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GalkinNI\Desktop\КСП\Проекты\Благоустройство\График\МСГ\Отчет от ВА\"/>
    </mc:Choice>
  </mc:AlternateContent>
  <bookViews>
    <workbookView xWindow="0" yWindow="0" windowWidth="18630" windowHeight="11445" firstSheet="1" activeTab="1"/>
  </bookViews>
  <sheets>
    <sheet name="Парковка 7" sheetId="1" state="hidden" r:id="rId1"/>
    <sheet name="СМР Приняты СК П7" sheetId="6" r:id="rId2"/>
    <sheet name="ИД Передано ПО П7" sheetId="8" r:id="rId3"/>
    <sheet name="ИД Подписана П7" sheetId="7" r:id="rId4"/>
    <sheet name="Парковка 435" sheetId="2" state="hidden" r:id="rId5"/>
    <sheet name="Трудозатраты" sheetId="12" state="hidden" r:id="rId6"/>
    <sheet name="СМР Приняты СК П6" sheetId="9" r:id="rId7"/>
    <sheet name="ИД Передано ПО П6" sheetId="10" r:id="rId8"/>
    <sheet name="ИД Подписана П6" sheetId="11" r:id="rId9"/>
  </sheets>
  <definedNames>
    <definedName name="_xlnm._FilterDatabase" localSheetId="7" hidden="1">'ИД Передано ПО П6'!$A$4:$BG$303</definedName>
    <definedName name="_xlnm._FilterDatabase" localSheetId="2" hidden="1">'ИД Передано ПО П7'!$A$4:$BG$513</definedName>
    <definedName name="_xlnm._FilterDatabase" localSheetId="8" hidden="1">'ИД Подписана П6'!$A$4:$BG$303</definedName>
    <definedName name="_xlnm._FilterDatabase" localSheetId="3" hidden="1">'ИД Подписана П7'!$A$4:$BG$513</definedName>
    <definedName name="_xlnm._FilterDatabase" localSheetId="4" hidden="1">'Парковка 435'!$A$5:$AB$293</definedName>
    <definedName name="_xlnm._FilterDatabase" localSheetId="0" hidden="1">'Парковка 7'!$A$5:$AB$504</definedName>
    <definedName name="_xlnm._FilterDatabase" localSheetId="6" hidden="1">'СМР Приняты СК П6'!$A$4:$BI$303</definedName>
    <definedName name="_xlnm._FilterDatabase" localSheetId="1" hidden="1">'СМР Приняты СК П7'!$A$4:$BI$513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5" i="11" l="1"/>
  <c r="H247" i="11"/>
  <c r="H231" i="11"/>
  <c r="H229" i="11"/>
  <c r="H221" i="11"/>
  <c r="H217" i="11"/>
  <c r="H193" i="11"/>
  <c r="H189" i="11"/>
  <c r="H188" i="11"/>
  <c r="H187" i="11"/>
  <c r="H186" i="11"/>
  <c r="H185" i="11"/>
  <c r="H166" i="11"/>
  <c r="H164" i="11"/>
  <c r="H162" i="11"/>
  <c r="H159" i="11"/>
  <c r="H157" i="11"/>
  <c r="H146" i="11"/>
  <c r="H143" i="11"/>
  <c r="H144" i="11" s="1"/>
  <c r="H115" i="11"/>
  <c r="H105" i="11"/>
  <c r="H94" i="11"/>
  <c r="H82" i="11"/>
  <c r="H66" i="11"/>
  <c r="H64" i="11"/>
  <c r="H45" i="11"/>
  <c r="H42" i="11"/>
  <c r="H41" i="11"/>
  <c r="H40" i="11"/>
  <c r="H39" i="11"/>
  <c r="H37" i="11"/>
  <c r="H38" i="11" s="1"/>
  <c r="H35" i="11"/>
  <c r="H33" i="11"/>
  <c r="H32" i="11"/>
  <c r="H31" i="11"/>
  <c r="H30" i="11"/>
  <c r="H29" i="11"/>
  <c r="H27" i="11"/>
  <c r="H28" i="11" s="1"/>
  <c r="H26" i="11"/>
  <c r="H25" i="11"/>
  <c r="H24" i="11"/>
  <c r="H23" i="11"/>
  <c r="H19" i="11"/>
  <c r="H18" i="11"/>
  <c r="H12" i="11"/>
  <c r="H10" i="11"/>
  <c r="H9" i="11"/>
  <c r="H265" i="10"/>
  <c r="H247" i="10"/>
  <c r="H231" i="10"/>
  <c r="H229" i="10"/>
  <c r="H221" i="10"/>
  <c r="H217" i="10"/>
  <c r="H193" i="10"/>
  <c r="H189" i="10"/>
  <c r="H188" i="10"/>
  <c r="H187" i="10"/>
  <c r="H186" i="10"/>
  <c r="H185" i="10"/>
  <c r="H166" i="10"/>
  <c r="H164" i="10"/>
  <c r="H162" i="10"/>
  <c r="H159" i="10"/>
  <c r="H157" i="10"/>
  <c r="H146" i="10"/>
  <c r="H144" i="10"/>
  <c r="H143" i="10"/>
  <c r="H115" i="10"/>
  <c r="H105" i="10"/>
  <c r="H94" i="10"/>
  <c r="H82" i="10"/>
  <c r="H66" i="10"/>
  <c r="H64" i="10"/>
  <c r="H45" i="10"/>
  <c r="H42" i="10"/>
  <c r="H41" i="10"/>
  <c r="H40" i="10"/>
  <c r="H39" i="10"/>
  <c r="H37" i="10"/>
  <c r="H38" i="10" s="1"/>
  <c r="H35" i="10"/>
  <c r="H33" i="10"/>
  <c r="H32" i="10"/>
  <c r="H31" i="10"/>
  <c r="H30" i="10"/>
  <c r="H29" i="10"/>
  <c r="H27" i="10"/>
  <c r="H28" i="10" s="1"/>
  <c r="H26" i="10"/>
  <c r="H25" i="10"/>
  <c r="H24" i="10"/>
  <c r="H23" i="10"/>
  <c r="H19" i="10"/>
  <c r="H18" i="10"/>
  <c r="H12" i="10"/>
  <c r="H10" i="10"/>
  <c r="H9" i="10"/>
  <c r="I281" i="10"/>
  <c r="I280" i="10"/>
  <c r="I279" i="10"/>
  <c r="I278" i="10"/>
  <c r="I277" i="10"/>
  <c r="I276" i="10"/>
  <c r="I136" i="11"/>
  <c r="I137" i="10"/>
  <c r="J137" i="9"/>
  <c r="I106" i="8" l="1"/>
  <c r="I105" i="8"/>
  <c r="I104" i="8"/>
  <c r="I106" i="7"/>
  <c r="I105" i="7"/>
  <c r="I104" i="7"/>
  <c r="I94" i="8"/>
  <c r="I303" i="11" l="1"/>
  <c r="I302" i="11"/>
  <c r="I301" i="11"/>
  <c r="I300" i="11"/>
  <c r="I299" i="11"/>
  <c r="I298" i="11"/>
  <c r="I297" i="11"/>
  <c r="I296" i="11"/>
  <c r="I295" i="11"/>
  <c r="I294" i="11"/>
  <c r="I293" i="11"/>
  <c r="I290" i="11"/>
  <c r="I289" i="11"/>
  <c r="I288" i="11"/>
  <c r="I287" i="11"/>
  <c r="I286" i="11"/>
  <c r="I285" i="11"/>
  <c r="I284" i="11"/>
  <c r="I283" i="11"/>
  <c r="I274" i="11"/>
  <c r="I273" i="11"/>
  <c r="I272" i="11"/>
  <c r="I271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5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3" i="11"/>
  <c r="I232" i="11"/>
  <c r="I231" i="11"/>
  <c r="I230" i="11"/>
  <c r="I229" i="11"/>
  <c r="I228" i="11"/>
  <c r="I227" i="11"/>
  <c r="I226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6" i="11"/>
  <c r="I205" i="11"/>
  <c r="I204" i="11"/>
  <c r="I203" i="11"/>
  <c r="I202" i="11"/>
  <c r="I201" i="11"/>
  <c r="I200" i="11"/>
  <c r="I199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4" i="11"/>
  <c r="I153" i="11"/>
  <c r="I152" i="11"/>
  <c r="I151" i="11"/>
  <c r="I149" i="11"/>
  <c r="I148" i="11"/>
  <c r="I147" i="11"/>
  <c r="I146" i="11"/>
  <c r="I145" i="11"/>
  <c r="I144" i="11"/>
  <c r="I143" i="11"/>
  <c r="I142" i="11"/>
  <c r="I140" i="11"/>
  <c r="I139" i="11"/>
  <c r="I138" i="11"/>
  <c r="I137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7" i="11"/>
  <c r="I6" i="11"/>
  <c r="I5" i="11"/>
  <c r="I303" i="10"/>
  <c r="I302" i="10"/>
  <c r="I301" i="10"/>
  <c r="I300" i="10"/>
  <c r="I299" i="10"/>
  <c r="I298" i="10"/>
  <c r="I297" i="10"/>
  <c r="I296" i="10"/>
  <c r="I295" i="10"/>
  <c r="I294" i="10"/>
  <c r="I293" i="10"/>
  <c r="I290" i="10"/>
  <c r="I289" i="10"/>
  <c r="I288" i="10"/>
  <c r="I287" i="10"/>
  <c r="I286" i="10"/>
  <c r="I285" i="10"/>
  <c r="I284" i="10"/>
  <c r="I283" i="10"/>
  <c r="I274" i="10"/>
  <c r="I273" i="10"/>
  <c r="I272" i="10"/>
  <c r="I271" i="10"/>
  <c r="I270" i="10"/>
  <c r="I269" i="10"/>
  <c r="I268" i="10"/>
  <c r="I267" i="10"/>
  <c r="I266" i="10"/>
  <c r="I265" i="10"/>
  <c r="I264" i="10"/>
  <c r="I263" i="10"/>
  <c r="I262" i="10"/>
  <c r="I261" i="10"/>
  <c r="I260" i="10"/>
  <c r="I259" i="10"/>
  <c r="I258" i="10"/>
  <c r="I257" i="10"/>
  <c r="I256" i="10"/>
  <c r="I255" i="10"/>
  <c r="I254" i="10"/>
  <c r="I253" i="10"/>
  <c r="I252" i="10"/>
  <c r="I251" i="10"/>
  <c r="I250" i="10"/>
  <c r="I249" i="10"/>
  <c r="I248" i="10"/>
  <c r="I247" i="10"/>
  <c r="I24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4" i="10"/>
  <c r="I153" i="10"/>
  <c r="I152" i="10"/>
  <c r="I151" i="10"/>
  <c r="I149" i="10"/>
  <c r="I148" i="10"/>
  <c r="I147" i="10"/>
  <c r="I146" i="10"/>
  <c r="I145" i="10"/>
  <c r="I144" i="10"/>
  <c r="I143" i="10"/>
  <c r="I142" i="10"/>
  <c r="I140" i="10"/>
  <c r="I139" i="10"/>
  <c r="I138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7" i="10"/>
  <c r="I6" i="10"/>
  <c r="I5" i="10"/>
  <c r="AF511" i="6"/>
  <c r="AF506" i="6"/>
  <c r="AF501" i="6"/>
  <c r="AF492" i="6"/>
  <c r="AF482" i="6"/>
  <c r="AF478" i="6"/>
  <c r="AF474" i="6"/>
  <c r="AF419" i="6"/>
  <c r="AF401" i="6"/>
  <c r="AF396" i="6"/>
  <c r="AF374" i="6"/>
  <c r="AF305" i="6"/>
  <c r="AF271" i="6"/>
  <c r="AF263" i="6"/>
  <c r="AF255" i="6"/>
  <c r="AF232" i="6"/>
  <c r="AF219" i="6"/>
  <c r="AF208" i="6"/>
  <c r="AF207" i="6"/>
  <c r="AF199" i="6"/>
  <c r="AF190" i="6"/>
  <c r="AF179" i="6"/>
  <c r="AF171" i="6"/>
  <c r="AF163" i="6"/>
  <c r="AF153" i="6"/>
  <c r="AF148" i="6"/>
  <c r="AF143" i="6"/>
  <c r="AF142" i="6"/>
  <c r="AF98" i="6"/>
  <c r="AF79" i="6"/>
  <c r="AF77" i="6"/>
  <c r="AF67" i="6"/>
  <c r="AF62" i="6"/>
  <c r="AF55" i="6"/>
  <c r="AF54" i="6"/>
  <c r="AF42" i="6"/>
  <c r="AF37" i="6"/>
  <c r="AF34" i="6"/>
  <c r="AF30" i="6"/>
  <c r="AF26" i="6"/>
  <c r="AF18" i="6"/>
  <c r="AF17" i="6"/>
  <c r="AF14" i="6"/>
  <c r="J303" i="9"/>
  <c r="J302" i="9"/>
  <c r="J301" i="9"/>
  <c r="J300" i="9"/>
  <c r="J299" i="9"/>
  <c r="J298" i="9"/>
  <c r="J297" i="9"/>
  <c r="J296" i="9"/>
  <c r="J295" i="9"/>
  <c r="J294" i="9"/>
  <c r="J293" i="9"/>
  <c r="J290" i="9"/>
  <c r="J289" i="9"/>
  <c r="J288" i="9"/>
  <c r="J287" i="9"/>
  <c r="J286" i="9"/>
  <c r="J285" i="9"/>
  <c r="J284" i="9"/>
  <c r="J283" i="9"/>
  <c r="J274" i="9"/>
  <c r="J273" i="9"/>
  <c r="J272" i="9"/>
  <c r="J271" i="9"/>
  <c r="J270" i="9"/>
  <c r="J269" i="9"/>
  <c r="J268" i="9"/>
  <c r="J267" i="9"/>
  <c r="J266" i="9"/>
  <c r="J264" i="9"/>
  <c r="J263" i="9"/>
  <c r="J262" i="9"/>
  <c r="J261" i="9"/>
  <c r="J260" i="9"/>
  <c r="J259" i="9"/>
  <c r="J258" i="9"/>
  <c r="J257" i="9"/>
  <c r="J256" i="9"/>
  <c r="J255" i="9"/>
  <c r="J254" i="9"/>
  <c r="J253" i="9"/>
  <c r="J252" i="9"/>
  <c r="J250" i="9"/>
  <c r="J249" i="9"/>
  <c r="J248" i="9"/>
  <c r="J246" i="9"/>
  <c r="J245" i="9"/>
  <c r="J244" i="9"/>
  <c r="J243" i="9"/>
  <c r="J242" i="9"/>
  <c r="J241" i="9"/>
  <c r="J240" i="9"/>
  <c r="J239" i="9"/>
  <c r="J238" i="9"/>
  <c r="J237" i="9"/>
  <c r="J236" i="9"/>
  <c r="J235" i="9"/>
  <c r="J234" i="9"/>
  <c r="J233" i="9"/>
  <c r="J232" i="9"/>
  <c r="J230" i="9"/>
  <c r="J228" i="9"/>
  <c r="J227" i="9"/>
  <c r="J226" i="9"/>
  <c r="J225" i="9"/>
  <c r="J224" i="9"/>
  <c r="J223" i="9"/>
  <c r="J222" i="9"/>
  <c r="J220" i="9"/>
  <c r="J219" i="9"/>
  <c r="J218" i="9"/>
  <c r="J216" i="9"/>
  <c r="J215" i="9"/>
  <c r="J214" i="9"/>
  <c r="J213" i="9"/>
  <c r="J212" i="9"/>
  <c r="J211" i="9"/>
  <c r="J210" i="9"/>
  <c r="J209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2" i="9"/>
  <c r="J191" i="9"/>
  <c r="J190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5" i="9"/>
  <c r="J163" i="9"/>
  <c r="J161" i="9"/>
  <c r="J160" i="9"/>
  <c r="J158" i="9"/>
  <c r="J154" i="9"/>
  <c r="J153" i="9"/>
  <c r="J152" i="9"/>
  <c r="J151" i="9"/>
  <c r="J149" i="9"/>
  <c r="J148" i="9"/>
  <c r="J147" i="9"/>
  <c r="J145" i="9"/>
  <c r="J142" i="9"/>
  <c r="J140" i="9"/>
  <c r="J139" i="9"/>
  <c r="J138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6" i="9"/>
  <c r="J114" i="9"/>
  <c r="J113" i="9"/>
  <c r="J112" i="9"/>
  <c r="J111" i="9"/>
  <c r="J110" i="9"/>
  <c r="J109" i="9"/>
  <c r="J108" i="9"/>
  <c r="J107" i="9"/>
  <c r="J106" i="9"/>
  <c r="J104" i="9"/>
  <c r="J103" i="9"/>
  <c r="J102" i="9"/>
  <c r="J101" i="9"/>
  <c r="J100" i="9"/>
  <c r="J99" i="9"/>
  <c r="J98" i="9"/>
  <c r="J97" i="9"/>
  <c r="J96" i="9"/>
  <c r="J95" i="9"/>
  <c r="J93" i="9"/>
  <c r="J92" i="9"/>
  <c r="J91" i="9"/>
  <c r="J90" i="9"/>
  <c r="J88" i="9"/>
  <c r="J87" i="9"/>
  <c r="J86" i="9"/>
  <c r="J85" i="9"/>
  <c r="J84" i="9"/>
  <c r="J83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5" i="9"/>
  <c r="J63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4" i="9"/>
  <c r="J43" i="9"/>
  <c r="J36" i="9"/>
  <c r="J34" i="9"/>
  <c r="J22" i="9"/>
  <c r="J21" i="9"/>
  <c r="J20" i="9"/>
  <c r="J17" i="9"/>
  <c r="J16" i="9"/>
  <c r="J15" i="9"/>
  <c r="J14" i="9"/>
  <c r="J13" i="9"/>
  <c r="J11" i="9"/>
  <c r="J7" i="9"/>
  <c r="J6" i="9"/>
  <c r="J5" i="9"/>
  <c r="AD511" i="8" l="1"/>
  <c r="AD506" i="8"/>
  <c r="AD501" i="8"/>
  <c r="AD492" i="8"/>
  <c r="AD482" i="8"/>
  <c r="AD478" i="8"/>
  <c r="AD474" i="8"/>
  <c r="AD419" i="8"/>
  <c r="AD401" i="8"/>
  <c r="AD396" i="8"/>
  <c r="AD374" i="8"/>
  <c r="AD305" i="8"/>
  <c r="AD271" i="8"/>
  <c r="AD263" i="8"/>
  <c r="AD255" i="8"/>
  <c r="AD232" i="8"/>
  <c r="AD219" i="8"/>
  <c r="AD208" i="8"/>
  <c r="AD207" i="8"/>
  <c r="AD199" i="8"/>
  <c r="AD190" i="8"/>
  <c r="AD179" i="8"/>
  <c r="AD171" i="8"/>
  <c r="AD163" i="8"/>
  <c r="AD153" i="8"/>
  <c r="AD148" i="8"/>
  <c r="AD143" i="8"/>
  <c r="AD142" i="8"/>
  <c r="AD98" i="8"/>
  <c r="AD79" i="8"/>
  <c r="AD77" i="8"/>
  <c r="AD67" i="8"/>
  <c r="AD62" i="8"/>
  <c r="AD55" i="8"/>
  <c r="AD54" i="8"/>
  <c r="AD42" i="8"/>
  <c r="AD37" i="8"/>
  <c r="AD34" i="8"/>
  <c r="AD30" i="8"/>
  <c r="AD26" i="8"/>
  <c r="AD18" i="8"/>
  <c r="AD17" i="8"/>
  <c r="AD14" i="8"/>
  <c r="I513" i="7" l="1"/>
  <c r="I512" i="7"/>
  <c r="I510" i="7"/>
  <c r="I509" i="7"/>
  <c r="I508" i="7"/>
  <c r="I507" i="7"/>
  <c r="I505" i="7"/>
  <c r="I504" i="7"/>
  <c r="I503" i="7"/>
  <c r="I502" i="7"/>
  <c r="I500" i="7"/>
  <c r="I499" i="7"/>
  <c r="I498" i="7"/>
  <c r="I497" i="7"/>
  <c r="I496" i="7"/>
  <c r="I495" i="7"/>
  <c r="I494" i="7"/>
  <c r="I493" i="7"/>
  <c r="I491" i="7"/>
  <c r="I490" i="7"/>
  <c r="I489" i="7"/>
  <c r="I488" i="7"/>
  <c r="I487" i="7"/>
  <c r="I486" i="7"/>
  <c r="I485" i="7"/>
  <c r="I484" i="7"/>
  <c r="I483" i="7"/>
  <c r="I481" i="7"/>
  <c r="I480" i="7"/>
  <c r="I479" i="7"/>
  <c r="I477" i="7"/>
  <c r="I476" i="7"/>
  <c r="I475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I442" i="7"/>
  <c r="I441" i="7"/>
  <c r="I440" i="7"/>
  <c r="I439" i="7"/>
  <c r="I438" i="7"/>
  <c r="I437" i="7"/>
  <c r="I436" i="7"/>
  <c r="I435" i="7"/>
  <c r="I434" i="7"/>
  <c r="I433" i="7"/>
  <c r="I432" i="7"/>
  <c r="I431" i="7"/>
  <c r="I430" i="7"/>
  <c r="I429" i="7"/>
  <c r="I427" i="7"/>
  <c r="I426" i="7"/>
  <c r="I425" i="7"/>
  <c r="I424" i="7"/>
  <c r="I423" i="7"/>
  <c r="I422" i="7"/>
  <c r="I421" i="7"/>
  <c r="I420" i="7"/>
  <c r="I417" i="7"/>
  <c r="I416" i="7"/>
  <c r="I415" i="7"/>
  <c r="I414" i="7"/>
  <c r="I413" i="7"/>
  <c r="I412" i="7"/>
  <c r="I411" i="7"/>
  <c r="I410" i="7"/>
  <c r="I409" i="7"/>
  <c r="I408" i="7"/>
  <c r="I407" i="7"/>
  <c r="I406" i="7"/>
  <c r="I405" i="7"/>
  <c r="I404" i="7"/>
  <c r="I403" i="7"/>
  <c r="I402" i="7"/>
  <c r="I400" i="7"/>
  <c r="I399" i="7"/>
  <c r="I398" i="7"/>
  <c r="I397" i="7"/>
  <c r="I394" i="7"/>
  <c r="I393" i="7"/>
  <c r="I392" i="7"/>
  <c r="I391" i="7"/>
  <c r="I390" i="7"/>
  <c r="I389" i="7"/>
  <c r="I388" i="7"/>
  <c r="I387" i="7"/>
  <c r="I386" i="7"/>
  <c r="I385" i="7"/>
  <c r="I384" i="7"/>
  <c r="I383" i="7"/>
  <c r="I382" i="7"/>
  <c r="I381" i="7"/>
  <c r="I380" i="7"/>
  <c r="I379" i="7"/>
  <c r="I378" i="7"/>
  <c r="I377" i="7"/>
  <c r="I376" i="7"/>
  <c r="I375" i="7"/>
  <c r="I373" i="7"/>
  <c r="I372" i="7"/>
  <c r="I371" i="7"/>
  <c r="I370" i="7"/>
  <c r="I369" i="7"/>
  <c r="I368" i="7"/>
  <c r="I367" i="7"/>
  <c r="I366" i="7"/>
  <c r="I365" i="7"/>
  <c r="I364" i="7"/>
  <c r="I363" i="7"/>
  <c r="I362" i="7"/>
  <c r="I361" i="7"/>
  <c r="I360" i="7"/>
  <c r="I359" i="7"/>
  <c r="I358" i="7"/>
  <c r="I357" i="7"/>
  <c r="I356" i="7"/>
  <c r="I355" i="7"/>
  <c r="I354" i="7"/>
  <c r="I353" i="7"/>
  <c r="I352" i="7"/>
  <c r="I351" i="7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69" i="7"/>
  <c r="I268" i="7"/>
  <c r="I267" i="7"/>
  <c r="I266" i="7"/>
  <c r="I265" i="7"/>
  <c r="I264" i="7"/>
  <c r="I261" i="7"/>
  <c r="I260" i="7"/>
  <c r="I259" i="7"/>
  <c r="I258" i="7"/>
  <c r="I257" i="7"/>
  <c r="I256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8" i="7"/>
  <c r="I217" i="7"/>
  <c r="I216" i="7"/>
  <c r="I215" i="7"/>
  <c r="I214" i="7"/>
  <c r="I213" i="7"/>
  <c r="I212" i="7"/>
  <c r="I211" i="7"/>
  <c r="I210" i="7"/>
  <c r="I209" i="7"/>
  <c r="I206" i="7"/>
  <c r="I205" i="7"/>
  <c r="I204" i="7"/>
  <c r="I203" i="7"/>
  <c r="I202" i="7"/>
  <c r="I201" i="7"/>
  <c r="I200" i="7"/>
  <c r="I198" i="7"/>
  <c r="I197" i="7"/>
  <c r="I196" i="7"/>
  <c r="I195" i="7"/>
  <c r="I194" i="7"/>
  <c r="I193" i="7"/>
  <c r="I192" i="7"/>
  <c r="I191" i="7"/>
  <c r="I189" i="7"/>
  <c r="I188" i="7"/>
  <c r="I187" i="7"/>
  <c r="I186" i="7"/>
  <c r="I185" i="7"/>
  <c r="I184" i="7"/>
  <c r="I183" i="7"/>
  <c r="I182" i="7"/>
  <c r="I181" i="7"/>
  <c r="I180" i="7"/>
  <c r="I178" i="7"/>
  <c r="I177" i="7"/>
  <c r="I176" i="7"/>
  <c r="I175" i="7"/>
  <c r="I174" i="7"/>
  <c r="I173" i="7"/>
  <c r="I172" i="7"/>
  <c r="I170" i="7"/>
  <c r="I169" i="7"/>
  <c r="I168" i="7"/>
  <c r="I167" i="7"/>
  <c r="I166" i="7"/>
  <c r="I165" i="7"/>
  <c r="I164" i="7"/>
  <c r="I162" i="7"/>
  <c r="I161" i="7"/>
  <c r="I160" i="7"/>
  <c r="I159" i="7"/>
  <c r="I158" i="7"/>
  <c r="I157" i="7"/>
  <c r="I156" i="7"/>
  <c r="I155" i="7"/>
  <c r="I154" i="7"/>
  <c r="I152" i="7"/>
  <c r="I151" i="7"/>
  <c r="I150" i="7"/>
  <c r="I149" i="7"/>
  <c r="I147" i="7"/>
  <c r="I146" i="7"/>
  <c r="I145" i="7"/>
  <c r="I144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3" i="7"/>
  <c r="I102" i="7"/>
  <c r="I101" i="7"/>
  <c r="I100" i="7"/>
  <c r="I99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8" i="7"/>
  <c r="I76" i="7"/>
  <c r="I75" i="7"/>
  <c r="I74" i="7"/>
  <c r="I73" i="7"/>
  <c r="I72" i="7"/>
  <c r="I71" i="7"/>
  <c r="I70" i="7"/>
  <c r="I69" i="7"/>
  <c r="I68" i="7"/>
  <c r="I66" i="7"/>
  <c r="I65" i="7"/>
  <c r="I64" i="7"/>
  <c r="I63" i="7"/>
  <c r="I61" i="7"/>
  <c r="I60" i="7"/>
  <c r="I59" i="7"/>
  <c r="I58" i="7"/>
  <c r="I57" i="7"/>
  <c r="I56" i="7"/>
  <c r="I53" i="7"/>
  <c r="I52" i="7"/>
  <c r="I51" i="7"/>
  <c r="I50" i="7"/>
  <c r="I49" i="7"/>
  <c r="I48" i="7"/>
  <c r="I47" i="7"/>
  <c r="I46" i="7"/>
  <c r="I45" i="7"/>
  <c r="I44" i="7"/>
  <c r="I43" i="7"/>
  <c r="I41" i="7"/>
  <c r="I40" i="7"/>
  <c r="I39" i="7"/>
  <c r="I38" i="7"/>
  <c r="I36" i="7"/>
  <c r="I35" i="7"/>
  <c r="I33" i="7"/>
  <c r="I32" i="7"/>
  <c r="I31" i="7"/>
  <c r="I29" i="7"/>
  <c r="I28" i="7"/>
  <c r="I27" i="7"/>
  <c r="I25" i="7"/>
  <c r="I24" i="7"/>
  <c r="I23" i="7"/>
  <c r="I22" i="7"/>
  <c r="I20" i="7"/>
  <c r="I19" i="7"/>
  <c r="I16" i="7"/>
  <c r="I15" i="7"/>
  <c r="I13" i="7"/>
  <c r="I12" i="7"/>
  <c r="I11" i="7"/>
  <c r="I10" i="7"/>
  <c r="I9" i="7"/>
  <c r="I8" i="7"/>
  <c r="I7" i="7"/>
  <c r="I6" i="7"/>
  <c r="I513" i="8"/>
  <c r="AD513" i="8" s="1"/>
  <c r="I512" i="8"/>
  <c r="AD512" i="8" s="1"/>
  <c r="I510" i="8"/>
  <c r="AD510" i="8" s="1"/>
  <c r="I509" i="8"/>
  <c r="AD509" i="8" s="1"/>
  <c r="I508" i="8"/>
  <c r="AD508" i="8" s="1"/>
  <c r="I507" i="8"/>
  <c r="AD507" i="8" s="1"/>
  <c r="I505" i="8"/>
  <c r="AD505" i="8" s="1"/>
  <c r="I504" i="8"/>
  <c r="AD504" i="8" s="1"/>
  <c r="I503" i="8"/>
  <c r="AD503" i="8" s="1"/>
  <c r="I502" i="8"/>
  <c r="AD502" i="8" s="1"/>
  <c r="I500" i="8"/>
  <c r="AD500" i="8" s="1"/>
  <c r="I499" i="8"/>
  <c r="AD499" i="8" s="1"/>
  <c r="I498" i="8"/>
  <c r="AD498" i="8" s="1"/>
  <c r="I497" i="8"/>
  <c r="AD497" i="8" s="1"/>
  <c r="I496" i="8"/>
  <c r="AD496" i="8" s="1"/>
  <c r="I495" i="8"/>
  <c r="AD495" i="8" s="1"/>
  <c r="I494" i="8"/>
  <c r="AD494" i="8" s="1"/>
  <c r="I493" i="8"/>
  <c r="AD493" i="8" s="1"/>
  <c r="I491" i="8"/>
  <c r="AD491" i="8" s="1"/>
  <c r="I490" i="8"/>
  <c r="AD490" i="8" s="1"/>
  <c r="I489" i="8"/>
  <c r="AD489" i="8" s="1"/>
  <c r="I488" i="8"/>
  <c r="AD488" i="8" s="1"/>
  <c r="I487" i="8"/>
  <c r="AD487" i="8" s="1"/>
  <c r="I486" i="8"/>
  <c r="AD486" i="8" s="1"/>
  <c r="I485" i="8"/>
  <c r="AD485" i="8" s="1"/>
  <c r="I484" i="8"/>
  <c r="AD484" i="8" s="1"/>
  <c r="I483" i="8"/>
  <c r="AD483" i="8" s="1"/>
  <c r="I481" i="8"/>
  <c r="AD481" i="8" s="1"/>
  <c r="I480" i="8"/>
  <c r="AD480" i="8" s="1"/>
  <c r="I479" i="8"/>
  <c r="AD479" i="8" s="1"/>
  <c r="I477" i="8"/>
  <c r="AD477" i="8" s="1"/>
  <c r="I476" i="8"/>
  <c r="AD476" i="8" s="1"/>
  <c r="I475" i="8"/>
  <c r="AD475" i="8" s="1"/>
  <c r="I473" i="8"/>
  <c r="AD473" i="8" s="1"/>
  <c r="I472" i="8"/>
  <c r="AD472" i="8" s="1"/>
  <c r="I471" i="8"/>
  <c r="AD471" i="8" s="1"/>
  <c r="I470" i="8"/>
  <c r="AD470" i="8" s="1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7" i="8"/>
  <c r="I426" i="8"/>
  <c r="I425" i="8"/>
  <c r="I424" i="8"/>
  <c r="I423" i="8"/>
  <c r="I422" i="8"/>
  <c r="I421" i="8"/>
  <c r="I420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0" i="8"/>
  <c r="I399" i="8"/>
  <c r="I398" i="8"/>
  <c r="I397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69" i="8"/>
  <c r="I268" i="8"/>
  <c r="I267" i="8"/>
  <c r="I266" i="8"/>
  <c r="I265" i="8"/>
  <c r="I264" i="8"/>
  <c r="I261" i="8"/>
  <c r="I260" i="8"/>
  <c r="I259" i="8"/>
  <c r="I258" i="8"/>
  <c r="I257" i="8"/>
  <c r="I256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8" i="8"/>
  <c r="I217" i="8"/>
  <c r="I216" i="8"/>
  <c r="I215" i="8"/>
  <c r="I214" i="8"/>
  <c r="I213" i="8"/>
  <c r="I212" i="8"/>
  <c r="I211" i="8"/>
  <c r="I210" i="8"/>
  <c r="I209" i="8"/>
  <c r="I206" i="8"/>
  <c r="I205" i="8"/>
  <c r="I204" i="8"/>
  <c r="I203" i="8"/>
  <c r="I202" i="8"/>
  <c r="I201" i="8"/>
  <c r="I200" i="8"/>
  <c r="I198" i="8"/>
  <c r="I197" i="8"/>
  <c r="I196" i="8"/>
  <c r="I195" i="8"/>
  <c r="I194" i="8"/>
  <c r="I193" i="8"/>
  <c r="I192" i="8"/>
  <c r="I191" i="8"/>
  <c r="I189" i="8"/>
  <c r="I188" i="8"/>
  <c r="I187" i="8"/>
  <c r="I186" i="8"/>
  <c r="I185" i="8"/>
  <c r="I184" i="8"/>
  <c r="I183" i="8"/>
  <c r="I182" i="8"/>
  <c r="I181" i="8"/>
  <c r="I180" i="8"/>
  <c r="I178" i="8"/>
  <c r="I177" i="8"/>
  <c r="I176" i="8"/>
  <c r="I175" i="8"/>
  <c r="I174" i="8"/>
  <c r="I173" i="8"/>
  <c r="I172" i="8"/>
  <c r="I170" i="8"/>
  <c r="I169" i="8"/>
  <c r="I168" i="8"/>
  <c r="I167" i="8"/>
  <c r="I166" i="8"/>
  <c r="I165" i="8"/>
  <c r="I164" i="8"/>
  <c r="I162" i="8"/>
  <c r="I161" i="8"/>
  <c r="I160" i="8"/>
  <c r="I159" i="8"/>
  <c r="I158" i="8"/>
  <c r="I157" i="8"/>
  <c r="I156" i="8"/>
  <c r="I155" i="8"/>
  <c r="I154" i="8"/>
  <c r="I152" i="8"/>
  <c r="I151" i="8"/>
  <c r="I150" i="8"/>
  <c r="I149" i="8"/>
  <c r="I147" i="8"/>
  <c r="I146" i="8"/>
  <c r="I145" i="8"/>
  <c r="I144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3" i="8"/>
  <c r="I102" i="8"/>
  <c r="I101" i="8"/>
  <c r="I100" i="8"/>
  <c r="I99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8" i="8"/>
  <c r="I76" i="8"/>
  <c r="I75" i="8"/>
  <c r="I74" i="8"/>
  <c r="I73" i="8"/>
  <c r="I72" i="8"/>
  <c r="I71" i="8"/>
  <c r="I70" i="8"/>
  <c r="I69" i="8"/>
  <c r="I68" i="8"/>
  <c r="I66" i="8"/>
  <c r="I65" i="8"/>
  <c r="I64" i="8"/>
  <c r="I63" i="8"/>
  <c r="I61" i="8"/>
  <c r="I60" i="8"/>
  <c r="I59" i="8"/>
  <c r="I58" i="8"/>
  <c r="I57" i="8"/>
  <c r="I56" i="8"/>
  <c r="I53" i="8"/>
  <c r="I52" i="8"/>
  <c r="I51" i="8"/>
  <c r="I50" i="8"/>
  <c r="I49" i="8"/>
  <c r="I48" i="8"/>
  <c r="I47" i="8"/>
  <c r="I46" i="8"/>
  <c r="I45" i="8"/>
  <c r="I44" i="8"/>
  <c r="I43" i="8"/>
  <c r="I41" i="8"/>
  <c r="I40" i="8"/>
  <c r="I39" i="8"/>
  <c r="I38" i="8"/>
  <c r="I36" i="8"/>
  <c r="I35" i="8"/>
  <c r="I33" i="8"/>
  <c r="I32" i="8"/>
  <c r="I31" i="8"/>
  <c r="I29" i="8"/>
  <c r="I28" i="8"/>
  <c r="I27" i="8"/>
  <c r="I25" i="8"/>
  <c r="I24" i="8"/>
  <c r="I23" i="8"/>
  <c r="I22" i="8"/>
  <c r="I20" i="8"/>
  <c r="I19" i="8"/>
  <c r="I16" i="8"/>
  <c r="I15" i="8"/>
  <c r="I13" i="8"/>
  <c r="I12" i="8"/>
  <c r="I11" i="8"/>
  <c r="I10" i="8"/>
  <c r="I9" i="8"/>
  <c r="I8" i="8"/>
  <c r="I7" i="8"/>
  <c r="I6" i="8"/>
  <c r="J513" i="6"/>
  <c r="J512" i="6"/>
  <c r="J510" i="6"/>
  <c r="J509" i="6"/>
  <c r="J508" i="6"/>
  <c r="J507" i="6"/>
  <c r="J505" i="6"/>
  <c r="J504" i="6"/>
  <c r="J503" i="6"/>
  <c r="J502" i="6"/>
  <c r="J500" i="6"/>
  <c r="AA500" i="6" s="1"/>
  <c r="J499" i="6"/>
  <c r="AA499" i="6" s="1"/>
  <c r="J498" i="6"/>
  <c r="AA498" i="6" s="1"/>
  <c r="J497" i="6"/>
  <c r="AA497" i="6" s="1"/>
  <c r="J496" i="6"/>
  <c r="AA496" i="6" s="1"/>
  <c r="J495" i="6"/>
  <c r="AA495" i="6" s="1"/>
  <c r="J494" i="6"/>
  <c r="AA494" i="6" s="1"/>
  <c r="J493" i="6"/>
  <c r="AA493" i="6" s="1"/>
  <c r="J491" i="6"/>
  <c r="AA491" i="6" s="1"/>
  <c r="J490" i="6"/>
  <c r="AA490" i="6" s="1"/>
  <c r="J489" i="6"/>
  <c r="AA489" i="6" s="1"/>
  <c r="J488" i="6"/>
  <c r="AA488" i="6" s="1"/>
  <c r="J487" i="6"/>
  <c r="AA487" i="6" s="1"/>
  <c r="J486" i="6"/>
  <c r="AA486" i="6" s="1"/>
  <c r="J485" i="6"/>
  <c r="AA485" i="6" s="1"/>
  <c r="J484" i="6"/>
  <c r="AA484" i="6" s="1"/>
  <c r="J483" i="6"/>
  <c r="AA483" i="6" s="1"/>
  <c r="J481" i="6"/>
  <c r="AA481" i="6" s="1"/>
  <c r="J480" i="6"/>
  <c r="J479" i="6"/>
  <c r="J477" i="6"/>
  <c r="J476" i="6"/>
  <c r="J475" i="6"/>
  <c r="J473" i="6"/>
  <c r="J472" i="6"/>
  <c r="J471" i="6"/>
  <c r="J470" i="6"/>
  <c r="J469" i="6"/>
  <c r="J468" i="6"/>
  <c r="J467" i="6"/>
  <c r="J466" i="6"/>
  <c r="J465" i="6"/>
  <c r="J464" i="6"/>
  <c r="J463" i="6"/>
  <c r="J462" i="6"/>
  <c r="J461" i="6"/>
  <c r="J460" i="6"/>
  <c r="J459" i="6"/>
  <c r="J458" i="6"/>
  <c r="J457" i="6"/>
  <c r="J456" i="6"/>
  <c r="J455" i="6"/>
  <c r="J454" i="6"/>
  <c r="J453" i="6"/>
  <c r="J452" i="6"/>
  <c r="J451" i="6"/>
  <c r="J450" i="6"/>
  <c r="J449" i="6"/>
  <c r="J448" i="6"/>
  <c r="J447" i="6"/>
  <c r="J446" i="6"/>
  <c r="J445" i="6"/>
  <c r="J444" i="6"/>
  <c r="J443" i="6"/>
  <c r="J442" i="6"/>
  <c r="J441" i="6"/>
  <c r="J440" i="6"/>
  <c r="J439" i="6"/>
  <c r="J438" i="6"/>
  <c r="J437" i="6"/>
  <c r="J436" i="6"/>
  <c r="J435" i="6"/>
  <c r="J434" i="6"/>
  <c r="J433" i="6"/>
  <c r="J432" i="6"/>
  <c r="J431" i="6"/>
  <c r="J430" i="6"/>
  <c r="J429" i="6"/>
  <c r="J427" i="6"/>
  <c r="J426" i="6"/>
  <c r="J425" i="6"/>
  <c r="J424" i="6"/>
  <c r="J423" i="6"/>
  <c r="J422" i="6"/>
  <c r="J421" i="6"/>
  <c r="J420" i="6"/>
  <c r="J417" i="6"/>
  <c r="J416" i="6"/>
  <c r="J415" i="6"/>
  <c r="J414" i="6"/>
  <c r="J413" i="6"/>
  <c r="J412" i="6"/>
  <c r="J411" i="6"/>
  <c r="J410" i="6"/>
  <c r="J409" i="6"/>
  <c r="J408" i="6"/>
  <c r="J407" i="6"/>
  <c r="J406" i="6"/>
  <c r="J405" i="6"/>
  <c r="J404" i="6"/>
  <c r="J403" i="6"/>
  <c r="J402" i="6"/>
  <c r="J400" i="6"/>
  <c r="J399" i="6"/>
  <c r="J398" i="6"/>
  <c r="J397" i="6"/>
  <c r="J394" i="6"/>
  <c r="J393" i="6"/>
  <c r="J392" i="6"/>
  <c r="J391" i="6"/>
  <c r="J390" i="6"/>
  <c r="J389" i="6"/>
  <c r="J388" i="6"/>
  <c r="J387" i="6"/>
  <c r="J386" i="6"/>
  <c r="J385" i="6"/>
  <c r="J384" i="6"/>
  <c r="J383" i="6"/>
  <c r="J382" i="6"/>
  <c r="J381" i="6"/>
  <c r="J380" i="6"/>
  <c r="J379" i="6"/>
  <c r="J378" i="6"/>
  <c r="J377" i="6"/>
  <c r="J376" i="6"/>
  <c r="J375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69" i="6"/>
  <c r="J268" i="6"/>
  <c r="J267" i="6"/>
  <c r="J266" i="6"/>
  <c r="J265" i="6"/>
  <c r="J264" i="6"/>
  <c r="J261" i="6"/>
  <c r="J260" i="6"/>
  <c r="J259" i="6"/>
  <c r="J258" i="6"/>
  <c r="J257" i="6"/>
  <c r="J256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8" i="6"/>
  <c r="J216" i="6"/>
  <c r="J215" i="6"/>
  <c r="J214" i="6"/>
  <c r="J213" i="6"/>
  <c r="J212" i="6"/>
  <c r="J211" i="6"/>
  <c r="J210" i="6"/>
  <c r="J209" i="6"/>
  <c r="J206" i="6"/>
  <c r="AA206" i="6" s="1"/>
  <c r="J205" i="6"/>
  <c r="AA205" i="6" s="1"/>
  <c r="J204" i="6"/>
  <c r="AA204" i="6" s="1"/>
  <c r="J203" i="6"/>
  <c r="AA203" i="6" s="1"/>
  <c r="J202" i="6"/>
  <c r="AA202" i="6" s="1"/>
  <c r="J201" i="6"/>
  <c r="AA201" i="6" s="1"/>
  <c r="J200" i="6"/>
  <c r="AA200" i="6" s="1"/>
  <c r="J198" i="6"/>
  <c r="AA198" i="6" s="1"/>
  <c r="J197" i="6"/>
  <c r="AA197" i="6" s="1"/>
  <c r="J196" i="6"/>
  <c r="AA196" i="6" s="1"/>
  <c r="J195" i="6"/>
  <c r="AA195" i="6" s="1"/>
  <c r="J194" i="6"/>
  <c r="AA194" i="6" s="1"/>
  <c r="J193" i="6"/>
  <c r="AA193" i="6" s="1"/>
  <c r="J192" i="6"/>
  <c r="AA192" i="6" s="1"/>
  <c r="J191" i="6"/>
  <c r="AA191" i="6" s="1"/>
  <c r="J189" i="6"/>
  <c r="AA189" i="6" s="1"/>
  <c r="J188" i="6"/>
  <c r="AA188" i="6" s="1"/>
  <c r="J187" i="6"/>
  <c r="AA187" i="6" s="1"/>
  <c r="J186" i="6"/>
  <c r="AA186" i="6" s="1"/>
  <c r="J185" i="6"/>
  <c r="AA185" i="6" s="1"/>
  <c r="J184" i="6"/>
  <c r="J183" i="6"/>
  <c r="J182" i="6"/>
  <c r="AA182" i="6" s="1"/>
  <c r="J181" i="6"/>
  <c r="AA181" i="6" s="1"/>
  <c r="J180" i="6"/>
  <c r="AA180" i="6" s="1"/>
  <c r="J178" i="6"/>
  <c r="J177" i="6"/>
  <c r="J176" i="6"/>
  <c r="J175" i="6"/>
  <c r="J174" i="6"/>
  <c r="J173" i="6"/>
  <c r="J172" i="6"/>
  <c r="AA172" i="6" s="1"/>
  <c r="J170" i="6"/>
  <c r="J169" i="6"/>
  <c r="J168" i="6"/>
  <c r="J167" i="6"/>
  <c r="J166" i="6"/>
  <c r="J165" i="6"/>
  <c r="J164" i="6"/>
  <c r="AA164" i="6" s="1"/>
  <c r="J162" i="6"/>
  <c r="J161" i="6"/>
  <c r="J160" i="6"/>
  <c r="J159" i="6"/>
  <c r="J158" i="6"/>
  <c r="J157" i="6"/>
  <c r="J156" i="6"/>
  <c r="J155" i="6"/>
  <c r="J154" i="6"/>
  <c r="J152" i="6"/>
  <c r="J151" i="6"/>
  <c r="J150" i="6"/>
  <c r="J149" i="6"/>
  <c r="J147" i="6"/>
  <c r="J146" i="6"/>
  <c r="J145" i="6"/>
  <c r="J144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AA110" i="6" s="1"/>
  <c r="J109" i="6"/>
  <c r="AA109" i="6" s="1"/>
  <c r="J108" i="6"/>
  <c r="AA108" i="6" s="1"/>
  <c r="J107" i="6"/>
  <c r="AA107" i="6" s="1"/>
  <c r="J103" i="6"/>
  <c r="AA103" i="6" s="1"/>
  <c r="J102" i="6"/>
  <c r="AA102" i="6" s="1"/>
  <c r="J101" i="6"/>
  <c r="AA101" i="6" s="1"/>
  <c r="J100" i="6"/>
  <c r="AA100" i="6" s="1"/>
  <c r="J99" i="6"/>
  <c r="AA99" i="6" s="1"/>
  <c r="J93" i="6"/>
  <c r="J92" i="6"/>
  <c r="AA92" i="6" s="1"/>
  <c r="J91" i="6"/>
  <c r="J90" i="6"/>
  <c r="AA90" i="6" s="1"/>
  <c r="J89" i="6"/>
  <c r="AA89" i="6" s="1"/>
  <c r="J88" i="6"/>
  <c r="AA88" i="6" s="1"/>
  <c r="J87" i="6"/>
  <c r="AA87" i="6" s="1"/>
  <c r="J86" i="6"/>
  <c r="AA86" i="6" s="1"/>
  <c r="J85" i="6"/>
  <c r="AA85" i="6" s="1"/>
  <c r="J84" i="6"/>
  <c r="AA84" i="6" s="1"/>
  <c r="J83" i="6"/>
  <c r="AA83" i="6" s="1"/>
  <c r="J82" i="6"/>
  <c r="AA82" i="6" s="1"/>
  <c r="J81" i="6"/>
  <c r="AA81" i="6" s="1"/>
  <c r="J80" i="6"/>
  <c r="AA80" i="6" s="1"/>
  <c r="J78" i="6"/>
  <c r="AA78" i="6" s="1"/>
  <c r="J76" i="6"/>
  <c r="AA76" i="6" s="1"/>
  <c r="J75" i="6"/>
  <c r="AA75" i="6" s="1"/>
  <c r="J74" i="6"/>
  <c r="AA74" i="6" s="1"/>
  <c r="J73" i="6"/>
  <c r="AA73" i="6" s="1"/>
  <c r="J72" i="6"/>
  <c r="AA72" i="6" s="1"/>
  <c r="J71" i="6"/>
  <c r="AA71" i="6" s="1"/>
  <c r="J70" i="6"/>
  <c r="AA70" i="6" s="1"/>
  <c r="J69" i="6"/>
  <c r="AA69" i="6" s="1"/>
  <c r="J68" i="6"/>
  <c r="AA68" i="6" s="1"/>
  <c r="J66" i="6"/>
  <c r="J65" i="6"/>
  <c r="J64" i="6"/>
  <c r="J63" i="6"/>
  <c r="J61" i="6"/>
  <c r="J60" i="6"/>
  <c r="J59" i="6"/>
  <c r="J58" i="6"/>
  <c r="J57" i="6"/>
  <c r="J56" i="6"/>
  <c r="J53" i="6"/>
  <c r="J52" i="6"/>
  <c r="J51" i="6"/>
  <c r="J50" i="6"/>
  <c r="J49" i="6"/>
  <c r="J48" i="6"/>
  <c r="J47" i="6"/>
  <c r="J46" i="6"/>
  <c r="J45" i="6"/>
  <c r="J44" i="6"/>
  <c r="J43" i="6"/>
  <c r="J40" i="6"/>
  <c r="J39" i="6"/>
  <c r="J38" i="6"/>
  <c r="J36" i="6"/>
  <c r="AA36" i="6" s="1"/>
  <c r="J35" i="6"/>
  <c r="AA35" i="6" s="1"/>
  <c r="J33" i="6"/>
  <c r="AA33" i="6" s="1"/>
  <c r="J32" i="6"/>
  <c r="AA32" i="6" s="1"/>
  <c r="J31" i="6"/>
  <c r="AA31" i="6" s="1"/>
  <c r="J29" i="6"/>
  <c r="J28" i="6"/>
  <c r="J27" i="6"/>
  <c r="AA27" i="6" s="1"/>
  <c r="J25" i="6"/>
  <c r="J24" i="6"/>
  <c r="J23" i="6"/>
  <c r="AA23" i="6" s="1"/>
  <c r="J22" i="6"/>
  <c r="AA22" i="6" s="1"/>
  <c r="J20" i="6"/>
  <c r="J19" i="6"/>
  <c r="AA19" i="6" s="1"/>
  <c r="J16" i="6"/>
  <c r="AA16" i="6" s="1"/>
  <c r="J15" i="6"/>
  <c r="AA15" i="6" s="1"/>
  <c r="J13" i="6"/>
  <c r="AA13" i="6" s="1"/>
  <c r="J12" i="6"/>
  <c r="AA12" i="6" s="1"/>
  <c r="J11" i="6"/>
  <c r="AA11" i="6" s="1"/>
  <c r="J10" i="6"/>
  <c r="AA10" i="6" s="1"/>
  <c r="J9" i="6"/>
  <c r="AA9" i="6" s="1"/>
  <c r="J8" i="6"/>
  <c r="AA8" i="6" s="1"/>
  <c r="J7" i="6"/>
  <c r="AA7" i="6" s="1"/>
  <c r="J6" i="6"/>
  <c r="AA6" i="6" s="1"/>
  <c r="J217" i="6" l="1"/>
  <c r="AE303" i="11" l="1"/>
  <c r="AD303" i="11" s="1"/>
  <c r="Z303" i="11"/>
  <c r="AF303" i="11" s="1"/>
  <c r="AE302" i="11"/>
  <c r="AD302" i="11" s="1"/>
  <c r="Z302" i="11"/>
  <c r="AB302" i="11" s="1"/>
  <c r="AE301" i="11"/>
  <c r="AD301" i="11" s="1"/>
  <c r="Z301" i="11"/>
  <c r="AF301" i="11" s="1"/>
  <c r="AE300" i="11"/>
  <c r="AD300" i="11" s="1"/>
  <c r="Z300" i="11"/>
  <c r="AE299" i="11"/>
  <c r="AD299" i="11" s="1"/>
  <c r="Z299" i="11"/>
  <c r="AF299" i="11" s="1"/>
  <c r="AE298" i="11"/>
  <c r="AD298" i="11" s="1"/>
  <c r="Z298" i="11"/>
  <c r="AA298" i="11" s="1"/>
  <c r="AE297" i="11"/>
  <c r="AD297" i="11" s="1"/>
  <c r="Z297" i="11"/>
  <c r="AE296" i="11"/>
  <c r="AD296" i="11" s="1"/>
  <c r="Z296" i="11"/>
  <c r="AB296" i="11" s="1"/>
  <c r="AE295" i="11"/>
  <c r="AD295" i="11" s="1"/>
  <c r="Z295" i="11"/>
  <c r="AB295" i="11" s="1"/>
  <c r="AE294" i="11"/>
  <c r="AD294" i="11" s="1"/>
  <c r="Z294" i="11"/>
  <c r="AA294" i="11" s="1"/>
  <c r="AE293" i="11"/>
  <c r="AD293" i="11" s="1"/>
  <c r="Z293" i="11"/>
  <c r="F292" i="11"/>
  <c r="AE290" i="11"/>
  <c r="AD290" i="11" s="1"/>
  <c r="Z290" i="11"/>
  <c r="AE289" i="11"/>
  <c r="Z289" i="11"/>
  <c r="AB289" i="11" s="1"/>
  <c r="AE288" i="11"/>
  <c r="AD288" i="11" s="1"/>
  <c r="Z288" i="11"/>
  <c r="AE287" i="11"/>
  <c r="AD287" i="11" s="1"/>
  <c r="Z287" i="11"/>
  <c r="AE286" i="11"/>
  <c r="AD286" i="11" s="1"/>
  <c r="Z286" i="11"/>
  <c r="AB286" i="11" s="1"/>
  <c r="AE285" i="11"/>
  <c r="AD285" i="11" s="1"/>
  <c r="Z285" i="11"/>
  <c r="AE284" i="11"/>
  <c r="AD284" i="11" s="1"/>
  <c r="Z284" i="11"/>
  <c r="AE283" i="11"/>
  <c r="AD283" i="11" s="1"/>
  <c r="Z283" i="11"/>
  <c r="AE274" i="11"/>
  <c r="AD274" i="11" s="1"/>
  <c r="Z274" i="11"/>
  <c r="AB274" i="11" s="1"/>
  <c r="AE273" i="11"/>
  <c r="AD273" i="11" s="1"/>
  <c r="Z273" i="11"/>
  <c r="AF273" i="11" s="1"/>
  <c r="AE272" i="11"/>
  <c r="AD272" i="11" s="1"/>
  <c r="Z272" i="11"/>
  <c r="AE271" i="11"/>
  <c r="AD271" i="11" s="1"/>
  <c r="Z271" i="11"/>
  <c r="AB271" i="11" s="1"/>
  <c r="AE270" i="11"/>
  <c r="AD270" i="11" s="1"/>
  <c r="Z270" i="11"/>
  <c r="AE269" i="11"/>
  <c r="AD269" i="11" s="1"/>
  <c r="Z269" i="11"/>
  <c r="AE268" i="11"/>
  <c r="Z268" i="11"/>
  <c r="AB268" i="11" s="1"/>
  <c r="AE267" i="11"/>
  <c r="AD267" i="11" s="1"/>
  <c r="Z267" i="11"/>
  <c r="AE266" i="11"/>
  <c r="AD266" i="11" s="1"/>
  <c r="Z266" i="11"/>
  <c r="AB266" i="11" s="1"/>
  <c r="AE265" i="11"/>
  <c r="AD265" i="11" s="1"/>
  <c r="Z265" i="11"/>
  <c r="AE264" i="11"/>
  <c r="AD264" i="11" s="1"/>
  <c r="Z264" i="11"/>
  <c r="AE263" i="11"/>
  <c r="AD263" i="11" s="1"/>
  <c r="Z263" i="11"/>
  <c r="AB263" i="11" s="1"/>
  <c r="AE262" i="11"/>
  <c r="AD262" i="11" s="1"/>
  <c r="Z262" i="11"/>
  <c r="AE261" i="11"/>
  <c r="AD261" i="11" s="1"/>
  <c r="Z261" i="11"/>
  <c r="AE260" i="11"/>
  <c r="AD260" i="11" s="1"/>
  <c r="Z260" i="11"/>
  <c r="AA260" i="11" s="1"/>
  <c r="AE259" i="11"/>
  <c r="AD259" i="11" s="1"/>
  <c r="Z259" i="11"/>
  <c r="AE258" i="11"/>
  <c r="AD258" i="11" s="1"/>
  <c r="Z258" i="11"/>
  <c r="AF258" i="11" s="1"/>
  <c r="AE257" i="11"/>
  <c r="Z257" i="11"/>
  <c r="AE256" i="11"/>
  <c r="AD256" i="11" s="1"/>
  <c r="Z256" i="11"/>
  <c r="AA256" i="11" s="1"/>
  <c r="AE255" i="11"/>
  <c r="AD255" i="11" s="1"/>
  <c r="Z255" i="11"/>
  <c r="AE254" i="11"/>
  <c r="AD254" i="11" s="1"/>
  <c r="Z254" i="11"/>
  <c r="AF254" i="11" s="1"/>
  <c r="AE253" i="11"/>
  <c r="Z253" i="11"/>
  <c r="AE252" i="11"/>
  <c r="AD252" i="11" s="1"/>
  <c r="Z252" i="11"/>
  <c r="AB252" i="11" s="1"/>
  <c r="AE251" i="11"/>
  <c r="Z251" i="11"/>
  <c r="AB251" i="11" s="1"/>
  <c r="AE250" i="11"/>
  <c r="AD250" i="11" s="1"/>
  <c r="Z250" i="11"/>
  <c r="AF250" i="11" s="1"/>
  <c r="AE249" i="11"/>
  <c r="AD249" i="11" s="1"/>
  <c r="Z249" i="11"/>
  <c r="AE248" i="11"/>
  <c r="AD248" i="11" s="1"/>
  <c r="Z248" i="11"/>
  <c r="AE247" i="11"/>
  <c r="Z247" i="11"/>
  <c r="AB247" i="11" s="1"/>
  <c r="AA247" i="11"/>
  <c r="AE246" i="11"/>
  <c r="AD246" i="11" s="1"/>
  <c r="Z246" i="11"/>
  <c r="AE245" i="11"/>
  <c r="AD245" i="11" s="1"/>
  <c r="Z245" i="11"/>
  <c r="AB245" i="11" s="1"/>
  <c r="AE244" i="11"/>
  <c r="Z244" i="11"/>
  <c r="AA244" i="11" s="1"/>
  <c r="AE243" i="11"/>
  <c r="AD243" i="11" s="1"/>
  <c r="Z243" i="11"/>
  <c r="AA243" i="11" s="1"/>
  <c r="AE242" i="11"/>
  <c r="AD242" i="11" s="1"/>
  <c r="Z242" i="11"/>
  <c r="AB242" i="11" s="1"/>
  <c r="AE241" i="11"/>
  <c r="AD241" i="11" s="1"/>
  <c r="Z241" i="11"/>
  <c r="AA241" i="11" s="1"/>
  <c r="AE240" i="11"/>
  <c r="AD240" i="11" s="1"/>
  <c r="Z240" i="11"/>
  <c r="AB240" i="11" s="1"/>
  <c r="AE239" i="11"/>
  <c r="AD239" i="11" s="1"/>
  <c r="Z239" i="11"/>
  <c r="AE238" i="11"/>
  <c r="AD238" i="11" s="1"/>
  <c r="Z238" i="11"/>
  <c r="AB238" i="11" s="1"/>
  <c r="AE237" i="11"/>
  <c r="AD237" i="11" s="1"/>
  <c r="Z237" i="11"/>
  <c r="AA237" i="11" s="1"/>
  <c r="AE236" i="11"/>
  <c r="AD236" i="11" s="1"/>
  <c r="Z236" i="11"/>
  <c r="AA236" i="11" s="1"/>
  <c r="AE235" i="11"/>
  <c r="AD235" i="11" s="1"/>
  <c r="Z235" i="11"/>
  <c r="AE234" i="11"/>
  <c r="AD234" i="11" s="1"/>
  <c r="Z234" i="11"/>
  <c r="AB234" i="11" s="1"/>
  <c r="AE233" i="11"/>
  <c r="AD233" i="11" s="1"/>
  <c r="Z233" i="11"/>
  <c r="AB233" i="11" s="1"/>
  <c r="AE232" i="11"/>
  <c r="Z232" i="11"/>
  <c r="AA232" i="11" s="1"/>
  <c r="AE231" i="11"/>
  <c r="AD231" i="11" s="1"/>
  <c r="Z231" i="11"/>
  <c r="AB231" i="11" s="1"/>
  <c r="AE230" i="11"/>
  <c r="Z230" i="11"/>
  <c r="AB230" i="11" s="1"/>
  <c r="AE229" i="11"/>
  <c r="Z229" i="11"/>
  <c r="AB229" i="11" s="1"/>
  <c r="AE228" i="11"/>
  <c r="Z228" i="11"/>
  <c r="AA228" i="11" s="1"/>
  <c r="AE227" i="11"/>
  <c r="AD227" i="11" s="1"/>
  <c r="Z227" i="11"/>
  <c r="AA227" i="11" s="1"/>
  <c r="AE226" i="11"/>
  <c r="Z226" i="11"/>
  <c r="AB226" i="11" s="1"/>
  <c r="AE225" i="11"/>
  <c r="AD225" i="11" s="1"/>
  <c r="Z225" i="11"/>
  <c r="AE224" i="11"/>
  <c r="AD224" i="11" s="1"/>
  <c r="Z224" i="11"/>
  <c r="AA224" i="11" s="1"/>
  <c r="AE223" i="11"/>
  <c r="Z223" i="11"/>
  <c r="AA223" i="11" s="1"/>
  <c r="AE222" i="11"/>
  <c r="AD222" i="11" s="1"/>
  <c r="Z222" i="11"/>
  <c r="AA222" i="11" s="1"/>
  <c r="AE221" i="11"/>
  <c r="AD221" i="11" s="1"/>
  <c r="Z221" i="11"/>
  <c r="AE220" i="11"/>
  <c r="AD220" i="11" s="1"/>
  <c r="Z220" i="11"/>
  <c r="AB220" i="11" s="1"/>
  <c r="AE219" i="11"/>
  <c r="AD219" i="11" s="1"/>
  <c r="Z219" i="11"/>
  <c r="AA219" i="11" s="1"/>
  <c r="AE218" i="11"/>
  <c r="Z218" i="11"/>
  <c r="AB218" i="11" s="1"/>
  <c r="AE217" i="11"/>
  <c r="AD217" i="11" s="1"/>
  <c r="Z217" i="11"/>
  <c r="AE216" i="11"/>
  <c r="AD216" i="11" s="1"/>
  <c r="Z216" i="11"/>
  <c r="AA216" i="11" s="1"/>
  <c r="AE215" i="11"/>
  <c r="AD215" i="11" s="1"/>
  <c r="Z215" i="11"/>
  <c r="AB215" i="11" s="1"/>
  <c r="AE214" i="11"/>
  <c r="Z214" i="11"/>
  <c r="AE213" i="11"/>
  <c r="Z213" i="11"/>
  <c r="AB213" i="11" s="1"/>
  <c r="AE212" i="11"/>
  <c r="Z212" i="11"/>
  <c r="AA212" i="11" s="1"/>
  <c r="AE211" i="11"/>
  <c r="AD211" i="11" s="1"/>
  <c r="Z211" i="11"/>
  <c r="AA211" i="11" s="1"/>
  <c r="AE210" i="11"/>
  <c r="AD210" i="11" s="1"/>
  <c r="Z210" i="11"/>
  <c r="AE209" i="11"/>
  <c r="AD209" i="11" s="1"/>
  <c r="Z209" i="11"/>
  <c r="AE206" i="11"/>
  <c r="AD206" i="11" s="1"/>
  <c r="Z206" i="11"/>
  <c r="AB206" i="11" s="1"/>
  <c r="AE205" i="11"/>
  <c r="AD205" i="11" s="1"/>
  <c r="Z205" i="11"/>
  <c r="AE204" i="11"/>
  <c r="AD204" i="11" s="1"/>
  <c r="Z204" i="11"/>
  <c r="AE203" i="11"/>
  <c r="AD203" i="11" s="1"/>
  <c r="Z203" i="11"/>
  <c r="AA203" i="11" s="1"/>
  <c r="AE202" i="11"/>
  <c r="AD202" i="11" s="1"/>
  <c r="Z202" i="11"/>
  <c r="AE201" i="11"/>
  <c r="AD201" i="11" s="1"/>
  <c r="Z201" i="11"/>
  <c r="AE200" i="11"/>
  <c r="AD200" i="11" s="1"/>
  <c r="Z200" i="11"/>
  <c r="AE199" i="11"/>
  <c r="AD199" i="11" s="1"/>
  <c r="Z199" i="11"/>
  <c r="AE198" i="11"/>
  <c r="AD198" i="11" s="1"/>
  <c r="AE197" i="11"/>
  <c r="Z197" i="11"/>
  <c r="AB197" i="11" s="1"/>
  <c r="AE196" i="11"/>
  <c r="Z196" i="11"/>
  <c r="AA196" i="11" s="1"/>
  <c r="AE195" i="11"/>
  <c r="AD195" i="11" s="1"/>
  <c r="Z195" i="11"/>
  <c r="AE194" i="11"/>
  <c r="AD194" i="11" s="1"/>
  <c r="Z194" i="11"/>
  <c r="AE193" i="11"/>
  <c r="Z193" i="11"/>
  <c r="AB193" i="11" s="1"/>
  <c r="AE192" i="11"/>
  <c r="AD192" i="11" s="1"/>
  <c r="Z192" i="11"/>
  <c r="AE191" i="11"/>
  <c r="Z191" i="11"/>
  <c r="AA191" i="11" s="1"/>
  <c r="AE190" i="11"/>
  <c r="AD190" i="11" s="1"/>
  <c r="Z190" i="11"/>
  <c r="AA190" i="11" s="1"/>
  <c r="AE189" i="11"/>
  <c r="AD189" i="11" s="1"/>
  <c r="Z189" i="11"/>
  <c r="AE188" i="11"/>
  <c r="Z188" i="11"/>
  <c r="AB188" i="11" s="1"/>
  <c r="AE187" i="11"/>
  <c r="AD187" i="11" s="1"/>
  <c r="Z187" i="11"/>
  <c r="AE186" i="11"/>
  <c r="Z186" i="11"/>
  <c r="AB186" i="11" s="1"/>
  <c r="AE185" i="11"/>
  <c r="AD185" i="11" s="1"/>
  <c r="Z185" i="11"/>
  <c r="AE184" i="11"/>
  <c r="AD184" i="11" s="1"/>
  <c r="Z184" i="11"/>
  <c r="AE183" i="11"/>
  <c r="AD183" i="11" s="1"/>
  <c r="Z183" i="11"/>
  <c r="AE182" i="11"/>
  <c r="AD182" i="11" s="1"/>
  <c r="Z182" i="11"/>
  <c r="AA182" i="11" s="1"/>
  <c r="AE181" i="11"/>
  <c r="AD181" i="11" s="1"/>
  <c r="Z181" i="11"/>
  <c r="AE180" i="11"/>
  <c r="AD180" i="11" s="1"/>
  <c r="Z180" i="11"/>
  <c r="AA180" i="11" s="1"/>
  <c r="AE179" i="11"/>
  <c r="Z179" i="11"/>
  <c r="AA179" i="11" s="1"/>
  <c r="AE178" i="11"/>
  <c r="AD178" i="11" s="1"/>
  <c r="Z178" i="11"/>
  <c r="AE177" i="11"/>
  <c r="Z177" i="11"/>
  <c r="AB177" i="11" s="1"/>
  <c r="AE176" i="11"/>
  <c r="AD176" i="11" s="1"/>
  <c r="Z176" i="11"/>
  <c r="AE175" i="11"/>
  <c r="AD175" i="11" s="1"/>
  <c r="Z175" i="11"/>
  <c r="AB175" i="11" s="1"/>
  <c r="AE174" i="11"/>
  <c r="Z174" i="11"/>
  <c r="AA174" i="11" s="1"/>
  <c r="AE173" i="11"/>
  <c r="AD173" i="11" s="1"/>
  <c r="Z173" i="11"/>
  <c r="AB173" i="11" s="1"/>
  <c r="AE172" i="11"/>
  <c r="AD172" i="11" s="1"/>
  <c r="Z172" i="11"/>
  <c r="AE171" i="11"/>
  <c r="AD171" i="11" s="1"/>
  <c r="Z171" i="11"/>
  <c r="AE170" i="11"/>
  <c r="AD170" i="11" s="1"/>
  <c r="Z170" i="11"/>
  <c r="AA170" i="11" s="1"/>
  <c r="AE169" i="11"/>
  <c r="Z169" i="11"/>
  <c r="AA169" i="11" s="1"/>
  <c r="AE168" i="11"/>
  <c r="AD168" i="11" s="1"/>
  <c r="Z168" i="11"/>
  <c r="AE167" i="11"/>
  <c r="Z167" i="11"/>
  <c r="AA167" i="11" s="1"/>
  <c r="AE166" i="11"/>
  <c r="Z166" i="11"/>
  <c r="AB166" i="11" s="1"/>
  <c r="AE165" i="11"/>
  <c r="AD165" i="11" s="1"/>
  <c r="Z165" i="11"/>
  <c r="AE164" i="11"/>
  <c r="Z164" i="11"/>
  <c r="AB164" i="11" s="1"/>
  <c r="AE163" i="11"/>
  <c r="AD163" i="11" s="1"/>
  <c r="Z163" i="11"/>
  <c r="AB163" i="11" s="1"/>
  <c r="AE162" i="11"/>
  <c r="AD162" i="11" s="1"/>
  <c r="Z162" i="11"/>
  <c r="AB162" i="11" s="1"/>
  <c r="AE161" i="11"/>
  <c r="AD161" i="11" s="1"/>
  <c r="Z161" i="11"/>
  <c r="AA161" i="11" s="1"/>
  <c r="AE160" i="11"/>
  <c r="Z160" i="11"/>
  <c r="AB160" i="11" s="1"/>
  <c r="AE159" i="11"/>
  <c r="AD159" i="11" s="1"/>
  <c r="Z159" i="11"/>
  <c r="AE158" i="11"/>
  <c r="AD158" i="11" s="1"/>
  <c r="Z158" i="11"/>
  <c r="AE157" i="11"/>
  <c r="AD157" i="11" s="1"/>
  <c r="Z157" i="11"/>
  <c r="AB157" i="11" s="1"/>
  <c r="AE154" i="11"/>
  <c r="AD154" i="11" s="1"/>
  <c r="Z154" i="11"/>
  <c r="AE153" i="11"/>
  <c r="AD153" i="11" s="1"/>
  <c r="Z153" i="11"/>
  <c r="AB153" i="11" s="1"/>
  <c r="AE152" i="11"/>
  <c r="Z152" i="11"/>
  <c r="AB152" i="11" s="1"/>
  <c r="AE151" i="11"/>
  <c r="AD151" i="11" s="1"/>
  <c r="Z151" i="11"/>
  <c r="AB151" i="11" s="1"/>
  <c r="AE149" i="11"/>
  <c r="Z149" i="11"/>
  <c r="AB149" i="11" s="1"/>
  <c r="AE148" i="11"/>
  <c r="Z148" i="11"/>
  <c r="AB148" i="11" s="1"/>
  <c r="AE147" i="11"/>
  <c r="Z147" i="11"/>
  <c r="AB147" i="11" s="1"/>
  <c r="AE146" i="11"/>
  <c r="AD146" i="11" s="1"/>
  <c r="Z146" i="11"/>
  <c r="AB146" i="11" s="1"/>
  <c r="AE145" i="11"/>
  <c r="AD145" i="11" s="1"/>
  <c r="Z145" i="11"/>
  <c r="AE144" i="11"/>
  <c r="AD144" i="11" s="1"/>
  <c r="AE143" i="11"/>
  <c r="Z143" i="11"/>
  <c r="AB143" i="11" s="1"/>
  <c r="AE142" i="11"/>
  <c r="AD142" i="11" s="1"/>
  <c r="Z142" i="11"/>
  <c r="AB142" i="11" s="1"/>
  <c r="AE140" i="11"/>
  <c r="AD140" i="11" s="1"/>
  <c r="Z140" i="11"/>
  <c r="AB140" i="11" s="1"/>
  <c r="AE139" i="11"/>
  <c r="AD139" i="11" s="1"/>
  <c r="Z139" i="11"/>
  <c r="AA139" i="11" s="1"/>
  <c r="AE138" i="11"/>
  <c r="AD138" i="11" s="1"/>
  <c r="Z138" i="11"/>
  <c r="AE137" i="11"/>
  <c r="Z137" i="11"/>
  <c r="AA137" i="11" s="1"/>
  <c r="AE135" i="11"/>
  <c r="AD135" i="11" s="1"/>
  <c r="Z135" i="11"/>
  <c r="AA135" i="11" s="1"/>
  <c r="AE134" i="11"/>
  <c r="AD134" i="11" s="1"/>
  <c r="Z134" i="11"/>
  <c r="AE133" i="11"/>
  <c r="AD133" i="11" s="1"/>
  <c r="Z133" i="11"/>
  <c r="AE132" i="11"/>
  <c r="Z132" i="11"/>
  <c r="AA132" i="11" s="1"/>
  <c r="AE131" i="11"/>
  <c r="AD131" i="11" s="1"/>
  <c r="Z131" i="11"/>
  <c r="AE130" i="11"/>
  <c r="Z130" i="11"/>
  <c r="AB130" i="11" s="1"/>
  <c r="AE129" i="11"/>
  <c r="AD129" i="11" s="1"/>
  <c r="Z129" i="11"/>
  <c r="AE128" i="11"/>
  <c r="Z128" i="11"/>
  <c r="AB128" i="11" s="1"/>
  <c r="AE127" i="11"/>
  <c r="Z127" i="11"/>
  <c r="AB127" i="11" s="1"/>
  <c r="AE126" i="11"/>
  <c r="AD126" i="11" s="1"/>
  <c r="Z126" i="11"/>
  <c r="AB126" i="11" s="1"/>
  <c r="AE125" i="11"/>
  <c r="AD125" i="11" s="1"/>
  <c r="Z125" i="11"/>
  <c r="AA125" i="11" s="1"/>
  <c r="AE124" i="11"/>
  <c r="Z124" i="11"/>
  <c r="AB124" i="11" s="1"/>
  <c r="AE123" i="11"/>
  <c r="Z123" i="11"/>
  <c r="AB123" i="11" s="1"/>
  <c r="AE122" i="11"/>
  <c r="Z122" i="11"/>
  <c r="AB122" i="11" s="1"/>
  <c r="AE121" i="11"/>
  <c r="AD121" i="11" s="1"/>
  <c r="Z121" i="11"/>
  <c r="AB121" i="11" s="1"/>
  <c r="AE120" i="11"/>
  <c r="Z120" i="11"/>
  <c r="AA120" i="11" s="1"/>
  <c r="AE119" i="11"/>
  <c r="AD119" i="11" s="1"/>
  <c r="Z119" i="11"/>
  <c r="AA119" i="11" s="1"/>
  <c r="AE116" i="11"/>
  <c r="AD116" i="11" s="1"/>
  <c r="Z116" i="11"/>
  <c r="AB116" i="11" s="1"/>
  <c r="AE115" i="11"/>
  <c r="AD115" i="11" s="1"/>
  <c r="Z115" i="11"/>
  <c r="AE114" i="11"/>
  <c r="AD114" i="11" s="1"/>
  <c r="Z114" i="11"/>
  <c r="AE113" i="11"/>
  <c r="Z113" i="11"/>
  <c r="AB113" i="11" s="1"/>
  <c r="AE112" i="11"/>
  <c r="AD112" i="11" s="1"/>
  <c r="Z112" i="11"/>
  <c r="AB112" i="11" s="1"/>
  <c r="AE111" i="11"/>
  <c r="AD111" i="11" s="1"/>
  <c r="Z111" i="11"/>
  <c r="AB111" i="11" s="1"/>
  <c r="AE110" i="11"/>
  <c r="AD110" i="11" s="1"/>
  <c r="Z110" i="11"/>
  <c r="AE109" i="11"/>
  <c r="AD109" i="11" s="1"/>
  <c r="Z109" i="11"/>
  <c r="AE108" i="11"/>
  <c r="AD108" i="11" s="1"/>
  <c r="Z108" i="11"/>
  <c r="AB108" i="11" s="1"/>
  <c r="AE107" i="11"/>
  <c r="AD107" i="11" s="1"/>
  <c r="Z107" i="11"/>
  <c r="AE106" i="11"/>
  <c r="AD106" i="11" s="1"/>
  <c r="Z106" i="11"/>
  <c r="AB106" i="11" s="1"/>
  <c r="AE105" i="11"/>
  <c r="AD105" i="11" s="1"/>
  <c r="Z105" i="11"/>
  <c r="AE104" i="11"/>
  <c r="Z104" i="11"/>
  <c r="AA104" i="11" s="1"/>
  <c r="AE103" i="11"/>
  <c r="AD103" i="11" s="1"/>
  <c r="Z103" i="11"/>
  <c r="AB103" i="11" s="1"/>
  <c r="AE102" i="11"/>
  <c r="Z102" i="11"/>
  <c r="AB102" i="11" s="1"/>
  <c r="AE101" i="11"/>
  <c r="Z101" i="11"/>
  <c r="AB101" i="11" s="1"/>
  <c r="AE100" i="11"/>
  <c r="Z100" i="11"/>
  <c r="AB100" i="11" s="1"/>
  <c r="AE99" i="11"/>
  <c r="AD99" i="11" s="1"/>
  <c r="Z99" i="11"/>
  <c r="AA99" i="11" s="1"/>
  <c r="AE98" i="11"/>
  <c r="AD98" i="11" s="1"/>
  <c r="Z98" i="11"/>
  <c r="AB98" i="11" s="1"/>
  <c r="AE97" i="11"/>
  <c r="AD97" i="11" s="1"/>
  <c r="Z97" i="11"/>
  <c r="AE96" i="11"/>
  <c r="AD96" i="11" s="1"/>
  <c r="Z96" i="11"/>
  <c r="AB96" i="11" s="1"/>
  <c r="AE95" i="11"/>
  <c r="AD95" i="11" s="1"/>
  <c r="Z95" i="11"/>
  <c r="AB95" i="11" s="1"/>
  <c r="AE94" i="11"/>
  <c r="AD94" i="11" s="1"/>
  <c r="Z94" i="11"/>
  <c r="AE93" i="11"/>
  <c r="AD93" i="11" s="1"/>
  <c r="Z93" i="11"/>
  <c r="AE92" i="11"/>
  <c r="AD92" i="11" s="1"/>
  <c r="Z92" i="11"/>
  <c r="AB92" i="11" s="1"/>
  <c r="AE91" i="11"/>
  <c r="AD91" i="11" s="1"/>
  <c r="Z91" i="11"/>
  <c r="AB91" i="11" s="1"/>
  <c r="AE90" i="11"/>
  <c r="AD90" i="11" s="1"/>
  <c r="Z90" i="11"/>
  <c r="AB90" i="11" s="1"/>
  <c r="AE88" i="11"/>
  <c r="AD88" i="11" s="1"/>
  <c r="Z88" i="11"/>
  <c r="AE87" i="11"/>
  <c r="AD87" i="11" s="1"/>
  <c r="Z87" i="11"/>
  <c r="AB87" i="11" s="1"/>
  <c r="AE86" i="11"/>
  <c r="AD86" i="11" s="1"/>
  <c r="Z86" i="11"/>
  <c r="AE85" i="11"/>
  <c r="AD85" i="11" s="1"/>
  <c r="Z85" i="11"/>
  <c r="AE84" i="11"/>
  <c r="AD84" i="11" s="1"/>
  <c r="Z84" i="11"/>
  <c r="AB84" i="11" s="1"/>
  <c r="AE83" i="11"/>
  <c r="Z83" i="11"/>
  <c r="AB83" i="11" s="1"/>
  <c r="AE82" i="11"/>
  <c r="AD82" i="11" s="1"/>
  <c r="Z82" i="11"/>
  <c r="AE81" i="11"/>
  <c r="Z81" i="11"/>
  <c r="AB81" i="11" s="1"/>
  <c r="AE80" i="11"/>
  <c r="AD80" i="11" s="1"/>
  <c r="Z80" i="11"/>
  <c r="AB80" i="11" s="1"/>
  <c r="AE79" i="11"/>
  <c r="Z79" i="11"/>
  <c r="AB79" i="11" s="1"/>
  <c r="AE78" i="11"/>
  <c r="AD78" i="11" s="1"/>
  <c r="Z78" i="11"/>
  <c r="AE77" i="11"/>
  <c r="AD77" i="11" s="1"/>
  <c r="Z77" i="11"/>
  <c r="AB77" i="11" s="1"/>
  <c r="AE76" i="11"/>
  <c r="AD76" i="11" s="1"/>
  <c r="Z76" i="11"/>
  <c r="AE75" i="11"/>
  <c r="Z75" i="11"/>
  <c r="AB75" i="11" s="1"/>
  <c r="AE74" i="11"/>
  <c r="Z74" i="11"/>
  <c r="AB74" i="11" s="1"/>
  <c r="AE73" i="11"/>
  <c r="Z73" i="11"/>
  <c r="AB73" i="11" s="1"/>
  <c r="AE72" i="11"/>
  <c r="AD72" i="11" s="1"/>
  <c r="Z72" i="11"/>
  <c r="AE71" i="11"/>
  <c r="AD71" i="11" s="1"/>
  <c r="Z71" i="11"/>
  <c r="AB71" i="11" s="1"/>
  <c r="AE70" i="11"/>
  <c r="AD70" i="11" s="1"/>
  <c r="Z70" i="11"/>
  <c r="AA70" i="11" s="1"/>
  <c r="AE69" i="11"/>
  <c r="AD69" i="11" s="1"/>
  <c r="Z69" i="11"/>
  <c r="AA69" i="11" s="1"/>
  <c r="AE68" i="11"/>
  <c r="Z68" i="11"/>
  <c r="AB68" i="11" s="1"/>
  <c r="AE67" i="11"/>
  <c r="AD67" i="11" s="1"/>
  <c r="Z67" i="11"/>
  <c r="AE66" i="11"/>
  <c r="Z66" i="11"/>
  <c r="AA66" i="11" s="1"/>
  <c r="AE65" i="11"/>
  <c r="AD65" i="11" s="1"/>
  <c r="Z65" i="11"/>
  <c r="AE64" i="11"/>
  <c r="AD64" i="11" s="1"/>
  <c r="Z64" i="11"/>
  <c r="AA64" i="11" s="1"/>
  <c r="AE63" i="11"/>
  <c r="AD63" i="11" s="1"/>
  <c r="Z63" i="11"/>
  <c r="AB63" i="11" s="1"/>
  <c r="AE61" i="11"/>
  <c r="AD61" i="11" s="1"/>
  <c r="Z61" i="11"/>
  <c r="AE60" i="11"/>
  <c r="Z60" i="11"/>
  <c r="AA60" i="11" s="1"/>
  <c r="AE59" i="11"/>
  <c r="AD59" i="11" s="1"/>
  <c r="Z59" i="11"/>
  <c r="AB59" i="11" s="1"/>
  <c r="AE58" i="11"/>
  <c r="AD58" i="11" s="1"/>
  <c r="Z58" i="11"/>
  <c r="AA58" i="11" s="1"/>
  <c r="AE57" i="11"/>
  <c r="AD57" i="11" s="1"/>
  <c r="Z57" i="11"/>
  <c r="AB57" i="11" s="1"/>
  <c r="AE56" i="11"/>
  <c r="AD56" i="11" s="1"/>
  <c r="Z56" i="11"/>
  <c r="AA56" i="11" s="1"/>
  <c r="AE55" i="11"/>
  <c r="AD55" i="11" s="1"/>
  <c r="Z55" i="11"/>
  <c r="AE54" i="11"/>
  <c r="Z54" i="11"/>
  <c r="AA54" i="11" s="1"/>
  <c r="AE53" i="11"/>
  <c r="AD53" i="11" s="1"/>
  <c r="Z53" i="11"/>
  <c r="AE52" i="11"/>
  <c r="AD52" i="11" s="1"/>
  <c r="Z52" i="11"/>
  <c r="AE51" i="11"/>
  <c r="Z51" i="11"/>
  <c r="AB51" i="11" s="1"/>
  <c r="AE50" i="11"/>
  <c r="AD50" i="11" s="1"/>
  <c r="Z50" i="11"/>
  <c r="AE49" i="11"/>
  <c r="AD49" i="11" s="1"/>
  <c r="Z49" i="11"/>
  <c r="AE48" i="11"/>
  <c r="AD48" i="11" s="1"/>
  <c r="Z48" i="11"/>
  <c r="AB48" i="11" s="1"/>
  <c r="AE47" i="11"/>
  <c r="Z47" i="11"/>
  <c r="AA47" i="11" s="1"/>
  <c r="AE46" i="11"/>
  <c r="AD46" i="11" s="1"/>
  <c r="Z46" i="11"/>
  <c r="AE45" i="11"/>
  <c r="Z45" i="11"/>
  <c r="AB45" i="11" s="1"/>
  <c r="AE44" i="11"/>
  <c r="AD44" i="11" s="1"/>
  <c r="Z44" i="11"/>
  <c r="AA44" i="11" s="1"/>
  <c r="AE43" i="11"/>
  <c r="AD43" i="11" s="1"/>
  <c r="Z43" i="11"/>
  <c r="AE42" i="11"/>
  <c r="AD42" i="11" s="1"/>
  <c r="Z42" i="11"/>
  <c r="AE41" i="11"/>
  <c r="AD41" i="11" s="1"/>
  <c r="Z41" i="11"/>
  <c r="AE40" i="11"/>
  <c r="AD40" i="11" s="1"/>
  <c r="Z40" i="11"/>
  <c r="AB40" i="11" s="1"/>
  <c r="AE39" i="11"/>
  <c r="AD39" i="11" s="1"/>
  <c r="Z39" i="11"/>
  <c r="AE38" i="11"/>
  <c r="Z38" i="11"/>
  <c r="AB38" i="11" s="1"/>
  <c r="AE37" i="11"/>
  <c r="Z37" i="11"/>
  <c r="AB37" i="11" s="1"/>
  <c r="AE36" i="11"/>
  <c r="AD36" i="11" s="1"/>
  <c r="Z36" i="11"/>
  <c r="AB36" i="11" s="1"/>
  <c r="AE35" i="11"/>
  <c r="AD35" i="11" s="1"/>
  <c r="Z35" i="11"/>
  <c r="AB35" i="11" s="1"/>
  <c r="AE34" i="11"/>
  <c r="Z34" i="11"/>
  <c r="AB34" i="11" s="1"/>
  <c r="AE33" i="11"/>
  <c r="Z33" i="11"/>
  <c r="AB33" i="11" s="1"/>
  <c r="AE32" i="11"/>
  <c r="AD32" i="11" s="1"/>
  <c r="Z32" i="11"/>
  <c r="AE31" i="11"/>
  <c r="AD31" i="11" s="1"/>
  <c r="Z31" i="11"/>
  <c r="AB31" i="11" s="1"/>
  <c r="AE30" i="11"/>
  <c r="AD30" i="11" s="1"/>
  <c r="Z30" i="11"/>
  <c r="AE29" i="11"/>
  <c r="AD29" i="11" s="1"/>
  <c r="Z29" i="11"/>
  <c r="AE28" i="11"/>
  <c r="AD28" i="11" s="1"/>
  <c r="AE27" i="11"/>
  <c r="AD27" i="11" s="1"/>
  <c r="AE26" i="11"/>
  <c r="AD26" i="11" s="1"/>
  <c r="Z26" i="11"/>
  <c r="AB26" i="11" s="1"/>
  <c r="AE25" i="11"/>
  <c r="AD25" i="11" s="1"/>
  <c r="Z25" i="11"/>
  <c r="AE24" i="11"/>
  <c r="AD24" i="11" s="1"/>
  <c r="Z24" i="11"/>
  <c r="AE23" i="11"/>
  <c r="AD23" i="11" s="1"/>
  <c r="Z23" i="11"/>
  <c r="AE22" i="11"/>
  <c r="AD22" i="11" s="1"/>
  <c r="Z22" i="11"/>
  <c r="AB22" i="11" s="1"/>
  <c r="AE21" i="11"/>
  <c r="AD21" i="11" s="1"/>
  <c r="Z21" i="11"/>
  <c r="AE20" i="11"/>
  <c r="Z20" i="11"/>
  <c r="AE19" i="11"/>
  <c r="AD19" i="11" s="1"/>
  <c r="Z19" i="11"/>
  <c r="AE18" i="11"/>
  <c r="AD18" i="11" s="1"/>
  <c r="Z18" i="11"/>
  <c r="AE17" i="11"/>
  <c r="AD17" i="11" s="1"/>
  <c r="Z17" i="11"/>
  <c r="AA17" i="11" s="1"/>
  <c r="AE16" i="11"/>
  <c r="AD16" i="11" s="1"/>
  <c r="Z16" i="11"/>
  <c r="AE15" i="11"/>
  <c r="AD15" i="11" s="1"/>
  <c r="Z15" i="11"/>
  <c r="AB15" i="11" s="1"/>
  <c r="AE14" i="11"/>
  <c r="Z14" i="11"/>
  <c r="AB14" i="11" s="1"/>
  <c r="AE13" i="11"/>
  <c r="AD13" i="11" s="1"/>
  <c r="Z13" i="11"/>
  <c r="AE12" i="11"/>
  <c r="Z12" i="11"/>
  <c r="AB12" i="11" s="1"/>
  <c r="AE11" i="11"/>
  <c r="AD11" i="11" s="1"/>
  <c r="Z11" i="11"/>
  <c r="AE10" i="11"/>
  <c r="AD10" i="11" s="1"/>
  <c r="Z10" i="11"/>
  <c r="AB10" i="11" s="1"/>
  <c r="AE9" i="11"/>
  <c r="AD9" i="11" s="1"/>
  <c r="Z9" i="11"/>
  <c r="AA9" i="11" s="1"/>
  <c r="AE7" i="11"/>
  <c r="AD7" i="11" s="1"/>
  <c r="Z7" i="11"/>
  <c r="AE6" i="11"/>
  <c r="AD6" i="11" s="1"/>
  <c r="Z6" i="11"/>
  <c r="A6" i="1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E5" i="11"/>
  <c r="Z5" i="11"/>
  <c r="AA5" i="11" s="1"/>
  <c r="AE303" i="10"/>
  <c r="AD303" i="10" s="1"/>
  <c r="Z303" i="10"/>
  <c r="AB303" i="10" s="1"/>
  <c r="AE302" i="10"/>
  <c r="AD302" i="10" s="1"/>
  <c r="Z302" i="10"/>
  <c r="AA302" i="10" s="1"/>
  <c r="AE301" i="10"/>
  <c r="AD301" i="10" s="1"/>
  <c r="Z301" i="10"/>
  <c r="AB301" i="10" s="1"/>
  <c r="AE300" i="10"/>
  <c r="AD300" i="10" s="1"/>
  <c r="Z300" i="10"/>
  <c r="AE299" i="10"/>
  <c r="AD299" i="10" s="1"/>
  <c r="Z299" i="10"/>
  <c r="AF299" i="10" s="1"/>
  <c r="AE298" i="10"/>
  <c r="AD298" i="10" s="1"/>
  <c r="Z298" i="10"/>
  <c r="AE297" i="10"/>
  <c r="AD297" i="10" s="1"/>
  <c r="Z297" i="10"/>
  <c r="AE296" i="10"/>
  <c r="AD296" i="10" s="1"/>
  <c r="Z296" i="10"/>
  <c r="AB296" i="10" s="1"/>
  <c r="AE295" i="10"/>
  <c r="AD295" i="10" s="1"/>
  <c r="Z295" i="10"/>
  <c r="AE294" i="10"/>
  <c r="AD294" i="10" s="1"/>
  <c r="Z294" i="10"/>
  <c r="AE293" i="10"/>
  <c r="AD293" i="10" s="1"/>
  <c r="Z293" i="10"/>
  <c r="AF293" i="10" s="1"/>
  <c r="F292" i="10"/>
  <c r="AE290" i="10"/>
  <c r="AD290" i="10" s="1"/>
  <c r="Z290" i="10"/>
  <c r="AB290" i="10" s="1"/>
  <c r="AE289" i="10"/>
  <c r="AD289" i="10" s="1"/>
  <c r="Z289" i="10"/>
  <c r="AA289" i="10" s="1"/>
  <c r="AE288" i="10"/>
  <c r="AD288" i="10" s="1"/>
  <c r="Z288" i="10"/>
  <c r="AB288" i="10" s="1"/>
  <c r="AE287" i="10"/>
  <c r="AD287" i="10" s="1"/>
  <c r="Z287" i="10"/>
  <c r="AE286" i="10"/>
  <c r="AD286" i="10" s="1"/>
  <c r="Z286" i="10"/>
  <c r="AB286" i="10" s="1"/>
  <c r="AE285" i="10"/>
  <c r="AD285" i="10" s="1"/>
  <c r="Z285" i="10"/>
  <c r="AE284" i="10"/>
  <c r="AD284" i="10" s="1"/>
  <c r="Z284" i="10"/>
  <c r="AF284" i="10" s="1"/>
  <c r="AE283" i="10"/>
  <c r="AD283" i="10" s="1"/>
  <c r="Z283" i="10"/>
  <c r="AE274" i="10"/>
  <c r="AD274" i="10" s="1"/>
  <c r="Z274" i="10"/>
  <c r="AA274" i="10" s="1"/>
  <c r="AE273" i="10"/>
  <c r="AD273" i="10" s="1"/>
  <c r="Z273" i="10"/>
  <c r="AE272" i="10"/>
  <c r="AD272" i="10" s="1"/>
  <c r="Z272" i="10"/>
  <c r="AA272" i="10" s="1"/>
  <c r="AE271" i="10"/>
  <c r="AD271" i="10" s="1"/>
  <c r="Z271" i="10"/>
  <c r="AE270" i="10"/>
  <c r="AD270" i="10" s="1"/>
  <c r="Z270" i="10"/>
  <c r="AA270" i="10" s="1"/>
  <c r="AE269" i="10"/>
  <c r="AD269" i="10" s="1"/>
  <c r="Z269" i="10"/>
  <c r="AE268" i="10"/>
  <c r="AD268" i="10" s="1"/>
  <c r="Z268" i="10"/>
  <c r="AA268" i="10" s="1"/>
  <c r="AE267" i="10"/>
  <c r="AD267" i="10" s="1"/>
  <c r="Z267" i="10"/>
  <c r="AE266" i="10"/>
  <c r="AD266" i="10" s="1"/>
  <c r="Z266" i="10"/>
  <c r="AA266" i="10" s="1"/>
  <c r="AE265" i="10"/>
  <c r="AD265" i="10" s="1"/>
  <c r="Z265" i="10"/>
  <c r="AB265" i="10" s="1"/>
  <c r="AE264" i="10"/>
  <c r="AD264" i="10" s="1"/>
  <c r="Z264" i="10"/>
  <c r="AA264" i="10" s="1"/>
  <c r="AE263" i="10"/>
  <c r="Z263" i="10"/>
  <c r="AA263" i="10" s="1"/>
  <c r="AE262" i="10"/>
  <c r="AD262" i="10" s="1"/>
  <c r="Z262" i="10"/>
  <c r="AE261" i="10"/>
  <c r="AD261" i="10" s="1"/>
  <c r="Z261" i="10"/>
  <c r="AB261" i="10" s="1"/>
  <c r="AE260" i="10"/>
  <c r="AD260" i="10" s="1"/>
  <c r="Z260" i="10"/>
  <c r="AE259" i="10"/>
  <c r="AD259" i="10" s="1"/>
  <c r="Z259" i="10"/>
  <c r="AA259" i="10" s="1"/>
  <c r="AE258" i="10"/>
  <c r="AD258" i="10" s="1"/>
  <c r="Z258" i="10"/>
  <c r="AA258" i="10" s="1"/>
  <c r="AE257" i="10"/>
  <c r="Z257" i="10"/>
  <c r="AB257" i="10" s="1"/>
  <c r="AE256" i="10"/>
  <c r="AD256" i="10" s="1"/>
  <c r="Z256" i="10"/>
  <c r="AB256" i="10" s="1"/>
  <c r="AE255" i="10"/>
  <c r="AD255" i="10" s="1"/>
  <c r="Z255" i="10"/>
  <c r="AA255" i="10" s="1"/>
  <c r="AE254" i="10"/>
  <c r="AD254" i="10" s="1"/>
  <c r="Z254" i="10"/>
  <c r="AE253" i="10"/>
  <c r="Z253" i="10"/>
  <c r="AB253" i="10" s="1"/>
  <c r="AE252" i="10"/>
  <c r="AD252" i="10" s="1"/>
  <c r="Z252" i="10"/>
  <c r="AE251" i="10"/>
  <c r="Z251" i="10"/>
  <c r="AB251" i="10" s="1"/>
  <c r="AE250" i="10"/>
  <c r="AD250" i="10" s="1"/>
  <c r="Z250" i="10"/>
  <c r="AE249" i="10"/>
  <c r="AD249" i="10" s="1"/>
  <c r="Z249" i="10"/>
  <c r="AA249" i="10" s="1"/>
  <c r="AE248" i="10"/>
  <c r="AD248" i="10" s="1"/>
  <c r="Z248" i="10"/>
  <c r="AB248" i="10" s="1"/>
  <c r="AE247" i="10"/>
  <c r="AD247" i="10" s="1"/>
  <c r="Z247" i="10"/>
  <c r="AB247" i="10" s="1"/>
  <c r="AE246" i="10"/>
  <c r="Z246" i="10"/>
  <c r="AA246" i="10" s="1"/>
  <c r="AE245" i="10"/>
  <c r="Z245" i="10"/>
  <c r="AA245" i="10" s="1"/>
  <c r="AE244" i="10"/>
  <c r="AD244" i="10" s="1"/>
  <c r="Z244" i="10"/>
  <c r="AB244" i="10" s="1"/>
  <c r="AE243" i="10"/>
  <c r="AD243" i="10" s="1"/>
  <c r="Z243" i="10"/>
  <c r="AE242" i="10"/>
  <c r="AD242" i="10" s="1"/>
  <c r="Z242" i="10"/>
  <c r="AA242" i="10" s="1"/>
  <c r="AE241" i="10"/>
  <c r="AD241" i="10" s="1"/>
  <c r="Z241" i="10"/>
  <c r="AE240" i="10"/>
  <c r="Z240" i="10"/>
  <c r="AB240" i="10" s="1"/>
  <c r="AE239" i="10"/>
  <c r="AD239" i="10" s="1"/>
  <c r="Z239" i="10"/>
  <c r="AB239" i="10" s="1"/>
  <c r="AE238" i="10"/>
  <c r="AD238" i="10" s="1"/>
  <c r="Z238" i="10"/>
  <c r="AB238" i="10" s="1"/>
  <c r="AE237" i="10"/>
  <c r="AD237" i="10" s="1"/>
  <c r="Z237" i="10"/>
  <c r="AA237" i="10" s="1"/>
  <c r="AE236" i="10"/>
  <c r="Z236" i="10"/>
  <c r="AA236" i="10" s="1"/>
  <c r="AE235" i="10"/>
  <c r="AD235" i="10" s="1"/>
  <c r="Z235" i="10"/>
  <c r="AB235" i="10" s="1"/>
  <c r="AE234" i="10"/>
  <c r="Z234" i="10"/>
  <c r="AB234" i="10" s="1"/>
  <c r="AE233" i="10"/>
  <c r="AD233" i="10" s="1"/>
  <c r="Z233" i="10"/>
  <c r="AA233" i="10" s="1"/>
  <c r="AE232" i="10"/>
  <c r="AD232" i="10" s="1"/>
  <c r="Z232" i="10"/>
  <c r="AA232" i="10" s="1"/>
  <c r="AE231" i="10"/>
  <c r="AD231" i="10" s="1"/>
  <c r="Z231" i="10"/>
  <c r="AE230" i="10"/>
  <c r="Z230" i="10"/>
  <c r="AA230" i="10" s="1"/>
  <c r="AE229" i="10"/>
  <c r="Z229" i="10"/>
  <c r="AB229" i="10" s="1"/>
  <c r="AE228" i="10"/>
  <c r="AD228" i="10" s="1"/>
  <c r="Z228" i="10"/>
  <c r="AE227" i="10"/>
  <c r="AD227" i="10" s="1"/>
  <c r="Z227" i="10"/>
  <c r="AE226" i="10"/>
  <c r="AD226" i="10" s="1"/>
  <c r="Z226" i="10"/>
  <c r="AE225" i="10"/>
  <c r="AD225" i="10" s="1"/>
  <c r="Z225" i="10"/>
  <c r="AA225" i="10" s="1"/>
  <c r="AE224" i="10"/>
  <c r="AD224" i="10" s="1"/>
  <c r="Z224" i="10"/>
  <c r="AE223" i="10"/>
  <c r="AD223" i="10" s="1"/>
  <c r="Z223" i="10"/>
  <c r="AB223" i="10" s="1"/>
  <c r="AE222" i="10"/>
  <c r="AD222" i="10" s="1"/>
  <c r="Z222" i="10"/>
  <c r="AE221" i="10"/>
  <c r="AD221" i="10" s="1"/>
  <c r="Z221" i="10"/>
  <c r="AE220" i="10"/>
  <c r="AD220" i="10" s="1"/>
  <c r="Z220" i="10"/>
  <c r="AB220" i="10" s="1"/>
  <c r="AE219" i="10"/>
  <c r="AD219" i="10" s="1"/>
  <c r="Z219" i="10"/>
  <c r="AB219" i="10" s="1"/>
  <c r="AE218" i="10"/>
  <c r="AD218" i="10" s="1"/>
  <c r="Z218" i="10"/>
  <c r="AB218" i="10" s="1"/>
  <c r="AE217" i="10"/>
  <c r="AD217" i="10" s="1"/>
  <c r="Z217" i="10"/>
  <c r="AE216" i="10"/>
  <c r="AD216" i="10" s="1"/>
  <c r="Z216" i="10"/>
  <c r="AE215" i="10"/>
  <c r="AD215" i="10" s="1"/>
  <c r="Z215" i="10"/>
  <c r="AE214" i="10"/>
  <c r="AD214" i="10" s="1"/>
  <c r="Z214" i="10"/>
  <c r="AA214" i="10" s="1"/>
  <c r="AE213" i="10"/>
  <c r="AD213" i="10" s="1"/>
  <c r="Z213" i="10"/>
  <c r="AE212" i="10"/>
  <c r="AD212" i="10" s="1"/>
  <c r="Z212" i="10"/>
  <c r="AE211" i="10"/>
  <c r="Z211" i="10"/>
  <c r="AB211" i="10" s="1"/>
  <c r="AE210" i="10"/>
  <c r="AD210" i="10" s="1"/>
  <c r="Z210" i="10"/>
  <c r="AE209" i="10"/>
  <c r="AD209" i="10" s="1"/>
  <c r="Z209" i="10"/>
  <c r="AE206" i="10"/>
  <c r="AD206" i="10" s="1"/>
  <c r="Z206" i="10"/>
  <c r="AE205" i="10"/>
  <c r="Z205" i="10"/>
  <c r="AA205" i="10" s="1"/>
  <c r="AE204" i="10"/>
  <c r="AD204" i="10" s="1"/>
  <c r="Z204" i="10"/>
  <c r="AE203" i="10"/>
  <c r="AD203" i="10" s="1"/>
  <c r="Z203" i="10"/>
  <c r="AA203" i="10" s="1"/>
  <c r="AE202" i="10"/>
  <c r="AD202" i="10" s="1"/>
  <c r="Z202" i="10"/>
  <c r="AB202" i="10" s="1"/>
  <c r="AE201" i="10"/>
  <c r="AD201" i="10" s="1"/>
  <c r="Z201" i="10"/>
  <c r="AE200" i="10"/>
  <c r="AD200" i="10" s="1"/>
  <c r="Z200" i="10"/>
  <c r="AE199" i="10"/>
  <c r="AD199" i="10" s="1"/>
  <c r="Z199" i="10"/>
  <c r="AE198" i="10"/>
  <c r="AD198" i="10" s="1"/>
  <c r="Z198" i="10"/>
  <c r="AE197" i="10"/>
  <c r="Z197" i="10"/>
  <c r="AA197" i="10" s="1"/>
  <c r="AE196" i="10"/>
  <c r="Z196" i="10"/>
  <c r="AB196" i="10" s="1"/>
  <c r="AE195" i="10"/>
  <c r="AD195" i="10" s="1"/>
  <c r="Z195" i="10"/>
  <c r="AA195" i="10" s="1"/>
  <c r="AE194" i="10"/>
  <c r="AD194" i="10" s="1"/>
  <c r="Z194" i="10"/>
  <c r="AB194" i="10" s="1"/>
  <c r="AE193" i="10"/>
  <c r="AD193" i="10" s="1"/>
  <c r="Z193" i="10"/>
  <c r="AB193" i="10" s="1"/>
  <c r="AE192" i="10"/>
  <c r="AD192" i="10" s="1"/>
  <c r="Z192" i="10"/>
  <c r="AA192" i="10" s="1"/>
  <c r="AE191" i="10"/>
  <c r="AD191" i="10" s="1"/>
  <c r="Z191" i="10"/>
  <c r="AB191" i="10" s="1"/>
  <c r="AE190" i="10"/>
  <c r="AD190" i="10" s="1"/>
  <c r="Z190" i="10"/>
  <c r="AA190" i="10" s="1"/>
  <c r="AE189" i="10"/>
  <c r="AD189" i="10" s="1"/>
  <c r="Z189" i="10"/>
  <c r="AB189" i="10" s="1"/>
  <c r="AE188" i="10"/>
  <c r="AD188" i="10" s="1"/>
  <c r="Z188" i="10"/>
  <c r="AE187" i="10"/>
  <c r="AD187" i="10" s="1"/>
  <c r="Z187" i="10"/>
  <c r="AE186" i="10"/>
  <c r="AD186" i="10" s="1"/>
  <c r="Z186" i="10"/>
  <c r="AE185" i="10"/>
  <c r="AD185" i="10" s="1"/>
  <c r="Z185" i="10"/>
  <c r="AE184" i="10"/>
  <c r="Z184" i="10"/>
  <c r="AA184" i="10" s="1"/>
  <c r="AE183" i="10"/>
  <c r="AD183" i="10" s="1"/>
  <c r="Z183" i="10"/>
  <c r="AB183" i="10" s="1"/>
  <c r="AE182" i="10"/>
  <c r="AD182" i="10" s="1"/>
  <c r="Z182" i="10"/>
  <c r="AE181" i="10"/>
  <c r="Z181" i="10"/>
  <c r="AA181" i="10" s="1"/>
  <c r="AE180" i="10"/>
  <c r="Z180" i="10"/>
  <c r="AA180" i="10" s="1"/>
  <c r="AE179" i="10"/>
  <c r="AD179" i="10" s="1"/>
  <c r="Z179" i="10"/>
  <c r="AB179" i="10" s="1"/>
  <c r="AE178" i="10"/>
  <c r="AD178" i="10" s="1"/>
  <c r="Z178" i="10"/>
  <c r="AA178" i="10" s="1"/>
  <c r="AE177" i="10"/>
  <c r="AD177" i="10" s="1"/>
  <c r="Z177" i="10"/>
  <c r="AA177" i="10" s="1"/>
  <c r="AE176" i="10"/>
  <c r="AD176" i="10" s="1"/>
  <c r="Z176" i="10"/>
  <c r="AA176" i="10" s="1"/>
  <c r="AE175" i="10"/>
  <c r="Z175" i="10"/>
  <c r="AB175" i="10" s="1"/>
  <c r="AE174" i="10"/>
  <c r="AD174" i="10" s="1"/>
  <c r="Z174" i="10"/>
  <c r="AE173" i="10"/>
  <c r="AD173" i="10" s="1"/>
  <c r="Z173" i="10"/>
  <c r="AA173" i="10" s="1"/>
  <c r="AE172" i="10"/>
  <c r="AD172" i="10" s="1"/>
  <c r="Z172" i="10"/>
  <c r="AE171" i="10"/>
  <c r="AD171" i="10" s="1"/>
  <c r="Z171" i="10"/>
  <c r="AA171" i="10" s="1"/>
  <c r="AE170" i="10"/>
  <c r="AD170" i="10" s="1"/>
  <c r="Z170" i="10"/>
  <c r="AE169" i="10"/>
  <c r="AD169" i="10" s="1"/>
  <c r="Z169" i="10"/>
  <c r="AE168" i="10"/>
  <c r="AD168" i="10" s="1"/>
  <c r="Z168" i="10"/>
  <c r="AA168" i="10" s="1"/>
  <c r="AE167" i="10"/>
  <c r="AD167" i="10" s="1"/>
  <c r="Z167" i="10"/>
  <c r="AE166" i="10"/>
  <c r="AD166" i="10" s="1"/>
  <c r="Z166" i="10"/>
  <c r="AE165" i="10"/>
  <c r="AD165" i="10" s="1"/>
  <c r="Z165" i="10"/>
  <c r="AA165" i="10" s="1"/>
  <c r="AE164" i="10"/>
  <c r="AD164" i="10" s="1"/>
  <c r="Z164" i="10"/>
  <c r="AE163" i="10"/>
  <c r="AD163" i="10" s="1"/>
  <c r="Z163" i="10"/>
  <c r="AE162" i="10"/>
  <c r="AD162" i="10" s="1"/>
  <c r="Z162" i="10"/>
  <c r="AB162" i="10" s="1"/>
  <c r="AE161" i="10"/>
  <c r="Z161" i="10"/>
  <c r="AB161" i="10" s="1"/>
  <c r="AE160" i="10"/>
  <c r="AD160" i="10" s="1"/>
  <c r="Z160" i="10"/>
  <c r="AE159" i="10"/>
  <c r="Z159" i="10"/>
  <c r="AB159" i="10" s="1"/>
  <c r="AE158" i="10"/>
  <c r="AD158" i="10" s="1"/>
  <c r="Z158" i="10"/>
  <c r="AE157" i="10"/>
  <c r="AD157" i="10" s="1"/>
  <c r="Z157" i="10"/>
  <c r="AE154" i="10"/>
  <c r="Z154" i="10"/>
  <c r="AB154" i="10" s="1"/>
  <c r="AE153" i="10"/>
  <c r="AD153" i="10" s="1"/>
  <c r="Z153" i="10"/>
  <c r="AB153" i="10" s="1"/>
  <c r="AE152" i="10"/>
  <c r="AD152" i="10" s="1"/>
  <c r="Z152" i="10"/>
  <c r="AB152" i="10" s="1"/>
  <c r="AE151" i="10"/>
  <c r="AD151" i="10" s="1"/>
  <c r="Z151" i="10"/>
  <c r="AE149" i="10"/>
  <c r="AD149" i="10" s="1"/>
  <c r="Z149" i="10"/>
  <c r="AA149" i="10" s="1"/>
  <c r="AE148" i="10"/>
  <c r="Z148" i="10"/>
  <c r="AB148" i="10" s="1"/>
  <c r="AE147" i="10"/>
  <c r="AD147" i="10" s="1"/>
  <c r="Z147" i="10"/>
  <c r="AE146" i="10"/>
  <c r="AD146" i="10" s="1"/>
  <c r="Z146" i="10"/>
  <c r="AE145" i="10"/>
  <c r="AD145" i="10" s="1"/>
  <c r="Z145" i="10"/>
  <c r="AB145" i="10" s="1"/>
  <c r="AE144" i="10"/>
  <c r="AD144" i="10" s="1"/>
  <c r="AE143" i="10"/>
  <c r="AD143" i="10" s="1"/>
  <c r="Z143" i="10"/>
  <c r="AF143" i="10" s="1"/>
  <c r="AE142" i="10"/>
  <c r="AD142" i="10" s="1"/>
  <c r="Z142" i="10"/>
  <c r="AB142" i="10" s="1"/>
  <c r="AE140" i="10"/>
  <c r="AD140" i="10" s="1"/>
  <c r="Z140" i="10"/>
  <c r="AE139" i="10"/>
  <c r="AD139" i="10" s="1"/>
  <c r="Z139" i="10"/>
  <c r="AA139" i="10" s="1"/>
  <c r="AE138" i="10"/>
  <c r="AD138" i="10" s="1"/>
  <c r="Z138" i="10"/>
  <c r="AB138" i="10" s="1"/>
  <c r="AE136" i="10"/>
  <c r="AD136" i="10" s="1"/>
  <c r="Z136" i="10"/>
  <c r="AE135" i="10"/>
  <c r="AD135" i="10" s="1"/>
  <c r="Z135" i="10"/>
  <c r="AE134" i="10"/>
  <c r="Z134" i="10"/>
  <c r="AB134" i="10" s="1"/>
  <c r="AE133" i="10"/>
  <c r="AD133" i="10" s="1"/>
  <c r="Z133" i="10"/>
  <c r="AE132" i="10"/>
  <c r="Z132" i="10"/>
  <c r="AB132" i="10" s="1"/>
  <c r="AE131" i="10"/>
  <c r="AD131" i="10" s="1"/>
  <c r="Z131" i="10"/>
  <c r="AB131" i="10" s="1"/>
  <c r="AE130" i="10"/>
  <c r="Z130" i="10"/>
  <c r="AB130" i="10" s="1"/>
  <c r="AE129" i="10"/>
  <c r="AD129" i="10" s="1"/>
  <c r="Z129" i="10"/>
  <c r="AE128" i="10"/>
  <c r="Z128" i="10"/>
  <c r="AB128" i="10" s="1"/>
  <c r="AE127" i="10"/>
  <c r="AD127" i="10" s="1"/>
  <c r="Z127" i="10"/>
  <c r="AE126" i="10"/>
  <c r="Z126" i="10"/>
  <c r="AB126" i="10" s="1"/>
  <c r="AE125" i="10"/>
  <c r="AD125" i="10" s="1"/>
  <c r="Z125" i="10"/>
  <c r="AB125" i="10" s="1"/>
  <c r="AE124" i="10"/>
  <c r="Z124" i="10"/>
  <c r="AB124" i="10" s="1"/>
  <c r="AE123" i="10"/>
  <c r="Z123" i="10"/>
  <c r="AA123" i="10" s="1"/>
  <c r="AE122" i="10"/>
  <c r="Z122" i="10"/>
  <c r="AB122" i="10" s="1"/>
  <c r="AE121" i="10"/>
  <c r="AD121" i="10" s="1"/>
  <c r="Z121" i="10"/>
  <c r="AE120" i="10"/>
  <c r="Z120" i="10"/>
  <c r="AA120" i="10" s="1"/>
  <c r="AE119" i="10"/>
  <c r="AD119" i="10" s="1"/>
  <c r="Z119" i="10"/>
  <c r="AA119" i="10" s="1"/>
  <c r="AE116" i="10"/>
  <c r="AD116" i="10" s="1"/>
  <c r="Z116" i="10"/>
  <c r="AE115" i="10"/>
  <c r="AD115" i="10" s="1"/>
  <c r="Z115" i="10"/>
  <c r="AB115" i="10" s="1"/>
  <c r="AE114" i="10"/>
  <c r="Z114" i="10"/>
  <c r="AA114" i="10" s="1"/>
  <c r="AE113" i="10"/>
  <c r="AD113" i="10" s="1"/>
  <c r="Z113" i="10"/>
  <c r="AE112" i="10"/>
  <c r="AD112" i="10" s="1"/>
  <c r="Z112" i="10"/>
  <c r="AF112" i="10" s="1"/>
  <c r="AE111" i="10"/>
  <c r="Z111" i="10"/>
  <c r="AB111" i="10" s="1"/>
  <c r="AE110" i="10"/>
  <c r="AD110" i="10" s="1"/>
  <c r="Z110" i="10"/>
  <c r="AE109" i="10"/>
  <c r="AD109" i="10" s="1"/>
  <c r="Z109" i="10"/>
  <c r="AB109" i="10" s="1"/>
  <c r="AE108" i="10"/>
  <c r="AD108" i="10" s="1"/>
  <c r="Z108" i="10"/>
  <c r="AB108" i="10" s="1"/>
  <c r="AE107" i="10"/>
  <c r="AD107" i="10" s="1"/>
  <c r="Z107" i="10"/>
  <c r="AE106" i="10"/>
  <c r="AD106" i="10" s="1"/>
  <c r="Z106" i="10"/>
  <c r="AB106" i="10" s="1"/>
  <c r="AE105" i="10"/>
  <c r="AD105" i="10" s="1"/>
  <c r="Z105" i="10"/>
  <c r="AE104" i="10"/>
  <c r="AD104" i="10" s="1"/>
  <c r="Z104" i="10"/>
  <c r="AA104" i="10" s="1"/>
  <c r="AE103" i="10"/>
  <c r="AD103" i="10" s="1"/>
  <c r="Z103" i="10"/>
  <c r="AA103" i="10" s="1"/>
  <c r="AE102" i="10"/>
  <c r="Z102" i="10"/>
  <c r="AB102" i="10" s="1"/>
  <c r="AE101" i="10"/>
  <c r="AD101" i="10" s="1"/>
  <c r="Z101" i="10"/>
  <c r="AE100" i="10"/>
  <c r="AD100" i="10" s="1"/>
  <c r="Z100" i="10"/>
  <c r="AE99" i="10"/>
  <c r="AD99" i="10" s="1"/>
  <c r="Z99" i="10"/>
  <c r="AB99" i="10" s="1"/>
  <c r="AE98" i="10"/>
  <c r="AD98" i="10" s="1"/>
  <c r="Z98" i="10"/>
  <c r="AB98" i="10" s="1"/>
  <c r="AE97" i="10"/>
  <c r="AD97" i="10" s="1"/>
  <c r="Z97" i="10"/>
  <c r="AB97" i="10" s="1"/>
  <c r="AE96" i="10"/>
  <c r="AD96" i="10" s="1"/>
  <c r="Z96" i="10"/>
  <c r="AB96" i="10" s="1"/>
  <c r="AE95" i="10"/>
  <c r="AD95" i="10" s="1"/>
  <c r="Z95" i="10"/>
  <c r="AB95" i="10" s="1"/>
  <c r="AE94" i="10"/>
  <c r="AD94" i="10" s="1"/>
  <c r="Z94" i="10"/>
  <c r="AB94" i="10" s="1"/>
  <c r="AE93" i="10"/>
  <c r="Z93" i="10"/>
  <c r="AB93" i="10" s="1"/>
  <c r="AE92" i="10"/>
  <c r="Z92" i="10"/>
  <c r="AB92" i="10" s="1"/>
  <c r="AE91" i="10"/>
  <c r="AD91" i="10" s="1"/>
  <c r="Z91" i="10"/>
  <c r="AB91" i="10" s="1"/>
  <c r="AE90" i="10"/>
  <c r="AD90" i="10" s="1"/>
  <c r="Z90" i="10"/>
  <c r="AB90" i="10" s="1"/>
  <c r="AE88" i="10"/>
  <c r="Z88" i="10"/>
  <c r="AB88" i="10" s="1"/>
  <c r="AE87" i="10"/>
  <c r="AD87" i="10" s="1"/>
  <c r="Z87" i="10"/>
  <c r="AB87" i="10" s="1"/>
  <c r="AE86" i="10"/>
  <c r="AD86" i="10" s="1"/>
  <c r="Z86" i="10"/>
  <c r="AB86" i="10" s="1"/>
  <c r="AE85" i="10"/>
  <c r="AD85" i="10" s="1"/>
  <c r="Z85" i="10"/>
  <c r="AE84" i="10"/>
  <c r="AD84" i="10" s="1"/>
  <c r="Z84" i="10"/>
  <c r="AB84" i="10" s="1"/>
  <c r="AE83" i="10"/>
  <c r="AD83" i="10" s="1"/>
  <c r="Z83" i="10"/>
  <c r="AE82" i="10"/>
  <c r="AD82" i="10" s="1"/>
  <c r="Z82" i="10"/>
  <c r="AB82" i="10" s="1"/>
  <c r="AE81" i="10"/>
  <c r="AD81" i="10" s="1"/>
  <c r="Z81" i="10"/>
  <c r="AA81" i="10" s="1"/>
  <c r="AE80" i="10"/>
  <c r="Z80" i="10"/>
  <c r="AA80" i="10" s="1"/>
  <c r="AE79" i="10"/>
  <c r="AD79" i="10" s="1"/>
  <c r="Z79" i="10"/>
  <c r="AE78" i="10"/>
  <c r="AD78" i="10" s="1"/>
  <c r="Z78" i="10"/>
  <c r="AE77" i="10"/>
  <c r="Z77" i="10"/>
  <c r="AA77" i="10" s="1"/>
  <c r="AE76" i="10"/>
  <c r="AD76" i="10" s="1"/>
  <c r="Z76" i="10"/>
  <c r="AE75" i="10"/>
  <c r="AD75" i="10" s="1"/>
  <c r="Z75" i="10"/>
  <c r="AB75" i="10" s="1"/>
  <c r="AE74" i="10"/>
  <c r="Z74" i="10"/>
  <c r="AB74" i="10" s="1"/>
  <c r="AE73" i="10"/>
  <c r="AD73" i="10" s="1"/>
  <c r="Z73" i="10"/>
  <c r="AB73" i="10" s="1"/>
  <c r="AE72" i="10"/>
  <c r="AD72" i="10" s="1"/>
  <c r="Z72" i="10"/>
  <c r="AE71" i="10"/>
  <c r="AD71" i="10" s="1"/>
  <c r="Z71" i="10"/>
  <c r="AE70" i="10"/>
  <c r="Z70" i="10"/>
  <c r="AB70" i="10" s="1"/>
  <c r="AE69" i="10"/>
  <c r="AD69" i="10" s="1"/>
  <c r="Z69" i="10"/>
  <c r="AB69" i="10" s="1"/>
  <c r="AE68" i="10"/>
  <c r="AD68" i="10" s="1"/>
  <c r="Z68" i="10"/>
  <c r="AE67" i="10"/>
  <c r="Z67" i="10"/>
  <c r="AB67" i="10" s="1"/>
  <c r="AE66" i="10"/>
  <c r="AD66" i="10" s="1"/>
  <c r="Z66" i="10"/>
  <c r="AE65" i="10"/>
  <c r="AD65" i="10" s="1"/>
  <c r="Z65" i="10"/>
  <c r="AA65" i="10" s="1"/>
  <c r="AE64" i="10"/>
  <c r="AD64" i="10" s="1"/>
  <c r="Z64" i="10"/>
  <c r="AB64" i="10" s="1"/>
  <c r="AE63" i="10"/>
  <c r="AD63" i="10" s="1"/>
  <c r="Z63" i="10"/>
  <c r="AE61" i="10"/>
  <c r="AD61" i="10" s="1"/>
  <c r="Z61" i="10"/>
  <c r="AE60" i="10"/>
  <c r="Z60" i="10"/>
  <c r="AB60" i="10" s="1"/>
  <c r="AE59" i="10"/>
  <c r="AD59" i="10" s="1"/>
  <c r="Z59" i="10"/>
  <c r="AB59" i="10" s="1"/>
  <c r="AE58" i="10"/>
  <c r="Z58" i="10"/>
  <c r="AB58" i="10" s="1"/>
  <c r="AE57" i="10"/>
  <c r="AD57" i="10" s="1"/>
  <c r="Z57" i="10"/>
  <c r="AE56" i="10"/>
  <c r="Z56" i="10"/>
  <c r="AA56" i="10" s="1"/>
  <c r="AE55" i="10"/>
  <c r="AD55" i="10" s="1"/>
  <c r="Z55" i="10"/>
  <c r="AB55" i="10" s="1"/>
  <c r="AE54" i="10"/>
  <c r="Z54" i="10"/>
  <c r="AA54" i="10" s="1"/>
  <c r="AE53" i="10"/>
  <c r="AD53" i="10" s="1"/>
  <c r="Z53" i="10"/>
  <c r="AF53" i="10" s="1"/>
  <c r="AE52" i="10"/>
  <c r="Z52" i="10"/>
  <c r="AB52" i="10" s="1"/>
  <c r="AE51" i="10"/>
  <c r="Z51" i="10"/>
  <c r="AB51" i="10" s="1"/>
  <c r="AE50" i="10"/>
  <c r="AD50" i="10" s="1"/>
  <c r="Z50" i="10"/>
  <c r="AB50" i="10" s="1"/>
  <c r="AE49" i="10"/>
  <c r="AD49" i="10" s="1"/>
  <c r="Z49" i="10"/>
  <c r="AB49" i="10" s="1"/>
  <c r="AE48" i="10"/>
  <c r="AD48" i="10" s="1"/>
  <c r="Z48" i="10"/>
  <c r="AE47" i="10"/>
  <c r="Z47" i="10"/>
  <c r="AA47" i="10" s="1"/>
  <c r="AE46" i="10"/>
  <c r="AD46" i="10" s="1"/>
  <c r="Z46" i="10"/>
  <c r="AE45" i="10"/>
  <c r="AD45" i="10" s="1"/>
  <c r="Z45" i="10"/>
  <c r="AE44" i="10"/>
  <c r="AD44" i="10" s="1"/>
  <c r="Z44" i="10"/>
  <c r="AB44" i="10" s="1"/>
  <c r="AE43" i="10"/>
  <c r="AD43" i="10" s="1"/>
  <c r="Z43" i="10"/>
  <c r="AA43" i="10" s="1"/>
  <c r="AE42" i="10"/>
  <c r="AD42" i="10" s="1"/>
  <c r="Z42" i="10"/>
  <c r="AE41" i="10"/>
  <c r="Z41" i="10"/>
  <c r="AB41" i="10" s="1"/>
  <c r="AE40" i="10"/>
  <c r="AD40" i="10" s="1"/>
  <c r="Z40" i="10"/>
  <c r="AE39" i="10"/>
  <c r="AD39" i="10" s="1"/>
  <c r="Z39" i="10"/>
  <c r="AA39" i="10" s="1"/>
  <c r="AE38" i="10"/>
  <c r="AD38" i="10" s="1"/>
  <c r="Z38" i="10"/>
  <c r="AE37" i="10"/>
  <c r="AD37" i="10" s="1"/>
  <c r="Z37" i="10"/>
  <c r="AB37" i="10" s="1"/>
  <c r="AE36" i="10"/>
  <c r="Z36" i="10"/>
  <c r="AB36" i="10" s="1"/>
  <c r="AE35" i="10"/>
  <c r="AD35" i="10" s="1"/>
  <c r="Z35" i="10"/>
  <c r="AB35" i="10" s="1"/>
  <c r="AE34" i="10"/>
  <c r="AD34" i="10" s="1"/>
  <c r="Z34" i="10"/>
  <c r="AA34" i="10" s="1"/>
  <c r="AE33" i="10"/>
  <c r="AD33" i="10" s="1"/>
  <c r="Z33" i="10"/>
  <c r="AB33" i="10" s="1"/>
  <c r="AE32" i="10"/>
  <c r="AD32" i="10" s="1"/>
  <c r="Z32" i="10"/>
  <c r="AE31" i="10"/>
  <c r="AD31" i="10" s="1"/>
  <c r="Z31" i="10"/>
  <c r="AE30" i="10"/>
  <c r="AD30" i="10" s="1"/>
  <c r="Z30" i="10"/>
  <c r="AE29" i="10"/>
  <c r="AD29" i="10" s="1"/>
  <c r="Z29" i="10"/>
  <c r="AE28" i="10"/>
  <c r="AD28" i="10" s="1"/>
  <c r="Z28" i="10"/>
  <c r="AB28" i="10" s="1"/>
  <c r="AE27" i="10"/>
  <c r="AD27" i="10" s="1"/>
  <c r="AE26" i="10"/>
  <c r="AD26" i="10" s="1"/>
  <c r="Z26" i="10"/>
  <c r="AB26" i="10" s="1"/>
  <c r="AE25" i="10"/>
  <c r="AD25" i="10" s="1"/>
  <c r="Z25" i="10"/>
  <c r="AE24" i="10"/>
  <c r="AD24" i="10" s="1"/>
  <c r="Z24" i="10"/>
  <c r="AB24" i="10" s="1"/>
  <c r="AE23" i="10"/>
  <c r="AD23" i="10" s="1"/>
  <c r="Z23" i="10"/>
  <c r="AB23" i="10" s="1"/>
  <c r="AE22" i="10"/>
  <c r="AD22" i="10" s="1"/>
  <c r="Z22" i="10"/>
  <c r="AA22" i="10" s="1"/>
  <c r="AE21" i="10"/>
  <c r="AD21" i="10" s="1"/>
  <c r="Z21" i="10"/>
  <c r="AA21" i="10" s="1"/>
  <c r="AE20" i="10"/>
  <c r="Z20" i="10"/>
  <c r="AA20" i="10" s="1"/>
  <c r="AE19" i="10"/>
  <c r="AD19" i="10" s="1"/>
  <c r="AE18" i="10"/>
  <c r="Z18" i="10"/>
  <c r="AB18" i="10" s="1"/>
  <c r="AE17" i="10"/>
  <c r="AD17" i="10" s="1"/>
  <c r="Z17" i="10"/>
  <c r="AB17" i="10" s="1"/>
  <c r="AE16" i="10"/>
  <c r="AD16" i="10" s="1"/>
  <c r="Z16" i="10"/>
  <c r="AB16" i="10" s="1"/>
  <c r="AE15" i="10"/>
  <c r="AD15" i="10" s="1"/>
  <c r="Z15" i="10"/>
  <c r="AE14" i="10"/>
  <c r="AD14" i="10" s="1"/>
  <c r="Z14" i="10"/>
  <c r="AB14" i="10" s="1"/>
  <c r="AE13" i="10"/>
  <c r="Z13" i="10"/>
  <c r="AB13" i="10" s="1"/>
  <c r="AE12" i="10"/>
  <c r="AD12" i="10" s="1"/>
  <c r="Z12" i="10"/>
  <c r="AB12" i="10" s="1"/>
  <c r="AE11" i="10"/>
  <c r="AD11" i="10" s="1"/>
  <c r="Z11" i="10"/>
  <c r="AE10" i="10"/>
  <c r="AD10" i="10" s="1"/>
  <c r="AE9" i="10"/>
  <c r="AD9" i="10" s="1"/>
  <c r="Z9" i="10"/>
  <c r="AB9" i="10" s="1"/>
  <c r="AE7" i="10"/>
  <c r="Z7" i="10"/>
  <c r="AA7" i="10" s="1"/>
  <c r="AE6" i="10"/>
  <c r="AD6" i="10" s="1"/>
  <c r="Z6" i="10"/>
  <c r="AB6" i="10" s="1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E5" i="10"/>
  <c r="Z5" i="10"/>
  <c r="AA5" i="10" s="1"/>
  <c r="AA247" i="10" l="1"/>
  <c r="A266" i="11"/>
  <c r="A267" i="11" s="1"/>
  <c r="A268" i="11" s="1"/>
  <c r="A269" i="11" s="1"/>
  <c r="A270" i="11" s="1"/>
  <c r="A271" i="11" s="1"/>
  <c r="A272" i="11" s="1"/>
  <c r="A273" i="11" s="1"/>
  <c r="A274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275" i="11"/>
  <c r="AA265" i="10"/>
  <c r="AF298" i="10"/>
  <c r="AF147" i="10"/>
  <c r="AF131" i="11"/>
  <c r="AA166" i="11"/>
  <c r="AA193" i="11"/>
  <c r="AF204" i="11"/>
  <c r="AF271" i="10"/>
  <c r="Z10" i="10"/>
  <c r="AF10" i="10" s="1"/>
  <c r="Z19" i="10"/>
  <c r="AA19" i="10" s="1"/>
  <c r="A266" i="10"/>
  <c r="A267" i="10" s="1"/>
  <c r="A268" i="10" s="1"/>
  <c r="A269" i="10" s="1"/>
  <c r="A270" i="10" s="1"/>
  <c r="A271" i="10" s="1"/>
  <c r="A272" i="10" s="1"/>
  <c r="A273" i="10" s="1"/>
  <c r="A274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275" i="10"/>
  <c r="AF262" i="10"/>
  <c r="Z27" i="10"/>
  <c r="AF206" i="10"/>
  <c r="AF254" i="10"/>
  <c r="AF273" i="10"/>
  <c r="AF32" i="10"/>
  <c r="AF226" i="10"/>
  <c r="AF228" i="10"/>
  <c r="AA229" i="10"/>
  <c r="AA251" i="10"/>
  <c r="AA162" i="11"/>
  <c r="AF49" i="11"/>
  <c r="AF129" i="11"/>
  <c r="AB197" i="10"/>
  <c r="AA188" i="10"/>
  <c r="AF167" i="10"/>
  <c r="AA26" i="11"/>
  <c r="AF29" i="11"/>
  <c r="AF55" i="11"/>
  <c r="AF169" i="10"/>
  <c r="AF121" i="10"/>
  <c r="AF38" i="10"/>
  <c r="AA146" i="10"/>
  <c r="AF52" i="11"/>
  <c r="AF116" i="10"/>
  <c r="AF101" i="10"/>
  <c r="AF30" i="11"/>
  <c r="AB56" i="11"/>
  <c r="AF85" i="11"/>
  <c r="AF42" i="11"/>
  <c r="AA41" i="10"/>
  <c r="AF72" i="10"/>
  <c r="AA132" i="10"/>
  <c r="AF135" i="10"/>
  <c r="AF48" i="10"/>
  <c r="AF76" i="10"/>
  <c r="AF97" i="11"/>
  <c r="AF134" i="11"/>
  <c r="AF200" i="11"/>
  <c r="AF159" i="11"/>
  <c r="AA23" i="11"/>
  <c r="AF25" i="11"/>
  <c r="AF165" i="11"/>
  <c r="AB54" i="10"/>
  <c r="AF129" i="10"/>
  <c r="AF212" i="10"/>
  <c r="AF294" i="10"/>
  <c r="Z144" i="10"/>
  <c r="AA144" i="10" s="1"/>
  <c r="AB21" i="10"/>
  <c r="AB56" i="10"/>
  <c r="AB119" i="10"/>
  <c r="AB77" i="10"/>
  <c r="AA187" i="10"/>
  <c r="AF57" i="10"/>
  <c r="AF297" i="10"/>
  <c r="AA185" i="11"/>
  <c r="AA146" i="11"/>
  <c r="AF201" i="11"/>
  <c r="AF86" i="11"/>
  <c r="AF93" i="11"/>
  <c r="AA242" i="11"/>
  <c r="AF210" i="11"/>
  <c r="AF182" i="11"/>
  <c r="AF23" i="11"/>
  <c r="AA157" i="11"/>
  <c r="AA188" i="11"/>
  <c r="AA197" i="11"/>
  <c r="AA295" i="11"/>
  <c r="AF15" i="11"/>
  <c r="AA37" i="11"/>
  <c r="AF43" i="11"/>
  <c r="AB237" i="11"/>
  <c r="AB232" i="11"/>
  <c r="AA130" i="11"/>
  <c r="AB196" i="11"/>
  <c r="AB132" i="11"/>
  <c r="AF50" i="11"/>
  <c r="AA147" i="11"/>
  <c r="AF153" i="11"/>
  <c r="AA164" i="11"/>
  <c r="AA186" i="11"/>
  <c r="AF199" i="11"/>
  <c r="AB180" i="10"/>
  <c r="AF107" i="10"/>
  <c r="AA235" i="10"/>
  <c r="AF267" i="10"/>
  <c r="AB34" i="10"/>
  <c r="AA55" i="10"/>
  <c r="AF64" i="10"/>
  <c r="AF231" i="10"/>
  <c r="AA257" i="10"/>
  <c r="AB39" i="10"/>
  <c r="AF98" i="10"/>
  <c r="AF109" i="10"/>
  <c r="AA162" i="10"/>
  <c r="AF94" i="10"/>
  <c r="AA32" i="10"/>
  <c r="AF110" i="10"/>
  <c r="AF133" i="10"/>
  <c r="AF243" i="10"/>
  <c r="AA124" i="10"/>
  <c r="AA26" i="10"/>
  <c r="AB38" i="10"/>
  <c r="AB120" i="10"/>
  <c r="AB195" i="10"/>
  <c r="AA211" i="10"/>
  <c r="AF189" i="10"/>
  <c r="AA70" i="10"/>
  <c r="AA253" i="10"/>
  <c r="AB20" i="10"/>
  <c r="AA9" i="10"/>
  <c r="AA18" i="10"/>
  <c r="AF66" i="10"/>
  <c r="AB139" i="10"/>
  <c r="AB232" i="10"/>
  <c r="AB7" i="10"/>
  <c r="AF59" i="10"/>
  <c r="AB168" i="10"/>
  <c r="AF195" i="10"/>
  <c r="AB237" i="10"/>
  <c r="AB171" i="10"/>
  <c r="AF9" i="10"/>
  <c r="AF87" i="10"/>
  <c r="AB112" i="10"/>
  <c r="AA148" i="10"/>
  <c r="AF259" i="10"/>
  <c r="AB264" i="10"/>
  <c r="AB143" i="10"/>
  <c r="AB80" i="10"/>
  <c r="AB245" i="10"/>
  <c r="AB116" i="10"/>
  <c r="AA126" i="10"/>
  <c r="AA131" i="10"/>
  <c r="AA157" i="10"/>
  <c r="AF168" i="10"/>
  <c r="AB184" i="10"/>
  <c r="AF237" i="10"/>
  <c r="AF269" i="10"/>
  <c r="AF34" i="10"/>
  <c r="AB236" i="10"/>
  <c r="AA64" i="10"/>
  <c r="AA88" i="10"/>
  <c r="AF103" i="10"/>
  <c r="AF242" i="10"/>
  <c r="AF295" i="10"/>
  <c r="AB249" i="10"/>
  <c r="AF136" i="10"/>
  <c r="AA145" i="10"/>
  <c r="AA161" i="10"/>
  <c r="AA189" i="10"/>
  <c r="AA193" i="10"/>
  <c r="AF261" i="10"/>
  <c r="AB47" i="10"/>
  <c r="AA60" i="10"/>
  <c r="AB123" i="10"/>
  <c r="AA136" i="10"/>
  <c r="AA143" i="10"/>
  <c r="AF185" i="10"/>
  <c r="AA261" i="10"/>
  <c r="AF296" i="10"/>
  <c r="AF154" i="10"/>
  <c r="AD154" i="10"/>
  <c r="AF205" i="10"/>
  <c r="AD205" i="10"/>
  <c r="AF7" i="10"/>
  <c r="AD7" i="10"/>
  <c r="AA58" i="10"/>
  <c r="AA67" i="10"/>
  <c r="AB76" i="10"/>
  <c r="AF80" i="10"/>
  <c r="AD80" i="10"/>
  <c r="AF84" i="10"/>
  <c r="AF96" i="10"/>
  <c r="AA122" i="10"/>
  <c r="AF125" i="10"/>
  <c r="AF149" i="10"/>
  <c r="AF170" i="10"/>
  <c r="AF184" i="10"/>
  <c r="AD184" i="10"/>
  <c r="AF193" i="10"/>
  <c r="AA212" i="10"/>
  <c r="AA228" i="10"/>
  <c r="AA231" i="10"/>
  <c r="AF257" i="10"/>
  <c r="AD257" i="10"/>
  <c r="AA298" i="10"/>
  <c r="AF21" i="10"/>
  <c r="AB32" i="10"/>
  <c r="AF39" i="10"/>
  <c r="AF55" i="10"/>
  <c r="AF67" i="10"/>
  <c r="AD67" i="10"/>
  <c r="AF85" i="10"/>
  <c r="AF97" i="10"/>
  <c r="AB110" i="10"/>
  <c r="AB114" i="10"/>
  <c r="AF119" i="10"/>
  <c r="AF132" i="10"/>
  <c r="AD132" i="10"/>
  <c r="AA147" i="10"/>
  <c r="AB167" i="10"/>
  <c r="AF175" i="10"/>
  <c r="AD175" i="10"/>
  <c r="AA185" i="10"/>
  <c r="AF197" i="10"/>
  <c r="AD197" i="10"/>
  <c r="AB212" i="10"/>
  <c r="AA217" i="10"/>
  <c r="AF220" i="10"/>
  <c r="AB225" i="10"/>
  <c r="AB228" i="10"/>
  <c r="AB231" i="10"/>
  <c r="AF235" i="10"/>
  <c r="AF249" i="10"/>
  <c r="AF253" i="10"/>
  <c r="AD253" i="10"/>
  <c r="AF258" i="10"/>
  <c r="AF264" i="10"/>
  <c r="AB298" i="10"/>
  <c r="AA129" i="10"/>
  <c r="AF11" i="10"/>
  <c r="AF37" i="10"/>
  <c r="AF58" i="10"/>
  <c r="AD58" i="10"/>
  <c r="AF90" i="10"/>
  <c r="AF114" i="10"/>
  <c r="AD114" i="10"/>
  <c r="AF122" i="10"/>
  <c r="AD122" i="10"/>
  <c r="AB147" i="10"/>
  <c r="AF288" i="10"/>
  <c r="AF54" i="10"/>
  <c r="AD54" i="10"/>
  <c r="AB5" i="10"/>
  <c r="AF51" i="10"/>
  <c r="AD51" i="10"/>
  <c r="AF81" i="10"/>
  <c r="AF106" i="10"/>
  <c r="AA130" i="10"/>
  <c r="AA133" i="10"/>
  <c r="AF180" i="10"/>
  <c r="AD180" i="10"/>
  <c r="AF192" i="10"/>
  <c r="AF203" i="10"/>
  <c r="AF221" i="10"/>
  <c r="AF225" i="10"/>
  <c r="AA244" i="10"/>
  <c r="AA262" i="10"/>
  <c r="AF303" i="10"/>
  <c r="AF28" i="10"/>
  <c r="AF5" i="10"/>
  <c r="AD5" i="10"/>
  <c r="AA12" i="10"/>
  <c r="AA16" i="10"/>
  <c r="AF43" i="10"/>
  <c r="AF47" i="10"/>
  <c r="AD47" i="10"/>
  <c r="AA59" i="10"/>
  <c r="AF73" i="10"/>
  <c r="AF102" i="10"/>
  <c r="AD102" i="10"/>
  <c r="AF126" i="10"/>
  <c r="AD126" i="10"/>
  <c r="AB133" i="10"/>
  <c r="AB262" i="10"/>
  <c r="AF77" i="10"/>
  <c r="AD77" i="10"/>
  <c r="AF91" i="10"/>
  <c r="AF111" i="10"/>
  <c r="AD111" i="10"/>
  <c r="AF115" i="10"/>
  <c r="AF123" i="10"/>
  <c r="AD123" i="10"/>
  <c r="AF127" i="10"/>
  <c r="AF130" i="10"/>
  <c r="AD130" i="10"/>
  <c r="AF145" i="10"/>
  <c r="AF171" i="10"/>
  <c r="AF181" i="10"/>
  <c r="AD181" i="10"/>
  <c r="AF186" i="10"/>
  <c r="AB192" i="10"/>
  <c r="AB203" i="10"/>
  <c r="AA218" i="10"/>
  <c r="AF222" i="10"/>
  <c r="AA226" i="10"/>
  <c r="AF236" i="10"/>
  <c r="AD236" i="10"/>
  <c r="AA240" i="10"/>
  <c r="AF247" i="10"/>
  <c r="AB259" i="10"/>
  <c r="AF265" i="10"/>
  <c r="AF246" i="10"/>
  <c r="AD246" i="10"/>
  <c r="AF159" i="10"/>
  <c r="AD159" i="10"/>
  <c r="AF16" i="10"/>
  <c r="AA28" i="10"/>
  <c r="AF30" i="10"/>
  <c r="AF52" i="10"/>
  <c r="AD52" i="10"/>
  <c r="AF63" i="10"/>
  <c r="AA66" i="10"/>
  <c r="AF78" i="10"/>
  <c r="AF108" i="10"/>
  <c r="AF131" i="10"/>
  <c r="AF161" i="10"/>
  <c r="AD161" i="10"/>
  <c r="AF210" i="10"/>
  <c r="AB226" i="10"/>
  <c r="AF240" i="10"/>
  <c r="AD240" i="10"/>
  <c r="AF229" i="10"/>
  <c r="AD229" i="10"/>
  <c r="AF74" i="10"/>
  <c r="AD74" i="10"/>
  <c r="AF251" i="10"/>
  <c r="AD251" i="10"/>
  <c r="AF33" i="10"/>
  <c r="AF41" i="10"/>
  <c r="AD41" i="10"/>
  <c r="AF44" i="10"/>
  <c r="AF56" i="10"/>
  <c r="AD56" i="10"/>
  <c r="AB66" i="10"/>
  <c r="AF79" i="10"/>
  <c r="AF92" i="10"/>
  <c r="AD92" i="10"/>
  <c r="AF95" i="10"/>
  <c r="AF120" i="10"/>
  <c r="AD120" i="10"/>
  <c r="AA128" i="10"/>
  <c r="AA134" i="10"/>
  <c r="AF148" i="10"/>
  <c r="AD148" i="10"/>
  <c r="AA169" i="10"/>
  <c r="AF187" i="10"/>
  <c r="AF190" i="10"/>
  <c r="AF196" i="10"/>
  <c r="AD196" i="10"/>
  <c r="AF200" i="10"/>
  <c r="AF245" i="10"/>
  <c r="AD245" i="10"/>
  <c r="AF260" i="10"/>
  <c r="AB263" i="10"/>
  <c r="AF290" i="10"/>
  <c r="AF36" i="10"/>
  <c r="AD36" i="10"/>
  <c r="AF70" i="10"/>
  <c r="AD70" i="10"/>
  <c r="AF124" i="10"/>
  <c r="AD124" i="10"/>
  <c r="AA159" i="10"/>
  <c r="AF162" i="10"/>
  <c r="AF166" i="10"/>
  <c r="AF179" i="10"/>
  <c r="AF230" i="10"/>
  <c r="AD230" i="10"/>
  <c r="AF234" i="10"/>
  <c r="AD234" i="10"/>
  <c r="AF256" i="10"/>
  <c r="AF263" i="10"/>
  <c r="AD263" i="10"/>
  <c r="AF286" i="10"/>
  <c r="AF301" i="10"/>
  <c r="AF60" i="10"/>
  <c r="AD60" i="10"/>
  <c r="AF88" i="10"/>
  <c r="AD88" i="10"/>
  <c r="AF93" i="10"/>
  <c r="AD93" i="10"/>
  <c r="AF18" i="10"/>
  <c r="AD18" i="10"/>
  <c r="AF6" i="10"/>
  <c r="AA13" i="10"/>
  <c r="AF20" i="10"/>
  <c r="AD20" i="10"/>
  <c r="AF49" i="10"/>
  <c r="AF13" i="10"/>
  <c r="AD13" i="10"/>
  <c r="AA24" i="10"/>
  <c r="AF26" i="10"/>
  <c r="AF45" i="10"/>
  <c r="AF50" i="10"/>
  <c r="AF71" i="10"/>
  <c r="AF128" i="10"/>
  <c r="AD128" i="10"/>
  <c r="AF134" i="10"/>
  <c r="AD134" i="10"/>
  <c r="AF146" i="10"/>
  <c r="AB149" i="10"/>
  <c r="AA154" i="10"/>
  <c r="AB166" i="10"/>
  <c r="AA179" i="10"/>
  <c r="AB187" i="10"/>
  <c r="AB190" i="10"/>
  <c r="AF201" i="10"/>
  <c r="AB205" i="10"/>
  <c r="AF211" i="10"/>
  <c r="AD211" i="10"/>
  <c r="AF219" i="10"/>
  <c r="AF224" i="10"/>
  <c r="AB246" i="10"/>
  <c r="AF90" i="11"/>
  <c r="AB119" i="11"/>
  <c r="AA159" i="11"/>
  <c r="AF252" i="11"/>
  <c r="AB299" i="11"/>
  <c r="AB5" i="11"/>
  <c r="AB159" i="11"/>
  <c r="AF243" i="11"/>
  <c r="AF76" i="11"/>
  <c r="AA80" i="11"/>
  <c r="AB179" i="11"/>
  <c r="AF234" i="11"/>
  <c r="AA258" i="11"/>
  <c r="AB66" i="11"/>
  <c r="AB120" i="11"/>
  <c r="AA240" i="11"/>
  <c r="AF125" i="11"/>
  <c r="AB169" i="11"/>
  <c r="AA254" i="11"/>
  <c r="AA40" i="11"/>
  <c r="AF48" i="11"/>
  <c r="AF53" i="11"/>
  <c r="AF58" i="11"/>
  <c r="AA77" i="11"/>
  <c r="AF109" i="11"/>
  <c r="AB50" i="11"/>
  <c r="AA34" i="11"/>
  <c r="AA131" i="11"/>
  <c r="AF175" i="11"/>
  <c r="AF290" i="11"/>
  <c r="AF77" i="11"/>
  <c r="AF121" i="11"/>
  <c r="AB241" i="11"/>
  <c r="AA251" i="11"/>
  <c r="AB54" i="11"/>
  <c r="AB64" i="11"/>
  <c r="AF146" i="11"/>
  <c r="AF41" i="11"/>
  <c r="AF105" i="11"/>
  <c r="AB137" i="11"/>
  <c r="AB256" i="11"/>
  <c r="AF267" i="11"/>
  <c r="AF286" i="11"/>
  <c r="AF12" i="11"/>
  <c r="AD12" i="11"/>
  <c r="AF21" i="11"/>
  <c r="AF36" i="11"/>
  <c r="AA45" i="11"/>
  <c r="AB53" i="11"/>
  <c r="AF56" i="11"/>
  <c r="AF75" i="11"/>
  <c r="AD75" i="11"/>
  <c r="AF83" i="11"/>
  <c r="AD83" i="11"/>
  <c r="AF92" i="11"/>
  <c r="AF104" i="11"/>
  <c r="AD104" i="11"/>
  <c r="AF112" i="11"/>
  <c r="AA124" i="11"/>
  <c r="AF130" i="11"/>
  <c r="AD130" i="11"/>
  <c r="AA134" i="11"/>
  <c r="AA148" i="11"/>
  <c r="AA152" i="11"/>
  <c r="AB167" i="11"/>
  <c r="AF180" i="11"/>
  <c r="AF191" i="11"/>
  <c r="AD191" i="11"/>
  <c r="AB212" i="11"/>
  <c r="AB216" i="11"/>
  <c r="AA229" i="11"/>
  <c r="AA250" i="11"/>
  <c r="AF253" i="11"/>
  <c r="AD253" i="11"/>
  <c r="AF256" i="11"/>
  <c r="AB260" i="11"/>
  <c r="AA265" i="11"/>
  <c r="AF268" i="11"/>
  <c r="AD268" i="11"/>
  <c r="AB273" i="11"/>
  <c r="AA289" i="11"/>
  <c r="AB294" i="11"/>
  <c r="AB301" i="11"/>
  <c r="AF95" i="11"/>
  <c r="AF126" i="11"/>
  <c r="AB191" i="11"/>
  <c r="AF17" i="11"/>
  <c r="AF33" i="11"/>
  <c r="AD33" i="11"/>
  <c r="AF100" i="11"/>
  <c r="AD100" i="11"/>
  <c r="AF127" i="11"/>
  <c r="AD127" i="11"/>
  <c r="AB134" i="11"/>
  <c r="AF142" i="11"/>
  <c r="AF152" i="11"/>
  <c r="AD152" i="11"/>
  <c r="AF167" i="11"/>
  <c r="AD167" i="11"/>
  <c r="AF203" i="11"/>
  <c r="AF212" i="11"/>
  <c r="AD212" i="11"/>
  <c r="AB250" i="11"/>
  <c r="AF289" i="11"/>
  <c r="AD289" i="11"/>
  <c r="AF20" i="11"/>
  <c r="AD20" i="11"/>
  <c r="AF70" i="11"/>
  <c r="AF111" i="11"/>
  <c r="AF120" i="11"/>
  <c r="AD120" i="11"/>
  <c r="AF137" i="11"/>
  <c r="AD137" i="11"/>
  <c r="AF245" i="11"/>
  <c r="AF296" i="11"/>
  <c r="AA14" i="11"/>
  <c r="AA57" i="11"/>
  <c r="AF88" i="11"/>
  <c r="AB93" i="11"/>
  <c r="AF124" i="11"/>
  <c r="AD124" i="11"/>
  <c r="AF148" i="11"/>
  <c r="AD148" i="11"/>
  <c r="AA177" i="11"/>
  <c r="AF188" i="11"/>
  <c r="AD188" i="11"/>
  <c r="AF216" i="11"/>
  <c r="AB236" i="11"/>
  <c r="AF257" i="11"/>
  <c r="AD257" i="11"/>
  <c r="AF260" i="11"/>
  <c r="AF294" i="11"/>
  <c r="AF123" i="11"/>
  <c r="AD123" i="11"/>
  <c r="AF79" i="11"/>
  <c r="AD79" i="11"/>
  <c r="AB104" i="11"/>
  <c r="AF228" i="11"/>
  <c r="AD228" i="11"/>
  <c r="AF14" i="11"/>
  <c r="AD14" i="11"/>
  <c r="AA22" i="11"/>
  <c r="AF45" i="11"/>
  <c r="AD45" i="11"/>
  <c r="AF60" i="11"/>
  <c r="AD60" i="11"/>
  <c r="AF64" i="11"/>
  <c r="AF72" i="11"/>
  <c r="AF84" i="11"/>
  <c r="AB97" i="11"/>
  <c r="AB105" i="11"/>
  <c r="AB109" i="11"/>
  <c r="AA128" i="11"/>
  <c r="AB131" i="11"/>
  <c r="AA153" i="11"/>
  <c r="AF160" i="11"/>
  <c r="AD160" i="11"/>
  <c r="AF164" i="11"/>
  <c r="AD164" i="11"/>
  <c r="AF196" i="11"/>
  <c r="AD196" i="11"/>
  <c r="AA213" i="11"/>
  <c r="AF229" i="11"/>
  <c r="AD229" i="11"/>
  <c r="AF232" i="11"/>
  <c r="AD232" i="11"/>
  <c r="AB254" i="11"/>
  <c r="AA290" i="11"/>
  <c r="AA302" i="11"/>
  <c r="AF101" i="11"/>
  <c r="AD101" i="11"/>
  <c r="AA113" i="11"/>
  <c r="AA122" i="11"/>
  <c r="AB125" i="11"/>
  <c r="AF139" i="11"/>
  <c r="AA143" i="11"/>
  <c r="AA149" i="11"/>
  <c r="AF177" i="11"/>
  <c r="AD177" i="11"/>
  <c r="AB182" i="11"/>
  <c r="AA200" i="11"/>
  <c r="AA210" i="11"/>
  <c r="AA226" i="11"/>
  <c r="AF240" i="11"/>
  <c r="AF274" i="11"/>
  <c r="AB290" i="11"/>
  <c r="AA53" i="11"/>
  <c r="AF46" i="11"/>
  <c r="AF68" i="11"/>
  <c r="AD68" i="11"/>
  <c r="AA15" i="11"/>
  <c r="AA19" i="11"/>
  <c r="AA31" i="11"/>
  <c r="AA46" i="11"/>
  <c r="AF54" i="11"/>
  <c r="AD54" i="11"/>
  <c r="AF69" i="11"/>
  <c r="AA81" i="11"/>
  <c r="AF113" i="11"/>
  <c r="AD113" i="11"/>
  <c r="AF128" i="11"/>
  <c r="AD128" i="11"/>
  <c r="AF174" i="11"/>
  <c r="AD174" i="11"/>
  <c r="AB200" i="11"/>
  <c r="AB210" i="11"/>
  <c r="AF213" i="11"/>
  <c r="AD213" i="11"/>
  <c r="AA230" i="11"/>
  <c r="AB244" i="11"/>
  <c r="AF251" i="11"/>
  <c r="AD251" i="11"/>
  <c r="AB258" i="11"/>
  <c r="AF266" i="11"/>
  <c r="AF302" i="11"/>
  <c r="AF5" i="11"/>
  <c r="AD5" i="11"/>
  <c r="AF226" i="11"/>
  <c r="AD226" i="11"/>
  <c r="AF244" i="11"/>
  <c r="AD244" i="11"/>
  <c r="AF247" i="11"/>
  <c r="AD247" i="11"/>
  <c r="AF66" i="11"/>
  <c r="AD66" i="11"/>
  <c r="AA273" i="11"/>
  <c r="AB25" i="11"/>
  <c r="AF31" i="11"/>
  <c r="AA35" i="11"/>
  <c r="AA38" i="11"/>
  <c r="AF51" i="11"/>
  <c r="AD51" i="11"/>
  <c r="AB58" i="11"/>
  <c r="AB69" i="11"/>
  <c r="AB86" i="11"/>
  <c r="AF102" i="11"/>
  <c r="AD102" i="11"/>
  <c r="Z144" i="11"/>
  <c r="AB144" i="11" s="1"/>
  <c r="AF169" i="11"/>
  <c r="AD169" i="11"/>
  <c r="AA175" i="11"/>
  <c r="AA187" i="11"/>
  <c r="AB190" i="11"/>
  <c r="AF193" i="11"/>
  <c r="AD193" i="11"/>
  <c r="AA206" i="11"/>
  <c r="AF214" i="11"/>
  <c r="AD214" i="11"/>
  <c r="AF218" i="11"/>
  <c r="AD218" i="11"/>
  <c r="AF230" i="11"/>
  <c r="AD230" i="11"/>
  <c r="AA234" i="11"/>
  <c r="AA252" i="11"/>
  <c r="AA267" i="11"/>
  <c r="AA303" i="11"/>
  <c r="AA268" i="11"/>
  <c r="AF186" i="11"/>
  <c r="AD186" i="11"/>
  <c r="AF47" i="11"/>
  <c r="AD47" i="11"/>
  <c r="AF106" i="11"/>
  <c r="AA123" i="11"/>
  <c r="AA126" i="11"/>
  <c r="AF132" i="11"/>
  <c r="AD132" i="11"/>
  <c r="AF140" i="11"/>
  <c r="AF197" i="11"/>
  <c r="AD197" i="11"/>
  <c r="AB227" i="11"/>
  <c r="AF241" i="11"/>
  <c r="AA245" i="11"/>
  <c r="AB267" i="11"/>
  <c r="AF288" i="11"/>
  <c r="AA296" i="11"/>
  <c r="AB303" i="11"/>
  <c r="AF38" i="11"/>
  <c r="AD38" i="11"/>
  <c r="AF147" i="11"/>
  <c r="AD147" i="11"/>
  <c r="AF223" i="11"/>
  <c r="AD223" i="11"/>
  <c r="AF34" i="11"/>
  <c r="AD34" i="11"/>
  <c r="AF37" i="11"/>
  <c r="AD37" i="11"/>
  <c r="AF73" i="11"/>
  <c r="AD73" i="11"/>
  <c r="AF81" i="11"/>
  <c r="AD81" i="11"/>
  <c r="AF122" i="11"/>
  <c r="AD122" i="11"/>
  <c r="AF143" i="11"/>
  <c r="AD143" i="11"/>
  <c r="AF149" i="11"/>
  <c r="AD149" i="11"/>
  <c r="AB9" i="11"/>
  <c r="AA12" i="11"/>
  <c r="AA29" i="11"/>
  <c r="AF32" i="11"/>
  <c r="AF44" i="11"/>
  <c r="AF74" i="11"/>
  <c r="AD74" i="11"/>
  <c r="AF91" i="11"/>
  <c r="AF162" i="11"/>
  <c r="AF166" i="11"/>
  <c r="AD166" i="11"/>
  <c r="AF179" i="11"/>
  <c r="AD179" i="11"/>
  <c r="AF184" i="11"/>
  <c r="AF190" i="11"/>
  <c r="AB223" i="11"/>
  <c r="AA231" i="11"/>
  <c r="AF263" i="11"/>
  <c r="AB288" i="11"/>
  <c r="AF13" i="11"/>
  <c r="AB13" i="11"/>
  <c r="AA13" i="11"/>
  <c r="AB114" i="11"/>
  <c r="AF114" i="11"/>
  <c r="AA114" i="11"/>
  <c r="AF24" i="11"/>
  <c r="AB24" i="11"/>
  <c r="AF26" i="11"/>
  <c r="AF82" i="11"/>
  <c r="AB82" i="11"/>
  <c r="AA82" i="11"/>
  <c r="AF7" i="11"/>
  <c r="AB7" i="11"/>
  <c r="AA7" i="11"/>
  <c r="AF39" i="11"/>
  <c r="AB39" i="11"/>
  <c r="AA39" i="11"/>
  <c r="AB115" i="11"/>
  <c r="AA115" i="11"/>
  <c r="AF115" i="11"/>
  <c r="AF202" i="11"/>
  <c r="AB202" i="11"/>
  <c r="AA202" i="11"/>
  <c r="AF11" i="11"/>
  <c r="AB11" i="11"/>
  <c r="AA11" i="11"/>
  <c r="AF19" i="11"/>
  <c r="AB19" i="11"/>
  <c r="AF63" i="11"/>
  <c r="AA63" i="11"/>
  <c r="AB192" i="11"/>
  <c r="AA192" i="11"/>
  <c r="AA195" i="11"/>
  <c r="AB195" i="11"/>
  <c r="AB43" i="11"/>
  <c r="AA43" i="11"/>
  <c r="AA88" i="11"/>
  <c r="AB88" i="11"/>
  <c r="AF135" i="11"/>
  <c r="AB135" i="11"/>
  <c r="AB161" i="11"/>
  <c r="AF163" i="11"/>
  <c r="AB181" i="11"/>
  <c r="AF181" i="11"/>
  <c r="AA181" i="11"/>
  <c r="AF215" i="11"/>
  <c r="AF284" i="11"/>
  <c r="AB284" i="11"/>
  <c r="AA284" i="11"/>
  <c r="AF9" i="11"/>
  <c r="AA18" i="11"/>
  <c r="AB20" i="11"/>
  <c r="AA20" i="11"/>
  <c r="AF22" i="11"/>
  <c r="AA25" i="11"/>
  <c r="AB41" i="11"/>
  <c r="AF71" i="11"/>
  <c r="AF80" i="11"/>
  <c r="AB85" i="11"/>
  <c r="AF98" i="11"/>
  <c r="AF119" i="11"/>
  <c r="AF189" i="11"/>
  <c r="AB189" i="11"/>
  <c r="AF192" i="11"/>
  <c r="AF195" i="11"/>
  <c r="Z198" i="11"/>
  <c r="AB219" i="11"/>
  <c r="AF219" i="11"/>
  <c r="AB222" i="11"/>
  <c r="AF222" i="11"/>
  <c r="AB228" i="11"/>
  <c r="AB18" i="11"/>
  <c r="AF18" i="11"/>
  <c r="AB61" i="11"/>
  <c r="AA61" i="11"/>
  <c r="AF107" i="11"/>
  <c r="AB107" i="11"/>
  <c r="AF144" i="11"/>
  <c r="AF161" i="11"/>
  <c r="AA172" i="11"/>
  <c r="AF172" i="11"/>
  <c r="AA178" i="11"/>
  <c r="AB178" i="11"/>
  <c r="AF178" i="11"/>
  <c r="AB285" i="11"/>
  <c r="AF285" i="11"/>
  <c r="AA285" i="11"/>
  <c r="AA10" i="11"/>
  <c r="AA30" i="11"/>
  <c r="AA32" i="11"/>
  <c r="AF116" i="11"/>
  <c r="AA116" i="11"/>
  <c r="AB172" i="11"/>
  <c r="AB187" i="11"/>
  <c r="AF187" i="11"/>
  <c r="AB211" i="11"/>
  <c r="AF211" i="11"/>
  <c r="AB214" i="11"/>
  <c r="AA214" i="11"/>
  <c r="AA133" i="11"/>
  <c r="AF133" i="11"/>
  <c r="AA145" i="11"/>
  <c r="AB145" i="11"/>
  <c r="AF145" i="11"/>
  <c r="AB72" i="11"/>
  <c r="AF99" i="11"/>
  <c r="AB99" i="11"/>
  <c r="AB133" i="11"/>
  <c r="AB185" i="11"/>
  <c r="AF185" i="11"/>
  <c r="AA204" i="11"/>
  <c r="AA220" i="11"/>
  <c r="AF220" i="11"/>
  <c r="AA176" i="11"/>
  <c r="AF176" i="11"/>
  <c r="AB176" i="11"/>
  <c r="AB204" i="11"/>
  <c r="AB217" i="11"/>
  <c r="AF217" i="11"/>
  <c r="AF248" i="11"/>
  <c r="AB248" i="11"/>
  <c r="AA248" i="11"/>
  <c r="AB46" i="11"/>
  <c r="AA165" i="11"/>
  <c r="AA173" i="11"/>
  <c r="AA199" i="11"/>
  <c r="AA217" i="11"/>
  <c r="AB235" i="11"/>
  <c r="AF235" i="11"/>
  <c r="AA171" i="11"/>
  <c r="AF171" i="11"/>
  <c r="AB171" i="11"/>
  <c r="AB30" i="11"/>
  <c r="AA21" i="11"/>
  <c r="AB21" i="11"/>
  <c r="AA42" i="11"/>
  <c r="AB44" i="11"/>
  <c r="AB52" i="11"/>
  <c r="AB67" i="11"/>
  <c r="AA67" i="11"/>
  <c r="AB23" i="11"/>
  <c r="AF40" i="11"/>
  <c r="AA55" i="11"/>
  <c r="AA103" i="11"/>
  <c r="AA121" i="11"/>
  <c r="AB165" i="11"/>
  <c r="AB170" i="11"/>
  <c r="AA183" i="11"/>
  <c r="AF183" i="11"/>
  <c r="AF194" i="11"/>
  <c r="AB194" i="11"/>
  <c r="AB199" i="11"/>
  <c r="AB17" i="11"/>
  <c r="AB29" i="11"/>
  <c r="AA33" i="11"/>
  <c r="AF35" i="11"/>
  <c r="AB55" i="11"/>
  <c r="AB65" i="11"/>
  <c r="AF65" i="11"/>
  <c r="AF67" i="11"/>
  <c r="AF94" i="11"/>
  <c r="AB94" i="11"/>
  <c r="AB129" i="11"/>
  <c r="AA129" i="11"/>
  <c r="AF138" i="11"/>
  <c r="AB138" i="11"/>
  <c r="AB154" i="11"/>
  <c r="AA154" i="11"/>
  <c r="AF154" i="11"/>
  <c r="AA163" i="11"/>
  <c r="AF173" i="11"/>
  <c r="AB180" i="11"/>
  <c r="AB183" i="11"/>
  <c r="AB205" i="11"/>
  <c r="AA205" i="11"/>
  <c r="AF205" i="11"/>
  <c r="AA215" i="11"/>
  <c r="AF221" i="11"/>
  <c r="AF239" i="11"/>
  <c r="AB239" i="11"/>
  <c r="AA239" i="11"/>
  <c r="AB272" i="11"/>
  <c r="AF272" i="11"/>
  <c r="AA272" i="11"/>
  <c r="AA184" i="11"/>
  <c r="AB184" i="11"/>
  <c r="AB16" i="11"/>
  <c r="AA16" i="11"/>
  <c r="AF16" i="11"/>
  <c r="AB32" i="11"/>
  <c r="AF61" i="11"/>
  <c r="AF96" i="11"/>
  <c r="AF6" i="11"/>
  <c r="AB6" i="11"/>
  <c r="AA6" i="11"/>
  <c r="AF10" i="11"/>
  <c r="AB42" i="11"/>
  <c r="AB49" i="11"/>
  <c r="AA151" i="11"/>
  <c r="AF157" i="11"/>
  <c r="AB209" i="11"/>
  <c r="AF209" i="11"/>
  <c r="AA209" i="11"/>
  <c r="AF224" i="11"/>
  <c r="AA235" i="11"/>
  <c r="Z28" i="11"/>
  <c r="Z27" i="11"/>
  <c r="AA41" i="11"/>
  <c r="AB60" i="11"/>
  <c r="AA65" i="11"/>
  <c r="AB76" i="11"/>
  <c r="AF87" i="11"/>
  <c r="AF103" i="11"/>
  <c r="AA138" i="11"/>
  <c r="AF151" i="11"/>
  <c r="AA168" i="11"/>
  <c r="AB168" i="11"/>
  <c r="AF168" i="11"/>
  <c r="AF170" i="11"/>
  <c r="AB221" i="11"/>
  <c r="AB224" i="11"/>
  <c r="AF158" i="11"/>
  <c r="AA225" i="11"/>
  <c r="AB225" i="11"/>
  <c r="AF242" i="11"/>
  <c r="AB255" i="11"/>
  <c r="AA255" i="11"/>
  <c r="AF59" i="11"/>
  <c r="AF78" i="11"/>
  <c r="AF110" i="11"/>
  <c r="AA127" i="11"/>
  <c r="AA142" i="11"/>
  <c r="AA158" i="11"/>
  <c r="AB203" i="11"/>
  <c r="AA218" i="11"/>
  <c r="AF227" i="11"/>
  <c r="AF231" i="11"/>
  <c r="AF236" i="11"/>
  <c r="AF269" i="11"/>
  <c r="AB269" i="11"/>
  <c r="AA269" i="11"/>
  <c r="AA24" i="11"/>
  <c r="AB47" i="11"/>
  <c r="AF57" i="11"/>
  <c r="AA59" i="11"/>
  <c r="AB70" i="11"/>
  <c r="AB78" i="11"/>
  <c r="AB110" i="11"/>
  <c r="AB139" i="11"/>
  <c r="AB158" i="11"/>
  <c r="AA160" i="11"/>
  <c r="AB174" i="11"/>
  <c r="AF225" i="11"/>
  <c r="AF237" i="11"/>
  <c r="AB253" i="11"/>
  <c r="AA253" i="11"/>
  <c r="AF255" i="11"/>
  <c r="AA263" i="11"/>
  <c r="AA266" i="11"/>
  <c r="AA286" i="11"/>
  <c r="AA299" i="11"/>
  <c r="AF283" i="11"/>
  <c r="AA283" i="11"/>
  <c r="AF293" i="11"/>
  <c r="AB293" i="11"/>
  <c r="AB270" i="11"/>
  <c r="AA270" i="11"/>
  <c r="AB283" i="11"/>
  <c r="AA293" i="11"/>
  <c r="AF264" i="11"/>
  <c r="AB264" i="11"/>
  <c r="AB287" i="11"/>
  <c r="AF287" i="11"/>
  <c r="AB243" i="11"/>
  <c r="AB246" i="11"/>
  <c r="AA246" i="11"/>
  <c r="AB249" i="11"/>
  <c r="AA249" i="11"/>
  <c r="AB261" i="11"/>
  <c r="AA261" i="11"/>
  <c r="AA264" i="11"/>
  <c r="AF270" i="11"/>
  <c r="AA287" i="11"/>
  <c r="AB300" i="11"/>
  <c r="AF300" i="11"/>
  <c r="AA300" i="11"/>
  <c r="AA233" i="11"/>
  <c r="AA238" i="11"/>
  <c r="AF246" i="11"/>
  <c r="AF249" i="11"/>
  <c r="AB259" i="11"/>
  <c r="AA259" i="11"/>
  <c r="AF261" i="11"/>
  <c r="AF271" i="11"/>
  <c r="AA271" i="11"/>
  <c r="AF297" i="11"/>
  <c r="AB297" i="11"/>
  <c r="AA297" i="11"/>
  <c r="AF262" i="11"/>
  <c r="AA262" i="11"/>
  <c r="AF265" i="11"/>
  <c r="AB265" i="11"/>
  <c r="AF233" i="11"/>
  <c r="AF238" i="11"/>
  <c r="AB257" i="11"/>
  <c r="AA257" i="11"/>
  <c r="AF259" i="11"/>
  <c r="AB262" i="11"/>
  <c r="AF298" i="11"/>
  <c r="AB298" i="11"/>
  <c r="AF206" i="11"/>
  <c r="AF295" i="11"/>
  <c r="AF108" i="11"/>
  <c r="AA189" i="11"/>
  <c r="AA221" i="11"/>
  <c r="AA274" i="11"/>
  <c r="AA288" i="11"/>
  <c r="AA301" i="11"/>
  <c r="AB19" i="10"/>
  <c r="AF19" i="10"/>
  <c r="AB27" i="10"/>
  <c r="AF27" i="10"/>
  <c r="AA27" i="10"/>
  <c r="AF29" i="10"/>
  <c r="AB29" i="10"/>
  <c r="AF25" i="10"/>
  <c r="AB25" i="10"/>
  <c r="AA25" i="10"/>
  <c r="AA23" i="10"/>
  <c r="AF23" i="10"/>
  <c r="AA158" i="10"/>
  <c r="AF158" i="10"/>
  <c r="AB158" i="10"/>
  <c r="AA82" i="10"/>
  <c r="AB215" i="10"/>
  <c r="AF215" i="10"/>
  <c r="AA215" i="10"/>
  <c r="AF31" i="10"/>
  <c r="AB31" i="10"/>
  <c r="AF82" i="10"/>
  <c r="AA160" i="10"/>
  <c r="AB160" i="10"/>
  <c r="AF160" i="10"/>
  <c r="AF198" i="10"/>
  <c r="AB198" i="10"/>
  <c r="AA198" i="10"/>
  <c r="AA151" i="10"/>
  <c r="AF151" i="10"/>
  <c r="AB151" i="10"/>
  <c r="AA209" i="10"/>
  <c r="AF209" i="10"/>
  <c r="AB209" i="10"/>
  <c r="AB22" i="10"/>
  <c r="AA57" i="10"/>
  <c r="AA69" i="10"/>
  <c r="AA121" i="10"/>
  <c r="AA142" i="10"/>
  <c r="AA182" i="10"/>
  <c r="AF182" i="10"/>
  <c r="AB182" i="10"/>
  <c r="AB214" i="10"/>
  <c r="AB11" i="10"/>
  <c r="AB57" i="10"/>
  <c r="AB72" i="10"/>
  <c r="AF75" i="10"/>
  <c r="AA115" i="10"/>
  <c r="AB121" i="10"/>
  <c r="AA135" i="10"/>
  <c r="AF139" i="10"/>
  <c r="AB146" i="10"/>
  <c r="AA152" i="10"/>
  <c r="AF173" i="10"/>
  <c r="AF176" i="10"/>
  <c r="AB185" i="10"/>
  <c r="AF194" i="10"/>
  <c r="AF202" i="10"/>
  <c r="AA202" i="10"/>
  <c r="AB217" i="10"/>
  <c r="AF217" i="10"/>
  <c r="AF233" i="10"/>
  <c r="AA243" i="10"/>
  <c r="AA38" i="10"/>
  <c r="AF69" i="10"/>
  <c r="AB135" i="10"/>
  <c r="AF142" i="10"/>
  <c r="AB163" i="10"/>
  <c r="AA163" i="10"/>
  <c r="AF177" i="10"/>
  <c r="AB177" i="10"/>
  <c r="AB199" i="10"/>
  <c r="AF199" i="10"/>
  <c r="AA199" i="10"/>
  <c r="AF214" i="10"/>
  <c r="AB243" i="10"/>
  <c r="AF283" i="10"/>
  <c r="AB283" i="10"/>
  <c r="AA283" i="10"/>
  <c r="AB40" i="10"/>
  <c r="AF40" i="10"/>
  <c r="AF100" i="10"/>
  <c r="AB100" i="10"/>
  <c r="AF152" i="10"/>
  <c r="AA174" i="10"/>
  <c r="AF174" i="10"/>
  <c r="AF163" i="10"/>
  <c r="AB174" i="10"/>
  <c r="AA183" i="10"/>
  <c r="AF188" i="10"/>
  <c r="AB188" i="10"/>
  <c r="AA221" i="10"/>
  <c r="AA260" i="10"/>
  <c r="AF302" i="10"/>
  <c r="AB302" i="10"/>
  <c r="AB176" i="10"/>
  <c r="AB53" i="10"/>
  <c r="AB113" i="10"/>
  <c r="AF113" i="10"/>
  <c r="AF241" i="10"/>
  <c r="AB241" i="10"/>
  <c r="AB252" i="10"/>
  <c r="AA252" i="10"/>
  <c r="AB260" i="10"/>
  <c r="AA11" i="10"/>
  <c r="AB107" i="10"/>
  <c r="AA113" i="10"/>
  <c r="AA127" i="10"/>
  <c r="AB129" i="10"/>
  <c r="AB136" i="10"/>
  <c r="AF140" i="10"/>
  <c r="AB140" i="10"/>
  <c r="AA153" i="10"/>
  <c r="AB169" i="10"/>
  <c r="AF183" i="10"/>
  <c r="AA186" i="10"/>
  <c r="AA200" i="10"/>
  <c r="AA206" i="10"/>
  <c r="AA210" i="10"/>
  <c r="AB213" i="10"/>
  <c r="AA213" i="10"/>
  <c r="AB221" i="10"/>
  <c r="AA224" i="10"/>
  <c r="AA238" i="10"/>
  <c r="AF238" i="10"/>
  <c r="AA241" i="10"/>
  <c r="AB255" i="10"/>
  <c r="AF289" i="10"/>
  <c r="AB289" i="10"/>
  <c r="AA294" i="10"/>
  <c r="AA14" i="10"/>
  <c r="AB101" i="10"/>
  <c r="AB15" i="10"/>
  <c r="AA15" i="10"/>
  <c r="AF216" i="10"/>
  <c r="AB224" i="10"/>
  <c r="AF252" i="10"/>
  <c r="AB294" i="10"/>
  <c r="AA40" i="10"/>
  <c r="AB104" i="10"/>
  <c r="AA6" i="10"/>
  <c r="AB45" i="10"/>
  <c r="AF204" i="10"/>
  <c r="AB204" i="10"/>
  <c r="AA204" i="10"/>
  <c r="AB222" i="10"/>
  <c r="AA222" i="10"/>
  <c r="AF300" i="10"/>
  <c r="AB300" i="10"/>
  <c r="AB46" i="10"/>
  <c r="AF46" i="10"/>
  <c r="AA46" i="10"/>
  <c r="AF83" i="10"/>
  <c r="AB83" i="10"/>
  <c r="AF99" i="10"/>
  <c r="AA99" i="10"/>
  <c r="AB105" i="10"/>
  <c r="AF105" i="10"/>
  <c r="AF165" i="10"/>
  <c r="AB165" i="10"/>
  <c r="AB173" i="10"/>
  <c r="AB233" i="10"/>
  <c r="AA300" i="10"/>
  <c r="AF22" i="10"/>
  <c r="AA53" i="10"/>
  <c r="AF14" i="10"/>
  <c r="AA17" i="10"/>
  <c r="AA30" i="10"/>
  <c r="AA63" i="10"/>
  <c r="AB79" i="10"/>
  <c r="AB30" i="10"/>
  <c r="AB63" i="10"/>
  <c r="AB85" i="10"/>
  <c r="AF17" i="10"/>
  <c r="AB65" i="10"/>
  <c r="AA125" i="10"/>
  <c r="AB127" i="10"/>
  <c r="AB157" i="10"/>
  <c r="AF157" i="10"/>
  <c r="AB164" i="10"/>
  <c r="AF164" i="10"/>
  <c r="AA172" i="10"/>
  <c r="AF172" i="10"/>
  <c r="AB172" i="10"/>
  <c r="AB178" i="10"/>
  <c r="AB186" i="10"/>
  <c r="AB200" i="10"/>
  <c r="AB206" i="10"/>
  <c r="AB210" i="10"/>
  <c r="AF12" i="10"/>
  <c r="AF24" i="10"/>
  <c r="AB43" i="10"/>
  <c r="AB48" i="10"/>
  <c r="AB61" i="10"/>
  <c r="AF61" i="10"/>
  <c r="AF68" i="10"/>
  <c r="AB68" i="10"/>
  <c r="AF104" i="10"/>
  <c r="AF153" i="10"/>
  <c r="AA164" i="10"/>
  <c r="AA196" i="10"/>
  <c r="AF213" i="10"/>
  <c r="AA216" i="10"/>
  <c r="AF255" i="10"/>
  <c r="AB258" i="10"/>
  <c r="AB267" i="10"/>
  <c r="AA267" i="10"/>
  <c r="AF285" i="10"/>
  <c r="AB285" i="10"/>
  <c r="AA285" i="10"/>
  <c r="AF15" i="10"/>
  <c r="AA29" i="10"/>
  <c r="AA31" i="10"/>
  <c r="AA61" i="10"/>
  <c r="AF65" i="10"/>
  <c r="AB71" i="10"/>
  <c r="AA167" i="10"/>
  <c r="AF178" i="10"/>
  <c r="AB181" i="10"/>
  <c r="AB216" i="10"/>
  <c r="AA219" i="10"/>
  <c r="AB230" i="10"/>
  <c r="AF232" i="10"/>
  <c r="AB242" i="10"/>
  <c r="AF250" i="10"/>
  <c r="AB250" i="10"/>
  <c r="AA250" i="10"/>
  <c r="AF42" i="10"/>
  <c r="AA227" i="10"/>
  <c r="AB227" i="10"/>
  <c r="AA33" i="10"/>
  <c r="AF35" i="10"/>
  <c r="AA42" i="10"/>
  <c r="AA44" i="10"/>
  <c r="AB78" i="10"/>
  <c r="AB81" i="10"/>
  <c r="AB103" i="10"/>
  <c r="AF138" i="10"/>
  <c r="AA170" i="10"/>
  <c r="AB170" i="10"/>
  <c r="AA220" i="10"/>
  <c r="AA234" i="10"/>
  <c r="AF239" i="10"/>
  <c r="AF244" i="10"/>
  <c r="AA256" i="10"/>
  <c r="AB273" i="10"/>
  <c r="AA273" i="10"/>
  <c r="AF287" i="10"/>
  <c r="AB287" i="10"/>
  <c r="AA287" i="10"/>
  <c r="AA35" i="10"/>
  <c r="AA37" i="10"/>
  <c r="AB42" i="10"/>
  <c r="AF86" i="10"/>
  <c r="AA116" i="10"/>
  <c r="AA138" i="10"/>
  <c r="AA175" i="10"/>
  <c r="AA191" i="10"/>
  <c r="AF191" i="10"/>
  <c r="AF218" i="10"/>
  <c r="AF227" i="10"/>
  <c r="AA239" i="10"/>
  <c r="AF270" i="10"/>
  <c r="AB270" i="10"/>
  <c r="AA223" i="10"/>
  <c r="AF223" i="10"/>
  <c r="AB254" i="10"/>
  <c r="AA254" i="10"/>
  <c r="AA45" i="10"/>
  <c r="AF266" i="10"/>
  <c r="AB266" i="10"/>
  <c r="AB269" i="10"/>
  <c r="AA269" i="10"/>
  <c r="AF272" i="10"/>
  <c r="AB272" i="10"/>
  <c r="AF248" i="10"/>
  <c r="AB284" i="10"/>
  <c r="AA284" i="10"/>
  <c r="AA166" i="10"/>
  <c r="AA248" i="10"/>
  <c r="AF268" i="10"/>
  <c r="AB268" i="10"/>
  <c r="AB271" i="10"/>
  <c r="AA271" i="10"/>
  <c r="AF274" i="10"/>
  <c r="AB274" i="10"/>
  <c r="AA296" i="10"/>
  <c r="AA293" i="10"/>
  <c r="AA295" i="10"/>
  <c r="AA297" i="10"/>
  <c r="AA299" i="10"/>
  <c r="AA286" i="10"/>
  <c r="AA288" i="10"/>
  <c r="AA290" i="10"/>
  <c r="AB293" i="10"/>
  <c r="AB295" i="10"/>
  <c r="AB297" i="10"/>
  <c r="AB299" i="10"/>
  <c r="AA301" i="10"/>
  <c r="AA303" i="10"/>
  <c r="AG303" i="9"/>
  <c r="AF303" i="9" s="1"/>
  <c r="AG302" i="9"/>
  <c r="AF302" i="9" s="1"/>
  <c r="AG301" i="9"/>
  <c r="AF301" i="9" s="1"/>
  <c r="AG300" i="9"/>
  <c r="AF300" i="9" s="1"/>
  <c r="AG299" i="9"/>
  <c r="AF299" i="9" s="1"/>
  <c r="AG298" i="9"/>
  <c r="AF298" i="9" s="1"/>
  <c r="AG297" i="9"/>
  <c r="AF297" i="9" s="1"/>
  <c r="AG296" i="9"/>
  <c r="AF296" i="9" s="1"/>
  <c r="AG295" i="9"/>
  <c r="AF295" i="9" s="1"/>
  <c r="AG294" i="9"/>
  <c r="AF294" i="9" s="1"/>
  <c r="AG293" i="9"/>
  <c r="AF293" i="9" s="1"/>
  <c r="AG290" i="9"/>
  <c r="AF290" i="9" s="1"/>
  <c r="AG289" i="9"/>
  <c r="AF289" i="9" s="1"/>
  <c r="AG288" i="9"/>
  <c r="AF288" i="9" s="1"/>
  <c r="AG287" i="9"/>
  <c r="AF287" i="9" s="1"/>
  <c r="AG286" i="9"/>
  <c r="AF286" i="9" s="1"/>
  <c r="AG285" i="9"/>
  <c r="AF285" i="9" s="1"/>
  <c r="AG284" i="9"/>
  <c r="AF284" i="9" s="1"/>
  <c r="AG283" i="9"/>
  <c r="AF283" i="9" s="1"/>
  <c r="AG274" i="9"/>
  <c r="AF274" i="9" s="1"/>
  <c r="AG273" i="9"/>
  <c r="AF273" i="9" s="1"/>
  <c r="AG272" i="9"/>
  <c r="AF272" i="9" s="1"/>
  <c r="AG271" i="9"/>
  <c r="AF271" i="9" s="1"/>
  <c r="AG270" i="9"/>
  <c r="AF270" i="9" s="1"/>
  <c r="AG269" i="9"/>
  <c r="AF269" i="9" s="1"/>
  <c r="AG268" i="9"/>
  <c r="AF268" i="9" s="1"/>
  <c r="AG267" i="9"/>
  <c r="AF267" i="9" s="1"/>
  <c r="AG266" i="9"/>
  <c r="AF266" i="9" s="1"/>
  <c r="AG265" i="9"/>
  <c r="AF265" i="9" s="1"/>
  <c r="AG264" i="9"/>
  <c r="AF264" i="9" s="1"/>
  <c r="AG263" i="9"/>
  <c r="AF263" i="9" s="1"/>
  <c r="AG262" i="9"/>
  <c r="AF262" i="9" s="1"/>
  <c r="AG261" i="9"/>
  <c r="AF261" i="9" s="1"/>
  <c r="AG260" i="9"/>
  <c r="AF260" i="9" s="1"/>
  <c r="AG259" i="9"/>
  <c r="AF259" i="9" s="1"/>
  <c r="AG258" i="9"/>
  <c r="AF258" i="9" s="1"/>
  <c r="AG257" i="9"/>
  <c r="AF257" i="9" s="1"/>
  <c r="AG256" i="9"/>
  <c r="AF256" i="9" s="1"/>
  <c r="AG255" i="9"/>
  <c r="AF255" i="9" s="1"/>
  <c r="AG254" i="9"/>
  <c r="AF254" i="9" s="1"/>
  <c r="AG253" i="9"/>
  <c r="AF253" i="9" s="1"/>
  <c r="AG252" i="9"/>
  <c r="AF252" i="9" s="1"/>
  <c r="AG251" i="9"/>
  <c r="AF251" i="9" s="1"/>
  <c r="AG250" i="9"/>
  <c r="AF250" i="9" s="1"/>
  <c r="AG249" i="9"/>
  <c r="AF249" i="9" s="1"/>
  <c r="AG248" i="9"/>
  <c r="AF248" i="9" s="1"/>
  <c r="AG247" i="9"/>
  <c r="AF247" i="9" s="1"/>
  <c r="AG246" i="9"/>
  <c r="AF246" i="9" s="1"/>
  <c r="AG245" i="9"/>
  <c r="AF245" i="9" s="1"/>
  <c r="AG244" i="9"/>
  <c r="AF244" i="9" s="1"/>
  <c r="AG243" i="9"/>
  <c r="AF243" i="9" s="1"/>
  <c r="AG242" i="9"/>
  <c r="AF242" i="9" s="1"/>
  <c r="AG241" i="9"/>
  <c r="AF241" i="9" s="1"/>
  <c r="AG240" i="9"/>
  <c r="AF240" i="9" s="1"/>
  <c r="AG239" i="9"/>
  <c r="AF239" i="9" s="1"/>
  <c r="AG238" i="9"/>
  <c r="AF238" i="9" s="1"/>
  <c r="AG237" i="9"/>
  <c r="AF237" i="9" s="1"/>
  <c r="AG236" i="9"/>
  <c r="AF236" i="9" s="1"/>
  <c r="AG235" i="9"/>
  <c r="AF235" i="9" s="1"/>
  <c r="AG234" i="9"/>
  <c r="AF234" i="9" s="1"/>
  <c r="AG233" i="9"/>
  <c r="AF233" i="9" s="1"/>
  <c r="AG232" i="9"/>
  <c r="AF232" i="9" s="1"/>
  <c r="AG231" i="9"/>
  <c r="AF231" i="9" s="1"/>
  <c r="AG230" i="9"/>
  <c r="AF230" i="9" s="1"/>
  <c r="AG229" i="9"/>
  <c r="AF229" i="9" s="1"/>
  <c r="AG228" i="9"/>
  <c r="AF228" i="9" s="1"/>
  <c r="AG227" i="9"/>
  <c r="AF227" i="9" s="1"/>
  <c r="AG226" i="9"/>
  <c r="AF226" i="9" s="1"/>
  <c r="AG225" i="9"/>
  <c r="AF225" i="9" s="1"/>
  <c r="AG224" i="9"/>
  <c r="AF224" i="9" s="1"/>
  <c r="AG223" i="9"/>
  <c r="AF223" i="9" s="1"/>
  <c r="AG222" i="9"/>
  <c r="AF222" i="9" s="1"/>
  <c r="AG221" i="9"/>
  <c r="AF221" i="9" s="1"/>
  <c r="AG220" i="9"/>
  <c r="AF220" i="9" s="1"/>
  <c r="AG219" i="9"/>
  <c r="AF219" i="9" s="1"/>
  <c r="AG218" i="9"/>
  <c r="AF218" i="9" s="1"/>
  <c r="AG217" i="9"/>
  <c r="AF217" i="9" s="1"/>
  <c r="AG216" i="9"/>
  <c r="AF216" i="9" s="1"/>
  <c r="AG215" i="9"/>
  <c r="AF215" i="9" s="1"/>
  <c r="AG214" i="9"/>
  <c r="AF214" i="9" s="1"/>
  <c r="AG213" i="9"/>
  <c r="AF213" i="9" s="1"/>
  <c r="AG212" i="9"/>
  <c r="AF212" i="9" s="1"/>
  <c r="AG211" i="9"/>
  <c r="AF211" i="9" s="1"/>
  <c r="AG210" i="9"/>
  <c r="AF210" i="9" s="1"/>
  <c r="AG209" i="9"/>
  <c r="AF209" i="9" s="1"/>
  <c r="AG206" i="9"/>
  <c r="AF206" i="9" s="1"/>
  <c r="AG205" i="9"/>
  <c r="AF205" i="9" s="1"/>
  <c r="AG204" i="9"/>
  <c r="AF204" i="9" s="1"/>
  <c r="AG203" i="9"/>
  <c r="AF203" i="9" s="1"/>
  <c r="AG202" i="9"/>
  <c r="AF202" i="9" s="1"/>
  <c r="AG201" i="9"/>
  <c r="AF201" i="9" s="1"/>
  <c r="AG200" i="9"/>
  <c r="AF200" i="9" s="1"/>
  <c r="AG199" i="9"/>
  <c r="AF199" i="9" s="1"/>
  <c r="AG198" i="9"/>
  <c r="AF198" i="9" s="1"/>
  <c r="AG197" i="9"/>
  <c r="AF197" i="9" s="1"/>
  <c r="AG196" i="9"/>
  <c r="AF196" i="9" s="1"/>
  <c r="AG195" i="9"/>
  <c r="AF195" i="9" s="1"/>
  <c r="AG194" i="9"/>
  <c r="AF194" i="9" s="1"/>
  <c r="AG193" i="9"/>
  <c r="AF193" i="9" s="1"/>
  <c r="AG192" i="9"/>
  <c r="AF192" i="9" s="1"/>
  <c r="AG191" i="9"/>
  <c r="AF191" i="9" s="1"/>
  <c r="AG190" i="9"/>
  <c r="AF190" i="9" s="1"/>
  <c r="AG189" i="9"/>
  <c r="AF189" i="9" s="1"/>
  <c r="AG188" i="9"/>
  <c r="AF188" i="9" s="1"/>
  <c r="AG187" i="9"/>
  <c r="AF187" i="9" s="1"/>
  <c r="AG186" i="9"/>
  <c r="AF186" i="9" s="1"/>
  <c r="AG185" i="9"/>
  <c r="AF185" i="9" s="1"/>
  <c r="AG184" i="9"/>
  <c r="AF184" i="9" s="1"/>
  <c r="AG183" i="9"/>
  <c r="AF183" i="9" s="1"/>
  <c r="AG182" i="9"/>
  <c r="AF182" i="9" s="1"/>
  <c r="AG181" i="9"/>
  <c r="AF181" i="9" s="1"/>
  <c r="AG180" i="9"/>
  <c r="AF180" i="9" s="1"/>
  <c r="AG179" i="9"/>
  <c r="AF179" i="9" s="1"/>
  <c r="AG178" i="9"/>
  <c r="AF178" i="9" s="1"/>
  <c r="AG177" i="9"/>
  <c r="AF177" i="9" s="1"/>
  <c r="AG176" i="9"/>
  <c r="AF176" i="9" s="1"/>
  <c r="AG175" i="9"/>
  <c r="AF175" i="9" s="1"/>
  <c r="AG174" i="9"/>
  <c r="AF174" i="9" s="1"/>
  <c r="AG173" i="9"/>
  <c r="AF173" i="9" s="1"/>
  <c r="AG172" i="9"/>
  <c r="AF172" i="9" s="1"/>
  <c r="AG171" i="9"/>
  <c r="AF171" i="9" s="1"/>
  <c r="AG170" i="9"/>
  <c r="AF170" i="9" s="1"/>
  <c r="AG169" i="9"/>
  <c r="AF169" i="9" s="1"/>
  <c r="AG168" i="9"/>
  <c r="AF168" i="9" s="1"/>
  <c r="AG167" i="9"/>
  <c r="AF167" i="9" s="1"/>
  <c r="AG166" i="9"/>
  <c r="AF166" i="9" s="1"/>
  <c r="AG165" i="9"/>
  <c r="AF165" i="9" s="1"/>
  <c r="AG164" i="9"/>
  <c r="AF164" i="9" s="1"/>
  <c r="AG163" i="9"/>
  <c r="AF163" i="9" s="1"/>
  <c r="AG162" i="9"/>
  <c r="AF162" i="9" s="1"/>
  <c r="AG161" i="9"/>
  <c r="AF161" i="9" s="1"/>
  <c r="AG160" i="9"/>
  <c r="AF160" i="9" s="1"/>
  <c r="AG159" i="9"/>
  <c r="AF159" i="9" s="1"/>
  <c r="AG158" i="9"/>
  <c r="AF158" i="9" s="1"/>
  <c r="AG157" i="9"/>
  <c r="AF157" i="9" s="1"/>
  <c r="AG154" i="9"/>
  <c r="AF154" i="9" s="1"/>
  <c r="AG153" i="9"/>
  <c r="AF153" i="9" s="1"/>
  <c r="AG152" i="9"/>
  <c r="AF152" i="9" s="1"/>
  <c r="AG151" i="9"/>
  <c r="AF151" i="9" s="1"/>
  <c r="AG149" i="9"/>
  <c r="AF149" i="9" s="1"/>
  <c r="AG148" i="9"/>
  <c r="AF148" i="9" s="1"/>
  <c r="AG147" i="9"/>
  <c r="AF147" i="9" s="1"/>
  <c r="AG146" i="9"/>
  <c r="AF146" i="9" s="1"/>
  <c r="AG145" i="9"/>
  <c r="AF145" i="9" s="1"/>
  <c r="AG144" i="9"/>
  <c r="AF144" i="9" s="1"/>
  <c r="AG143" i="9"/>
  <c r="AF143" i="9" s="1"/>
  <c r="AG142" i="9"/>
  <c r="AF142" i="9" s="1"/>
  <c r="AG140" i="9"/>
  <c r="AF140" i="9" s="1"/>
  <c r="AG139" i="9"/>
  <c r="AF139" i="9" s="1"/>
  <c r="AG138" i="9"/>
  <c r="AF138" i="9" s="1"/>
  <c r="AG136" i="9"/>
  <c r="AF136" i="9" s="1"/>
  <c r="AG135" i="9"/>
  <c r="AF135" i="9" s="1"/>
  <c r="AG134" i="9"/>
  <c r="AF134" i="9" s="1"/>
  <c r="AG133" i="9"/>
  <c r="AF133" i="9" s="1"/>
  <c r="AG132" i="9"/>
  <c r="AF132" i="9" s="1"/>
  <c r="AG131" i="9"/>
  <c r="AF131" i="9" s="1"/>
  <c r="AG130" i="9"/>
  <c r="AF130" i="9" s="1"/>
  <c r="AG129" i="9"/>
  <c r="AF129" i="9" s="1"/>
  <c r="AG128" i="9"/>
  <c r="AF128" i="9" s="1"/>
  <c r="AG127" i="9"/>
  <c r="AF127" i="9" s="1"/>
  <c r="AG126" i="9"/>
  <c r="AF126" i="9" s="1"/>
  <c r="AG125" i="9"/>
  <c r="AF125" i="9" s="1"/>
  <c r="AG124" i="9"/>
  <c r="AF124" i="9" s="1"/>
  <c r="AG123" i="9"/>
  <c r="AF123" i="9" s="1"/>
  <c r="AG122" i="9"/>
  <c r="AF122" i="9" s="1"/>
  <c r="AG121" i="9"/>
  <c r="AF121" i="9" s="1"/>
  <c r="AG120" i="9"/>
  <c r="AF120" i="9" s="1"/>
  <c r="AG119" i="9"/>
  <c r="AF119" i="9" s="1"/>
  <c r="AG116" i="9"/>
  <c r="AF116" i="9" s="1"/>
  <c r="AG115" i="9"/>
  <c r="AF115" i="9" s="1"/>
  <c r="AG114" i="9"/>
  <c r="AF114" i="9" s="1"/>
  <c r="AG113" i="9"/>
  <c r="AF113" i="9" s="1"/>
  <c r="AG112" i="9"/>
  <c r="AF112" i="9" s="1"/>
  <c r="AG111" i="9"/>
  <c r="AF111" i="9" s="1"/>
  <c r="AG110" i="9"/>
  <c r="AF110" i="9" s="1"/>
  <c r="AG109" i="9"/>
  <c r="AF109" i="9" s="1"/>
  <c r="AG108" i="9"/>
  <c r="AF108" i="9" s="1"/>
  <c r="AG107" i="9"/>
  <c r="AF107" i="9" s="1"/>
  <c r="AG106" i="9"/>
  <c r="AF106" i="9" s="1"/>
  <c r="AG105" i="9"/>
  <c r="AF105" i="9" s="1"/>
  <c r="AG104" i="9"/>
  <c r="AF104" i="9" s="1"/>
  <c r="AG103" i="9"/>
  <c r="AF103" i="9" s="1"/>
  <c r="AG102" i="9"/>
  <c r="AF102" i="9" s="1"/>
  <c r="AG101" i="9"/>
  <c r="AF101" i="9" s="1"/>
  <c r="AG100" i="9"/>
  <c r="AF100" i="9" s="1"/>
  <c r="AG99" i="9"/>
  <c r="AF99" i="9" s="1"/>
  <c r="AG98" i="9"/>
  <c r="AF98" i="9" s="1"/>
  <c r="AG97" i="9"/>
  <c r="AF97" i="9" s="1"/>
  <c r="AG96" i="9"/>
  <c r="AF96" i="9" s="1"/>
  <c r="AG95" i="9"/>
  <c r="AF95" i="9" s="1"/>
  <c r="AG94" i="9"/>
  <c r="AF94" i="9" s="1"/>
  <c r="AG93" i="9"/>
  <c r="AF93" i="9" s="1"/>
  <c r="AG92" i="9"/>
  <c r="AF92" i="9" s="1"/>
  <c r="AG91" i="9"/>
  <c r="AF91" i="9" s="1"/>
  <c r="AG90" i="9"/>
  <c r="AF90" i="9" s="1"/>
  <c r="AG88" i="9"/>
  <c r="AF88" i="9" s="1"/>
  <c r="AG87" i="9"/>
  <c r="AF87" i="9" s="1"/>
  <c r="AG86" i="9"/>
  <c r="AF86" i="9" s="1"/>
  <c r="AG85" i="9"/>
  <c r="AF85" i="9" s="1"/>
  <c r="AG84" i="9"/>
  <c r="AF84" i="9" s="1"/>
  <c r="AG83" i="9"/>
  <c r="AF83" i="9" s="1"/>
  <c r="AG82" i="9"/>
  <c r="AF82" i="9" s="1"/>
  <c r="AG81" i="9"/>
  <c r="AF81" i="9" s="1"/>
  <c r="AG80" i="9"/>
  <c r="AF80" i="9" s="1"/>
  <c r="AG79" i="9"/>
  <c r="AF79" i="9" s="1"/>
  <c r="AG78" i="9"/>
  <c r="AF78" i="9" s="1"/>
  <c r="AG77" i="9"/>
  <c r="AF77" i="9" s="1"/>
  <c r="AG76" i="9"/>
  <c r="AF76" i="9" s="1"/>
  <c r="AG75" i="9"/>
  <c r="AF75" i="9" s="1"/>
  <c r="AG74" i="9"/>
  <c r="AF74" i="9" s="1"/>
  <c r="AG73" i="9"/>
  <c r="AF73" i="9" s="1"/>
  <c r="AG72" i="9"/>
  <c r="AF72" i="9" s="1"/>
  <c r="AG71" i="9"/>
  <c r="AF71" i="9" s="1"/>
  <c r="AG70" i="9"/>
  <c r="AF70" i="9" s="1"/>
  <c r="AG69" i="9"/>
  <c r="AF69" i="9" s="1"/>
  <c r="AG68" i="9"/>
  <c r="AF68" i="9" s="1"/>
  <c r="AG67" i="9"/>
  <c r="AF67" i="9" s="1"/>
  <c r="AG66" i="9"/>
  <c r="AF66" i="9" s="1"/>
  <c r="AG65" i="9"/>
  <c r="AF65" i="9" s="1"/>
  <c r="AG64" i="9"/>
  <c r="AF64" i="9" s="1"/>
  <c r="AG63" i="9"/>
  <c r="AF63" i="9" s="1"/>
  <c r="AG61" i="9"/>
  <c r="AF61" i="9" s="1"/>
  <c r="AG60" i="9"/>
  <c r="AF60" i="9" s="1"/>
  <c r="AG59" i="9"/>
  <c r="AF59" i="9" s="1"/>
  <c r="AG58" i="9"/>
  <c r="AF58" i="9" s="1"/>
  <c r="AG57" i="9"/>
  <c r="AF57" i="9" s="1"/>
  <c r="AG56" i="9"/>
  <c r="AF56" i="9" s="1"/>
  <c r="AG55" i="9"/>
  <c r="AF55" i="9" s="1"/>
  <c r="AG54" i="9"/>
  <c r="AF54" i="9" s="1"/>
  <c r="AG53" i="9"/>
  <c r="AF53" i="9" s="1"/>
  <c r="AG52" i="9"/>
  <c r="AF52" i="9" s="1"/>
  <c r="AG51" i="9"/>
  <c r="AF51" i="9" s="1"/>
  <c r="AG50" i="9"/>
  <c r="AF50" i="9" s="1"/>
  <c r="AG49" i="9"/>
  <c r="AF49" i="9" s="1"/>
  <c r="AG48" i="9"/>
  <c r="AF48" i="9" s="1"/>
  <c r="AG47" i="9"/>
  <c r="AF47" i="9" s="1"/>
  <c r="AG46" i="9"/>
  <c r="AF46" i="9" s="1"/>
  <c r="AG45" i="9"/>
  <c r="AF45" i="9" s="1"/>
  <c r="AG44" i="9"/>
  <c r="AF44" i="9" s="1"/>
  <c r="AG43" i="9"/>
  <c r="AF43" i="9" s="1"/>
  <c r="AG42" i="9"/>
  <c r="AF42" i="9" s="1"/>
  <c r="AG41" i="9"/>
  <c r="AF41" i="9" s="1"/>
  <c r="AG40" i="9"/>
  <c r="AF40" i="9" s="1"/>
  <c r="AG39" i="9"/>
  <c r="AF39" i="9" s="1"/>
  <c r="AG38" i="9"/>
  <c r="AF38" i="9" s="1"/>
  <c r="AG37" i="9"/>
  <c r="AF37" i="9" s="1"/>
  <c r="AG36" i="9"/>
  <c r="AF36" i="9" s="1"/>
  <c r="AG35" i="9"/>
  <c r="AF35" i="9" s="1"/>
  <c r="AG34" i="9"/>
  <c r="AF34" i="9" s="1"/>
  <c r="AG33" i="9"/>
  <c r="AF33" i="9" s="1"/>
  <c r="AG32" i="9"/>
  <c r="AF32" i="9" s="1"/>
  <c r="AG31" i="9"/>
  <c r="AF31" i="9" s="1"/>
  <c r="AG30" i="9"/>
  <c r="AF30" i="9" s="1"/>
  <c r="AG29" i="9"/>
  <c r="AF29" i="9" s="1"/>
  <c r="AG28" i="9"/>
  <c r="AF28" i="9" s="1"/>
  <c r="AG27" i="9"/>
  <c r="AF27" i="9" s="1"/>
  <c r="AG26" i="9"/>
  <c r="AF26" i="9" s="1"/>
  <c r="AG25" i="9"/>
  <c r="AF25" i="9" s="1"/>
  <c r="AG24" i="9"/>
  <c r="AF24" i="9" s="1"/>
  <c r="AG23" i="9"/>
  <c r="AF23" i="9" s="1"/>
  <c r="AG22" i="9"/>
  <c r="AF22" i="9" s="1"/>
  <c r="AG21" i="9"/>
  <c r="AF21" i="9" s="1"/>
  <c r="AG20" i="9"/>
  <c r="AF20" i="9" s="1"/>
  <c r="AG19" i="9"/>
  <c r="AF19" i="9" s="1"/>
  <c r="AG18" i="9"/>
  <c r="AF18" i="9" s="1"/>
  <c r="AG17" i="9"/>
  <c r="AF17" i="9" s="1"/>
  <c r="AG16" i="9"/>
  <c r="AF16" i="9" s="1"/>
  <c r="AG15" i="9"/>
  <c r="AF15" i="9" s="1"/>
  <c r="AG14" i="9"/>
  <c r="AF14" i="9" s="1"/>
  <c r="AG13" i="9"/>
  <c r="AF13" i="9" s="1"/>
  <c r="AG12" i="9"/>
  <c r="AF12" i="9" s="1"/>
  <c r="AG11" i="9"/>
  <c r="AF11" i="9" s="1"/>
  <c r="AG10" i="9"/>
  <c r="AF10" i="9" s="1"/>
  <c r="AG9" i="9"/>
  <c r="AF9" i="9" s="1"/>
  <c r="AG7" i="9"/>
  <c r="AF7" i="9" s="1"/>
  <c r="AG6" i="9"/>
  <c r="AF6" i="9" s="1"/>
  <c r="AG5" i="9"/>
  <c r="AF5" i="9" s="1"/>
  <c r="AB303" i="9"/>
  <c r="AB302" i="9"/>
  <c r="AB301" i="9"/>
  <c r="AB299" i="9"/>
  <c r="AB298" i="9"/>
  <c r="AB297" i="9"/>
  <c r="AB296" i="9"/>
  <c r="AB295" i="9"/>
  <c r="AB294" i="9"/>
  <c r="AB293" i="9"/>
  <c r="AB290" i="9"/>
  <c r="AB289" i="9"/>
  <c r="AB288" i="9"/>
  <c r="AB287" i="9"/>
  <c r="AA287" i="9" s="1"/>
  <c r="AB286" i="9"/>
  <c r="AB285" i="9"/>
  <c r="AB274" i="9"/>
  <c r="AA274" i="9" s="1"/>
  <c r="AB273" i="9"/>
  <c r="AB272" i="9"/>
  <c r="AB271" i="9"/>
  <c r="AB270" i="9"/>
  <c r="AB269" i="9"/>
  <c r="AB268" i="9"/>
  <c r="AB267" i="9"/>
  <c r="AB266" i="9"/>
  <c r="AB265" i="9"/>
  <c r="AB264" i="9"/>
  <c r="AB263" i="9"/>
  <c r="AB262" i="9"/>
  <c r="AB261" i="9"/>
  <c r="AB260" i="9"/>
  <c r="AB259" i="9"/>
  <c r="AB258" i="9"/>
  <c r="AB257" i="9"/>
  <c r="AB256" i="9"/>
  <c r="AB255" i="9"/>
  <c r="AB254" i="9"/>
  <c r="AB253" i="9"/>
  <c r="AB252" i="9"/>
  <c r="AB251" i="9"/>
  <c r="AB250" i="9"/>
  <c r="AB249" i="9"/>
  <c r="AB248" i="9"/>
  <c r="AB247" i="9"/>
  <c r="AB246" i="9"/>
  <c r="AB245" i="9"/>
  <c r="AB244" i="9"/>
  <c r="AB243" i="9"/>
  <c r="AB242" i="9"/>
  <c r="AB241" i="9"/>
  <c r="AB240" i="9"/>
  <c r="AB239" i="9"/>
  <c r="AB238" i="9"/>
  <c r="AB237" i="9"/>
  <c r="AB236" i="9"/>
  <c r="AB235" i="9"/>
  <c r="AB234" i="9"/>
  <c r="AB233" i="9"/>
  <c r="AB232" i="9"/>
  <c r="AB231" i="9"/>
  <c r="AB230" i="9"/>
  <c r="AB229" i="9"/>
  <c r="AB228" i="9"/>
  <c r="AB227" i="9"/>
  <c r="AB226" i="9"/>
  <c r="AB225" i="9"/>
  <c r="AB224" i="9"/>
  <c r="AB223" i="9"/>
  <c r="AB222" i="9"/>
  <c r="AB221" i="9"/>
  <c r="AB220" i="9"/>
  <c r="AA220" i="9" s="1"/>
  <c r="AB219" i="9"/>
  <c r="AB218" i="9"/>
  <c r="AB217" i="9"/>
  <c r="AB216" i="9"/>
  <c r="AB213" i="9"/>
  <c r="AB212" i="9"/>
  <c r="AB211" i="9"/>
  <c r="AB210" i="9"/>
  <c r="AB206" i="9"/>
  <c r="AB205" i="9"/>
  <c r="AB204" i="9"/>
  <c r="AB203" i="9"/>
  <c r="AB201" i="9"/>
  <c r="AA201" i="9" s="1"/>
  <c r="AB200" i="9"/>
  <c r="AB197" i="9"/>
  <c r="AB196" i="9"/>
  <c r="AB195" i="9"/>
  <c r="AB194" i="9"/>
  <c r="AB193" i="9"/>
  <c r="AB192" i="9"/>
  <c r="AB191" i="9"/>
  <c r="AB190" i="9"/>
  <c r="AB189" i="9"/>
  <c r="AB188" i="9"/>
  <c r="AB187" i="9"/>
  <c r="AB186" i="9"/>
  <c r="AB185" i="9"/>
  <c r="AB184" i="9"/>
  <c r="AB183" i="9"/>
  <c r="AA183" i="9" s="1"/>
  <c r="AB182" i="9"/>
  <c r="AB181" i="9"/>
  <c r="AB180" i="9"/>
  <c r="AB179" i="9"/>
  <c r="AB178" i="9"/>
  <c r="AB177" i="9"/>
  <c r="AB176" i="9"/>
  <c r="AB175" i="9"/>
  <c r="AB174" i="9"/>
  <c r="AB173" i="9"/>
  <c r="AB172" i="9"/>
  <c r="AB171" i="9"/>
  <c r="AA171" i="9" s="1"/>
  <c r="AB170" i="9"/>
  <c r="AB169" i="9"/>
  <c r="AB168" i="9"/>
  <c r="AB167" i="9"/>
  <c r="AB166" i="9"/>
  <c r="AB165" i="9"/>
  <c r="AB164" i="9"/>
  <c r="AB163" i="9"/>
  <c r="AB162" i="9"/>
  <c r="AB161" i="9"/>
  <c r="AB160" i="9"/>
  <c r="AB159" i="9"/>
  <c r="AB158" i="9"/>
  <c r="AB157" i="9"/>
  <c r="AB154" i="9"/>
  <c r="AB153" i="9"/>
  <c r="AA153" i="9" s="1"/>
  <c r="AB152" i="9"/>
  <c r="AB151" i="9"/>
  <c r="AB149" i="9"/>
  <c r="AB148" i="9"/>
  <c r="AB147" i="9"/>
  <c r="AB145" i="9"/>
  <c r="AB143" i="9"/>
  <c r="AB142" i="9"/>
  <c r="AB140" i="9"/>
  <c r="AB139" i="9"/>
  <c r="AB138" i="9"/>
  <c r="AB136" i="9"/>
  <c r="AB134" i="9"/>
  <c r="AB133" i="9"/>
  <c r="AB132" i="9"/>
  <c r="AB131" i="9"/>
  <c r="AB130" i="9"/>
  <c r="AB129" i="9"/>
  <c r="AB128" i="9"/>
  <c r="AB127" i="9"/>
  <c r="AA127" i="9" s="1"/>
  <c r="AB126" i="9"/>
  <c r="AB125" i="9"/>
  <c r="AB124" i="9"/>
  <c r="AB123" i="9"/>
  <c r="AB122" i="9"/>
  <c r="AB121" i="9"/>
  <c r="AB120" i="9"/>
  <c r="AB119" i="9"/>
  <c r="AB116" i="9"/>
  <c r="AB113" i="9"/>
  <c r="AB112" i="9"/>
  <c r="AB111" i="9"/>
  <c r="AB110" i="9"/>
  <c r="AB109" i="9"/>
  <c r="AB108" i="9"/>
  <c r="AB107" i="9"/>
  <c r="AB106" i="9"/>
  <c r="AB105" i="9"/>
  <c r="AB104" i="9"/>
  <c r="AB103" i="9"/>
  <c r="AB102" i="9"/>
  <c r="AB101" i="9"/>
  <c r="AB100" i="9"/>
  <c r="AB99" i="9"/>
  <c r="AB98" i="9"/>
  <c r="AB97" i="9"/>
  <c r="AB96" i="9"/>
  <c r="AB95" i="9"/>
  <c r="AB94" i="9"/>
  <c r="AB93" i="9"/>
  <c r="AA93" i="9" s="1"/>
  <c r="AB92" i="9"/>
  <c r="AB91" i="9"/>
  <c r="AA91" i="9" s="1"/>
  <c r="AB90" i="9"/>
  <c r="AA90" i="9" s="1"/>
  <c r="AB88" i="9"/>
  <c r="AB87" i="9"/>
  <c r="AB86" i="9"/>
  <c r="AB85" i="9"/>
  <c r="AB84" i="9"/>
  <c r="AB83" i="9"/>
  <c r="AB81" i="9"/>
  <c r="AB80" i="9"/>
  <c r="AB79" i="9"/>
  <c r="AB78" i="9"/>
  <c r="AA78" i="9" s="1"/>
  <c r="AB77" i="9"/>
  <c r="AA77" i="9" s="1"/>
  <c r="AB76" i="9"/>
  <c r="AB75" i="9"/>
  <c r="AB74" i="9"/>
  <c r="AB73" i="9"/>
  <c r="AB72" i="9"/>
  <c r="AB71" i="9"/>
  <c r="AB70" i="9"/>
  <c r="AA70" i="9" s="1"/>
  <c r="AB69" i="9"/>
  <c r="AB68" i="9"/>
  <c r="AB67" i="9"/>
  <c r="AB66" i="9"/>
  <c r="AB65" i="9"/>
  <c r="AB64" i="9"/>
  <c r="AB61" i="9"/>
  <c r="AB60" i="9"/>
  <c r="AB59" i="9"/>
  <c r="AA59" i="9" s="1"/>
  <c r="AB58" i="9"/>
  <c r="AB57" i="9"/>
  <c r="AB56" i="9"/>
  <c r="AB55" i="9"/>
  <c r="AB54" i="9"/>
  <c r="AB53" i="9"/>
  <c r="AB52" i="9"/>
  <c r="AB51" i="9"/>
  <c r="AB50" i="9"/>
  <c r="AB49" i="9"/>
  <c r="AB48" i="9"/>
  <c r="AB47" i="9"/>
  <c r="AB46" i="9"/>
  <c r="AA46" i="9" s="1"/>
  <c r="AB45" i="9"/>
  <c r="AB44" i="9"/>
  <c r="AB43" i="9"/>
  <c r="AB42" i="9"/>
  <c r="AA42" i="9" s="1"/>
  <c r="AB41" i="9"/>
  <c r="AB40" i="9"/>
  <c r="AB39" i="9"/>
  <c r="AB38" i="9"/>
  <c r="AB37" i="9"/>
  <c r="AB36" i="9"/>
  <c r="AB35" i="9"/>
  <c r="AA35" i="9" s="1"/>
  <c r="AB34" i="9"/>
  <c r="AB33" i="9"/>
  <c r="AB32" i="9"/>
  <c r="AB31" i="9"/>
  <c r="AB30" i="9"/>
  <c r="AA30" i="9" s="1"/>
  <c r="AB22" i="9"/>
  <c r="AB21" i="9"/>
  <c r="AB20" i="9"/>
  <c r="AB18" i="9"/>
  <c r="AA18" i="9" s="1"/>
  <c r="AB17" i="9"/>
  <c r="AB16" i="9"/>
  <c r="AB15" i="9"/>
  <c r="AB14" i="9"/>
  <c r="AB13" i="9"/>
  <c r="AB12" i="9"/>
  <c r="AB9" i="9"/>
  <c r="AB7" i="9"/>
  <c r="AB6" i="9"/>
  <c r="AB300" i="9"/>
  <c r="AA300" i="9" s="1"/>
  <c r="F292" i="9"/>
  <c r="AB284" i="9"/>
  <c r="AA284" i="9" s="1"/>
  <c r="AB283" i="9"/>
  <c r="AA283" i="9" s="1"/>
  <c r="H265" i="9"/>
  <c r="J265" i="9" s="1"/>
  <c r="J251" i="9"/>
  <c r="H247" i="9"/>
  <c r="J247" i="9" s="1"/>
  <c r="H231" i="9"/>
  <c r="J231" i="9" s="1"/>
  <c r="H229" i="9"/>
  <c r="J229" i="9" s="1"/>
  <c r="H221" i="9"/>
  <c r="J221" i="9" s="1"/>
  <c r="H217" i="9"/>
  <c r="J217" i="9" s="1"/>
  <c r="AB215" i="9"/>
  <c r="AA215" i="9" s="1"/>
  <c r="AB214" i="9"/>
  <c r="AA214" i="9" s="1"/>
  <c r="AB209" i="9"/>
  <c r="AA209" i="9" s="1"/>
  <c r="AB202" i="9"/>
  <c r="AA202" i="9" s="1"/>
  <c r="AB199" i="9"/>
  <c r="AA199" i="9" s="1"/>
  <c r="AB198" i="9"/>
  <c r="AA198" i="9" s="1"/>
  <c r="H193" i="9"/>
  <c r="J193" i="9" s="1"/>
  <c r="H189" i="9"/>
  <c r="J189" i="9" s="1"/>
  <c r="H188" i="9"/>
  <c r="J188" i="9" s="1"/>
  <c r="H187" i="9"/>
  <c r="J187" i="9" s="1"/>
  <c r="H186" i="9"/>
  <c r="J186" i="9" s="1"/>
  <c r="H185" i="9"/>
  <c r="J185" i="9" s="1"/>
  <c r="H166" i="9"/>
  <c r="J166" i="9" s="1"/>
  <c r="H164" i="9"/>
  <c r="J164" i="9" s="1"/>
  <c r="H162" i="9"/>
  <c r="J162" i="9" s="1"/>
  <c r="H159" i="9"/>
  <c r="J159" i="9" s="1"/>
  <c r="H157" i="9"/>
  <c r="J157" i="9" s="1"/>
  <c r="AB146" i="9"/>
  <c r="AA146" i="9" s="1"/>
  <c r="H146" i="9"/>
  <c r="J146" i="9" s="1"/>
  <c r="H143" i="9"/>
  <c r="J143" i="9" s="1"/>
  <c r="AB115" i="9"/>
  <c r="AA115" i="9" s="1"/>
  <c r="H115" i="9"/>
  <c r="AB114" i="9"/>
  <c r="AA114" i="9" s="1"/>
  <c r="H105" i="9"/>
  <c r="J105" i="9" s="1"/>
  <c r="H94" i="9"/>
  <c r="J94" i="9" s="1"/>
  <c r="AB82" i="9"/>
  <c r="AA82" i="9" s="1"/>
  <c r="H82" i="9"/>
  <c r="J82" i="9" s="1"/>
  <c r="H66" i="9"/>
  <c r="J66" i="9" s="1"/>
  <c r="H64" i="9"/>
  <c r="AB63" i="9"/>
  <c r="AA63" i="9" s="1"/>
  <c r="H45" i="9"/>
  <c r="J45" i="9" s="1"/>
  <c r="H42" i="9"/>
  <c r="H41" i="9"/>
  <c r="H40" i="9"/>
  <c r="H39" i="9"/>
  <c r="H37" i="9"/>
  <c r="J37" i="9" s="1"/>
  <c r="H35" i="9"/>
  <c r="H33" i="9"/>
  <c r="H32" i="9"/>
  <c r="J32" i="9" s="1"/>
  <c r="H31" i="9"/>
  <c r="J31" i="9" s="1"/>
  <c r="H30" i="9"/>
  <c r="AB29" i="9"/>
  <c r="AA29" i="9" s="1"/>
  <c r="H29" i="9"/>
  <c r="AB27" i="9"/>
  <c r="AA27" i="9" s="1"/>
  <c r="H27" i="9"/>
  <c r="AB26" i="9"/>
  <c r="AA26" i="9" s="1"/>
  <c r="H26" i="9"/>
  <c r="H25" i="9"/>
  <c r="H24" i="9"/>
  <c r="AB23" i="9"/>
  <c r="AA23" i="9" s="1"/>
  <c r="H23" i="9"/>
  <c r="J23" i="9" s="1"/>
  <c r="H19" i="9"/>
  <c r="J19" i="9" s="1"/>
  <c r="H18" i="9"/>
  <c r="J18" i="9" s="1"/>
  <c r="H12" i="9"/>
  <c r="J12" i="9" s="1"/>
  <c r="AB11" i="9"/>
  <c r="AA11" i="9" s="1"/>
  <c r="H10" i="9"/>
  <c r="J10" i="9" s="1"/>
  <c r="H9" i="9"/>
  <c r="J9" i="9" s="1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B5" i="9"/>
  <c r="AE513" i="8"/>
  <c r="Z513" i="8"/>
  <c r="AB513" i="8" s="1"/>
  <c r="AE512" i="8"/>
  <c r="Z512" i="8"/>
  <c r="AB512" i="8" s="1"/>
  <c r="AE510" i="8"/>
  <c r="AE509" i="8"/>
  <c r="Z509" i="8"/>
  <c r="AE508" i="8"/>
  <c r="Z508" i="8"/>
  <c r="AB508" i="8" s="1"/>
  <c r="AE507" i="8"/>
  <c r="Z507" i="8"/>
  <c r="AE505" i="8"/>
  <c r="Z505" i="8"/>
  <c r="AE504" i="8"/>
  <c r="Z504" i="8"/>
  <c r="AB504" i="8" s="1"/>
  <c r="AE503" i="8"/>
  <c r="Z503" i="8"/>
  <c r="AE502" i="8"/>
  <c r="Z502" i="8"/>
  <c r="AE500" i="8"/>
  <c r="Z500" i="8"/>
  <c r="AF500" i="8" s="1"/>
  <c r="AE499" i="8"/>
  <c r="Z499" i="8"/>
  <c r="AA499" i="8" s="1"/>
  <c r="AE498" i="8"/>
  <c r="Z498" i="8"/>
  <c r="AE497" i="8"/>
  <c r="Z497" i="8"/>
  <c r="AE496" i="8"/>
  <c r="Z496" i="8"/>
  <c r="AA496" i="8" s="1"/>
  <c r="AE495" i="8"/>
  <c r="Z495" i="8"/>
  <c r="AA495" i="8" s="1"/>
  <c r="AE494" i="8"/>
  <c r="Z494" i="8"/>
  <c r="AE493" i="8"/>
  <c r="Z493" i="8"/>
  <c r="AA493" i="8" s="1"/>
  <c r="AE491" i="8"/>
  <c r="Z491" i="8"/>
  <c r="AB491" i="8" s="1"/>
  <c r="AE490" i="8"/>
  <c r="Z490" i="8"/>
  <c r="AE489" i="8"/>
  <c r="Z489" i="8"/>
  <c r="AA489" i="8" s="1"/>
  <c r="AE488" i="8"/>
  <c r="Z488" i="8"/>
  <c r="AB488" i="8" s="1"/>
  <c r="AE487" i="8"/>
  <c r="Z487" i="8"/>
  <c r="AB487" i="8" s="1"/>
  <c r="AE486" i="8"/>
  <c r="Z486" i="8"/>
  <c r="AA486" i="8" s="1"/>
  <c r="AE485" i="8"/>
  <c r="Z485" i="8"/>
  <c r="AE484" i="8"/>
  <c r="Z484" i="8"/>
  <c r="AE483" i="8"/>
  <c r="Z483" i="8"/>
  <c r="AE481" i="8"/>
  <c r="Z481" i="8"/>
  <c r="AE480" i="8"/>
  <c r="Z480" i="8"/>
  <c r="AE479" i="8"/>
  <c r="Z479" i="8"/>
  <c r="AB479" i="8" s="1"/>
  <c r="AE477" i="8"/>
  <c r="Z477" i="8"/>
  <c r="AB477" i="8" s="1"/>
  <c r="AE476" i="8"/>
  <c r="Z476" i="8"/>
  <c r="AA476" i="8" s="1"/>
  <c r="AE475" i="8"/>
  <c r="Z475" i="8"/>
  <c r="AE473" i="8"/>
  <c r="Z473" i="8"/>
  <c r="AB473" i="8" s="1"/>
  <c r="AE472" i="8"/>
  <c r="Z472" i="8"/>
  <c r="AA472" i="8" s="1"/>
  <c r="AE471" i="8"/>
  <c r="Z471" i="8"/>
  <c r="AB471" i="8" s="1"/>
  <c r="AE470" i="8"/>
  <c r="Z470" i="8"/>
  <c r="AE469" i="8"/>
  <c r="AD469" i="8" s="1"/>
  <c r="Z469" i="8"/>
  <c r="AB469" i="8" s="1"/>
  <c r="AE468" i="8"/>
  <c r="AD468" i="8" s="1"/>
  <c r="Z468" i="8"/>
  <c r="AA468" i="8" s="1"/>
  <c r="AE467" i="8"/>
  <c r="AD467" i="8" s="1"/>
  <c r="Z467" i="8"/>
  <c r="AB467" i="8" s="1"/>
  <c r="AE466" i="8"/>
  <c r="AD466" i="8" s="1"/>
  <c r="Z466" i="8"/>
  <c r="AE465" i="8"/>
  <c r="AD465" i="8" s="1"/>
  <c r="Z465" i="8"/>
  <c r="AB465" i="8" s="1"/>
  <c r="AE464" i="8"/>
  <c r="AD464" i="8" s="1"/>
  <c r="Z464" i="8"/>
  <c r="AB464" i="8" s="1"/>
  <c r="AE463" i="8"/>
  <c r="AD463" i="8" s="1"/>
  <c r="Z463" i="8"/>
  <c r="AE462" i="8"/>
  <c r="AD462" i="8" s="1"/>
  <c r="Z462" i="8"/>
  <c r="AE461" i="8"/>
  <c r="AD461" i="8" s="1"/>
  <c r="Z461" i="8"/>
  <c r="AE460" i="8"/>
  <c r="AD460" i="8" s="1"/>
  <c r="Z460" i="8"/>
  <c r="AE459" i="8"/>
  <c r="AD459" i="8" s="1"/>
  <c r="Z459" i="8"/>
  <c r="AB459" i="8" s="1"/>
  <c r="AE458" i="8"/>
  <c r="AD458" i="8" s="1"/>
  <c r="Z458" i="8"/>
  <c r="AE457" i="8"/>
  <c r="AD457" i="8" s="1"/>
  <c r="Z457" i="8"/>
  <c r="AB457" i="8" s="1"/>
  <c r="AE456" i="8"/>
  <c r="AD456" i="8" s="1"/>
  <c r="Z456" i="8"/>
  <c r="AE455" i="8"/>
  <c r="AD455" i="8" s="1"/>
  <c r="Z455" i="8"/>
  <c r="AB455" i="8" s="1"/>
  <c r="AE454" i="8"/>
  <c r="AD454" i="8" s="1"/>
  <c r="Z454" i="8"/>
  <c r="AE453" i="8"/>
  <c r="AD453" i="8" s="1"/>
  <c r="Z453" i="8"/>
  <c r="AB453" i="8" s="1"/>
  <c r="AE452" i="8"/>
  <c r="AD452" i="8" s="1"/>
  <c r="Z452" i="8"/>
  <c r="AB452" i="8" s="1"/>
  <c r="AE451" i="8"/>
  <c r="AD451" i="8" s="1"/>
  <c r="Z451" i="8"/>
  <c r="AB451" i="8" s="1"/>
  <c r="AE450" i="8"/>
  <c r="AD450" i="8" s="1"/>
  <c r="Z450" i="8"/>
  <c r="AB450" i="8" s="1"/>
  <c r="AE449" i="8"/>
  <c r="AD449" i="8" s="1"/>
  <c r="Z449" i="8"/>
  <c r="AA449" i="8" s="1"/>
  <c r="AE448" i="8"/>
  <c r="AD448" i="8" s="1"/>
  <c r="Z448" i="8"/>
  <c r="AA448" i="8" s="1"/>
  <c r="AE447" i="8"/>
  <c r="AD447" i="8" s="1"/>
  <c r="Z447" i="8"/>
  <c r="AE446" i="8"/>
  <c r="AD446" i="8" s="1"/>
  <c r="Z446" i="8"/>
  <c r="AE445" i="8"/>
  <c r="AD445" i="8" s="1"/>
  <c r="Z445" i="8"/>
  <c r="AE444" i="8"/>
  <c r="AD444" i="8" s="1"/>
  <c r="Z444" i="8"/>
  <c r="AB444" i="8" s="1"/>
  <c r="AE443" i="8"/>
  <c r="AD443" i="8" s="1"/>
  <c r="Z443" i="8"/>
  <c r="AE442" i="8"/>
  <c r="AD442" i="8" s="1"/>
  <c r="Z442" i="8"/>
  <c r="AB442" i="8" s="1"/>
  <c r="AE441" i="8"/>
  <c r="AD441" i="8" s="1"/>
  <c r="Z441" i="8"/>
  <c r="AA441" i="8" s="1"/>
  <c r="AE440" i="8"/>
  <c r="AD440" i="8" s="1"/>
  <c r="Z440" i="8"/>
  <c r="AE439" i="8"/>
  <c r="AD439" i="8" s="1"/>
  <c r="Z439" i="8"/>
  <c r="AA439" i="8" s="1"/>
  <c r="AE438" i="8"/>
  <c r="AD438" i="8" s="1"/>
  <c r="Z438" i="8"/>
  <c r="AA438" i="8" s="1"/>
  <c r="AE437" i="8"/>
  <c r="AD437" i="8" s="1"/>
  <c r="Z437" i="8"/>
  <c r="AB437" i="8" s="1"/>
  <c r="AE436" i="8"/>
  <c r="AD436" i="8" s="1"/>
  <c r="Z436" i="8"/>
  <c r="AA436" i="8" s="1"/>
  <c r="AE435" i="8"/>
  <c r="AD435" i="8" s="1"/>
  <c r="Z435" i="8"/>
  <c r="AB435" i="8" s="1"/>
  <c r="AE434" i="8"/>
  <c r="AD434" i="8" s="1"/>
  <c r="Z434" i="8"/>
  <c r="E434" i="8"/>
  <c r="AE433" i="8"/>
  <c r="AD433" i="8" s="1"/>
  <c r="Z433" i="8"/>
  <c r="AB433" i="8" s="1"/>
  <c r="AE432" i="8"/>
  <c r="AD432" i="8" s="1"/>
  <c r="Z432" i="8"/>
  <c r="AB432" i="8" s="1"/>
  <c r="AE431" i="8"/>
  <c r="AD431" i="8" s="1"/>
  <c r="Z431" i="8"/>
  <c r="AE430" i="8"/>
  <c r="AD430" i="8" s="1"/>
  <c r="Z430" i="8"/>
  <c r="AE429" i="8"/>
  <c r="AD429" i="8" s="1"/>
  <c r="Z429" i="8"/>
  <c r="AB429" i="8" s="1"/>
  <c r="AE427" i="8"/>
  <c r="AD427" i="8" s="1"/>
  <c r="Z427" i="8"/>
  <c r="AB427" i="8" s="1"/>
  <c r="AE426" i="8"/>
  <c r="AD426" i="8" s="1"/>
  <c r="Z426" i="8"/>
  <c r="AE425" i="8"/>
  <c r="AD425" i="8" s="1"/>
  <c r="Z425" i="8"/>
  <c r="AA425" i="8" s="1"/>
  <c r="AE424" i="8"/>
  <c r="AD424" i="8" s="1"/>
  <c r="Z424" i="8"/>
  <c r="AA424" i="8" s="1"/>
  <c r="AE423" i="8"/>
  <c r="AD423" i="8" s="1"/>
  <c r="Z423" i="8"/>
  <c r="AE422" i="8"/>
  <c r="AD422" i="8" s="1"/>
  <c r="Z422" i="8"/>
  <c r="AE421" i="8"/>
  <c r="AD421" i="8" s="1"/>
  <c r="Z421" i="8"/>
  <c r="AB421" i="8" s="1"/>
  <c r="AE420" i="8"/>
  <c r="AD420" i="8" s="1"/>
  <c r="Z420" i="8"/>
  <c r="AB420" i="8" s="1"/>
  <c r="AE417" i="8"/>
  <c r="AD417" i="8" s="1"/>
  <c r="Z417" i="8"/>
  <c r="AA417" i="8" s="1"/>
  <c r="AE416" i="8"/>
  <c r="AD416" i="8" s="1"/>
  <c r="Z416" i="8"/>
  <c r="AA416" i="8" s="1"/>
  <c r="AE415" i="8"/>
  <c r="AD415" i="8" s="1"/>
  <c r="Z415" i="8"/>
  <c r="AE414" i="8"/>
  <c r="AD414" i="8" s="1"/>
  <c r="Z414" i="8"/>
  <c r="AA414" i="8" s="1"/>
  <c r="AE413" i="8"/>
  <c r="AD413" i="8" s="1"/>
  <c r="Z413" i="8"/>
  <c r="AE412" i="8"/>
  <c r="AD412" i="8" s="1"/>
  <c r="Z412" i="8"/>
  <c r="AB412" i="8" s="1"/>
  <c r="AE411" i="8"/>
  <c r="AD411" i="8" s="1"/>
  <c r="Z411" i="8"/>
  <c r="E411" i="8"/>
  <c r="AE410" i="8"/>
  <c r="AD410" i="8" s="1"/>
  <c r="Z410" i="8"/>
  <c r="AE409" i="8"/>
  <c r="AD409" i="8" s="1"/>
  <c r="Z409" i="8"/>
  <c r="AE408" i="8"/>
  <c r="AD408" i="8" s="1"/>
  <c r="Z408" i="8"/>
  <c r="AB408" i="8" s="1"/>
  <c r="AE407" i="8"/>
  <c r="AD407" i="8" s="1"/>
  <c r="Z407" i="8"/>
  <c r="AE406" i="8"/>
  <c r="AD406" i="8" s="1"/>
  <c r="Z406" i="8"/>
  <c r="AE405" i="8"/>
  <c r="AD405" i="8" s="1"/>
  <c r="Z405" i="8"/>
  <c r="AB405" i="8" s="1"/>
  <c r="AE404" i="8"/>
  <c r="AD404" i="8" s="1"/>
  <c r="Z404" i="8"/>
  <c r="AB404" i="8" s="1"/>
  <c r="AE403" i="8"/>
  <c r="AD403" i="8" s="1"/>
  <c r="Z403" i="8"/>
  <c r="AA403" i="8" s="1"/>
  <c r="AE402" i="8"/>
  <c r="AD402" i="8" s="1"/>
  <c r="Z402" i="8"/>
  <c r="AB402" i="8" s="1"/>
  <c r="AE400" i="8"/>
  <c r="AD400" i="8" s="1"/>
  <c r="Z400" i="8"/>
  <c r="AE399" i="8"/>
  <c r="AD399" i="8" s="1"/>
  <c r="Z399" i="8"/>
  <c r="AB399" i="8" s="1"/>
  <c r="AE398" i="8"/>
  <c r="AD398" i="8" s="1"/>
  <c r="Z398" i="8"/>
  <c r="AA398" i="8" s="1"/>
  <c r="AE397" i="8"/>
  <c r="AD397" i="8" s="1"/>
  <c r="Z397" i="8"/>
  <c r="AB397" i="8" s="1"/>
  <c r="AE394" i="8"/>
  <c r="AD394" i="8" s="1"/>
  <c r="Z394" i="8"/>
  <c r="AE393" i="8"/>
  <c r="AD393" i="8" s="1"/>
  <c r="Z393" i="8"/>
  <c r="AE392" i="8"/>
  <c r="AD392" i="8" s="1"/>
  <c r="Z392" i="8"/>
  <c r="AB392" i="8" s="1"/>
  <c r="AE391" i="8"/>
  <c r="AD391" i="8" s="1"/>
  <c r="Z391" i="8"/>
  <c r="AB391" i="8" s="1"/>
  <c r="AE390" i="8"/>
  <c r="AD390" i="8" s="1"/>
  <c r="Z390" i="8"/>
  <c r="AE389" i="8"/>
  <c r="AD389" i="8" s="1"/>
  <c r="Z389" i="8"/>
  <c r="AB389" i="8" s="1"/>
  <c r="AE388" i="8"/>
  <c r="AD388" i="8" s="1"/>
  <c r="Z388" i="8"/>
  <c r="AA388" i="8" s="1"/>
  <c r="AE387" i="8"/>
  <c r="AD387" i="8" s="1"/>
  <c r="Z387" i="8"/>
  <c r="AA387" i="8" s="1"/>
  <c r="AE386" i="8"/>
  <c r="AD386" i="8" s="1"/>
  <c r="Z386" i="8"/>
  <c r="AB386" i="8" s="1"/>
  <c r="AE385" i="8"/>
  <c r="AD385" i="8" s="1"/>
  <c r="Z385" i="8"/>
  <c r="AE384" i="8"/>
  <c r="AD384" i="8" s="1"/>
  <c r="Z384" i="8"/>
  <c r="AA384" i="8" s="1"/>
  <c r="AE383" i="8"/>
  <c r="AD383" i="8" s="1"/>
  <c r="Z383" i="8"/>
  <c r="AB383" i="8" s="1"/>
  <c r="AE382" i="8"/>
  <c r="AD382" i="8" s="1"/>
  <c r="Z382" i="8"/>
  <c r="AE381" i="8"/>
  <c r="AD381" i="8" s="1"/>
  <c r="Z381" i="8"/>
  <c r="AB381" i="8" s="1"/>
  <c r="AE380" i="8"/>
  <c r="AD380" i="8" s="1"/>
  <c r="Z380" i="8"/>
  <c r="AE379" i="8"/>
  <c r="AD379" i="8" s="1"/>
  <c r="Z379" i="8"/>
  <c r="AE378" i="8"/>
  <c r="AD378" i="8" s="1"/>
  <c r="Z378" i="8"/>
  <c r="AE377" i="8"/>
  <c r="AD377" i="8" s="1"/>
  <c r="Z377" i="8"/>
  <c r="AB377" i="8" s="1"/>
  <c r="AE376" i="8"/>
  <c r="AD376" i="8" s="1"/>
  <c r="Z376" i="8"/>
  <c r="AE375" i="8"/>
  <c r="AD375" i="8" s="1"/>
  <c r="Z375" i="8"/>
  <c r="AA375" i="8" s="1"/>
  <c r="AE373" i="8"/>
  <c r="AD373" i="8" s="1"/>
  <c r="Z373" i="8"/>
  <c r="AB373" i="8" s="1"/>
  <c r="AE372" i="8"/>
  <c r="AD372" i="8" s="1"/>
  <c r="Z372" i="8"/>
  <c r="AB372" i="8" s="1"/>
  <c r="AE371" i="8"/>
  <c r="AD371" i="8" s="1"/>
  <c r="Z371" i="8"/>
  <c r="AE370" i="8"/>
  <c r="AD370" i="8" s="1"/>
  <c r="Z370" i="8"/>
  <c r="AE369" i="8"/>
  <c r="AD369" i="8" s="1"/>
  <c r="Z369" i="8"/>
  <c r="AB369" i="8" s="1"/>
  <c r="AE368" i="8"/>
  <c r="AD368" i="8" s="1"/>
  <c r="Z368" i="8"/>
  <c r="AB368" i="8" s="1"/>
  <c r="AE367" i="8"/>
  <c r="AD367" i="8" s="1"/>
  <c r="Z367" i="8"/>
  <c r="AB367" i="8" s="1"/>
  <c r="AE366" i="8"/>
  <c r="AD366" i="8" s="1"/>
  <c r="Z366" i="8"/>
  <c r="AB366" i="8" s="1"/>
  <c r="AE365" i="8"/>
  <c r="AD365" i="8" s="1"/>
  <c r="Z365" i="8"/>
  <c r="AE364" i="8"/>
  <c r="AD364" i="8" s="1"/>
  <c r="Z364" i="8"/>
  <c r="AB364" i="8" s="1"/>
  <c r="AE363" i="8"/>
  <c r="AD363" i="8" s="1"/>
  <c r="Z363" i="8"/>
  <c r="AF363" i="8" s="1"/>
  <c r="AE362" i="8"/>
  <c r="AD362" i="8" s="1"/>
  <c r="Z362" i="8"/>
  <c r="AE361" i="8"/>
  <c r="AD361" i="8" s="1"/>
  <c r="Z361" i="8"/>
  <c r="AB361" i="8" s="1"/>
  <c r="AE360" i="8"/>
  <c r="AD360" i="8" s="1"/>
  <c r="Z360" i="8"/>
  <c r="AE359" i="8"/>
  <c r="AD359" i="8" s="1"/>
  <c r="Z359" i="8"/>
  <c r="AB359" i="8" s="1"/>
  <c r="AE358" i="8"/>
  <c r="AD358" i="8" s="1"/>
  <c r="Z358" i="8"/>
  <c r="AB358" i="8" s="1"/>
  <c r="AE357" i="8"/>
  <c r="AD357" i="8" s="1"/>
  <c r="Z357" i="8"/>
  <c r="AE356" i="8"/>
  <c r="AD356" i="8" s="1"/>
  <c r="Z356" i="8"/>
  <c r="AE355" i="8"/>
  <c r="AD355" i="8" s="1"/>
  <c r="Z355" i="8"/>
  <c r="AE354" i="8"/>
  <c r="AD354" i="8" s="1"/>
  <c r="Z354" i="8"/>
  <c r="AB354" i="8" s="1"/>
  <c r="AE353" i="8"/>
  <c r="AD353" i="8" s="1"/>
  <c r="Z353" i="8"/>
  <c r="AB353" i="8" s="1"/>
  <c r="AE352" i="8"/>
  <c r="AD352" i="8" s="1"/>
  <c r="Z352" i="8"/>
  <c r="AE351" i="8"/>
  <c r="AD351" i="8" s="1"/>
  <c r="Z351" i="8"/>
  <c r="AB351" i="8" s="1"/>
  <c r="AE350" i="8"/>
  <c r="AD350" i="8" s="1"/>
  <c r="Z350" i="8"/>
  <c r="AE349" i="8"/>
  <c r="AD349" i="8" s="1"/>
  <c r="Z349" i="8"/>
  <c r="AB349" i="8" s="1"/>
  <c r="AE348" i="8"/>
  <c r="AD348" i="8" s="1"/>
  <c r="Z348" i="8"/>
  <c r="AB348" i="8" s="1"/>
  <c r="AE347" i="8"/>
  <c r="AD347" i="8" s="1"/>
  <c r="Z347" i="8"/>
  <c r="AE346" i="8"/>
  <c r="AD346" i="8" s="1"/>
  <c r="Z346" i="8"/>
  <c r="AB346" i="8" s="1"/>
  <c r="AE345" i="8"/>
  <c r="AD345" i="8" s="1"/>
  <c r="Z345" i="8"/>
  <c r="AB345" i="8" s="1"/>
  <c r="AE344" i="8"/>
  <c r="AD344" i="8" s="1"/>
  <c r="Z344" i="8"/>
  <c r="AE343" i="8"/>
  <c r="AD343" i="8" s="1"/>
  <c r="Z343" i="8"/>
  <c r="AE342" i="8"/>
  <c r="AD342" i="8" s="1"/>
  <c r="Z342" i="8"/>
  <c r="AE341" i="8"/>
  <c r="AD341" i="8" s="1"/>
  <c r="Z341" i="8"/>
  <c r="AE340" i="8"/>
  <c r="AD340" i="8" s="1"/>
  <c r="Z340" i="8"/>
  <c r="AE339" i="8"/>
  <c r="AD339" i="8" s="1"/>
  <c r="Z339" i="8"/>
  <c r="AB339" i="8" s="1"/>
  <c r="AE338" i="8"/>
  <c r="AD338" i="8" s="1"/>
  <c r="Z338" i="8"/>
  <c r="AB338" i="8" s="1"/>
  <c r="AE337" i="8"/>
  <c r="AD337" i="8" s="1"/>
  <c r="Z337" i="8"/>
  <c r="AA337" i="8" s="1"/>
  <c r="AE336" i="8"/>
  <c r="AD336" i="8" s="1"/>
  <c r="Z336" i="8"/>
  <c r="AE335" i="8"/>
  <c r="AD335" i="8" s="1"/>
  <c r="Z335" i="8"/>
  <c r="AB335" i="8" s="1"/>
  <c r="AE334" i="8"/>
  <c r="AD334" i="8" s="1"/>
  <c r="Z334" i="8"/>
  <c r="AA334" i="8" s="1"/>
  <c r="AE333" i="8"/>
  <c r="AD333" i="8" s="1"/>
  <c r="Z333" i="8"/>
  <c r="AB333" i="8" s="1"/>
  <c r="AE332" i="8"/>
  <c r="AD332" i="8" s="1"/>
  <c r="Z332" i="8"/>
  <c r="AF332" i="8" s="1"/>
  <c r="AE331" i="8"/>
  <c r="AD331" i="8" s="1"/>
  <c r="Z331" i="8"/>
  <c r="AB331" i="8" s="1"/>
  <c r="AE330" i="8"/>
  <c r="AD330" i="8" s="1"/>
  <c r="Z330" i="8"/>
  <c r="AE329" i="8"/>
  <c r="AD329" i="8" s="1"/>
  <c r="Z329" i="8"/>
  <c r="AA329" i="8" s="1"/>
  <c r="AE328" i="8"/>
  <c r="AD328" i="8" s="1"/>
  <c r="Z328" i="8"/>
  <c r="AE327" i="8"/>
  <c r="AD327" i="8" s="1"/>
  <c r="Z327" i="8"/>
  <c r="AB327" i="8" s="1"/>
  <c r="AE326" i="8"/>
  <c r="AD326" i="8" s="1"/>
  <c r="Z326" i="8"/>
  <c r="AB326" i="8" s="1"/>
  <c r="AE325" i="8"/>
  <c r="AD325" i="8" s="1"/>
  <c r="Z325" i="8"/>
  <c r="AA325" i="8" s="1"/>
  <c r="AE324" i="8"/>
  <c r="AD324" i="8" s="1"/>
  <c r="Z324" i="8"/>
  <c r="AA324" i="8" s="1"/>
  <c r="AE323" i="8"/>
  <c r="AD323" i="8" s="1"/>
  <c r="Z323" i="8"/>
  <c r="AA323" i="8" s="1"/>
  <c r="AE322" i="8"/>
  <c r="AD322" i="8" s="1"/>
  <c r="Z322" i="8"/>
  <c r="AA322" i="8" s="1"/>
  <c r="AE321" i="8"/>
  <c r="AD321" i="8" s="1"/>
  <c r="Z321" i="8"/>
  <c r="AA321" i="8" s="1"/>
  <c r="AE320" i="8"/>
  <c r="AD320" i="8" s="1"/>
  <c r="Z320" i="8"/>
  <c r="AE319" i="8"/>
  <c r="AD319" i="8" s="1"/>
  <c r="Z319" i="8"/>
  <c r="AE318" i="8"/>
  <c r="AD318" i="8" s="1"/>
  <c r="Z318" i="8"/>
  <c r="AB318" i="8" s="1"/>
  <c r="AE317" i="8"/>
  <c r="AD317" i="8" s="1"/>
  <c r="Z317" i="8"/>
  <c r="AE316" i="8"/>
  <c r="AD316" i="8" s="1"/>
  <c r="Z316" i="8"/>
  <c r="AE315" i="8"/>
  <c r="AD315" i="8" s="1"/>
  <c r="Z315" i="8"/>
  <c r="AB315" i="8" s="1"/>
  <c r="AE314" i="8"/>
  <c r="AD314" i="8" s="1"/>
  <c r="Z314" i="8"/>
  <c r="AA314" i="8" s="1"/>
  <c r="AE313" i="8"/>
  <c r="AD313" i="8" s="1"/>
  <c r="Z313" i="8"/>
  <c r="AE312" i="8"/>
  <c r="AD312" i="8" s="1"/>
  <c r="Z312" i="8"/>
  <c r="AE311" i="8"/>
  <c r="AD311" i="8" s="1"/>
  <c r="Z311" i="8"/>
  <c r="AB311" i="8" s="1"/>
  <c r="AE310" i="8"/>
  <c r="AD310" i="8" s="1"/>
  <c r="Z310" i="8"/>
  <c r="AE309" i="8"/>
  <c r="AD309" i="8" s="1"/>
  <c r="Z309" i="8"/>
  <c r="AB309" i="8" s="1"/>
  <c r="AE308" i="8"/>
  <c r="AD308" i="8" s="1"/>
  <c r="Z308" i="8"/>
  <c r="AB308" i="8" s="1"/>
  <c r="AE307" i="8"/>
  <c r="AD307" i="8" s="1"/>
  <c r="Z307" i="8"/>
  <c r="AE306" i="8"/>
  <c r="AD306" i="8" s="1"/>
  <c r="Z306" i="8"/>
  <c r="AE303" i="8"/>
  <c r="AD303" i="8" s="1"/>
  <c r="Z303" i="8"/>
  <c r="AA303" i="8" s="1"/>
  <c r="AE302" i="8"/>
  <c r="AD302" i="8" s="1"/>
  <c r="Z302" i="8"/>
  <c r="AB302" i="8" s="1"/>
  <c r="AE301" i="8"/>
  <c r="AD301" i="8" s="1"/>
  <c r="Z301" i="8"/>
  <c r="AE300" i="8"/>
  <c r="AD300" i="8" s="1"/>
  <c r="Z300" i="8"/>
  <c r="AE299" i="8"/>
  <c r="AD299" i="8" s="1"/>
  <c r="Z299" i="8"/>
  <c r="AE298" i="8"/>
  <c r="AD298" i="8" s="1"/>
  <c r="Z298" i="8"/>
  <c r="AB298" i="8" s="1"/>
  <c r="AE297" i="8"/>
  <c r="AD297" i="8" s="1"/>
  <c r="Z297" i="8"/>
  <c r="AE296" i="8"/>
  <c r="AD296" i="8" s="1"/>
  <c r="Z296" i="8"/>
  <c r="AE295" i="8"/>
  <c r="AD295" i="8" s="1"/>
  <c r="Z295" i="8"/>
  <c r="AB295" i="8" s="1"/>
  <c r="AE294" i="8"/>
  <c r="AD294" i="8" s="1"/>
  <c r="Z294" i="8"/>
  <c r="AE293" i="8"/>
  <c r="AD293" i="8" s="1"/>
  <c r="Z293" i="8"/>
  <c r="AE292" i="8"/>
  <c r="AD292" i="8" s="1"/>
  <c r="Z292" i="8"/>
  <c r="AE291" i="8"/>
  <c r="AD291" i="8" s="1"/>
  <c r="Z291" i="8"/>
  <c r="AA291" i="8" s="1"/>
  <c r="AE290" i="8"/>
  <c r="AD290" i="8" s="1"/>
  <c r="Z290" i="8"/>
  <c r="AB290" i="8" s="1"/>
  <c r="AE289" i="8"/>
  <c r="AD289" i="8" s="1"/>
  <c r="Z289" i="8"/>
  <c r="AE288" i="8"/>
  <c r="AD288" i="8" s="1"/>
  <c r="Z288" i="8"/>
  <c r="AB288" i="8" s="1"/>
  <c r="AE287" i="8"/>
  <c r="AD287" i="8" s="1"/>
  <c r="Z287" i="8"/>
  <c r="AA287" i="8" s="1"/>
  <c r="AE286" i="8"/>
  <c r="AD286" i="8" s="1"/>
  <c r="Z286" i="8"/>
  <c r="AE285" i="8"/>
  <c r="AD285" i="8" s="1"/>
  <c r="Z285" i="8"/>
  <c r="AE284" i="8"/>
  <c r="AD284" i="8" s="1"/>
  <c r="Z284" i="8"/>
  <c r="AE283" i="8"/>
  <c r="AD283" i="8" s="1"/>
  <c r="Z283" i="8"/>
  <c r="AE282" i="8"/>
  <c r="AD282" i="8" s="1"/>
  <c r="Z282" i="8"/>
  <c r="AB282" i="8" s="1"/>
  <c r="AE281" i="8"/>
  <c r="AD281" i="8" s="1"/>
  <c r="Z281" i="8"/>
  <c r="AE280" i="8"/>
  <c r="AD280" i="8" s="1"/>
  <c r="Z280" i="8"/>
  <c r="AE279" i="8"/>
  <c r="AD279" i="8" s="1"/>
  <c r="Z279" i="8"/>
  <c r="AA279" i="8" s="1"/>
  <c r="AE278" i="8"/>
  <c r="AD278" i="8" s="1"/>
  <c r="Z278" i="8"/>
  <c r="AE277" i="8"/>
  <c r="AD277" i="8" s="1"/>
  <c r="Z277" i="8"/>
  <c r="AA277" i="8" s="1"/>
  <c r="AE276" i="8"/>
  <c r="AD276" i="8" s="1"/>
  <c r="Z276" i="8"/>
  <c r="AA276" i="8" s="1"/>
  <c r="AE275" i="8"/>
  <c r="AD275" i="8" s="1"/>
  <c r="Z275" i="8"/>
  <c r="AE274" i="8"/>
  <c r="AD274" i="8" s="1"/>
  <c r="Z274" i="8"/>
  <c r="AB274" i="8" s="1"/>
  <c r="AE273" i="8"/>
  <c r="AD273" i="8" s="1"/>
  <c r="Z273" i="8"/>
  <c r="AE272" i="8"/>
  <c r="AD272" i="8" s="1"/>
  <c r="Z272" i="8"/>
  <c r="AE269" i="8"/>
  <c r="AD269" i="8" s="1"/>
  <c r="Z269" i="8"/>
  <c r="AA269" i="8" s="1"/>
  <c r="AE268" i="8"/>
  <c r="AD268" i="8" s="1"/>
  <c r="Z268" i="8"/>
  <c r="AE267" i="8"/>
  <c r="AD267" i="8" s="1"/>
  <c r="Z267" i="8"/>
  <c r="AE266" i="8"/>
  <c r="AD266" i="8" s="1"/>
  <c r="Z266" i="8"/>
  <c r="AB266" i="8" s="1"/>
  <c r="AE265" i="8"/>
  <c r="AD265" i="8" s="1"/>
  <c r="Z265" i="8"/>
  <c r="AE264" i="8"/>
  <c r="AD264" i="8" s="1"/>
  <c r="Z264" i="8"/>
  <c r="AE261" i="8"/>
  <c r="AD261" i="8" s="1"/>
  <c r="Z261" i="8"/>
  <c r="AE260" i="8"/>
  <c r="AD260" i="8" s="1"/>
  <c r="Z260" i="8"/>
  <c r="AB260" i="8" s="1"/>
  <c r="AE259" i="8"/>
  <c r="AD259" i="8" s="1"/>
  <c r="Z259" i="8"/>
  <c r="AB259" i="8" s="1"/>
  <c r="AE258" i="8"/>
  <c r="AD258" i="8" s="1"/>
  <c r="Z258" i="8"/>
  <c r="AE257" i="8"/>
  <c r="AD257" i="8" s="1"/>
  <c r="Z257" i="8"/>
  <c r="AB257" i="8" s="1"/>
  <c r="AE256" i="8"/>
  <c r="AD256" i="8" s="1"/>
  <c r="Z256" i="8"/>
  <c r="AE253" i="8"/>
  <c r="AD253" i="8" s="1"/>
  <c r="Z253" i="8"/>
  <c r="AE252" i="8"/>
  <c r="AD252" i="8" s="1"/>
  <c r="Z252" i="8"/>
  <c r="AA252" i="8" s="1"/>
  <c r="AE251" i="8"/>
  <c r="AD251" i="8" s="1"/>
  <c r="Z251" i="8"/>
  <c r="AE250" i="8"/>
  <c r="AD250" i="8" s="1"/>
  <c r="Z250" i="8"/>
  <c r="AB250" i="8" s="1"/>
  <c r="AE249" i="8"/>
  <c r="AD249" i="8" s="1"/>
  <c r="Z249" i="8"/>
  <c r="AA249" i="8" s="1"/>
  <c r="AE248" i="8"/>
  <c r="AD248" i="8" s="1"/>
  <c r="Z248" i="8"/>
  <c r="AE247" i="8"/>
  <c r="AD247" i="8" s="1"/>
  <c r="Z247" i="8"/>
  <c r="AB247" i="8" s="1"/>
  <c r="AE246" i="8"/>
  <c r="AD246" i="8" s="1"/>
  <c r="Z246" i="8"/>
  <c r="AE245" i="8"/>
  <c r="AD245" i="8" s="1"/>
  <c r="Z245" i="8"/>
  <c r="AB245" i="8" s="1"/>
  <c r="AE244" i="8"/>
  <c r="AD244" i="8" s="1"/>
  <c r="Z244" i="8"/>
  <c r="AA244" i="8" s="1"/>
  <c r="AE243" i="8"/>
  <c r="AD243" i="8" s="1"/>
  <c r="Z243" i="8"/>
  <c r="AE242" i="8"/>
  <c r="AD242" i="8" s="1"/>
  <c r="Z242" i="8"/>
  <c r="AB242" i="8" s="1"/>
  <c r="AE241" i="8"/>
  <c r="AD241" i="8" s="1"/>
  <c r="Z241" i="8"/>
  <c r="AA241" i="8" s="1"/>
  <c r="AE240" i="8"/>
  <c r="AD240" i="8" s="1"/>
  <c r="Z240" i="8"/>
  <c r="AE239" i="8"/>
  <c r="AD239" i="8" s="1"/>
  <c r="Z239" i="8"/>
  <c r="AE238" i="8"/>
  <c r="AD238" i="8" s="1"/>
  <c r="Z238" i="8"/>
  <c r="AB238" i="8" s="1"/>
  <c r="AE237" i="8"/>
  <c r="AD237" i="8" s="1"/>
  <c r="Z237" i="8"/>
  <c r="AE236" i="8"/>
  <c r="AD236" i="8" s="1"/>
  <c r="Z236" i="8"/>
  <c r="AE235" i="8"/>
  <c r="AD235" i="8" s="1"/>
  <c r="Z235" i="8"/>
  <c r="AB235" i="8" s="1"/>
  <c r="AE234" i="8"/>
  <c r="AD234" i="8" s="1"/>
  <c r="Z234" i="8"/>
  <c r="AB234" i="8" s="1"/>
  <c r="AE233" i="8"/>
  <c r="AD233" i="8" s="1"/>
  <c r="Z233" i="8"/>
  <c r="AB233" i="8" s="1"/>
  <c r="AE231" i="8"/>
  <c r="AD231" i="8" s="1"/>
  <c r="Z231" i="8"/>
  <c r="AE230" i="8"/>
  <c r="AD230" i="8" s="1"/>
  <c r="Z230" i="8"/>
  <c r="AE229" i="8"/>
  <c r="AD229" i="8" s="1"/>
  <c r="Z229" i="8"/>
  <c r="AE228" i="8"/>
  <c r="AD228" i="8" s="1"/>
  <c r="Z228" i="8"/>
  <c r="AA228" i="8" s="1"/>
  <c r="AE227" i="8"/>
  <c r="AD227" i="8" s="1"/>
  <c r="Z227" i="8"/>
  <c r="AE226" i="8"/>
  <c r="AD226" i="8" s="1"/>
  <c r="Z226" i="8"/>
  <c r="AB226" i="8" s="1"/>
  <c r="AE225" i="8"/>
  <c r="AD225" i="8" s="1"/>
  <c r="Z225" i="8"/>
  <c r="AA225" i="8" s="1"/>
  <c r="AE224" i="8"/>
  <c r="AD224" i="8" s="1"/>
  <c r="Z224" i="8"/>
  <c r="AB224" i="8" s="1"/>
  <c r="AE223" i="8"/>
  <c r="AD223" i="8" s="1"/>
  <c r="Z223" i="8"/>
  <c r="AE222" i="8"/>
  <c r="AD222" i="8" s="1"/>
  <c r="Z222" i="8"/>
  <c r="AE221" i="8"/>
  <c r="AD221" i="8" s="1"/>
  <c r="Z221" i="8"/>
  <c r="AE220" i="8"/>
  <c r="AD220" i="8" s="1"/>
  <c r="Z220" i="8"/>
  <c r="AA220" i="8" s="1"/>
  <c r="AE218" i="8"/>
  <c r="AD218" i="8" s="1"/>
  <c r="Z218" i="8"/>
  <c r="AB218" i="8" s="1"/>
  <c r="AE217" i="8"/>
  <c r="AD217" i="8" s="1"/>
  <c r="Z217" i="8"/>
  <c r="AE216" i="8"/>
  <c r="AD216" i="8" s="1"/>
  <c r="Z216" i="8"/>
  <c r="AA216" i="8" s="1"/>
  <c r="AE215" i="8"/>
  <c r="AD215" i="8" s="1"/>
  <c r="Z215" i="8"/>
  <c r="AB215" i="8" s="1"/>
  <c r="AE214" i="8"/>
  <c r="AD214" i="8" s="1"/>
  <c r="Z214" i="8"/>
  <c r="AE213" i="8"/>
  <c r="AD213" i="8" s="1"/>
  <c r="Z213" i="8"/>
  <c r="AB213" i="8" s="1"/>
  <c r="AE212" i="8"/>
  <c r="AD212" i="8" s="1"/>
  <c r="Z212" i="8"/>
  <c r="AB212" i="8" s="1"/>
  <c r="AE211" i="8"/>
  <c r="AD211" i="8" s="1"/>
  <c r="Z211" i="8"/>
  <c r="AE210" i="8"/>
  <c r="AD210" i="8" s="1"/>
  <c r="Z210" i="8"/>
  <c r="AA210" i="8" s="1"/>
  <c r="AE209" i="8"/>
  <c r="AD209" i="8" s="1"/>
  <c r="Z209" i="8"/>
  <c r="AA209" i="8" s="1"/>
  <c r="AE206" i="8"/>
  <c r="AD206" i="8" s="1"/>
  <c r="Z206" i="8"/>
  <c r="AE205" i="8"/>
  <c r="AD205" i="8" s="1"/>
  <c r="Z205" i="8"/>
  <c r="AA205" i="8" s="1"/>
  <c r="AE204" i="8"/>
  <c r="AD204" i="8" s="1"/>
  <c r="Z204" i="8"/>
  <c r="AE203" i="8"/>
  <c r="AD203" i="8" s="1"/>
  <c r="Z203" i="8"/>
  <c r="AE202" i="8"/>
  <c r="AD202" i="8" s="1"/>
  <c r="Z202" i="8"/>
  <c r="AB202" i="8" s="1"/>
  <c r="AE201" i="8"/>
  <c r="AD201" i="8" s="1"/>
  <c r="Z201" i="8"/>
  <c r="AE200" i="8"/>
  <c r="AD200" i="8" s="1"/>
  <c r="Z200" i="8"/>
  <c r="AE198" i="8"/>
  <c r="AD198" i="8" s="1"/>
  <c r="Z198" i="8"/>
  <c r="AE197" i="8"/>
  <c r="AD197" i="8" s="1"/>
  <c r="Z197" i="8"/>
  <c r="AA197" i="8" s="1"/>
  <c r="AE196" i="8"/>
  <c r="AD196" i="8" s="1"/>
  <c r="Z196" i="8"/>
  <c r="AB196" i="8" s="1"/>
  <c r="AE195" i="8"/>
  <c r="AD195" i="8" s="1"/>
  <c r="Z195" i="8"/>
  <c r="AB195" i="8" s="1"/>
  <c r="AE194" i="8"/>
  <c r="AD194" i="8" s="1"/>
  <c r="Z194" i="8"/>
  <c r="AE193" i="8"/>
  <c r="AD193" i="8" s="1"/>
  <c r="Z193" i="8"/>
  <c r="AE192" i="8"/>
  <c r="AD192" i="8" s="1"/>
  <c r="Z192" i="8"/>
  <c r="AA192" i="8" s="1"/>
  <c r="AE191" i="8"/>
  <c r="AD191" i="8" s="1"/>
  <c r="Z191" i="8"/>
  <c r="AB191" i="8" s="1"/>
  <c r="AE189" i="8"/>
  <c r="AD189" i="8" s="1"/>
  <c r="Z189" i="8"/>
  <c r="AE188" i="8"/>
  <c r="AD188" i="8" s="1"/>
  <c r="Z188" i="8"/>
  <c r="AE187" i="8"/>
  <c r="AD187" i="8" s="1"/>
  <c r="Z187" i="8"/>
  <c r="AE186" i="8"/>
  <c r="Z186" i="8"/>
  <c r="AB186" i="8" s="1"/>
  <c r="AE185" i="8"/>
  <c r="AD185" i="8" s="1"/>
  <c r="Z185" i="8"/>
  <c r="AA185" i="8" s="1"/>
  <c r="AE184" i="8"/>
  <c r="AD184" i="8" s="1"/>
  <c r="Z184" i="8"/>
  <c r="AE183" i="8"/>
  <c r="AD183" i="8" s="1"/>
  <c r="Z183" i="8"/>
  <c r="AE182" i="8"/>
  <c r="AD182" i="8" s="1"/>
  <c r="Z182" i="8"/>
  <c r="AE181" i="8"/>
  <c r="AD181" i="8" s="1"/>
  <c r="Z181" i="8"/>
  <c r="AB181" i="8" s="1"/>
  <c r="AE180" i="8"/>
  <c r="AD180" i="8" s="1"/>
  <c r="Z180" i="8"/>
  <c r="AE178" i="8"/>
  <c r="AD178" i="8" s="1"/>
  <c r="Z178" i="8"/>
  <c r="AE177" i="8"/>
  <c r="AD177" i="8" s="1"/>
  <c r="Z177" i="8"/>
  <c r="AE176" i="8"/>
  <c r="AD176" i="8" s="1"/>
  <c r="Z176" i="8"/>
  <c r="AE175" i="8"/>
  <c r="AD175" i="8" s="1"/>
  <c r="Z175" i="8"/>
  <c r="AA175" i="8" s="1"/>
  <c r="AE174" i="8"/>
  <c r="AD174" i="8" s="1"/>
  <c r="Z174" i="8"/>
  <c r="AE173" i="8"/>
  <c r="Z173" i="8"/>
  <c r="AB173" i="8" s="1"/>
  <c r="AE172" i="8"/>
  <c r="AD172" i="8" s="1"/>
  <c r="Z172" i="8"/>
  <c r="AE170" i="8"/>
  <c r="AD170" i="8" s="1"/>
  <c r="Z170" i="8"/>
  <c r="AE169" i="8"/>
  <c r="AD169" i="8" s="1"/>
  <c r="Z169" i="8"/>
  <c r="AB169" i="8" s="1"/>
  <c r="AE168" i="8"/>
  <c r="AD168" i="8" s="1"/>
  <c r="Z168" i="8"/>
  <c r="AE167" i="8"/>
  <c r="AD167" i="8" s="1"/>
  <c r="Z167" i="8"/>
  <c r="AA167" i="8" s="1"/>
  <c r="AE166" i="8"/>
  <c r="AD166" i="8" s="1"/>
  <c r="Z166" i="8"/>
  <c r="AE165" i="8"/>
  <c r="AD165" i="8" s="1"/>
  <c r="Z165" i="8"/>
  <c r="AE164" i="8"/>
  <c r="AD164" i="8" s="1"/>
  <c r="Z164" i="8"/>
  <c r="AE162" i="8"/>
  <c r="AD162" i="8" s="1"/>
  <c r="Z162" i="8"/>
  <c r="AE161" i="8"/>
  <c r="AD161" i="8" s="1"/>
  <c r="Z161" i="8"/>
  <c r="AA161" i="8" s="1"/>
  <c r="AE160" i="8"/>
  <c r="AD160" i="8" s="1"/>
  <c r="Z160" i="8"/>
  <c r="AB160" i="8" s="1"/>
  <c r="AE159" i="8"/>
  <c r="AD159" i="8" s="1"/>
  <c r="Z159" i="8"/>
  <c r="AE158" i="8"/>
  <c r="AD158" i="8" s="1"/>
  <c r="Z158" i="8"/>
  <c r="AA158" i="8" s="1"/>
  <c r="AE157" i="8"/>
  <c r="AD157" i="8" s="1"/>
  <c r="Z157" i="8"/>
  <c r="AE156" i="8"/>
  <c r="AD156" i="8" s="1"/>
  <c r="Z156" i="8"/>
  <c r="AA156" i="8" s="1"/>
  <c r="AE155" i="8"/>
  <c r="AD155" i="8" s="1"/>
  <c r="Z155" i="8"/>
  <c r="AB155" i="8" s="1"/>
  <c r="AE154" i="8"/>
  <c r="AD154" i="8" s="1"/>
  <c r="Z154" i="8"/>
  <c r="AE152" i="8"/>
  <c r="AD152" i="8" s="1"/>
  <c r="Z152" i="8"/>
  <c r="AE151" i="8"/>
  <c r="AD151" i="8" s="1"/>
  <c r="Z151" i="8"/>
  <c r="AE150" i="8"/>
  <c r="AD150" i="8" s="1"/>
  <c r="Z150" i="8"/>
  <c r="AA150" i="8" s="1"/>
  <c r="AE149" i="8"/>
  <c r="AD149" i="8" s="1"/>
  <c r="Z149" i="8"/>
  <c r="AB149" i="8" s="1"/>
  <c r="AE147" i="8"/>
  <c r="AD147" i="8" s="1"/>
  <c r="Z147" i="8"/>
  <c r="AA147" i="8" s="1"/>
  <c r="AE146" i="8"/>
  <c r="AD146" i="8" s="1"/>
  <c r="Z146" i="8"/>
  <c r="AE145" i="8"/>
  <c r="AD145" i="8" s="1"/>
  <c r="Z145" i="8"/>
  <c r="AA145" i="8" s="1"/>
  <c r="AE144" i="8"/>
  <c r="AD144" i="8" s="1"/>
  <c r="Z144" i="8"/>
  <c r="AE141" i="8"/>
  <c r="AD141" i="8" s="1"/>
  <c r="Z141" i="8"/>
  <c r="AE140" i="8"/>
  <c r="AD140" i="8" s="1"/>
  <c r="Z140" i="8"/>
  <c r="AA140" i="8" s="1"/>
  <c r="AE139" i="8"/>
  <c r="AD139" i="8" s="1"/>
  <c r="Z139" i="8"/>
  <c r="AE138" i="8"/>
  <c r="AD138" i="8" s="1"/>
  <c r="Z138" i="8"/>
  <c r="AA138" i="8" s="1"/>
  <c r="AE137" i="8"/>
  <c r="AD137" i="8" s="1"/>
  <c r="Z137" i="8"/>
  <c r="AE136" i="8"/>
  <c r="AD136" i="8" s="1"/>
  <c r="Z136" i="8"/>
  <c r="AB136" i="8" s="1"/>
  <c r="AE135" i="8"/>
  <c r="AD135" i="8" s="1"/>
  <c r="Z135" i="8"/>
  <c r="AE134" i="8"/>
  <c r="AD134" i="8" s="1"/>
  <c r="Z134" i="8"/>
  <c r="AB134" i="8" s="1"/>
  <c r="AE133" i="8"/>
  <c r="AD133" i="8" s="1"/>
  <c r="Z133" i="8"/>
  <c r="AE132" i="8"/>
  <c r="AD132" i="8" s="1"/>
  <c r="Z132" i="8"/>
  <c r="AA132" i="8" s="1"/>
  <c r="AE131" i="8"/>
  <c r="AD131" i="8" s="1"/>
  <c r="Z131" i="8"/>
  <c r="AE130" i="8"/>
  <c r="AD130" i="8" s="1"/>
  <c r="Z130" i="8"/>
  <c r="AB130" i="8" s="1"/>
  <c r="AE129" i="8"/>
  <c r="AD129" i="8" s="1"/>
  <c r="Z129" i="8"/>
  <c r="AA129" i="8" s="1"/>
  <c r="AE128" i="8"/>
  <c r="AD128" i="8" s="1"/>
  <c r="Z128" i="8"/>
  <c r="AA128" i="8" s="1"/>
  <c r="AE127" i="8"/>
  <c r="AD127" i="8" s="1"/>
  <c r="Z127" i="8"/>
  <c r="AE126" i="8"/>
  <c r="AD126" i="8" s="1"/>
  <c r="Z126" i="8"/>
  <c r="AB126" i="8" s="1"/>
  <c r="AE125" i="8"/>
  <c r="AD125" i="8" s="1"/>
  <c r="Z125" i="8"/>
  <c r="AE124" i="8"/>
  <c r="AD124" i="8" s="1"/>
  <c r="Z124" i="8"/>
  <c r="AE123" i="8"/>
  <c r="AD123" i="8" s="1"/>
  <c r="Z123" i="8"/>
  <c r="AE122" i="8"/>
  <c r="AD122" i="8" s="1"/>
  <c r="Z122" i="8"/>
  <c r="AB122" i="8" s="1"/>
  <c r="AE121" i="8"/>
  <c r="AD121" i="8" s="1"/>
  <c r="Z121" i="8"/>
  <c r="AE120" i="8"/>
  <c r="AD120" i="8" s="1"/>
  <c r="Z120" i="8"/>
  <c r="AA120" i="8" s="1"/>
  <c r="AE119" i="8"/>
  <c r="AD119" i="8" s="1"/>
  <c r="Z119" i="8"/>
  <c r="AE118" i="8"/>
  <c r="AD118" i="8" s="1"/>
  <c r="Z118" i="8"/>
  <c r="AE117" i="8"/>
  <c r="AD117" i="8" s="1"/>
  <c r="Z117" i="8"/>
  <c r="AA117" i="8" s="1"/>
  <c r="AE116" i="8"/>
  <c r="AD116" i="8" s="1"/>
  <c r="Z116" i="8"/>
  <c r="AA116" i="8" s="1"/>
  <c r="AE115" i="8"/>
  <c r="AD115" i="8" s="1"/>
  <c r="Z115" i="8"/>
  <c r="AE114" i="8"/>
  <c r="AD114" i="8" s="1"/>
  <c r="Z114" i="8"/>
  <c r="AE113" i="8"/>
  <c r="AD113" i="8" s="1"/>
  <c r="Z113" i="8"/>
  <c r="AE112" i="8"/>
  <c r="AD112" i="8" s="1"/>
  <c r="Z112" i="8"/>
  <c r="AE111" i="8"/>
  <c r="AD111" i="8" s="1"/>
  <c r="Z111" i="8"/>
  <c r="AE110" i="8"/>
  <c r="AD110" i="8" s="1"/>
  <c r="Z110" i="8"/>
  <c r="AB110" i="8" s="1"/>
  <c r="AE109" i="8"/>
  <c r="AD109" i="8" s="1"/>
  <c r="Z109" i="8"/>
  <c r="AE108" i="8"/>
  <c r="AD108" i="8" s="1"/>
  <c r="Z108" i="8"/>
  <c r="AA108" i="8" s="1"/>
  <c r="AE107" i="8"/>
  <c r="AD107" i="8" s="1"/>
  <c r="Z107" i="8"/>
  <c r="AE103" i="8"/>
  <c r="AD103" i="8" s="1"/>
  <c r="Z103" i="8"/>
  <c r="AE102" i="8"/>
  <c r="AD102" i="8" s="1"/>
  <c r="Z102" i="8"/>
  <c r="AE101" i="8"/>
  <c r="AD101" i="8" s="1"/>
  <c r="Z101" i="8"/>
  <c r="AA101" i="8" s="1"/>
  <c r="AE100" i="8"/>
  <c r="AD100" i="8" s="1"/>
  <c r="Z100" i="8"/>
  <c r="AE99" i="8"/>
  <c r="AD99" i="8" s="1"/>
  <c r="Z99" i="8"/>
  <c r="AB99" i="8" s="1"/>
  <c r="AE93" i="8"/>
  <c r="AD93" i="8" s="1"/>
  <c r="Z93" i="8"/>
  <c r="AB93" i="8" s="1"/>
  <c r="AE92" i="8"/>
  <c r="AD92" i="8" s="1"/>
  <c r="Z92" i="8"/>
  <c r="AB92" i="8" s="1"/>
  <c r="AE91" i="8"/>
  <c r="AD91" i="8" s="1"/>
  <c r="Z91" i="8"/>
  <c r="AA91" i="8" s="1"/>
  <c r="AE90" i="8"/>
  <c r="AD90" i="8" s="1"/>
  <c r="Z90" i="8"/>
  <c r="AE89" i="8"/>
  <c r="AD89" i="8" s="1"/>
  <c r="Z89" i="8"/>
  <c r="AB89" i="8" s="1"/>
  <c r="AE88" i="8"/>
  <c r="AD88" i="8" s="1"/>
  <c r="Z88" i="8"/>
  <c r="AB88" i="8" s="1"/>
  <c r="AE87" i="8"/>
  <c r="AD87" i="8" s="1"/>
  <c r="Z87" i="8"/>
  <c r="AB87" i="8" s="1"/>
  <c r="AE86" i="8"/>
  <c r="AD86" i="8" s="1"/>
  <c r="Z86" i="8"/>
  <c r="AE85" i="8"/>
  <c r="AD85" i="8" s="1"/>
  <c r="Z85" i="8"/>
  <c r="AB85" i="8" s="1"/>
  <c r="AE84" i="8"/>
  <c r="AD84" i="8" s="1"/>
  <c r="Z84" i="8"/>
  <c r="AE83" i="8"/>
  <c r="AD83" i="8" s="1"/>
  <c r="Z83" i="8"/>
  <c r="AE82" i="8"/>
  <c r="AD82" i="8" s="1"/>
  <c r="Z82" i="8"/>
  <c r="AB82" i="8" s="1"/>
  <c r="AE81" i="8"/>
  <c r="AD81" i="8" s="1"/>
  <c r="Z81" i="8"/>
  <c r="AE80" i="8"/>
  <c r="AD80" i="8" s="1"/>
  <c r="Z80" i="8"/>
  <c r="AB80" i="8" s="1"/>
  <c r="AE78" i="8"/>
  <c r="AD78" i="8" s="1"/>
  <c r="Z78" i="8"/>
  <c r="AE76" i="8"/>
  <c r="AD76" i="8" s="1"/>
  <c r="Z76" i="8"/>
  <c r="AE75" i="8"/>
  <c r="AD75" i="8" s="1"/>
  <c r="Z75" i="8"/>
  <c r="AA75" i="8" s="1"/>
  <c r="AE74" i="8"/>
  <c r="AD74" i="8" s="1"/>
  <c r="Z74" i="8"/>
  <c r="AB74" i="8" s="1"/>
  <c r="AE73" i="8"/>
  <c r="AD73" i="8" s="1"/>
  <c r="Z73" i="8"/>
  <c r="AB73" i="8" s="1"/>
  <c r="AE72" i="8"/>
  <c r="AD72" i="8" s="1"/>
  <c r="Z72" i="8"/>
  <c r="AB72" i="8" s="1"/>
  <c r="AE71" i="8"/>
  <c r="AD71" i="8" s="1"/>
  <c r="Z71" i="8"/>
  <c r="AE70" i="8"/>
  <c r="AD70" i="8" s="1"/>
  <c r="Z70" i="8"/>
  <c r="AA70" i="8" s="1"/>
  <c r="AE69" i="8"/>
  <c r="AD69" i="8" s="1"/>
  <c r="Z69" i="8"/>
  <c r="AE68" i="8"/>
  <c r="AD68" i="8" s="1"/>
  <c r="Z68" i="8"/>
  <c r="AE66" i="8"/>
  <c r="AD66" i="8" s="1"/>
  <c r="Z66" i="8"/>
  <c r="AE65" i="8"/>
  <c r="AD65" i="8" s="1"/>
  <c r="Z65" i="8"/>
  <c r="AE64" i="8"/>
  <c r="AD64" i="8" s="1"/>
  <c r="Z64" i="8"/>
  <c r="AB64" i="8" s="1"/>
  <c r="AE63" i="8"/>
  <c r="AD63" i="8" s="1"/>
  <c r="Z63" i="8"/>
  <c r="AA63" i="8" s="1"/>
  <c r="AE61" i="8"/>
  <c r="AD61" i="8" s="1"/>
  <c r="Z61" i="8"/>
  <c r="AE60" i="8"/>
  <c r="AD60" i="8" s="1"/>
  <c r="Z60" i="8"/>
  <c r="AE59" i="8"/>
  <c r="AD59" i="8" s="1"/>
  <c r="Z59" i="8"/>
  <c r="AE58" i="8"/>
  <c r="AD58" i="8" s="1"/>
  <c r="Z58" i="8"/>
  <c r="AA58" i="8" s="1"/>
  <c r="AE57" i="8"/>
  <c r="AD57" i="8" s="1"/>
  <c r="Z57" i="8"/>
  <c r="AE56" i="8"/>
  <c r="AD56" i="8" s="1"/>
  <c r="Z56" i="8"/>
  <c r="AE53" i="8"/>
  <c r="AD53" i="8" s="1"/>
  <c r="Z53" i="8"/>
  <c r="AE52" i="8"/>
  <c r="AD52" i="8" s="1"/>
  <c r="Z52" i="8"/>
  <c r="AB52" i="8" s="1"/>
  <c r="AE51" i="8"/>
  <c r="AD51" i="8" s="1"/>
  <c r="Z51" i="8"/>
  <c r="AE50" i="8"/>
  <c r="AD50" i="8" s="1"/>
  <c r="Z50" i="8"/>
  <c r="AB50" i="8" s="1"/>
  <c r="AE49" i="8"/>
  <c r="AD49" i="8" s="1"/>
  <c r="Z49" i="8"/>
  <c r="AE48" i="8"/>
  <c r="AD48" i="8" s="1"/>
  <c r="Z48" i="8"/>
  <c r="AE47" i="8"/>
  <c r="AD47" i="8" s="1"/>
  <c r="Z47" i="8"/>
  <c r="AA47" i="8" s="1"/>
  <c r="AE46" i="8"/>
  <c r="AD46" i="8" s="1"/>
  <c r="Z46" i="8"/>
  <c r="AB46" i="8" s="1"/>
  <c r="AE45" i="8"/>
  <c r="AD45" i="8" s="1"/>
  <c r="Z45" i="8"/>
  <c r="AE44" i="8"/>
  <c r="AD44" i="8" s="1"/>
  <c r="Z44" i="8"/>
  <c r="AB44" i="8" s="1"/>
  <c r="AE43" i="8"/>
  <c r="AD43" i="8" s="1"/>
  <c r="Z43" i="8"/>
  <c r="AA43" i="8" s="1"/>
  <c r="AE41" i="8"/>
  <c r="AD41" i="8" s="1"/>
  <c r="Z41" i="8"/>
  <c r="AE40" i="8"/>
  <c r="AD40" i="8" s="1"/>
  <c r="Z40" i="8"/>
  <c r="AE39" i="8"/>
  <c r="AD39" i="8" s="1"/>
  <c r="Z39" i="8"/>
  <c r="AA39" i="8" s="1"/>
  <c r="AE38" i="8"/>
  <c r="AD38" i="8" s="1"/>
  <c r="Z38" i="8"/>
  <c r="AB38" i="8" s="1"/>
  <c r="AE36" i="8"/>
  <c r="AD36" i="8" s="1"/>
  <c r="AE35" i="8"/>
  <c r="AD35" i="8" s="1"/>
  <c r="AE33" i="8"/>
  <c r="AD33" i="8" s="1"/>
  <c r="Z33" i="8"/>
  <c r="AA33" i="8" s="1"/>
  <c r="AE32" i="8"/>
  <c r="AD32" i="8" s="1"/>
  <c r="Z32" i="8"/>
  <c r="AA32" i="8" s="1"/>
  <c r="AE31" i="8"/>
  <c r="AD31" i="8" s="1"/>
  <c r="Z31" i="8"/>
  <c r="AE29" i="8"/>
  <c r="AD29" i="8" s="1"/>
  <c r="Z29" i="8"/>
  <c r="AE28" i="8"/>
  <c r="AD28" i="8" s="1"/>
  <c r="Z28" i="8"/>
  <c r="AB28" i="8" s="1"/>
  <c r="AE27" i="8"/>
  <c r="AD27" i="8" s="1"/>
  <c r="Z27" i="8"/>
  <c r="AE25" i="8"/>
  <c r="AD25" i="8" s="1"/>
  <c r="Z25" i="8"/>
  <c r="AB25" i="8" s="1"/>
  <c r="AE24" i="8"/>
  <c r="AD24" i="8" s="1"/>
  <c r="Z24" i="8"/>
  <c r="AB24" i="8" s="1"/>
  <c r="AE23" i="8"/>
  <c r="AD23" i="8" s="1"/>
  <c r="Z23" i="8"/>
  <c r="AE22" i="8"/>
  <c r="AD22" i="8" s="1"/>
  <c r="Z22" i="8"/>
  <c r="AE20" i="8"/>
  <c r="AD20" i="8" s="1"/>
  <c r="Z20" i="8"/>
  <c r="AE19" i="8"/>
  <c r="AD19" i="8" s="1"/>
  <c r="Z19" i="8"/>
  <c r="AE16" i="8"/>
  <c r="AD16" i="8" s="1"/>
  <c r="AE15" i="8"/>
  <c r="AD15" i="8" s="1"/>
  <c r="Z15" i="8"/>
  <c r="AE13" i="8"/>
  <c r="AD13" i="8" s="1"/>
  <c r="AE12" i="8"/>
  <c r="AD12" i="8" s="1"/>
  <c r="Z12" i="8"/>
  <c r="AA12" i="8" s="1"/>
  <c r="AE11" i="8"/>
  <c r="AD11" i="8" s="1"/>
  <c r="AE10" i="8"/>
  <c r="AD10" i="8" s="1"/>
  <c r="Z10" i="8"/>
  <c r="AA10" i="8" s="1"/>
  <c r="AE9" i="8"/>
  <c r="AD9" i="8" s="1"/>
  <c r="AE8" i="8"/>
  <c r="AD8" i="8" s="1"/>
  <c r="Z8" i="8"/>
  <c r="AB8" i="8" s="1"/>
  <c r="AE7" i="8"/>
  <c r="AD7" i="8" s="1"/>
  <c r="AE6" i="8"/>
  <c r="AD6" i="8" s="1"/>
  <c r="Z6" i="8"/>
  <c r="AF6" i="8" s="1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8" i="8" s="1"/>
  <c r="A99" i="8" s="1"/>
  <c r="A100" i="8" s="1"/>
  <c r="A101" i="8" s="1"/>
  <c r="A102" i="8" s="1"/>
  <c r="A103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5" i="8" s="1"/>
  <c r="A256" i="8" s="1"/>
  <c r="A257" i="8" s="1"/>
  <c r="A258" i="8" s="1"/>
  <c r="A259" i="8" s="1"/>
  <c r="A260" i="8" s="1"/>
  <c r="A261" i="8" s="1"/>
  <c r="A263" i="8" s="1"/>
  <c r="A264" i="8" s="1"/>
  <c r="A265" i="8" s="1"/>
  <c r="A266" i="8" s="1"/>
  <c r="A267" i="8" s="1"/>
  <c r="A268" i="8" s="1"/>
  <c r="A269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9" i="8" s="1"/>
  <c r="A420" i="8" s="1"/>
  <c r="A421" i="8" s="1"/>
  <c r="A422" i="8" s="1"/>
  <c r="A423" i="8" s="1"/>
  <c r="A424" i="8" s="1"/>
  <c r="A425" i="8" s="1"/>
  <c r="A426" i="8" s="1"/>
  <c r="A427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E513" i="7"/>
  <c r="AD513" i="7" s="1"/>
  <c r="Z513" i="7"/>
  <c r="AB513" i="7" s="1"/>
  <c r="AE512" i="7"/>
  <c r="AD512" i="7" s="1"/>
  <c r="Z512" i="7"/>
  <c r="AB512" i="7" s="1"/>
  <c r="AE510" i="7"/>
  <c r="AD510" i="7" s="1"/>
  <c r="Z510" i="7"/>
  <c r="AE509" i="7"/>
  <c r="AD509" i="7" s="1"/>
  <c r="Z509" i="7"/>
  <c r="AA509" i="7" s="1"/>
  <c r="AE508" i="7"/>
  <c r="AD508" i="7" s="1"/>
  <c r="Z508" i="7"/>
  <c r="AE507" i="7"/>
  <c r="AD507" i="7" s="1"/>
  <c r="Z507" i="7"/>
  <c r="AE505" i="7"/>
  <c r="AD505" i="7" s="1"/>
  <c r="Z505" i="7"/>
  <c r="AE504" i="7"/>
  <c r="AD504" i="7" s="1"/>
  <c r="Z504" i="7"/>
  <c r="AB504" i="7" s="1"/>
  <c r="AE503" i="7"/>
  <c r="AD503" i="7" s="1"/>
  <c r="AE502" i="7"/>
  <c r="AD502" i="7" s="1"/>
  <c r="Z502" i="7"/>
  <c r="AA502" i="7" s="1"/>
  <c r="AE500" i="7"/>
  <c r="AD500" i="7" s="1"/>
  <c r="Z500" i="7"/>
  <c r="AE499" i="7"/>
  <c r="AD499" i="7" s="1"/>
  <c r="Z499" i="7"/>
  <c r="AE498" i="7"/>
  <c r="AD498" i="7" s="1"/>
  <c r="Z498" i="7"/>
  <c r="AE497" i="7"/>
  <c r="AD497" i="7" s="1"/>
  <c r="Z497" i="7"/>
  <c r="AE496" i="7"/>
  <c r="AD496" i="7" s="1"/>
  <c r="Z496" i="7"/>
  <c r="AE495" i="7"/>
  <c r="AD495" i="7" s="1"/>
  <c r="Z495" i="7"/>
  <c r="AA495" i="7" s="1"/>
  <c r="AE494" i="7"/>
  <c r="AD494" i="7" s="1"/>
  <c r="Z494" i="7"/>
  <c r="AE493" i="7"/>
  <c r="AD493" i="7" s="1"/>
  <c r="Z493" i="7"/>
  <c r="AA493" i="7" s="1"/>
  <c r="AE491" i="7"/>
  <c r="AD491" i="7" s="1"/>
  <c r="Z491" i="7"/>
  <c r="AB491" i="7" s="1"/>
  <c r="AE490" i="7"/>
  <c r="AD490" i="7" s="1"/>
  <c r="Z490" i="7"/>
  <c r="AB490" i="7" s="1"/>
  <c r="AE489" i="7"/>
  <c r="AD489" i="7" s="1"/>
  <c r="Z489" i="7"/>
  <c r="AB489" i="7" s="1"/>
  <c r="AE488" i="7"/>
  <c r="AD488" i="7" s="1"/>
  <c r="Z488" i="7"/>
  <c r="AB488" i="7" s="1"/>
  <c r="AE487" i="7"/>
  <c r="AD487" i="7" s="1"/>
  <c r="Z487" i="7"/>
  <c r="AB487" i="7" s="1"/>
  <c r="AE486" i="7"/>
  <c r="AD486" i="7" s="1"/>
  <c r="Z486" i="7"/>
  <c r="AE485" i="7"/>
  <c r="AD485" i="7" s="1"/>
  <c r="Z485" i="7"/>
  <c r="AB485" i="7" s="1"/>
  <c r="AE484" i="7"/>
  <c r="AD484" i="7" s="1"/>
  <c r="Z484" i="7"/>
  <c r="AA484" i="7" s="1"/>
  <c r="AE483" i="7"/>
  <c r="AD483" i="7" s="1"/>
  <c r="Z483" i="7"/>
  <c r="AB483" i="7" s="1"/>
  <c r="AE481" i="7"/>
  <c r="AD481" i="7" s="1"/>
  <c r="Z481" i="7"/>
  <c r="AE480" i="7"/>
  <c r="AD480" i="7" s="1"/>
  <c r="Z480" i="7"/>
  <c r="AE479" i="7"/>
  <c r="AD479" i="7" s="1"/>
  <c r="Z479" i="7"/>
  <c r="AB479" i="7" s="1"/>
  <c r="AE477" i="7"/>
  <c r="AD477" i="7" s="1"/>
  <c r="Z477" i="7"/>
  <c r="AB477" i="7" s="1"/>
  <c r="AE476" i="7"/>
  <c r="AD476" i="7" s="1"/>
  <c r="Z476" i="7"/>
  <c r="AE475" i="7"/>
  <c r="AD475" i="7" s="1"/>
  <c r="Z475" i="7"/>
  <c r="AB475" i="7" s="1"/>
  <c r="AE473" i="7"/>
  <c r="AD473" i="7" s="1"/>
  <c r="Z473" i="7"/>
  <c r="AE472" i="7"/>
  <c r="AD472" i="7" s="1"/>
  <c r="Z472" i="7"/>
  <c r="AA472" i="7" s="1"/>
  <c r="AE471" i="7"/>
  <c r="AD471" i="7" s="1"/>
  <c r="Z471" i="7"/>
  <c r="AE470" i="7"/>
  <c r="AD470" i="7" s="1"/>
  <c r="Z470" i="7"/>
  <c r="AA470" i="7" s="1"/>
  <c r="AE469" i="7"/>
  <c r="AD469" i="7" s="1"/>
  <c r="Z469" i="7"/>
  <c r="AE468" i="7"/>
  <c r="AD468" i="7" s="1"/>
  <c r="Z468" i="7"/>
  <c r="AA468" i="7" s="1"/>
  <c r="AE467" i="7"/>
  <c r="AD467" i="7" s="1"/>
  <c r="Z467" i="7"/>
  <c r="AE466" i="7"/>
  <c r="AD466" i="7" s="1"/>
  <c r="Z466" i="7"/>
  <c r="AE465" i="7"/>
  <c r="AD465" i="7" s="1"/>
  <c r="Z465" i="7"/>
  <c r="AA465" i="7" s="1"/>
  <c r="AE464" i="7"/>
  <c r="AD464" i="7" s="1"/>
  <c r="Z464" i="7"/>
  <c r="AB464" i="7" s="1"/>
  <c r="AE463" i="7"/>
  <c r="AD463" i="7" s="1"/>
  <c r="Z463" i="7"/>
  <c r="AB463" i="7" s="1"/>
  <c r="AE462" i="7"/>
  <c r="AD462" i="7" s="1"/>
  <c r="Z462" i="7"/>
  <c r="AB462" i="7" s="1"/>
  <c r="AE461" i="7"/>
  <c r="AD461" i="7" s="1"/>
  <c r="Z461" i="7"/>
  <c r="AE460" i="7"/>
  <c r="AD460" i="7" s="1"/>
  <c r="Z460" i="7"/>
  <c r="AB460" i="7" s="1"/>
  <c r="AE459" i="7"/>
  <c r="AD459" i="7" s="1"/>
  <c r="Z459" i="7"/>
  <c r="AB459" i="7" s="1"/>
  <c r="AE458" i="7"/>
  <c r="AD458" i="7" s="1"/>
  <c r="Z458" i="7"/>
  <c r="AE457" i="7"/>
  <c r="AD457" i="7" s="1"/>
  <c r="Z457" i="7"/>
  <c r="AE456" i="7"/>
  <c r="AD456" i="7" s="1"/>
  <c r="Z456" i="7"/>
  <c r="AB456" i="7" s="1"/>
  <c r="AE455" i="7"/>
  <c r="AD455" i="7" s="1"/>
  <c r="Z455" i="7"/>
  <c r="AE454" i="7"/>
  <c r="AD454" i="7" s="1"/>
  <c r="Z454" i="7"/>
  <c r="AE453" i="7"/>
  <c r="AD453" i="7" s="1"/>
  <c r="Z453" i="7"/>
  <c r="AA453" i="7" s="1"/>
  <c r="AE452" i="7"/>
  <c r="AD452" i="7" s="1"/>
  <c r="Z452" i="7"/>
  <c r="AA452" i="7" s="1"/>
  <c r="AE451" i="7"/>
  <c r="AD451" i="7" s="1"/>
  <c r="Z451" i="7"/>
  <c r="AB451" i="7" s="1"/>
  <c r="AE450" i="7"/>
  <c r="AD450" i="7" s="1"/>
  <c r="Z450" i="7"/>
  <c r="AB450" i="7" s="1"/>
  <c r="AE449" i="7"/>
  <c r="AD449" i="7" s="1"/>
  <c r="Z449" i="7"/>
  <c r="AE448" i="7"/>
  <c r="AD448" i="7" s="1"/>
  <c r="Z448" i="7"/>
  <c r="AB448" i="7" s="1"/>
  <c r="AE447" i="7"/>
  <c r="AD447" i="7" s="1"/>
  <c r="Z447" i="7"/>
  <c r="AE446" i="7"/>
  <c r="AD446" i="7" s="1"/>
  <c r="Z446" i="7"/>
  <c r="AA446" i="7" s="1"/>
  <c r="AE445" i="7"/>
  <c r="AD445" i="7" s="1"/>
  <c r="Z445" i="7"/>
  <c r="AB445" i="7" s="1"/>
  <c r="AE444" i="7"/>
  <c r="AD444" i="7" s="1"/>
  <c r="Z444" i="7"/>
  <c r="AE443" i="7"/>
  <c r="AD443" i="7" s="1"/>
  <c r="Z443" i="7"/>
  <c r="AB443" i="7" s="1"/>
  <c r="AE442" i="7"/>
  <c r="AD442" i="7" s="1"/>
  <c r="Z442" i="7"/>
  <c r="AB442" i="7" s="1"/>
  <c r="AE441" i="7"/>
  <c r="AD441" i="7" s="1"/>
  <c r="Z441" i="7"/>
  <c r="AB441" i="7" s="1"/>
  <c r="AE440" i="7"/>
  <c r="AD440" i="7" s="1"/>
  <c r="Z440" i="7"/>
  <c r="AE439" i="7"/>
  <c r="AD439" i="7" s="1"/>
  <c r="Z439" i="7"/>
  <c r="AA439" i="7" s="1"/>
  <c r="AE438" i="7"/>
  <c r="AD438" i="7" s="1"/>
  <c r="Z438" i="7"/>
  <c r="AE437" i="7"/>
  <c r="AD437" i="7" s="1"/>
  <c r="Z437" i="7"/>
  <c r="AE436" i="7"/>
  <c r="AD436" i="7" s="1"/>
  <c r="Z436" i="7"/>
  <c r="AE435" i="7"/>
  <c r="AD435" i="7" s="1"/>
  <c r="Z435" i="7"/>
  <c r="AE434" i="7"/>
  <c r="AD434" i="7" s="1"/>
  <c r="Z434" i="7"/>
  <c r="E434" i="7"/>
  <c r="AE433" i="7"/>
  <c r="AD433" i="7" s="1"/>
  <c r="Z433" i="7"/>
  <c r="AE432" i="7"/>
  <c r="AD432" i="7" s="1"/>
  <c r="Z432" i="7"/>
  <c r="AE431" i="7"/>
  <c r="AD431" i="7" s="1"/>
  <c r="Z431" i="7"/>
  <c r="AE430" i="7"/>
  <c r="AD430" i="7" s="1"/>
  <c r="Z430" i="7"/>
  <c r="AE429" i="7"/>
  <c r="AD429" i="7" s="1"/>
  <c r="Z429" i="7"/>
  <c r="AB429" i="7" s="1"/>
  <c r="AE427" i="7"/>
  <c r="AD427" i="7" s="1"/>
  <c r="Z427" i="7"/>
  <c r="AB427" i="7" s="1"/>
  <c r="AE426" i="7"/>
  <c r="AD426" i="7" s="1"/>
  <c r="Z426" i="7"/>
  <c r="AB426" i="7" s="1"/>
  <c r="AE425" i="7"/>
  <c r="AD425" i="7" s="1"/>
  <c r="Z425" i="7"/>
  <c r="AB425" i="7" s="1"/>
  <c r="AE424" i="7"/>
  <c r="AD424" i="7" s="1"/>
  <c r="Z424" i="7"/>
  <c r="AB424" i="7" s="1"/>
  <c r="AE423" i="7"/>
  <c r="AD423" i="7" s="1"/>
  <c r="Z423" i="7"/>
  <c r="AB423" i="7" s="1"/>
  <c r="AE422" i="7"/>
  <c r="AD422" i="7" s="1"/>
  <c r="Z422" i="7"/>
  <c r="AE421" i="7"/>
  <c r="AD421" i="7" s="1"/>
  <c r="Z421" i="7"/>
  <c r="AE420" i="7"/>
  <c r="AD420" i="7" s="1"/>
  <c r="Z420" i="7"/>
  <c r="AA420" i="7" s="1"/>
  <c r="AE417" i="7"/>
  <c r="AD417" i="7" s="1"/>
  <c r="Z417" i="7"/>
  <c r="AE416" i="7"/>
  <c r="AD416" i="7" s="1"/>
  <c r="Z416" i="7"/>
  <c r="AB416" i="7" s="1"/>
  <c r="AE415" i="7"/>
  <c r="AD415" i="7" s="1"/>
  <c r="Z415" i="7"/>
  <c r="AE414" i="7"/>
  <c r="AD414" i="7" s="1"/>
  <c r="Z414" i="7"/>
  <c r="AA414" i="7" s="1"/>
  <c r="AE413" i="7"/>
  <c r="AD413" i="7" s="1"/>
  <c r="Z413" i="7"/>
  <c r="AE412" i="7"/>
  <c r="AD412" i="7" s="1"/>
  <c r="Z412" i="7"/>
  <c r="AB412" i="7" s="1"/>
  <c r="AE411" i="7"/>
  <c r="AD411" i="7" s="1"/>
  <c r="Z411" i="7"/>
  <c r="E411" i="7"/>
  <c r="AE410" i="7"/>
  <c r="AD410" i="7" s="1"/>
  <c r="Z410" i="7"/>
  <c r="AE409" i="7"/>
  <c r="AD409" i="7" s="1"/>
  <c r="Z409" i="7"/>
  <c r="AE408" i="7"/>
  <c r="AD408" i="7" s="1"/>
  <c r="Z408" i="7"/>
  <c r="AB408" i="7" s="1"/>
  <c r="AE407" i="7"/>
  <c r="AD407" i="7" s="1"/>
  <c r="Z407" i="7"/>
  <c r="AB407" i="7" s="1"/>
  <c r="AE406" i="7"/>
  <c r="AD406" i="7" s="1"/>
  <c r="Z406" i="7"/>
  <c r="AB406" i="7" s="1"/>
  <c r="AE405" i="7"/>
  <c r="AD405" i="7" s="1"/>
  <c r="Z405" i="7"/>
  <c r="AB405" i="7" s="1"/>
  <c r="AE404" i="7"/>
  <c r="AD404" i="7" s="1"/>
  <c r="Z404" i="7"/>
  <c r="AE403" i="7"/>
  <c r="AD403" i="7" s="1"/>
  <c r="Z403" i="7"/>
  <c r="AE402" i="7"/>
  <c r="AD402" i="7" s="1"/>
  <c r="Z402" i="7"/>
  <c r="AA402" i="7" s="1"/>
  <c r="AE400" i="7"/>
  <c r="AD400" i="7" s="1"/>
  <c r="Z400" i="7"/>
  <c r="AA400" i="7" s="1"/>
  <c r="AE399" i="7"/>
  <c r="AD399" i="7" s="1"/>
  <c r="Z399" i="7"/>
  <c r="AE398" i="7"/>
  <c r="AD398" i="7" s="1"/>
  <c r="Z398" i="7"/>
  <c r="AB398" i="7" s="1"/>
  <c r="AE397" i="7"/>
  <c r="AD397" i="7" s="1"/>
  <c r="Z397" i="7"/>
  <c r="AE394" i="7"/>
  <c r="AD394" i="7" s="1"/>
  <c r="Z394" i="7"/>
  <c r="AE393" i="7"/>
  <c r="AD393" i="7" s="1"/>
  <c r="Z393" i="7"/>
  <c r="AE392" i="7"/>
  <c r="AD392" i="7" s="1"/>
  <c r="Z392" i="7"/>
  <c r="AB392" i="7" s="1"/>
  <c r="AE391" i="7"/>
  <c r="AD391" i="7" s="1"/>
  <c r="Z391" i="7"/>
  <c r="AB391" i="7" s="1"/>
  <c r="AE390" i="7"/>
  <c r="AD390" i="7" s="1"/>
  <c r="Z390" i="7"/>
  <c r="AE389" i="7"/>
  <c r="AD389" i="7" s="1"/>
  <c r="Z389" i="7"/>
  <c r="AE388" i="7"/>
  <c r="AD388" i="7" s="1"/>
  <c r="Z388" i="7"/>
  <c r="AE387" i="7"/>
  <c r="AD387" i="7" s="1"/>
  <c r="Z387" i="7"/>
  <c r="AE386" i="7"/>
  <c r="AD386" i="7" s="1"/>
  <c r="Z386" i="7"/>
  <c r="AB386" i="7" s="1"/>
  <c r="AE385" i="7"/>
  <c r="AD385" i="7" s="1"/>
  <c r="Z385" i="7"/>
  <c r="AE384" i="7"/>
  <c r="AD384" i="7" s="1"/>
  <c r="Z384" i="7"/>
  <c r="AA384" i="7" s="1"/>
  <c r="AE383" i="7"/>
  <c r="AD383" i="7" s="1"/>
  <c r="Z383" i="7"/>
  <c r="AB383" i="7" s="1"/>
  <c r="AE382" i="7"/>
  <c r="AD382" i="7" s="1"/>
  <c r="Z382" i="7"/>
  <c r="AB382" i="7" s="1"/>
  <c r="AE381" i="7"/>
  <c r="AD381" i="7" s="1"/>
  <c r="Z381" i="7"/>
  <c r="AE380" i="7"/>
  <c r="AD380" i="7" s="1"/>
  <c r="Z380" i="7"/>
  <c r="AB380" i="7" s="1"/>
  <c r="AE379" i="7"/>
  <c r="AD379" i="7" s="1"/>
  <c r="Z379" i="7"/>
  <c r="AB379" i="7" s="1"/>
  <c r="AE378" i="7"/>
  <c r="AD378" i="7" s="1"/>
  <c r="Z378" i="7"/>
  <c r="AE377" i="7"/>
  <c r="AD377" i="7" s="1"/>
  <c r="Z377" i="7"/>
  <c r="AA377" i="7" s="1"/>
  <c r="AE376" i="7"/>
  <c r="AD376" i="7" s="1"/>
  <c r="Z376" i="7"/>
  <c r="AB376" i="7" s="1"/>
  <c r="AE375" i="7"/>
  <c r="AD375" i="7" s="1"/>
  <c r="Z375" i="7"/>
  <c r="AB375" i="7" s="1"/>
  <c r="AE373" i="7"/>
  <c r="AD373" i="7" s="1"/>
  <c r="Z373" i="7"/>
  <c r="AB373" i="7" s="1"/>
  <c r="AE372" i="7"/>
  <c r="AD372" i="7" s="1"/>
  <c r="Z372" i="7"/>
  <c r="AE371" i="7"/>
  <c r="AD371" i="7" s="1"/>
  <c r="Z371" i="7"/>
  <c r="AB371" i="7" s="1"/>
  <c r="AE370" i="7"/>
  <c r="AD370" i="7" s="1"/>
  <c r="Z370" i="7"/>
  <c r="AE369" i="7"/>
  <c r="AD369" i="7" s="1"/>
  <c r="Z369" i="7"/>
  <c r="AB369" i="7" s="1"/>
  <c r="AE368" i="7"/>
  <c r="AD368" i="7" s="1"/>
  <c r="Z368" i="7"/>
  <c r="AE367" i="7"/>
  <c r="AD367" i="7" s="1"/>
  <c r="Z367" i="7"/>
  <c r="AE366" i="7"/>
  <c r="AD366" i="7" s="1"/>
  <c r="Z366" i="7"/>
  <c r="AB366" i="7" s="1"/>
  <c r="AE365" i="7"/>
  <c r="AD365" i="7" s="1"/>
  <c r="Z365" i="7"/>
  <c r="AB365" i="7" s="1"/>
  <c r="AE364" i="7"/>
  <c r="AD364" i="7" s="1"/>
  <c r="Z364" i="7"/>
  <c r="AE363" i="7"/>
  <c r="AD363" i="7" s="1"/>
  <c r="Z363" i="7"/>
  <c r="AB363" i="7" s="1"/>
  <c r="AE362" i="7"/>
  <c r="AD362" i="7" s="1"/>
  <c r="Z362" i="7"/>
  <c r="AB362" i="7" s="1"/>
  <c r="AE361" i="7"/>
  <c r="AD361" i="7" s="1"/>
  <c r="Z361" i="7"/>
  <c r="AE360" i="7"/>
  <c r="AD360" i="7" s="1"/>
  <c r="Z360" i="7"/>
  <c r="AB360" i="7" s="1"/>
  <c r="AE359" i="7"/>
  <c r="AD359" i="7" s="1"/>
  <c r="Z359" i="7"/>
  <c r="AB359" i="7" s="1"/>
  <c r="AE358" i="7"/>
  <c r="AD358" i="7" s="1"/>
  <c r="Z358" i="7"/>
  <c r="AE357" i="7"/>
  <c r="AD357" i="7" s="1"/>
  <c r="Z357" i="7"/>
  <c r="AB357" i="7" s="1"/>
  <c r="AE356" i="7"/>
  <c r="AD356" i="7" s="1"/>
  <c r="Z356" i="7"/>
  <c r="AB356" i="7" s="1"/>
  <c r="AE355" i="7"/>
  <c r="AD355" i="7" s="1"/>
  <c r="Z355" i="7"/>
  <c r="AB355" i="7" s="1"/>
  <c r="AE354" i="7"/>
  <c r="AD354" i="7" s="1"/>
  <c r="Z354" i="7"/>
  <c r="AE353" i="7"/>
  <c r="AD353" i="7" s="1"/>
  <c r="Z353" i="7"/>
  <c r="AB353" i="7" s="1"/>
  <c r="AE352" i="7"/>
  <c r="AD352" i="7" s="1"/>
  <c r="Z352" i="7"/>
  <c r="AB352" i="7" s="1"/>
  <c r="AE351" i="7"/>
  <c r="AD351" i="7" s="1"/>
  <c r="Z351" i="7"/>
  <c r="AE350" i="7"/>
  <c r="AD350" i="7" s="1"/>
  <c r="Z350" i="7"/>
  <c r="AB350" i="7" s="1"/>
  <c r="AE349" i="7"/>
  <c r="AD349" i="7" s="1"/>
  <c r="Z349" i="7"/>
  <c r="AB349" i="7" s="1"/>
  <c r="AE348" i="7"/>
  <c r="AD348" i="7" s="1"/>
  <c r="Z348" i="7"/>
  <c r="AB348" i="7" s="1"/>
  <c r="AE347" i="7"/>
  <c r="AD347" i="7" s="1"/>
  <c r="Z347" i="7"/>
  <c r="AB347" i="7" s="1"/>
  <c r="AE346" i="7"/>
  <c r="AD346" i="7" s="1"/>
  <c r="Z346" i="7"/>
  <c r="AE345" i="7"/>
  <c r="Z345" i="7"/>
  <c r="AB345" i="7" s="1"/>
  <c r="AE344" i="7"/>
  <c r="AD344" i="7" s="1"/>
  <c r="Z344" i="7"/>
  <c r="AE343" i="7"/>
  <c r="AD343" i="7" s="1"/>
  <c r="Z343" i="7"/>
  <c r="AB343" i="7" s="1"/>
  <c r="AE342" i="7"/>
  <c r="AD342" i="7" s="1"/>
  <c r="Z342" i="7"/>
  <c r="AE341" i="7"/>
  <c r="AD341" i="7" s="1"/>
  <c r="Z341" i="7"/>
  <c r="AE340" i="7"/>
  <c r="AD340" i="7" s="1"/>
  <c r="Z340" i="7"/>
  <c r="AA340" i="7" s="1"/>
  <c r="AE339" i="7"/>
  <c r="AD339" i="7" s="1"/>
  <c r="Z339" i="7"/>
  <c r="AE338" i="7"/>
  <c r="AD338" i="7" s="1"/>
  <c r="Z338" i="7"/>
  <c r="AE337" i="7"/>
  <c r="AD337" i="7" s="1"/>
  <c r="Z337" i="7"/>
  <c r="AE336" i="7"/>
  <c r="AD336" i="7" s="1"/>
  <c r="Z336" i="7"/>
  <c r="AB336" i="7" s="1"/>
  <c r="AE335" i="7"/>
  <c r="AD335" i="7" s="1"/>
  <c r="Z335" i="7"/>
  <c r="AE334" i="7"/>
  <c r="AD334" i="7" s="1"/>
  <c r="Z334" i="7"/>
  <c r="AE333" i="7"/>
  <c r="AD333" i="7" s="1"/>
  <c r="Z333" i="7"/>
  <c r="AE332" i="7"/>
  <c r="AD332" i="7" s="1"/>
  <c r="Z332" i="7"/>
  <c r="AA332" i="7" s="1"/>
  <c r="AE331" i="7"/>
  <c r="AD331" i="7" s="1"/>
  <c r="Z331" i="7"/>
  <c r="AE330" i="7"/>
  <c r="AD330" i="7" s="1"/>
  <c r="Z330" i="7"/>
  <c r="AB330" i="7" s="1"/>
  <c r="AE329" i="7"/>
  <c r="AD329" i="7" s="1"/>
  <c r="Z329" i="7"/>
  <c r="AE328" i="7"/>
  <c r="AD328" i="7" s="1"/>
  <c r="Z328" i="7"/>
  <c r="AE327" i="7"/>
  <c r="AD327" i="7" s="1"/>
  <c r="Z327" i="7"/>
  <c r="AE326" i="7"/>
  <c r="AD326" i="7" s="1"/>
  <c r="Z326" i="7"/>
  <c r="AA326" i="7" s="1"/>
  <c r="AE325" i="7"/>
  <c r="AD325" i="7" s="1"/>
  <c r="Z325" i="7"/>
  <c r="AE324" i="7"/>
  <c r="AD324" i="7" s="1"/>
  <c r="Z324" i="7"/>
  <c r="AA324" i="7" s="1"/>
  <c r="AE323" i="7"/>
  <c r="AD323" i="7" s="1"/>
  <c r="Z323" i="7"/>
  <c r="AE322" i="7"/>
  <c r="AD322" i="7" s="1"/>
  <c r="Z322" i="7"/>
  <c r="AA322" i="7" s="1"/>
  <c r="AE321" i="7"/>
  <c r="AD321" i="7" s="1"/>
  <c r="Z321" i="7"/>
  <c r="AE320" i="7"/>
  <c r="AD320" i="7" s="1"/>
  <c r="Z320" i="7"/>
  <c r="AB320" i="7" s="1"/>
  <c r="AE319" i="7"/>
  <c r="AD319" i="7" s="1"/>
  <c r="Z319" i="7"/>
  <c r="AE318" i="7"/>
  <c r="AD318" i="7" s="1"/>
  <c r="Z318" i="7"/>
  <c r="AA318" i="7" s="1"/>
  <c r="AE317" i="7"/>
  <c r="AD317" i="7" s="1"/>
  <c r="Z317" i="7"/>
  <c r="AE316" i="7"/>
  <c r="AD316" i="7" s="1"/>
  <c r="Z316" i="7"/>
  <c r="AB316" i="7" s="1"/>
  <c r="AE315" i="7"/>
  <c r="AD315" i="7" s="1"/>
  <c r="Z315" i="7"/>
  <c r="AE314" i="7"/>
  <c r="AD314" i="7" s="1"/>
  <c r="Z314" i="7"/>
  <c r="AE313" i="7"/>
  <c r="Z313" i="7"/>
  <c r="AE312" i="7"/>
  <c r="AD312" i="7" s="1"/>
  <c r="Z312" i="7"/>
  <c r="AE311" i="7"/>
  <c r="Z311" i="7"/>
  <c r="AE310" i="7"/>
  <c r="AD310" i="7" s="1"/>
  <c r="Z310" i="7"/>
  <c r="AE309" i="7"/>
  <c r="AD309" i="7" s="1"/>
  <c r="Z309" i="7"/>
  <c r="AE308" i="7"/>
  <c r="AD308" i="7" s="1"/>
  <c r="Z308" i="7"/>
  <c r="AA308" i="7" s="1"/>
  <c r="AE307" i="7"/>
  <c r="AD307" i="7" s="1"/>
  <c r="Z307" i="7"/>
  <c r="AE306" i="7"/>
  <c r="AD306" i="7" s="1"/>
  <c r="Z306" i="7"/>
  <c r="AE303" i="7"/>
  <c r="AD303" i="7" s="1"/>
  <c r="Z303" i="7"/>
  <c r="AA303" i="7" s="1"/>
  <c r="AE302" i="7"/>
  <c r="AD302" i="7" s="1"/>
  <c r="Z302" i="7"/>
  <c r="AA302" i="7" s="1"/>
  <c r="AE301" i="7"/>
  <c r="AD301" i="7" s="1"/>
  <c r="Z301" i="7"/>
  <c r="AA301" i="7" s="1"/>
  <c r="AE300" i="7"/>
  <c r="AD300" i="7" s="1"/>
  <c r="Z300" i="7"/>
  <c r="AA300" i="7" s="1"/>
  <c r="AE299" i="7"/>
  <c r="AD299" i="7" s="1"/>
  <c r="Z299" i="7"/>
  <c r="AE298" i="7"/>
  <c r="AD298" i="7" s="1"/>
  <c r="Z298" i="7"/>
  <c r="AE297" i="7"/>
  <c r="AD297" i="7" s="1"/>
  <c r="Z297" i="7"/>
  <c r="AB297" i="7" s="1"/>
  <c r="AE296" i="7"/>
  <c r="AD296" i="7" s="1"/>
  <c r="Z296" i="7"/>
  <c r="AB296" i="7" s="1"/>
  <c r="AE295" i="7"/>
  <c r="AD295" i="7" s="1"/>
  <c r="Z295" i="7"/>
  <c r="AE294" i="7"/>
  <c r="Z294" i="7"/>
  <c r="AB294" i="7" s="1"/>
  <c r="AE293" i="7"/>
  <c r="AD293" i="7" s="1"/>
  <c r="Z293" i="7"/>
  <c r="AA293" i="7" s="1"/>
  <c r="AE292" i="7"/>
  <c r="AD292" i="7" s="1"/>
  <c r="Z292" i="7"/>
  <c r="AE291" i="7"/>
  <c r="AD291" i="7" s="1"/>
  <c r="Z291" i="7"/>
  <c r="AA291" i="7" s="1"/>
  <c r="AE290" i="7"/>
  <c r="AD290" i="7" s="1"/>
  <c r="Z290" i="7"/>
  <c r="AA290" i="7" s="1"/>
  <c r="AE289" i="7"/>
  <c r="AD289" i="7" s="1"/>
  <c r="Z289" i="7"/>
  <c r="AB289" i="7" s="1"/>
  <c r="AE288" i="7"/>
  <c r="AD288" i="7" s="1"/>
  <c r="Z288" i="7"/>
  <c r="AE287" i="7"/>
  <c r="AD287" i="7" s="1"/>
  <c r="Z287" i="7"/>
  <c r="AE286" i="7"/>
  <c r="AD286" i="7" s="1"/>
  <c r="Z286" i="7"/>
  <c r="AB286" i="7" s="1"/>
  <c r="AE285" i="7"/>
  <c r="AD285" i="7" s="1"/>
  <c r="Z285" i="7"/>
  <c r="AB285" i="7" s="1"/>
  <c r="AE284" i="7"/>
  <c r="AD284" i="7" s="1"/>
  <c r="Z284" i="7"/>
  <c r="AA284" i="7" s="1"/>
  <c r="AE283" i="7"/>
  <c r="AD283" i="7" s="1"/>
  <c r="Z283" i="7"/>
  <c r="AA283" i="7" s="1"/>
  <c r="AE282" i="7"/>
  <c r="AD282" i="7" s="1"/>
  <c r="Z282" i="7"/>
  <c r="AB282" i="7" s="1"/>
  <c r="AE281" i="7"/>
  <c r="AD281" i="7" s="1"/>
  <c r="Z281" i="7"/>
  <c r="AE280" i="7"/>
  <c r="AD280" i="7" s="1"/>
  <c r="Z280" i="7"/>
  <c r="AE279" i="7"/>
  <c r="AD279" i="7" s="1"/>
  <c r="Z279" i="7"/>
  <c r="AA279" i="7" s="1"/>
  <c r="AE278" i="7"/>
  <c r="Z278" i="7"/>
  <c r="AB278" i="7" s="1"/>
  <c r="AE277" i="7"/>
  <c r="AD277" i="7" s="1"/>
  <c r="Z277" i="7"/>
  <c r="AB277" i="7" s="1"/>
  <c r="AE276" i="7"/>
  <c r="AD276" i="7" s="1"/>
  <c r="Z276" i="7"/>
  <c r="AA276" i="7" s="1"/>
  <c r="AE275" i="7"/>
  <c r="AD275" i="7" s="1"/>
  <c r="Z275" i="7"/>
  <c r="AE274" i="7"/>
  <c r="AD274" i="7" s="1"/>
  <c r="Z274" i="7"/>
  <c r="AA274" i="7" s="1"/>
  <c r="AE273" i="7"/>
  <c r="AD273" i="7" s="1"/>
  <c r="Z273" i="7"/>
  <c r="AA273" i="7" s="1"/>
  <c r="AE272" i="7"/>
  <c r="AD272" i="7" s="1"/>
  <c r="Z272" i="7"/>
  <c r="AB272" i="7" s="1"/>
  <c r="AE269" i="7"/>
  <c r="AD269" i="7" s="1"/>
  <c r="Z269" i="7"/>
  <c r="AB269" i="7" s="1"/>
  <c r="AE268" i="7"/>
  <c r="AD268" i="7" s="1"/>
  <c r="Z268" i="7"/>
  <c r="AE267" i="7"/>
  <c r="AD267" i="7" s="1"/>
  <c r="Z267" i="7"/>
  <c r="AA267" i="7" s="1"/>
  <c r="AE266" i="7"/>
  <c r="AD266" i="7" s="1"/>
  <c r="Z266" i="7"/>
  <c r="AE265" i="7"/>
  <c r="AD265" i="7" s="1"/>
  <c r="Z265" i="7"/>
  <c r="AA265" i="7" s="1"/>
  <c r="AE264" i="7"/>
  <c r="AD264" i="7" s="1"/>
  <c r="Z264" i="7"/>
  <c r="AE261" i="7"/>
  <c r="AD261" i="7" s="1"/>
  <c r="Z261" i="7"/>
  <c r="AB261" i="7" s="1"/>
  <c r="AE260" i="7"/>
  <c r="AD260" i="7" s="1"/>
  <c r="Z260" i="7"/>
  <c r="AE259" i="7"/>
  <c r="AD259" i="7" s="1"/>
  <c r="Z259" i="7"/>
  <c r="AE258" i="7"/>
  <c r="AD258" i="7" s="1"/>
  <c r="Z258" i="7"/>
  <c r="AB258" i="7" s="1"/>
  <c r="AE257" i="7"/>
  <c r="AD257" i="7" s="1"/>
  <c r="Z257" i="7"/>
  <c r="AE256" i="7"/>
  <c r="AD256" i="7" s="1"/>
  <c r="Z256" i="7"/>
  <c r="AE253" i="7"/>
  <c r="AD253" i="7" s="1"/>
  <c r="Z253" i="7"/>
  <c r="AE252" i="7"/>
  <c r="AD252" i="7" s="1"/>
  <c r="Z252" i="7"/>
  <c r="AA252" i="7" s="1"/>
  <c r="AE251" i="7"/>
  <c r="AD251" i="7" s="1"/>
  <c r="Z251" i="7"/>
  <c r="AA251" i="7" s="1"/>
  <c r="AE250" i="7"/>
  <c r="AD250" i="7" s="1"/>
  <c r="Z250" i="7"/>
  <c r="AB250" i="7" s="1"/>
  <c r="AE249" i="7"/>
  <c r="AD249" i="7" s="1"/>
  <c r="Z249" i="7"/>
  <c r="AA249" i="7" s="1"/>
  <c r="AE248" i="7"/>
  <c r="AD248" i="7" s="1"/>
  <c r="Z248" i="7"/>
  <c r="AE247" i="7"/>
  <c r="AD247" i="7" s="1"/>
  <c r="Z247" i="7"/>
  <c r="AE246" i="7"/>
  <c r="AD246" i="7" s="1"/>
  <c r="Z246" i="7"/>
  <c r="AE245" i="7"/>
  <c r="AD245" i="7" s="1"/>
  <c r="Z245" i="7"/>
  <c r="AE244" i="7"/>
  <c r="AD244" i="7" s="1"/>
  <c r="Z244" i="7"/>
  <c r="AE243" i="7"/>
  <c r="AD243" i="7" s="1"/>
  <c r="Z243" i="7"/>
  <c r="AB243" i="7" s="1"/>
  <c r="AE242" i="7"/>
  <c r="AD242" i="7" s="1"/>
  <c r="Z242" i="7"/>
  <c r="AE241" i="7"/>
  <c r="AD241" i="7" s="1"/>
  <c r="Z241" i="7"/>
  <c r="AE240" i="7"/>
  <c r="AD240" i="7" s="1"/>
  <c r="Z240" i="7"/>
  <c r="AE239" i="7"/>
  <c r="AD239" i="7" s="1"/>
  <c r="Z239" i="7"/>
  <c r="AE238" i="7"/>
  <c r="AD238" i="7" s="1"/>
  <c r="Z238" i="7"/>
  <c r="AE237" i="7"/>
  <c r="AD237" i="7" s="1"/>
  <c r="Z237" i="7"/>
  <c r="AE236" i="7"/>
  <c r="AD236" i="7" s="1"/>
  <c r="Z236" i="7"/>
  <c r="AB236" i="7" s="1"/>
  <c r="AE235" i="7"/>
  <c r="AD235" i="7" s="1"/>
  <c r="Z235" i="7"/>
  <c r="AE234" i="7"/>
  <c r="AD234" i="7" s="1"/>
  <c r="Z234" i="7"/>
  <c r="AB234" i="7" s="1"/>
  <c r="AE233" i="7"/>
  <c r="AD233" i="7" s="1"/>
  <c r="Z233" i="7"/>
  <c r="AB233" i="7" s="1"/>
  <c r="AE231" i="7"/>
  <c r="AD231" i="7" s="1"/>
  <c r="Z231" i="7"/>
  <c r="AB231" i="7" s="1"/>
  <c r="AE230" i="7"/>
  <c r="AD230" i="7" s="1"/>
  <c r="Z230" i="7"/>
  <c r="AE229" i="7"/>
  <c r="AD229" i="7" s="1"/>
  <c r="Z229" i="7"/>
  <c r="AE228" i="7"/>
  <c r="AD228" i="7" s="1"/>
  <c r="Z228" i="7"/>
  <c r="AB228" i="7" s="1"/>
  <c r="AE227" i="7"/>
  <c r="AD227" i="7" s="1"/>
  <c r="Z227" i="7"/>
  <c r="AA227" i="7" s="1"/>
  <c r="AE226" i="7"/>
  <c r="AD226" i="7" s="1"/>
  <c r="Z226" i="7"/>
  <c r="AA226" i="7" s="1"/>
  <c r="AE225" i="7"/>
  <c r="AD225" i="7" s="1"/>
  <c r="Z225" i="7"/>
  <c r="AE224" i="7"/>
  <c r="AD224" i="7" s="1"/>
  <c r="Z224" i="7"/>
  <c r="AA224" i="7" s="1"/>
  <c r="AE223" i="7"/>
  <c r="AD223" i="7" s="1"/>
  <c r="Z223" i="7"/>
  <c r="AA223" i="7" s="1"/>
  <c r="AE222" i="7"/>
  <c r="AD222" i="7" s="1"/>
  <c r="Z222" i="7"/>
  <c r="AB222" i="7" s="1"/>
  <c r="AE221" i="7"/>
  <c r="AD221" i="7" s="1"/>
  <c r="Z221" i="7"/>
  <c r="AB221" i="7" s="1"/>
  <c r="AE220" i="7"/>
  <c r="AD220" i="7" s="1"/>
  <c r="Z220" i="7"/>
  <c r="AE218" i="7"/>
  <c r="AD218" i="7" s="1"/>
  <c r="Z218" i="7"/>
  <c r="AB218" i="7" s="1"/>
  <c r="AE217" i="7"/>
  <c r="AD217" i="7" s="1"/>
  <c r="Z217" i="7"/>
  <c r="AE216" i="7"/>
  <c r="AD216" i="7" s="1"/>
  <c r="Z216" i="7"/>
  <c r="AE215" i="7"/>
  <c r="AD215" i="7" s="1"/>
  <c r="Z215" i="7"/>
  <c r="AE214" i="7"/>
  <c r="AD214" i="7" s="1"/>
  <c r="Z214" i="7"/>
  <c r="AE213" i="7"/>
  <c r="AD213" i="7" s="1"/>
  <c r="Z213" i="7"/>
  <c r="AE212" i="7"/>
  <c r="AD212" i="7" s="1"/>
  <c r="Z212" i="7"/>
  <c r="AE211" i="7"/>
  <c r="AD211" i="7" s="1"/>
  <c r="Z211" i="7"/>
  <c r="AA211" i="7" s="1"/>
  <c r="AE210" i="7"/>
  <c r="AD210" i="7" s="1"/>
  <c r="Z210" i="7"/>
  <c r="AE209" i="7"/>
  <c r="AD209" i="7" s="1"/>
  <c r="Z209" i="7"/>
  <c r="AE206" i="7"/>
  <c r="AD206" i="7" s="1"/>
  <c r="Z206" i="7"/>
  <c r="AB206" i="7" s="1"/>
  <c r="AE205" i="7"/>
  <c r="AD205" i="7" s="1"/>
  <c r="Z205" i="7"/>
  <c r="AA205" i="7" s="1"/>
  <c r="AE204" i="7"/>
  <c r="AD204" i="7" s="1"/>
  <c r="Z204" i="7"/>
  <c r="AB204" i="7" s="1"/>
  <c r="AE203" i="7"/>
  <c r="AD203" i="7" s="1"/>
  <c r="Z203" i="7"/>
  <c r="AB203" i="7" s="1"/>
  <c r="AE202" i="7"/>
  <c r="AD202" i="7" s="1"/>
  <c r="Z202" i="7"/>
  <c r="AE201" i="7"/>
  <c r="AD201" i="7" s="1"/>
  <c r="Z201" i="7"/>
  <c r="AE200" i="7"/>
  <c r="AD200" i="7" s="1"/>
  <c r="Z200" i="7"/>
  <c r="AE198" i="7"/>
  <c r="AD198" i="7" s="1"/>
  <c r="Z198" i="7"/>
  <c r="AE197" i="7"/>
  <c r="AD197" i="7" s="1"/>
  <c r="Z197" i="7"/>
  <c r="AB197" i="7" s="1"/>
  <c r="AE196" i="7"/>
  <c r="AD196" i="7" s="1"/>
  <c r="Z196" i="7"/>
  <c r="AB196" i="7" s="1"/>
  <c r="AE195" i="7"/>
  <c r="AD195" i="7" s="1"/>
  <c r="Z195" i="7"/>
  <c r="AE194" i="7"/>
  <c r="AD194" i="7" s="1"/>
  <c r="Z194" i="7"/>
  <c r="AB194" i="7" s="1"/>
  <c r="AE193" i="7"/>
  <c r="AD193" i="7" s="1"/>
  <c r="Z193" i="7"/>
  <c r="AE192" i="7"/>
  <c r="AD192" i="7" s="1"/>
  <c r="Z192" i="7"/>
  <c r="AA192" i="7" s="1"/>
  <c r="AE191" i="7"/>
  <c r="AD191" i="7" s="1"/>
  <c r="Z191" i="7"/>
  <c r="AE189" i="7"/>
  <c r="AD189" i="7" s="1"/>
  <c r="Z189" i="7"/>
  <c r="AB189" i="7" s="1"/>
  <c r="AE188" i="7"/>
  <c r="AD188" i="7" s="1"/>
  <c r="Z188" i="7"/>
  <c r="AE187" i="7"/>
  <c r="AD187" i="7" s="1"/>
  <c r="Z187" i="7"/>
  <c r="AB187" i="7" s="1"/>
  <c r="AE186" i="7"/>
  <c r="AD186" i="7" s="1"/>
  <c r="Z186" i="7"/>
  <c r="AE185" i="7"/>
  <c r="AD185" i="7" s="1"/>
  <c r="Z185" i="7"/>
  <c r="AB185" i="7" s="1"/>
  <c r="AE184" i="7"/>
  <c r="AD184" i="7" s="1"/>
  <c r="Z184" i="7"/>
  <c r="AE183" i="7"/>
  <c r="AD183" i="7" s="1"/>
  <c r="Z183" i="7"/>
  <c r="AB183" i="7" s="1"/>
  <c r="AE182" i="7"/>
  <c r="AD182" i="7" s="1"/>
  <c r="Z182" i="7"/>
  <c r="AB182" i="7" s="1"/>
  <c r="AE181" i="7"/>
  <c r="AD181" i="7" s="1"/>
  <c r="Z181" i="7"/>
  <c r="AA181" i="7" s="1"/>
  <c r="AE180" i="7"/>
  <c r="AD180" i="7" s="1"/>
  <c r="Z180" i="7"/>
  <c r="AA180" i="7" s="1"/>
  <c r="AE178" i="7"/>
  <c r="AD178" i="7" s="1"/>
  <c r="Z178" i="7"/>
  <c r="AE177" i="7"/>
  <c r="AD177" i="7" s="1"/>
  <c r="Z177" i="7"/>
  <c r="AB177" i="7" s="1"/>
  <c r="AE176" i="7"/>
  <c r="AD176" i="7" s="1"/>
  <c r="Z176" i="7"/>
  <c r="AE175" i="7"/>
  <c r="AD175" i="7" s="1"/>
  <c r="Z175" i="7"/>
  <c r="AE174" i="7"/>
  <c r="AD174" i="7" s="1"/>
  <c r="Z174" i="7"/>
  <c r="AE173" i="7"/>
  <c r="AD173" i="7" s="1"/>
  <c r="Z173" i="7"/>
  <c r="AE172" i="7"/>
  <c r="AD172" i="7" s="1"/>
  <c r="Z172" i="7"/>
  <c r="AB172" i="7" s="1"/>
  <c r="AE170" i="7"/>
  <c r="AD170" i="7" s="1"/>
  <c r="Z170" i="7"/>
  <c r="AB170" i="7" s="1"/>
  <c r="AE169" i="7"/>
  <c r="AD169" i="7" s="1"/>
  <c r="Z169" i="7"/>
  <c r="AE168" i="7"/>
  <c r="AD168" i="7" s="1"/>
  <c r="Z168" i="7"/>
  <c r="AA168" i="7" s="1"/>
  <c r="AE167" i="7"/>
  <c r="AD167" i="7" s="1"/>
  <c r="Z167" i="7"/>
  <c r="AB167" i="7" s="1"/>
  <c r="AE166" i="7"/>
  <c r="AD166" i="7" s="1"/>
  <c r="Z166" i="7"/>
  <c r="AB166" i="7" s="1"/>
  <c r="AE165" i="7"/>
  <c r="AD165" i="7" s="1"/>
  <c r="Z165" i="7"/>
  <c r="AE164" i="7"/>
  <c r="AD164" i="7" s="1"/>
  <c r="Z164" i="7"/>
  <c r="AE162" i="7"/>
  <c r="AD162" i="7" s="1"/>
  <c r="Z162" i="7"/>
  <c r="AE161" i="7"/>
  <c r="AD161" i="7" s="1"/>
  <c r="Z161" i="7"/>
  <c r="AB161" i="7" s="1"/>
  <c r="AE160" i="7"/>
  <c r="AD160" i="7" s="1"/>
  <c r="Z160" i="7"/>
  <c r="AA160" i="7" s="1"/>
  <c r="AE159" i="7"/>
  <c r="AD159" i="7" s="1"/>
  <c r="Z159" i="7"/>
  <c r="AE158" i="7"/>
  <c r="AD158" i="7" s="1"/>
  <c r="Z158" i="7"/>
  <c r="AB158" i="7" s="1"/>
  <c r="AE157" i="7"/>
  <c r="AD157" i="7" s="1"/>
  <c r="Z157" i="7"/>
  <c r="AB157" i="7" s="1"/>
  <c r="AE156" i="7"/>
  <c r="AD156" i="7" s="1"/>
  <c r="Z156" i="7"/>
  <c r="AA156" i="7" s="1"/>
  <c r="AE155" i="7"/>
  <c r="AD155" i="7" s="1"/>
  <c r="Z155" i="7"/>
  <c r="AF155" i="7" s="1"/>
  <c r="AE154" i="7"/>
  <c r="AD154" i="7" s="1"/>
  <c r="Z154" i="7"/>
  <c r="AB154" i="7" s="1"/>
  <c r="AE152" i="7"/>
  <c r="AD152" i="7" s="1"/>
  <c r="Z152" i="7"/>
  <c r="AA152" i="7" s="1"/>
  <c r="AE151" i="7"/>
  <c r="AD151" i="7" s="1"/>
  <c r="Z151" i="7"/>
  <c r="AE150" i="7"/>
  <c r="AD150" i="7" s="1"/>
  <c r="Z150" i="7"/>
  <c r="AE149" i="7"/>
  <c r="AD149" i="7" s="1"/>
  <c r="Z149" i="7"/>
  <c r="AE147" i="7"/>
  <c r="AD147" i="7" s="1"/>
  <c r="Z147" i="7"/>
  <c r="AB147" i="7" s="1"/>
  <c r="AE146" i="7"/>
  <c r="AD146" i="7" s="1"/>
  <c r="Z146" i="7"/>
  <c r="AB146" i="7" s="1"/>
  <c r="AE145" i="7"/>
  <c r="AD145" i="7" s="1"/>
  <c r="Z145" i="7"/>
  <c r="AB145" i="7" s="1"/>
  <c r="AE144" i="7"/>
  <c r="AD144" i="7" s="1"/>
  <c r="Z144" i="7"/>
  <c r="AA144" i="7" s="1"/>
  <c r="AE141" i="7"/>
  <c r="AD141" i="7" s="1"/>
  <c r="Z141" i="7"/>
  <c r="AA141" i="7" s="1"/>
  <c r="AE140" i="7"/>
  <c r="AD140" i="7" s="1"/>
  <c r="Z140" i="7"/>
  <c r="AE139" i="7"/>
  <c r="AD139" i="7" s="1"/>
  <c r="Z139" i="7"/>
  <c r="AE138" i="7"/>
  <c r="AD138" i="7" s="1"/>
  <c r="Z138" i="7"/>
  <c r="AE137" i="7"/>
  <c r="AD137" i="7" s="1"/>
  <c r="Z137" i="7"/>
  <c r="AE136" i="7"/>
  <c r="AD136" i="7" s="1"/>
  <c r="Z136" i="7"/>
  <c r="AB136" i="7" s="1"/>
  <c r="AE135" i="7"/>
  <c r="AD135" i="7" s="1"/>
  <c r="Z135" i="7"/>
  <c r="AA135" i="7" s="1"/>
  <c r="AE134" i="7"/>
  <c r="AD134" i="7" s="1"/>
  <c r="Z134" i="7"/>
  <c r="AB134" i="7" s="1"/>
  <c r="AE133" i="7"/>
  <c r="AD133" i="7" s="1"/>
  <c r="Z133" i="7"/>
  <c r="AE132" i="7"/>
  <c r="AD132" i="7" s="1"/>
  <c r="Z132" i="7"/>
  <c r="AB132" i="7" s="1"/>
  <c r="AE131" i="7"/>
  <c r="AD131" i="7" s="1"/>
  <c r="Z131" i="7"/>
  <c r="AE130" i="7"/>
  <c r="AD130" i="7" s="1"/>
  <c r="Z130" i="7"/>
  <c r="AB130" i="7" s="1"/>
  <c r="AE129" i="7"/>
  <c r="AD129" i="7" s="1"/>
  <c r="Z129" i="7"/>
  <c r="AB129" i="7" s="1"/>
  <c r="AE128" i="7"/>
  <c r="AD128" i="7" s="1"/>
  <c r="Z128" i="7"/>
  <c r="AE127" i="7"/>
  <c r="AD127" i="7" s="1"/>
  <c r="Z127" i="7"/>
  <c r="AF127" i="7" s="1"/>
  <c r="AE126" i="7"/>
  <c r="AD126" i="7" s="1"/>
  <c r="Z126" i="7"/>
  <c r="AE125" i="7"/>
  <c r="AD125" i="7" s="1"/>
  <c r="Z125" i="7"/>
  <c r="AE124" i="7"/>
  <c r="AD124" i="7" s="1"/>
  <c r="Z124" i="7"/>
  <c r="AB124" i="7" s="1"/>
  <c r="AE123" i="7"/>
  <c r="AD123" i="7" s="1"/>
  <c r="Z123" i="7"/>
  <c r="AE122" i="7"/>
  <c r="AD122" i="7" s="1"/>
  <c r="Z122" i="7"/>
  <c r="AE121" i="7"/>
  <c r="AD121" i="7" s="1"/>
  <c r="Z121" i="7"/>
  <c r="AE120" i="7"/>
  <c r="AD120" i="7" s="1"/>
  <c r="Z120" i="7"/>
  <c r="AB120" i="7" s="1"/>
  <c r="AE119" i="7"/>
  <c r="AD119" i="7" s="1"/>
  <c r="Z119" i="7"/>
  <c r="AA119" i="7" s="1"/>
  <c r="AE118" i="7"/>
  <c r="AD118" i="7" s="1"/>
  <c r="Z118" i="7"/>
  <c r="AB118" i="7" s="1"/>
  <c r="AE117" i="7"/>
  <c r="AD117" i="7" s="1"/>
  <c r="Z117" i="7"/>
  <c r="AA117" i="7" s="1"/>
  <c r="AE116" i="7"/>
  <c r="AD116" i="7" s="1"/>
  <c r="Z116" i="7"/>
  <c r="AA116" i="7" s="1"/>
  <c r="AE115" i="7"/>
  <c r="AD115" i="7" s="1"/>
  <c r="Z115" i="7"/>
  <c r="AE114" i="7"/>
  <c r="AD114" i="7" s="1"/>
  <c r="Z114" i="7"/>
  <c r="AB114" i="7" s="1"/>
  <c r="AE113" i="7"/>
  <c r="AD113" i="7" s="1"/>
  <c r="Z113" i="7"/>
  <c r="AE112" i="7"/>
  <c r="AD112" i="7" s="1"/>
  <c r="Z112" i="7"/>
  <c r="AE111" i="7"/>
  <c r="AD111" i="7" s="1"/>
  <c r="Z111" i="7"/>
  <c r="AA111" i="7" s="1"/>
  <c r="AE110" i="7"/>
  <c r="AD110" i="7" s="1"/>
  <c r="Z110" i="7"/>
  <c r="AE109" i="7"/>
  <c r="AD109" i="7" s="1"/>
  <c r="Z109" i="7"/>
  <c r="AA109" i="7" s="1"/>
  <c r="AE108" i="7"/>
  <c r="AD108" i="7" s="1"/>
  <c r="Z108" i="7"/>
  <c r="AB108" i="7" s="1"/>
  <c r="AE107" i="7"/>
  <c r="AD107" i="7" s="1"/>
  <c r="Z107" i="7"/>
  <c r="AB107" i="7" s="1"/>
  <c r="AE103" i="7"/>
  <c r="AD103" i="7" s="1"/>
  <c r="Z103" i="7"/>
  <c r="AE102" i="7"/>
  <c r="AD102" i="7" s="1"/>
  <c r="Z102" i="7"/>
  <c r="AB102" i="7" s="1"/>
  <c r="AE101" i="7"/>
  <c r="AD101" i="7" s="1"/>
  <c r="Z101" i="7"/>
  <c r="AB101" i="7" s="1"/>
  <c r="AE100" i="7"/>
  <c r="AD100" i="7" s="1"/>
  <c r="Z100" i="7"/>
  <c r="AB100" i="7" s="1"/>
  <c r="AE99" i="7"/>
  <c r="AD99" i="7" s="1"/>
  <c r="Z99" i="7"/>
  <c r="AE93" i="7"/>
  <c r="AD93" i="7" s="1"/>
  <c r="Z93" i="7"/>
  <c r="AA93" i="7" s="1"/>
  <c r="AE92" i="7"/>
  <c r="AD92" i="7" s="1"/>
  <c r="Z92" i="7"/>
  <c r="AB92" i="7" s="1"/>
  <c r="AE91" i="7"/>
  <c r="AD91" i="7" s="1"/>
  <c r="Z91" i="7"/>
  <c r="AA91" i="7" s="1"/>
  <c r="AE90" i="7"/>
  <c r="AD90" i="7" s="1"/>
  <c r="Z90" i="7"/>
  <c r="AE89" i="7"/>
  <c r="AD89" i="7" s="1"/>
  <c r="Z89" i="7"/>
  <c r="AB89" i="7" s="1"/>
  <c r="AE88" i="7"/>
  <c r="AD88" i="7" s="1"/>
  <c r="Z88" i="7"/>
  <c r="AB88" i="7" s="1"/>
  <c r="AE87" i="7"/>
  <c r="AD87" i="7" s="1"/>
  <c r="Z87" i="7"/>
  <c r="AB87" i="7" s="1"/>
  <c r="AE86" i="7"/>
  <c r="Z86" i="7"/>
  <c r="AB86" i="7" s="1"/>
  <c r="AE85" i="7"/>
  <c r="AD85" i="7" s="1"/>
  <c r="Z85" i="7"/>
  <c r="AE84" i="7"/>
  <c r="AD84" i="7" s="1"/>
  <c r="Z84" i="7"/>
  <c r="AB84" i="7" s="1"/>
  <c r="AE83" i="7"/>
  <c r="AD83" i="7" s="1"/>
  <c r="Z83" i="7"/>
  <c r="AB83" i="7" s="1"/>
  <c r="AE82" i="7"/>
  <c r="AD82" i="7" s="1"/>
  <c r="Z82" i="7"/>
  <c r="AA82" i="7" s="1"/>
  <c r="AE81" i="7"/>
  <c r="AD81" i="7" s="1"/>
  <c r="Z81" i="7"/>
  <c r="AA81" i="7" s="1"/>
  <c r="AE80" i="7"/>
  <c r="AD80" i="7" s="1"/>
  <c r="Z80" i="7"/>
  <c r="AE78" i="7"/>
  <c r="AD78" i="7" s="1"/>
  <c r="Z78" i="7"/>
  <c r="AE76" i="7"/>
  <c r="AD76" i="7" s="1"/>
  <c r="Z76" i="7"/>
  <c r="AE75" i="7"/>
  <c r="AD75" i="7" s="1"/>
  <c r="Z75" i="7"/>
  <c r="AB75" i="7" s="1"/>
  <c r="AE74" i="7"/>
  <c r="AD74" i="7" s="1"/>
  <c r="Z74" i="7"/>
  <c r="AE73" i="7"/>
  <c r="AD73" i="7" s="1"/>
  <c r="Z73" i="7"/>
  <c r="AB73" i="7" s="1"/>
  <c r="AE72" i="7"/>
  <c r="AD72" i="7" s="1"/>
  <c r="Z72" i="7"/>
  <c r="AB72" i="7" s="1"/>
  <c r="AE71" i="7"/>
  <c r="AD71" i="7" s="1"/>
  <c r="Z71" i="7"/>
  <c r="AE70" i="7"/>
  <c r="AD70" i="7" s="1"/>
  <c r="Z70" i="7"/>
  <c r="AB70" i="7" s="1"/>
  <c r="AE69" i="7"/>
  <c r="AD69" i="7" s="1"/>
  <c r="AE68" i="7"/>
  <c r="AD68" i="7" s="1"/>
  <c r="Z69" i="7"/>
  <c r="AE66" i="7"/>
  <c r="AD66" i="7" s="1"/>
  <c r="Z66" i="7"/>
  <c r="AE65" i="7"/>
  <c r="AD65" i="7" s="1"/>
  <c r="Z65" i="7"/>
  <c r="AB65" i="7" s="1"/>
  <c r="AE64" i="7"/>
  <c r="AD64" i="7" s="1"/>
  <c r="Z64" i="7"/>
  <c r="AE63" i="7"/>
  <c r="AD63" i="7" s="1"/>
  <c r="Z63" i="7"/>
  <c r="AE61" i="7"/>
  <c r="AD61" i="7" s="1"/>
  <c r="Z61" i="7"/>
  <c r="AE60" i="7"/>
  <c r="AD60" i="7" s="1"/>
  <c r="Z60" i="7"/>
  <c r="AE59" i="7"/>
  <c r="AD59" i="7" s="1"/>
  <c r="Z59" i="7"/>
  <c r="AE58" i="7"/>
  <c r="AD58" i="7" s="1"/>
  <c r="Z58" i="7"/>
  <c r="AB58" i="7" s="1"/>
  <c r="AE57" i="7"/>
  <c r="AD57" i="7" s="1"/>
  <c r="Z57" i="7"/>
  <c r="AB57" i="7" s="1"/>
  <c r="AE56" i="7"/>
  <c r="AD56" i="7" s="1"/>
  <c r="Z56" i="7"/>
  <c r="AE53" i="7"/>
  <c r="AD53" i="7" s="1"/>
  <c r="Z53" i="7"/>
  <c r="AB53" i="7" s="1"/>
  <c r="AE52" i="7"/>
  <c r="AD52" i="7" s="1"/>
  <c r="Z52" i="7"/>
  <c r="AB52" i="7" s="1"/>
  <c r="AE51" i="7"/>
  <c r="AD51" i="7" s="1"/>
  <c r="Z51" i="7"/>
  <c r="AE50" i="7"/>
  <c r="AD50" i="7" s="1"/>
  <c r="Z50" i="7"/>
  <c r="AE49" i="7"/>
  <c r="AD49" i="7" s="1"/>
  <c r="Z49" i="7"/>
  <c r="AB49" i="7" s="1"/>
  <c r="AE48" i="7"/>
  <c r="AD48" i="7" s="1"/>
  <c r="Z48" i="7"/>
  <c r="AB48" i="7" s="1"/>
  <c r="AE47" i="7"/>
  <c r="AD47" i="7" s="1"/>
  <c r="Z47" i="7"/>
  <c r="AA47" i="7" s="1"/>
  <c r="AE46" i="7"/>
  <c r="AD46" i="7" s="1"/>
  <c r="Z46" i="7"/>
  <c r="AB46" i="7" s="1"/>
  <c r="AE45" i="7"/>
  <c r="AD45" i="7" s="1"/>
  <c r="Z45" i="7"/>
  <c r="AE44" i="7"/>
  <c r="AD44" i="7" s="1"/>
  <c r="Z44" i="7"/>
  <c r="AB44" i="7" s="1"/>
  <c r="AE43" i="7"/>
  <c r="AD43" i="7" s="1"/>
  <c r="Z43" i="7"/>
  <c r="AB43" i="7" s="1"/>
  <c r="AE41" i="7"/>
  <c r="AD41" i="7" s="1"/>
  <c r="Z41" i="7"/>
  <c r="AE40" i="7"/>
  <c r="AD40" i="7" s="1"/>
  <c r="Z40" i="7"/>
  <c r="AE39" i="7"/>
  <c r="AD39" i="7" s="1"/>
  <c r="Z39" i="7"/>
  <c r="AB39" i="7" s="1"/>
  <c r="AE38" i="7"/>
  <c r="AD38" i="7" s="1"/>
  <c r="Z38" i="7"/>
  <c r="AB38" i="7" s="1"/>
  <c r="AE36" i="7"/>
  <c r="AD36" i="7" s="1"/>
  <c r="AE35" i="7"/>
  <c r="AD35" i="7" s="1"/>
  <c r="AE33" i="7"/>
  <c r="AD33" i="7" s="1"/>
  <c r="Z33" i="7"/>
  <c r="AB33" i="7" s="1"/>
  <c r="AE32" i="7"/>
  <c r="AD32" i="7" s="1"/>
  <c r="Z32" i="7"/>
  <c r="AE31" i="7"/>
  <c r="AD31" i="7" s="1"/>
  <c r="Z31" i="7"/>
  <c r="AA31" i="7" s="1"/>
  <c r="AE29" i="7"/>
  <c r="AD29" i="7" s="1"/>
  <c r="Z29" i="7"/>
  <c r="AE28" i="7"/>
  <c r="AD28" i="7" s="1"/>
  <c r="Z28" i="7"/>
  <c r="AB28" i="7" s="1"/>
  <c r="AE27" i="7"/>
  <c r="AD27" i="7" s="1"/>
  <c r="Z27" i="7"/>
  <c r="AE25" i="7"/>
  <c r="AD25" i="7" s="1"/>
  <c r="Z25" i="7"/>
  <c r="AB25" i="7" s="1"/>
  <c r="AE24" i="7"/>
  <c r="AD24" i="7" s="1"/>
  <c r="Z24" i="7"/>
  <c r="AA24" i="7" s="1"/>
  <c r="AE23" i="7"/>
  <c r="AD23" i="7" s="1"/>
  <c r="Z23" i="7"/>
  <c r="AE22" i="7"/>
  <c r="AD22" i="7" s="1"/>
  <c r="Z22" i="7"/>
  <c r="AE20" i="7"/>
  <c r="AD20" i="7" s="1"/>
  <c r="Z20" i="7"/>
  <c r="AE19" i="7"/>
  <c r="AD19" i="7" s="1"/>
  <c r="Z19" i="7"/>
  <c r="AE16" i="7"/>
  <c r="AD16" i="7" s="1"/>
  <c r="AE15" i="7"/>
  <c r="AD15" i="7" s="1"/>
  <c r="Z15" i="7"/>
  <c r="AE13" i="7"/>
  <c r="AD13" i="7" s="1"/>
  <c r="AE12" i="7"/>
  <c r="AD12" i="7" s="1"/>
  <c r="Z12" i="7"/>
  <c r="AA12" i="7" s="1"/>
  <c r="AE11" i="7"/>
  <c r="AD11" i="7" s="1"/>
  <c r="AE10" i="7"/>
  <c r="AD10" i="7" s="1"/>
  <c r="Z10" i="7"/>
  <c r="AE9" i="7"/>
  <c r="AD9" i="7" s="1"/>
  <c r="AE8" i="7"/>
  <c r="AD8" i="7" s="1"/>
  <c r="AE7" i="7"/>
  <c r="AD7" i="7" s="1"/>
  <c r="AE6" i="7"/>
  <c r="AD6" i="7" s="1"/>
  <c r="Z6" i="7"/>
  <c r="AB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8" i="7" s="1"/>
  <c r="A99" i="7" s="1"/>
  <c r="A100" i="7" s="1"/>
  <c r="A101" i="7" s="1"/>
  <c r="A102" i="7" s="1"/>
  <c r="A103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5" i="7" s="1"/>
  <c r="A256" i="7" s="1"/>
  <c r="A257" i="7" s="1"/>
  <c r="A258" i="7" s="1"/>
  <c r="A259" i="7" s="1"/>
  <c r="A260" i="7" s="1"/>
  <c r="A261" i="7" s="1"/>
  <c r="A263" i="7" s="1"/>
  <c r="A264" i="7" s="1"/>
  <c r="A265" i="7" s="1"/>
  <c r="A266" i="7" s="1"/>
  <c r="A267" i="7" s="1"/>
  <c r="A268" i="7" s="1"/>
  <c r="A269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9" i="7" s="1"/>
  <c r="A420" i="7" s="1"/>
  <c r="A421" i="7" s="1"/>
  <c r="A422" i="7" s="1"/>
  <c r="A423" i="7" s="1"/>
  <c r="A424" i="7" s="1"/>
  <c r="A425" i="7" s="1"/>
  <c r="A426" i="7" s="1"/>
  <c r="A427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B24" i="6"/>
  <c r="AA24" i="6" s="1"/>
  <c r="AG513" i="6"/>
  <c r="AF513" i="6" s="1"/>
  <c r="AG512" i="6"/>
  <c r="AF512" i="6" s="1"/>
  <c r="AG510" i="6"/>
  <c r="AF510" i="6" s="1"/>
  <c r="AG509" i="6"/>
  <c r="AF509" i="6" s="1"/>
  <c r="AG508" i="6"/>
  <c r="AF508" i="6" s="1"/>
  <c r="AG507" i="6"/>
  <c r="AF507" i="6" s="1"/>
  <c r="AG505" i="6"/>
  <c r="AF505" i="6" s="1"/>
  <c r="AG504" i="6"/>
  <c r="AF504" i="6" s="1"/>
  <c r="AG503" i="6"/>
  <c r="AF503" i="6" s="1"/>
  <c r="AG502" i="6"/>
  <c r="AF502" i="6" s="1"/>
  <c r="AG500" i="6"/>
  <c r="AF500" i="6" s="1"/>
  <c r="AG499" i="6"/>
  <c r="AF499" i="6" s="1"/>
  <c r="AG498" i="6"/>
  <c r="AF498" i="6" s="1"/>
  <c r="AG497" i="6"/>
  <c r="AF497" i="6" s="1"/>
  <c r="AG496" i="6"/>
  <c r="AF496" i="6" s="1"/>
  <c r="AG495" i="6"/>
  <c r="AF495" i="6" s="1"/>
  <c r="AG494" i="6"/>
  <c r="AF494" i="6" s="1"/>
  <c r="AG493" i="6"/>
  <c r="AF493" i="6" s="1"/>
  <c r="AG491" i="6"/>
  <c r="AF491" i="6" s="1"/>
  <c r="AG490" i="6"/>
  <c r="AF490" i="6" s="1"/>
  <c r="AG489" i="6"/>
  <c r="AF489" i="6" s="1"/>
  <c r="AG488" i="6"/>
  <c r="AF488" i="6" s="1"/>
  <c r="AG487" i="6"/>
  <c r="AF487" i="6" s="1"/>
  <c r="AG486" i="6"/>
  <c r="AF486" i="6" s="1"/>
  <c r="AG485" i="6"/>
  <c r="AF485" i="6" s="1"/>
  <c r="AG484" i="6"/>
  <c r="AF484" i="6" s="1"/>
  <c r="AG483" i="6"/>
  <c r="AF483" i="6" s="1"/>
  <c r="AG481" i="6"/>
  <c r="AF481" i="6" s="1"/>
  <c r="AG480" i="6"/>
  <c r="AF480" i="6" s="1"/>
  <c r="AG479" i="6"/>
  <c r="AF479" i="6" s="1"/>
  <c r="AG477" i="6"/>
  <c r="AF477" i="6" s="1"/>
  <c r="AG476" i="6"/>
  <c r="AF476" i="6" s="1"/>
  <c r="AG475" i="6"/>
  <c r="AF475" i="6" s="1"/>
  <c r="AG473" i="6"/>
  <c r="AF473" i="6" s="1"/>
  <c r="AG472" i="6"/>
  <c r="AF472" i="6" s="1"/>
  <c r="AG471" i="6"/>
  <c r="AF471" i="6" s="1"/>
  <c r="AG470" i="6"/>
  <c r="AF470" i="6" s="1"/>
  <c r="AG469" i="6"/>
  <c r="AF469" i="6" s="1"/>
  <c r="AG468" i="6"/>
  <c r="AF468" i="6" s="1"/>
  <c r="AG467" i="6"/>
  <c r="AF467" i="6" s="1"/>
  <c r="AG466" i="6"/>
  <c r="AF466" i="6" s="1"/>
  <c r="AG465" i="6"/>
  <c r="AF465" i="6" s="1"/>
  <c r="AG464" i="6"/>
  <c r="AF464" i="6" s="1"/>
  <c r="AG463" i="6"/>
  <c r="AF463" i="6" s="1"/>
  <c r="AG462" i="6"/>
  <c r="AF462" i="6" s="1"/>
  <c r="AG461" i="6"/>
  <c r="AF461" i="6" s="1"/>
  <c r="AG460" i="6"/>
  <c r="AF460" i="6" s="1"/>
  <c r="AG459" i="6"/>
  <c r="AF459" i="6" s="1"/>
  <c r="AG458" i="6"/>
  <c r="AF458" i="6" s="1"/>
  <c r="AG457" i="6"/>
  <c r="AF457" i="6" s="1"/>
  <c r="AG456" i="6"/>
  <c r="AF456" i="6" s="1"/>
  <c r="AG455" i="6"/>
  <c r="AF455" i="6" s="1"/>
  <c r="AG454" i="6"/>
  <c r="AF454" i="6" s="1"/>
  <c r="AG453" i="6"/>
  <c r="AF453" i="6" s="1"/>
  <c r="AG452" i="6"/>
  <c r="AF452" i="6" s="1"/>
  <c r="AG451" i="6"/>
  <c r="AF451" i="6" s="1"/>
  <c r="AG450" i="6"/>
  <c r="AF450" i="6" s="1"/>
  <c r="AG449" i="6"/>
  <c r="AF449" i="6" s="1"/>
  <c r="AG448" i="6"/>
  <c r="AF448" i="6" s="1"/>
  <c r="AG447" i="6"/>
  <c r="AF447" i="6" s="1"/>
  <c r="AG446" i="6"/>
  <c r="AF446" i="6" s="1"/>
  <c r="AG445" i="6"/>
  <c r="AF445" i="6" s="1"/>
  <c r="AG444" i="6"/>
  <c r="AF444" i="6" s="1"/>
  <c r="AG443" i="6"/>
  <c r="AF443" i="6" s="1"/>
  <c r="AG442" i="6"/>
  <c r="AF442" i="6" s="1"/>
  <c r="AG441" i="6"/>
  <c r="AF441" i="6" s="1"/>
  <c r="AG440" i="6"/>
  <c r="AF440" i="6" s="1"/>
  <c r="AG439" i="6"/>
  <c r="AF439" i="6" s="1"/>
  <c r="AG438" i="6"/>
  <c r="AF438" i="6" s="1"/>
  <c r="AG437" i="6"/>
  <c r="AF437" i="6" s="1"/>
  <c r="AG436" i="6"/>
  <c r="AF436" i="6" s="1"/>
  <c r="AG435" i="6"/>
  <c r="AF435" i="6" s="1"/>
  <c r="AG434" i="6"/>
  <c r="AF434" i="6" s="1"/>
  <c r="AG433" i="6"/>
  <c r="AF433" i="6" s="1"/>
  <c r="AG432" i="6"/>
  <c r="AF432" i="6" s="1"/>
  <c r="AG431" i="6"/>
  <c r="AF431" i="6" s="1"/>
  <c r="AG430" i="6"/>
  <c r="AF430" i="6" s="1"/>
  <c r="AG429" i="6"/>
  <c r="AF429" i="6" s="1"/>
  <c r="AG427" i="6"/>
  <c r="AF427" i="6" s="1"/>
  <c r="AG426" i="6"/>
  <c r="AF426" i="6" s="1"/>
  <c r="AG425" i="6"/>
  <c r="AF425" i="6" s="1"/>
  <c r="AG424" i="6"/>
  <c r="AF424" i="6" s="1"/>
  <c r="AG423" i="6"/>
  <c r="AF423" i="6" s="1"/>
  <c r="AG422" i="6"/>
  <c r="AF422" i="6" s="1"/>
  <c r="AG421" i="6"/>
  <c r="AF421" i="6" s="1"/>
  <c r="AG420" i="6"/>
  <c r="AF420" i="6" s="1"/>
  <c r="AG417" i="6"/>
  <c r="AF417" i="6" s="1"/>
  <c r="AG416" i="6"/>
  <c r="AF416" i="6" s="1"/>
  <c r="AG415" i="6"/>
  <c r="AF415" i="6" s="1"/>
  <c r="AG414" i="6"/>
  <c r="AF414" i="6" s="1"/>
  <c r="AG413" i="6"/>
  <c r="AF413" i="6" s="1"/>
  <c r="AG412" i="6"/>
  <c r="AF412" i="6" s="1"/>
  <c r="AG411" i="6"/>
  <c r="AF411" i="6" s="1"/>
  <c r="AG410" i="6"/>
  <c r="AF410" i="6" s="1"/>
  <c r="AG409" i="6"/>
  <c r="AF409" i="6" s="1"/>
  <c r="AG408" i="6"/>
  <c r="AF408" i="6" s="1"/>
  <c r="AG407" i="6"/>
  <c r="AF407" i="6" s="1"/>
  <c r="AG406" i="6"/>
  <c r="AF406" i="6" s="1"/>
  <c r="AG405" i="6"/>
  <c r="AF405" i="6" s="1"/>
  <c r="AG404" i="6"/>
  <c r="AF404" i="6" s="1"/>
  <c r="AG403" i="6"/>
  <c r="AF403" i="6" s="1"/>
  <c r="AG402" i="6"/>
  <c r="AF402" i="6" s="1"/>
  <c r="AG400" i="6"/>
  <c r="AF400" i="6" s="1"/>
  <c r="AG399" i="6"/>
  <c r="AF399" i="6" s="1"/>
  <c r="AG398" i="6"/>
  <c r="AF398" i="6" s="1"/>
  <c r="AG397" i="6"/>
  <c r="AF397" i="6" s="1"/>
  <c r="AG394" i="6"/>
  <c r="AF394" i="6" s="1"/>
  <c r="AG393" i="6"/>
  <c r="AF393" i="6" s="1"/>
  <c r="AG392" i="6"/>
  <c r="AF392" i="6" s="1"/>
  <c r="AG391" i="6"/>
  <c r="AF391" i="6" s="1"/>
  <c r="AG390" i="6"/>
  <c r="AF390" i="6" s="1"/>
  <c r="AG389" i="6"/>
  <c r="AF389" i="6" s="1"/>
  <c r="AG388" i="6"/>
  <c r="AF388" i="6" s="1"/>
  <c r="AG387" i="6"/>
  <c r="AF387" i="6" s="1"/>
  <c r="AG386" i="6"/>
  <c r="AF386" i="6" s="1"/>
  <c r="AG385" i="6"/>
  <c r="AF385" i="6" s="1"/>
  <c r="AG384" i="6"/>
  <c r="AF384" i="6" s="1"/>
  <c r="AG383" i="6"/>
  <c r="AF383" i="6" s="1"/>
  <c r="AG382" i="6"/>
  <c r="AF382" i="6" s="1"/>
  <c r="AG381" i="6"/>
  <c r="AF381" i="6" s="1"/>
  <c r="AG380" i="6"/>
  <c r="AF380" i="6" s="1"/>
  <c r="AG379" i="6"/>
  <c r="AF379" i="6" s="1"/>
  <c r="AG378" i="6"/>
  <c r="AF378" i="6" s="1"/>
  <c r="AG377" i="6"/>
  <c r="AF377" i="6" s="1"/>
  <c r="AG376" i="6"/>
  <c r="AF376" i="6" s="1"/>
  <c r="AG375" i="6"/>
  <c r="AF375" i="6" s="1"/>
  <c r="AG373" i="6"/>
  <c r="AF373" i="6" s="1"/>
  <c r="AG372" i="6"/>
  <c r="AF372" i="6" s="1"/>
  <c r="AG371" i="6"/>
  <c r="AF371" i="6" s="1"/>
  <c r="AG370" i="6"/>
  <c r="AF370" i="6" s="1"/>
  <c r="AG369" i="6"/>
  <c r="AF369" i="6" s="1"/>
  <c r="AG368" i="6"/>
  <c r="AF368" i="6" s="1"/>
  <c r="AG367" i="6"/>
  <c r="AF367" i="6" s="1"/>
  <c r="AG366" i="6"/>
  <c r="AF366" i="6" s="1"/>
  <c r="AG365" i="6"/>
  <c r="AF365" i="6" s="1"/>
  <c r="AG364" i="6"/>
  <c r="AF364" i="6" s="1"/>
  <c r="AG363" i="6"/>
  <c r="AF363" i="6" s="1"/>
  <c r="AG362" i="6"/>
  <c r="AF362" i="6" s="1"/>
  <c r="AG361" i="6"/>
  <c r="AF361" i="6" s="1"/>
  <c r="AG360" i="6"/>
  <c r="AF360" i="6" s="1"/>
  <c r="AG359" i="6"/>
  <c r="AF359" i="6" s="1"/>
  <c r="AG358" i="6"/>
  <c r="AF358" i="6" s="1"/>
  <c r="AG357" i="6"/>
  <c r="AF357" i="6" s="1"/>
  <c r="AG356" i="6"/>
  <c r="AF356" i="6" s="1"/>
  <c r="AG355" i="6"/>
  <c r="AF355" i="6" s="1"/>
  <c r="AG354" i="6"/>
  <c r="AF354" i="6" s="1"/>
  <c r="AG353" i="6"/>
  <c r="AF353" i="6" s="1"/>
  <c r="AG352" i="6"/>
  <c r="AF352" i="6" s="1"/>
  <c r="AG351" i="6"/>
  <c r="AF351" i="6" s="1"/>
  <c r="AG350" i="6"/>
  <c r="AF350" i="6" s="1"/>
  <c r="AG349" i="6"/>
  <c r="AF349" i="6" s="1"/>
  <c r="AG348" i="6"/>
  <c r="AF348" i="6" s="1"/>
  <c r="AG347" i="6"/>
  <c r="AF347" i="6" s="1"/>
  <c r="AG346" i="6"/>
  <c r="AF346" i="6" s="1"/>
  <c r="AG345" i="6"/>
  <c r="AF345" i="6" s="1"/>
  <c r="AG344" i="6"/>
  <c r="AF344" i="6" s="1"/>
  <c r="AG343" i="6"/>
  <c r="AF343" i="6" s="1"/>
  <c r="AG342" i="6"/>
  <c r="AF342" i="6" s="1"/>
  <c r="AG341" i="6"/>
  <c r="AF341" i="6" s="1"/>
  <c r="AG340" i="6"/>
  <c r="AF340" i="6" s="1"/>
  <c r="AG339" i="6"/>
  <c r="AF339" i="6" s="1"/>
  <c r="AG338" i="6"/>
  <c r="AF338" i="6" s="1"/>
  <c r="AG337" i="6"/>
  <c r="AF337" i="6" s="1"/>
  <c r="AG336" i="6"/>
  <c r="AF336" i="6" s="1"/>
  <c r="AG335" i="6"/>
  <c r="AF335" i="6" s="1"/>
  <c r="AG334" i="6"/>
  <c r="AF334" i="6" s="1"/>
  <c r="AG333" i="6"/>
  <c r="AF333" i="6" s="1"/>
  <c r="AG332" i="6"/>
  <c r="AF332" i="6" s="1"/>
  <c r="AG331" i="6"/>
  <c r="AF331" i="6" s="1"/>
  <c r="AG330" i="6"/>
  <c r="AF330" i="6" s="1"/>
  <c r="AG329" i="6"/>
  <c r="AF329" i="6" s="1"/>
  <c r="AG328" i="6"/>
  <c r="AF328" i="6" s="1"/>
  <c r="AG327" i="6"/>
  <c r="AF327" i="6" s="1"/>
  <c r="AG326" i="6"/>
  <c r="AF326" i="6" s="1"/>
  <c r="AG325" i="6"/>
  <c r="AF325" i="6" s="1"/>
  <c r="AG324" i="6"/>
  <c r="AF324" i="6" s="1"/>
  <c r="AG323" i="6"/>
  <c r="AF323" i="6" s="1"/>
  <c r="AG322" i="6"/>
  <c r="AF322" i="6" s="1"/>
  <c r="AG321" i="6"/>
  <c r="AF321" i="6" s="1"/>
  <c r="AG320" i="6"/>
  <c r="AF320" i="6" s="1"/>
  <c r="AG319" i="6"/>
  <c r="AF319" i="6" s="1"/>
  <c r="AG318" i="6"/>
  <c r="AF318" i="6" s="1"/>
  <c r="AG317" i="6"/>
  <c r="AF317" i="6" s="1"/>
  <c r="AG316" i="6"/>
  <c r="AF316" i="6" s="1"/>
  <c r="AG315" i="6"/>
  <c r="AF315" i="6" s="1"/>
  <c r="AG314" i="6"/>
  <c r="AF314" i="6" s="1"/>
  <c r="AG313" i="6"/>
  <c r="AF313" i="6" s="1"/>
  <c r="AG312" i="6"/>
  <c r="AF312" i="6" s="1"/>
  <c r="AG311" i="6"/>
  <c r="AF311" i="6" s="1"/>
  <c r="AG310" i="6"/>
  <c r="AF310" i="6" s="1"/>
  <c r="AG309" i="6"/>
  <c r="AF309" i="6" s="1"/>
  <c r="AG308" i="6"/>
  <c r="AF308" i="6" s="1"/>
  <c r="AG307" i="6"/>
  <c r="AF307" i="6" s="1"/>
  <c r="AG306" i="6"/>
  <c r="AF306" i="6" s="1"/>
  <c r="AG303" i="6"/>
  <c r="AF303" i="6" s="1"/>
  <c r="AG302" i="6"/>
  <c r="AF302" i="6" s="1"/>
  <c r="AG301" i="6"/>
  <c r="AF301" i="6" s="1"/>
  <c r="AG300" i="6"/>
  <c r="AF300" i="6" s="1"/>
  <c r="AG299" i="6"/>
  <c r="AF299" i="6" s="1"/>
  <c r="AG298" i="6"/>
  <c r="AF298" i="6" s="1"/>
  <c r="AG297" i="6"/>
  <c r="AF297" i="6" s="1"/>
  <c r="AG296" i="6"/>
  <c r="AF296" i="6" s="1"/>
  <c r="AG295" i="6"/>
  <c r="AF295" i="6" s="1"/>
  <c r="AG294" i="6"/>
  <c r="AF294" i="6" s="1"/>
  <c r="AG293" i="6"/>
  <c r="AF293" i="6" s="1"/>
  <c r="AG292" i="6"/>
  <c r="AF292" i="6" s="1"/>
  <c r="AG291" i="6"/>
  <c r="AF291" i="6" s="1"/>
  <c r="AG290" i="6"/>
  <c r="AF290" i="6" s="1"/>
  <c r="AG289" i="6"/>
  <c r="AF289" i="6" s="1"/>
  <c r="AG288" i="6"/>
  <c r="AF288" i="6" s="1"/>
  <c r="AG287" i="6"/>
  <c r="AF287" i="6" s="1"/>
  <c r="AG286" i="6"/>
  <c r="AF286" i="6" s="1"/>
  <c r="AG285" i="6"/>
  <c r="AF285" i="6" s="1"/>
  <c r="AG284" i="6"/>
  <c r="AF284" i="6" s="1"/>
  <c r="AG283" i="6"/>
  <c r="AF283" i="6" s="1"/>
  <c r="AG282" i="6"/>
  <c r="AF282" i="6" s="1"/>
  <c r="AG281" i="6"/>
  <c r="AF281" i="6" s="1"/>
  <c r="AG280" i="6"/>
  <c r="AF280" i="6" s="1"/>
  <c r="AG279" i="6"/>
  <c r="AF279" i="6" s="1"/>
  <c r="AG278" i="6"/>
  <c r="AF278" i="6" s="1"/>
  <c r="AG277" i="6"/>
  <c r="AF277" i="6" s="1"/>
  <c r="AG276" i="6"/>
  <c r="AF276" i="6" s="1"/>
  <c r="AG275" i="6"/>
  <c r="AF275" i="6" s="1"/>
  <c r="AG274" i="6"/>
  <c r="AF274" i="6" s="1"/>
  <c r="AG273" i="6"/>
  <c r="AF273" i="6" s="1"/>
  <c r="AG272" i="6"/>
  <c r="AF272" i="6" s="1"/>
  <c r="AG269" i="6"/>
  <c r="AF269" i="6" s="1"/>
  <c r="AG268" i="6"/>
  <c r="AF268" i="6" s="1"/>
  <c r="AG267" i="6"/>
  <c r="AF267" i="6" s="1"/>
  <c r="AG266" i="6"/>
  <c r="AF266" i="6" s="1"/>
  <c r="AG265" i="6"/>
  <c r="AF265" i="6" s="1"/>
  <c r="AG264" i="6"/>
  <c r="AF264" i="6" s="1"/>
  <c r="AG261" i="6"/>
  <c r="AF261" i="6" s="1"/>
  <c r="AG260" i="6"/>
  <c r="AF260" i="6" s="1"/>
  <c r="AG259" i="6"/>
  <c r="AF259" i="6" s="1"/>
  <c r="AG258" i="6"/>
  <c r="AF258" i="6" s="1"/>
  <c r="AG257" i="6"/>
  <c r="AF257" i="6" s="1"/>
  <c r="AG256" i="6"/>
  <c r="AF256" i="6" s="1"/>
  <c r="AG253" i="6"/>
  <c r="AF253" i="6" s="1"/>
  <c r="AG252" i="6"/>
  <c r="AF252" i="6" s="1"/>
  <c r="AG251" i="6"/>
  <c r="AF251" i="6" s="1"/>
  <c r="AG250" i="6"/>
  <c r="AF250" i="6" s="1"/>
  <c r="AG249" i="6"/>
  <c r="AF249" i="6" s="1"/>
  <c r="AG248" i="6"/>
  <c r="AF248" i="6" s="1"/>
  <c r="AG247" i="6"/>
  <c r="AF247" i="6" s="1"/>
  <c r="AG246" i="6"/>
  <c r="AF246" i="6" s="1"/>
  <c r="AG245" i="6"/>
  <c r="AF245" i="6" s="1"/>
  <c r="AG244" i="6"/>
  <c r="AF244" i="6" s="1"/>
  <c r="AG243" i="6"/>
  <c r="AF243" i="6" s="1"/>
  <c r="AG242" i="6"/>
  <c r="AF242" i="6" s="1"/>
  <c r="AG241" i="6"/>
  <c r="AF241" i="6" s="1"/>
  <c r="AG240" i="6"/>
  <c r="AF240" i="6" s="1"/>
  <c r="AG239" i="6"/>
  <c r="AF239" i="6" s="1"/>
  <c r="AG238" i="6"/>
  <c r="AF238" i="6" s="1"/>
  <c r="AG237" i="6"/>
  <c r="AF237" i="6" s="1"/>
  <c r="AG236" i="6"/>
  <c r="AF236" i="6" s="1"/>
  <c r="AG235" i="6"/>
  <c r="AF235" i="6" s="1"/>
  <c r="AG234" i="6"/>
  <c r="AF234" i="6" s="1"/>
  <c r="AG233" i="6"/>
  <c r="AF233" i="6" s="1"/>
  <c r="AG231" i="6"/>
  <c r="AF231" i="6" s="1"/>
  <c r="AG230" i="6"/>
  <c r="AF230" i="6" s="1"/>
  <c r="AG229" i="6"/>
  <c r="AF229" i="6" s="1"/>
  <c r="AG228" i="6"/>
  <c r="AF228" i="6" s="1"/>
  <c r="AG227" i="6"/>
  <c r="AF227" i="6" s="1"/>
  <c r="AG226" i="6"/>
  <c r="AF226" i="6" s="1"/>
  <c r="AG225" i="6"/>
  <c r="AF225" i="6" s="1"/>
  <c r="AG224" i="6"/>
  <c r="AF224" i="6" s="1"/>
  <c r="AG223" i="6"/>
  <c r="AF223" i="6" s="1"/>
  <c r="AG222" i="6"/>
  <c r="AF222" i="6" s="1"/>
  <c r="AG221" i="6"/>
  <c r="AF221" i="6" s="1"/>
  <c r="AG220" i="6"/>
  <c r="AF220" i="6" s="1"/>
  <c r="AG218" i="6"/>
  <c r="AF218" i="6" s="1"/>
  <c r="AG217" i="6"/>
  <c r="AF217" i="6" s="1"/>
  <c r="AG216" i="6"/>
  <c r="AF216" i="6" s="1"/>
  <c r="AG215" i="6"/>
  <c r="AF215" i="6" s="1"/>
  <c r="AG214" i="6"/>
  <c r="AF214" i="6" s="1"/>
  <c r="AG213" i="6"/>
  <c r="AF213" i="6" s="1"/>
  <c r="AG212" i="6"/>
  <c r="AF212" i="6" s="1"/>
  <c r="AG211" i="6"/>
  <c r="AF211" i="6" s="1"/>
  <c r="AG210" i="6"/>
  <c r="AF210" i="6" s="1"/>
  <c r="AG209" i="6"/>
  <c r="AF209" i="6" s="1"/>
  <c r="AG206" i="6"/>
  <c r="AF206" i="6" s="1"/>
  <c r="AG205" i="6"/>
  <c r="AF205" i="6" s="1"/>
  <c r="AG204" i="6"/>
  <c r="AF204" i="6" s="1"/>
  <c r="AG203" i="6"/>
  <c r="AF203" i="6" s="1"/>
  <c r="AG202" i="6"/>
  <c r="AF202" i="6" s="1"/>
  <c r="AG201" i="6"/>
  <c r="AF201" i="6" s="1"/>
  <c r="AG200" i="6"/>
  <c r="AF200" i="6" s="1"/>
  <c r="AG198" i="6"/>
  <c r="AF198" i="6" s="1"/>
  <c r="AG197" i="6"/>
  <c r="AF197" i="6" s="1"/>
  <c r="AG196" i="6"/>
  <c r="AF196" i="6" s="1"/>
  <c r="AG195" i="6"/>
  <c r="AF195" i="6" s="1"/>
  <c r="AG194" i="6"/>
  <c r="AF194" i="6" s="1"/>
  <c r="AG193" i="6"/>
  <c r="AF193" i="6" s="1"/>
  <c r="AG192" i="6"/>
  <c r="AF192" i="6" s="1"/>
  <c r="AG191" i="6"/>
  <c r="AF191" i="6" s="1"/>
  <c r="AG189" i="6"/>
  <c r="AF189" i="6" s="1"/>
  <c r="AG188" i="6"/>
  <c r="AF188" i="6" s="1"/>
  <c r="AG187" i="6"/>
  <c r="AF187" i="6" s="1"/>
  <c r="AG186" i="6"/>
  <c r="AF186" i="6" s="1"/>
  <c r="AG185" i="6"/>
  <c r="AF185" i="6" s="1"/>
  <c r="AG184" i="6"/>
  <c r="AF184" i="6" s="1"/>
  <c r="AG183" i="6"/>
  <c r="AF183" i="6" s="1"/>
  <c r="AG182" i="6"/>
  <c r="AF182" i="6" s="1"/>
  <c r="AG181" i="6"/>
  <c r="AF181" i="6" s="1"/>
  <c r="AG180" i="6"/>
  <c r="AF180" i="6" s="1"/>
  <c r="AG178" i="6"/>
  <c r="AF178" i="6" s="1"/>
  <c r="AG177" i="6"/>
  <c r="AF177" i="6" s="1"/>
  <c r="AG176" i="6"/>
  <c r="AF176" i="6" s="1"/>
  <c r="AG175" i="6"/>
  <c r="AF175" i="6" s="1"/>
  <c r="AG174" i="6"/>
  <c r="AF174" i="6" s="1"/>
  <c r="AG173" i="6"/>
  <c r="AF173" i="6" s="1"/>
  <c r="AG172" i="6"/>
  <c r="AF172" i="6" s="1"/>
  <c r="AG170" i="6"/>
  <c r="AF170" i="6" s="1"/>
  <c r="AG169" i="6"/>
  <c r="AF169" i="6" s="1"/>
  <c r="AG168" i="6"/>
  <c r="AF168" i="6" s="1"/>
  <c r="AG167" i="6"/>
  <c r="AF167" i="6" s="1"/>
  <c r="AG166" i="6"/>
  <c r="AF166" i="6" s="1"/>
  <c r="AG165" i="6"/>
  <c r="AF165" i="6" s="1"/>
  <c r="AG164" i="6"/>
  <c r="AF164" i="6" s="1"/>
  <c r="AG162" i="6"/>
  <c r="AF162" i="6" s="1"/>
  <c r="AG161" i="6"/>
  <c r="AF161" i="6" s="1"/>
  <c r="AG160" i="6"/>
  <c r="AF160" i="6" s="1"/>
  <c r="AG159" i="6"/>
  <c r="AF159" i="6" s="1"/>
  <c r="AG158" i="6"/>
  <c r="AF158" i="6" s="1"/>
  <c r="AG157" i="6"/>
  <c r="AF157" i="6" s="1"/>
  <c r="AG156" i="6"/>
  <c r="AF156" i="6" s="1"/>
  <c r="AG155" i="6"/>
  <c r="AF155" i="6" s="1"/>
  <c r="AG154" i="6"/>
  <c r="AF154" i="6" s="1"/>
  <c r="AG152" i="6"/>
  <c r="AF152" i="6" s="1"/>
  <c r="AG151" i="6"/>
  <c r="AF151" i="6" s="1"/>
  <c r="AG150" i="6"/>
  <c r="AF150" i="6" s="1"/>
  <c r="AG149" i="6"/>
  <c r="AF149" i="6" s="1"/>
  <c r="AG147" i="6"/>
  <c r="AF147" i="6" s="1"/>
  <c r="AG146" i="6"/>
  <c r="AF146" i="6" s="1"/>
  <c r="AG145" i="6"/>
  <c r="AF145" i="6" s="1"/>
  <c r="AG144" i="6"/>
  <c r="AF144" i="6" s="1"/>
  <c r="AG141" i="6"/>
  <c r="AF141" i="6" s="1"/>
  <c r="AG140" i="6"/>
  <c r="AF140" i="6" s="1"/>
  <c r="AG139" i="6"/>
  <c r="AF139" i="6" s="1"/>
  <c r="AG138" i="6"/>
  <c r="AF138" i="6" s="1"/>
  <c r="AG137" i="6"/>
  <c r="AF137" i="6" s="1"/>
  <c r="AG136" i="6"/>
  <c r="AF136" i="6" s="1"/>
  <c r="AG135" i="6"/>
  <c r="AF135" i="6" s="1"/>
  <c r="AG134" i="6"/>
  <c r="AF134" i="6" s="1"/>
  <c r="AG133" i="6"/>
  <c r="AF133" i="6" s="1"/>
  <c r="AG132" i="6"/>
  <c r="AF132" i="6" s="1"/>
  <c r="AG131" i="6"/>
  <c r="AF131" i="6" s="1"/>
  <c r="AG130" i="6"/>
  <c r="AF130" i="6" s="1"/>
  <c r="AG129" i="6"/>
  <c r="AF129" i="6" s="1"/>
  <c r="AG128" i="6"/>
  <c r="AF128" i="6" s="1"/>
  <c r="AG127" i="6"/>
  <c r="AF127" i="6" s="1"/>
  <c r="AG126" i="6"/>
  <c r="AF126" i="6" s="1"/>
  <c r="AG125" i="6"/>
  <c r="AF125" i="6" s="1"/>
  <c r="AG124" i="6"/>
  <c r="AF124" i="6" s="1"/>
  <c r="AG123" i="6"/>
  <c r="AF123" i="6" s="1"/>
  <c r="AG122" i="6"/>
  <c r="AF122" i="6" s="1"/>
  <c r="AG121" i="6"/>
  <c r="AF121" i="6" s="1"/>
  <c r="AG120" i="6"/>
  <c r="AF120" i="6" s="1"/>
  <c r="AG119" i="6"/>
  <c r="AF119" i="6" s="1"/>
  <c r="AG118" i="6"/>
  <c r="AF118" i="6" s="1"/>
  <c r="AG117" i="6"/>
  <c r="AF117" i="6" s="1"/>
  <c r="AG116" i="6"/>
  <c r="AF116" i="6" s="1"/>
  <c r="AG115" i="6"/>
  <c r="AF115" i="6" s="1"/>
  <c r="AG114" i="6"/>
  <c r="AF114" i="6" s="1"/>
  <c r="AG113" i="6"/>
  <c r="AF113" i="6" s="1"/>
  <c r="AG112" i="6"/>
  <c r="AF112" i="6" s="1"/>
  <c r="AG111" i="6"/>
  <c r="AF111" i="6" s="1"/>
  <c r="AG110" i="6"/>
  <c r="AF110" i="6" s="1"/>
  <c r="AG109" i="6"/>
  <c r="AF109" i="6" s="1"/>
  <c r="AG108" i="6"/>
  <c r="AF108" i="6" s="1"/>
  <c r="AG107" i="6"/>
  <c r="AF107" i="6" s="1"/>
  <c r="AG103" i="6"/>
  <c r="AF103" i="6" s="1"/>
  <c r="AG102" i="6"/>
  <c r="AF102" i="6" s="1"/>
  <c r="AG101" i="6"/>
  <c r="AF101" i="6" s="1"/>
  <c r="AG100" i="6"/>
  <c r="AF100" i="6" s="1"/>
  <c r="AG99" i="6"/>
  <c r="AF99" i="6" s="1"/>
  <c r="AG93" i="6"/>
  <c r="AF93" i="6" s="1"/>
  <c r="AG92" i="6"/>
  <c r="AF92" i="6" s="1"/>
  <c r="AG91" i="6"/>
  <c r="AF91" i="6" s="1"/>
  <c r="AG90" i="6"/>
  <c r="AF90" i="6" s="1"/>
  <c r="AG89" i="6"/>
  <c r="AF89" i="6" s="1"/>
  <c r="AG88" i="6"/>
  <c r="AF88" i="6" s="1"/>
  <c r="AG87" i="6"/>
  <c r="AF87" i="6" s="1"/>
  <c r="AG86" i="6"/>
  <c r="AF86" i="6" s="1"/>
  <c r="AG85" i="6"/>
  <c r="AF85" i="6" s="1"/>
  <c r="AG84" i="6"/>
  <c r="AF84" i="6" s="1"/>
  <c r="AG83" i="6"/>
  <c r="AF83" i="6" s="1"/>
  <c r="AG82" i="6"/>
  <c r="AF82" i="6" s="1"/>
  <c r="AG81" i="6"/>
  <c r="AF81" i="6" s="1"/>
  <c r="AG80" i="6"/>
  <c r="AF80" i="6" s="1"/>
  <c r="AG78" i="6"/>
  <c r="AF78" i="6" s="1"/>
  <c r="AG76" i="6"/>
  <c r="AF76" i="6" s="1"/>
  <c r="AG75" i="6"/>
  <c r="AF75" i="6" s="1"/>
  <c r="AG74" i="6"/>
  <c r="AF74" i="6" s="1"/>
  <c r="AG73" i="6"/>
  <c r="AF73" i="6" s="1"/>
  <c r="AG72" i="6"/>
  <c r="AF72" i="6" s="1"/>
  <c r="AG71" i="6"/>
  <c r="AF71" i="6" s="1"/>
  <c r="AG70" i="6"/>
  <c r="AF70" i="6" s="1"/>
  <c r="AG69" i="6"/>
  <c r="AF69" i="6" s="1"/>
  <c r="AG68" i="6"/>
  <c r="AF68" i="6" s="1"/>
  <c r="AG66" i="6"/>
  <c r="AF66" i="6" s="1"/>
  <c r="AG65" i="6"/>
  <c r="AF65" i="6" s="1"/>
  <c r="AG64" i="6"/>
  <c r="AF64" i="6" s="1"/>
  <c r="AG63" i="6"/>
  <c r="AF63" i="6" s="1"/>
  <c r="AG61" i="6"/>
  <c r="AF61" i="6" s="1"/>
  <c r="AG60" i="6"/>
  <c r="AF60" i="6" s="1"/>
  <c r="AG59" i="6"/>
  <c r="AF59" i="6" s="1"/>
  <c r="AG58" i="6"/>
  <c r="AF58" i="6" s="1"/>
  <c r="AG57" i="6"/>
  <c r="AF57" i="6" s="1"/>
  <c r="AG56" i="6"/>
  <c r="AF56" i="6" s="1"/>
  <c r="AG53" i="6"/>
  <c r="AF53" i="6" s="1"/>
  <c r="AG52" i="6"/>
  <c r="AF52" i="6" s="1"/>
  <c r="AG51" i="6"/>
  <c r="AF51" i="6" s="1"/>
  <c r="AG50" i="6"/>
  <c r="AF50" i="6" s="1"/>
  <c r="AG49" i="6"/>
  <c r="AF49" i="6" s="1"/>
  <c r="AG48" i="6"/>
  <c r="AF48" i="6" s="1"/>
  <c r="AG47" i="6"/>
  <c r="AF47" i="6" s="1"/>
  <c r="AG46" i="6"/>
  <c r="AF46" i="6" s="1"/>
  <c r="AG45" i="6"/>
  <c r="AF45" i="6" s="1"/>
  <c r="AG44" i="6"/>
  <c r="AF44" i="6" s="1"/>
  <c r="AG43" i="6"/>
  <c r="AF43" i="6" s="1"/>
  <c r="AG41" i="6"/>
  <c r="AF41" i="6" s="1"/>
  <c r="AG40" i="6"/>
  <c r="AF40" i="6" s="1"/>
  <c r="AG39" i="6"/>
  <c r="AF39" i="6" s="1"/>
  <c r="AG38" i="6"/>
  <c r="AF38" i="6" s="1"/>
  <c r="AG36" i="6"/>
  <c r="AF36" i="6" s="1"/>
  <c r="AG35" i="6"/>
  <c r="AF35" i="6" s="1"/>
  <c r="AG33" i="6"/>
  <c r="AF33" i="6" s="1"/>
  <c r="AG32" i="6"/>
  <c r="AF32" i="6" s="1"/>
  <c r="AG31" i="6"/>
  <c r="AF31" i="6" s="1"/>
  <c r="AG29" i="6"/>
  <c r="AF29" i="6" s="1"/>
  <c r="AG28" i="6"/>
  <c r="AF28" i="6" s="1"/>
  <c r="AG27" i="6"/>
  <c r="AF27" i="6" s="1"/>
  <c r="AG25" i="6"/>
  <c r="AF25" i="6" s="1"/>
  <c r="AG24" i="6"/>
  <c r="AF24" i="6" s="1"/>
  <c r="AG23" i="6"/>
  <c r="AF23" i="6" s="1"/>
  <c r="AG22" i="6"/>
  <c r="AF22" i="6" s="1"/>
  <c r="AG20" i="6"/>
  <c r="AF20" i="6" s="1"/>
  <c r="AG19" i="6"/>
  <c r="AF19" i="6" s="1"/>
  <c r="AG16" i="6"/>
  <c r="AF16" i="6" s="1"/>
  <c r="AG15" i="6"/>
  <c r="AF15" i="6" s="1"/>
  <c r="AG13" i="6"/>
  <c r="AF13" i="6" s="1"/>
  <c r="AG12" i="6"/>
  <c r="AF12" i="6" s="1"/>
  <c r="AG11" i="6"/>
  <c r="AF11" i="6" s="1"/>
  <c r="AG10" i="6"/>
  <c r="AF10" i="6" s="1"/>
  <c r="AG9" i="6"/>
  <c r="AF9" i="6" s="1"/>
  <c r="AG8" i="6"/>
  <c r="AF8" i="6" s="1"/>
  <c r="AG7" i="6"/>
  <c r="AF7" i="6" s="1"/>
  <c r="AG6" i="6"/>
  <c r="AF6" i="6" s="1"/>
  <c r="AB513" i="6"/>
  <c r="AA513" i="6" s="1"/>
  <c r="AB512" i="6"/>
  <c r="AA512" i="6" s="1"/>
  <c r="AB500" i="6"/>
  <c r="AB499" i="6"/>
  <c r="AB498" i="6"/>
  <c r="AB497" i="6"/>
  <c r="AB496" i="6"/>
  <c r="AB495" i="6"/>
  <c r="AB494" i="6"/>
  <c r="AB493" i="6"/>
  <c r="AB491" i="6"/>
  <c r="AB490" i="6"/>
  <c r="AB489" i="6"/>
  <c r="AB488" i="6"/>
  <c r="AB487" i="6"/>
  <c r="AB486" i="6"/>
  <c r="AB485" i="6"/>
  <c r="AB484" i="6"/>
  <c r="AB483" i="6"/>
  <c r="AB481" i="6"/>
  <c r="AB479" i="6"/>
  <c r="AA479" i="6" s="1"/>
  <c r="AB477" i="6"/>
  <c r="AA477" i="6" s="1"/>
  <c r="AB476" i="6"/>
  <c r="AA476" i="6" s="1"/>
  <c r="AB475" i="6"/>
  <c r="AA475" i="6" s="1"/>
  <c r="AB473" i="6"/>
  <c r="AA473" i="6" s="1"/>
  <c r="AB472" i="6"/>
  <c r="AA472" i="6" s="1"/>
  <c r="AB471" i="6"/>
  <c r="AB470" i="6"/>
  <c r="AA470" i="6" s="1"/>
  <c r="AB469" i="6"/>
  <c r="AA469" i="6" s="1"/>
  <c r="AB468" i="6"/>
  <c r="AA468" i="6" s="1"/>
  <c r="AB467" i="6"/>
  <c r="AA467" i="6" s="1"/>
  <c r="AB466" i="6"/>
  <c r="AA466" i="6" s="1"/>
  <c r="AB465" i="6"/>
  <c r="AA465" i="6" s="1"/>
  <c r="AB464" i="6"/>
  <c r="AA464" i="6" s="1"/>
  <c r="AB463" i="6"/>
  <c r="AA463" i="6" s="1"/>
  <c r="AB462" i="6"/>
  <c r="AA462" i="6" s="1"/>
  <c r="AB461" i="6"/>
  <c r="AA461" i="6" s="1"/>
  <c r="AB460" i="6"/>
  <c r="AA460" i="6" s="1"/>
  <c r="AB459" i="6"/>
  <c r="AB458" i="6"/>
  <c r="AA458" i="6" s="1"/>
  <c r="AB457" i="6"/>
  <c r="AA457" i="6" s="1"/>
  <c r="AB456" i="6"/>
  <c r="AA456" i="6" s="1"/>
  <c r="AB455" i="6"/>
  <c r="AA455" i="6" s="1"/>
  <c r="AB454" i="6"/>
  <c r="AA454" i="6" s="1"/>
  <c r="AB453" i="6"/>
  <c r="AA453" i="6" s="1"/>
  <c r="AB452" i="6"/>
  <c r="AA452" i="6" s="1"/>
  <c r="AB451" i="6"/>
  <c r="AA451" i="6" s="1"/>
  <c r="AB450" i="6"/>
  <c r="AA450" i="6" s="1"/>
  <c r="AB449" i="6"/>
  <c r="AA449" i="6" s="1"/>
  <c r="AB448" i="6"/>
  <c r="AA448" i="6" s="1"/>
  <c r="AB446" i="6"/>
  <c r="AA446" i="6" s="1"/>
  <c r="AB445" i="6"/>
  <c r="AA445" i="6" s="1"/>
  <c r="AB444" i="6"/>
  <c r="AA444" i="6" s="1"/>
  <c r="AB443" i="6"/>
  <c r="AA443" i="6" s="1"/>
  <c r="AB442" i="6"/>
  <c r="AA442" i="6" s="1"/>
  <c r="AB441" i="6"/>
  <c r="AA441" i="6" s="1"/>
  <c r="AB439" i="6"/>
  <c r="AA439" i="6" s="1"/>
  <c r="AB438" i="6"/>
  <c r="AA438" i="6" s="1"/>
  <c r="AB436" i="6"/>
  <c r="AA436" i="6" s="1"/>
  <c r="AB435" i="6"/>
  <c r="AA435" i="6" s="1"/>
  <c r="AB434" i="6"/>
  <c r="AA434" i="6" s="1"/>
  <c r="AB433" i="6"/>
  <c r="AA433" i="6" s="1"/>
  <c r="AB432" i="6"/>
  <c r="AA432" i="6" s="1"/>
  <c r="AB431" i="6"/>
  <c r="AA431" i="6" s="1"/>
  <c r="AB430" i="6"/>
  <c r="AB429" i="6"/>
  <c r="AA429" i="6" s="1"/>
  <c r="AB427" i="6"/>
  <c r="AA427" i="6" s="1"/>
  <c r="AB426" i="6"/>
  <c r="AA426" i="6" s="1"/>
  <c r="AB424" i="6"/>
  <c r="AA424" i="6" s="1"/>
  <c r="AB423" i="6"/>
  <c r="AA423" i="6" s="1"/>
  <c r="AB422" i="6"/>
  <c r="AA422" i="6" s="1"/>
  <c r="AB421" i="6"/>
  <c r="AA421" i="6" s="1"/>
  <c r="AB420" i="6"/>
  <c r="AA420" i="6" s="1"/>
  <c r="AB417" i="6"/>
  <c r="AA417" i="6" s="1"/>
  <c r="AB416" i="6"/>
  <c r="AA416" i="6" s="1"/>
  <c r="AB415" i="6"/>
  <c r="AB414" i="6"/>
  <c r="AA414" i="6" s="1"/>
  <c r="AB413" i="6"/>
  <c r="AA413" i="6" s="1"/>
  <c r="AB412" i="6"/>
  <c r="AA412" i="6" s="1"/>
  <c r="AB411" i="6"/>
  <c r="AA411" i="6" s="1"/>
  <c r="AB410" i="6"/>
  <c r="AA410" i="6" s="1"/>
  <c r="AB409" i="6"/>
  <c r="AA409" i="6" s="1"/>
  <c r="AB408" i="6"/>
  <c r="AA408" i="6" s="1"/>
  <c r="AB407" i="6"/>
  <c r="AA407" i="6" s="1"/>
  <c r="AB406" i="6"/>
  <c r="AA406" i="6" s="1"/>
  <c r="AB405" i="6"/>
  <c r="AA405" i="6" s="1"/>
  <c r="AB404" i="6"/>
  <c r="AA404" i="6" s="1"/>
  <c r="AB403" i="6"/>
  <c r="AB402" i="6"/>
  <c r="AA402" i="6" s="1"/>
  <c r="AB400" i="6"/>
  <c r="AA400" i="6" s="1"/>
  <c r="AB399" i="6"/>
  <c r="AA399" i="6" s="1"/>
  <c r="AB398" i="6"/>
  <c r="AA398" i="6" s="1"/>
  <c r="AB397" i="6"/>
  <c r="AA397" i="6" s="1"/>
  <c r="AB394" i="6"/>
  <c r="AA394" i="6" s="1"/>
  <c r="AB393" i="6"/>
  <c r="AA393" i="6" s="1"/>
  <c r="AB392" i="6"/>
  <c r="AA392" i="6" s="1"/>
  <c r="AB391" i="6"/>
  <c r="AA391" i="6" s="1"/>
  <c r="AB390" i="6"/>
  <c r="AA390" i="6" s="1"/>
  <c r="AB389" i="6"/>
  <c r="AA389" i="6" s="1"/>
  <c r="AB388" i="6"/>
  <c r="AA388" i="6" s="1"/>
  <c r="AB387" i="6"/>
  <c r="AA387" i="6" s="1"/>
  <c r="AB386" i="6"/>
  <c r="AA386" i="6" s="1"/>
  <c r="AB385" i="6"/>
  <c r="AA385" i="6" s="1"/>
  <c r="AB384" i="6"/>
  <c r="AA384" i="6" s="1"/>
  <c r="AB383" i="6"/>
  <c r="AA383" i="6" s="1"/>
  <c r="AB382" i="6"/>
  <c r="AA382" i="6" s="1"/>
  <c r="AB381" i="6"/>
  <c r="AA381" i="6" s="1"/>
  <c r="AB380" i="6"/>
  <c r="AA380" i="6" s="1"/>
  <c r="AB379" i="6"/>
  <c r="AA379" i="6" s="1"/>
  <c r="AB378" i="6"/>
  <c r="AA378" i="6" s="1"/>
  <c r="AB377" i="6"/>
  <c r="AA377" i="6" s="1"/>
  <c r="AB376" i="6"/>
  <c r="AA376" i="6" s="1"/>
  <c r="AB375" i="6"/>
  <c r="AA375" i="6" s="1"/>
  <c r="AB373" i="6"/>
  <c r="AA373" i="6" s="1"/>
  <c r="AB372" i="6"/>
  <c r="AA372" i="6" s="1"/>
  <c r="AB371" i="6"/>
  <c r="AA371" i="6" s="1"/>
  <c r="AB370" i="6"/>
  <c r="AA370" i="6" s="1"/>
  <c r="AB369" i="6"/>
  <c r="AA369" i="6" s="1"/>
  <c r="AB368" i="6"/>
  <c r="AA368" i="6" s="1"/>
  <c r="AB367" i="6"/>
  <c r="AA367" i="6" s="1"/>
  <c r="AB366" i="6"/>
  <c r="AA366" i="6" s="1"/>
  <c r="AB365" i="6"/>
  <c r="AA365" i="6" s="1"/>
  <c r="AB364" i="6"/>
  <c r="AA364" i="6" s="1"/>
  <c r="AB363" i="6"/>
  <c r="AA363" i="6" s="1"/>
  <c r="AB362" i="6"/>
  <c r="AA362" i="6" s="1"/>
  <c r="AB361" i="6"/>
  <c r="AA361" i="6" s="1"/>
  <c r="AB360" i="6"/>
  <c r="AA360" i="6" s="1"/>
  <c r="AB359" i="6"/>
  <c r="AA359" i="6" s="1"/>
  <c r="AB358" i="6"/>
  <c r="AA358" i="6" s="1"/>
  <c r="AB357" i="6"/>
  <c r="AA357" i="6" s="1"/>
  <c r="AB356" i="6"/>
  <c r="AA356" i="6" s="1"/>
  <c r="AB355" i="6"/>
  <c r="AA355" i="6" s="1"/>
  <c r="AB354" i="6"/>
  <c r="AA354" i="6" s="1"/>
  <c r="AB353" i="6"/>
  <c r="AA353" i="6" s="1"/>
  <c r="AB352" i="6"/>
  <c r="AA352" i="6" s="1"/>
  <c r="AB351" i="6"/>
  <c r="AA351" i="6" s="1"/>
  <c r="AB350" i="6"/>
  <c r="AA350" i="6" s="1"/>
  <c r="AB349" i="6"/>
  <c r="AA349" i="6" s="1"/>
  <c r="AB348" i="6"/>
  <c r="AA348" i="6" s="1"/>
  <c r="AB347" i="6"/>
  <c r="AA347" i="6" s="1"/>
  <c r="AB346" i="6"/>
  <c r="AA346" i="6" s="1"/>
  <c r="AB345" i="6"/>
  <c r="AA345" i="6" s="1"/>
  <c r="AB344" i="6"/>
  <c r="AA344" i="6" s="1"/>
  <c r="AB343" i="6"/>
  <c r="AA343" i="6" s="1"/>
  <c r="AB342" i="6"/>
  <c r="AA342" i="6" s="1"/>
  <c r="AB341" i="6"/>
  <c r="AA341" i="6" s="1"/>
  <c r="AB340" i="6"/>
  <c r="AA340" i="6" s="1"/>
  <c r="AB339" i="6"/>
  <c r="AA339" i="6" s="1"/>
  <c r="AB338" i="6"/>
  <c r="AA338" i="6" s="1"/>
  <c r="AB337" i="6"/>
  <c r="AA337" i="6" s="1"/>
  <c r="AB336" i="6"/>
  <c r="AA336" i="6" s="1"/>
  <c r="AB335" i="6"/>
  <c r="AA335" i="6" s="1"/>
  <c r="AB334" i="6"/>
  <c r="AA334" i="6" s="1"/>
  <c r="AB333" i="6"/>
  <c r="AA333" i="6" s="1"/>
  <c r="AB332" i="6"/>
  <c r="AA332" i="6" s="1"/>
  <c r="AB331" i="6"/>
  <c r="AA331" i="6" s="1"/>
  <c r="AB330" i="6"/>
  <c r="AA330" i="6" s="1"/>
  <c r="AB329" i="6"/>
  <c r="AA329" i="6" s="1"/>
  <c r="AB328" i="6"/>
  <c r="AA328" i="6" s="1"/>
  <c r="AB327" i="6"/>
  <c r="AA327" i="6" s="1"/>
  <c r="AB326" i="6"/>
  <c r="AA326" i="6" s="1"/>
  <c r="AB325" i="6"/>
  <c r="AA325" i="6" s="1"/>
  <c r="AB324" i="6"/>
  <c r="AA324" i="6" s="1"/>
  <c r="AB323" i="6"/>
  <c r="AA323" i="6" s="1"/>
  <c r="AB322" i="6"/>
  <c r="AA322" i="6" s="1"/>
  <c r="AB321" i="6"/>
  <c r="AA321" i="6" s="1"/>
  <c r="AB320" i="6"/>
  <c r="AA320" i="6" s="1"/>
  <c r="AB319" i="6"/>
  <c r="AA319" i="6" s="1"/>
  <c r="AB318" i="6"/>
  <c r="AA318" i="6" s="1"/>
  <c r="AB317" i="6"/>
  <c r="AA317" i="6" s="1"/>
  <c r="AB316" i="6"/>
  <c r="AA316" i="6" s="1"/>
  <c r="AB315" i="6"/>
  <c r="AA315" i="6" s="1"/>
  <c r="AB314" i="6"/>
  <c r="AA314" i="6" s="1"/>
  <c r="AB313" i="6"/>
  <c r="AA313" i="6" s="1"/>
  <c r="AB312" i="6"/>
  <c r="AA312" i="6" s="1"/>
  <c r="AB311" i="6"/>
  <c r="AA311" i="6" s="1"/>
  <c r="AB310" i="6"/>
  <c r="AA310" i="6" s="1"/>
  <c r="AB309" i="6"/>
  <c r="AA309" i="6" s="1"/>
  <c r="AB308" i="6"/>
  <c r="AA308" i="6" s="1"/>
  <c r="AB307" i="6"/>
  <c r="AA307" i="6" s="1"/>
  <c r="AB306" i="6"/>
  <c r="AA306" i="6" s="1"/>
  <c r="AB303" i="6"/>
  <c r="AA303" i="6" s="1"/>
  <c r="AB302" i="6"/>
  <c r="AA302" i="6" s="1"/>
  <c r="AB301" i="6"/>
  <c r="AB300" i="6"/>
  <c r="AB299" i="6"/>
  <c r="AA299" i="6" s="1"/>
  <c r="AB298" i="6"/>
  <c r="AA298" i="6" s="1"/>
  <c r="AB297" i="6"/>
  <c r="AA297" i="6" s="1"/>
  <c r="AB296" i="6"/>
  <c r="AA296" i="6" s="1"/>
  <c r="AB295" i="6"/>
  <c r="AA295" i="6" s="1"/>
  <c r="AB294" i="6"/>
  <c r="AA294" i="6" s="1"/>
  <c r="AB293" i="6"/>
  <c r="AA293" i="6" s="1"/>
  <c r="AB292" i="6"/>
  <c r="AA292" i="6" s="1"/>
  <c r="AB291" i="6"/>
  <c r="AA291" i="6" s="1"/>
  <c r="AB290" i="6"/>
  <c r="AA290" i="6" s="1"/>
  <c r="AB289" i="6"/>
  <c r="AB288" i="6"/>
  <c r="AB287" i="6"/>
  <c r="AA287" i="6" s="1"/>
  <c r="AB286" i="6"/>
  <c r="AA286" i="6" s="1"/>
  <c r="AB285" i="6"/>
  <c r="AA285" i="6" s="1"/>
  <c r="AB284" i="6"/>
  <c r="AA284" i="6" s="1"/>
  <c r="AB283" i="6"/>
  <c r="AA283" i="6" s="1"/>
  <c r="AB282" i="6"/>
  <c r="AA282" i="6" s="1"/>
  <c r="AB281" i="6"/>
  <c r="AA281" i="6" s="1"/>
  <c r="AB280" i="6"/>
  <c r="AA280" i="6" s="1"/>
  <c r="AB279" i="6"/>
  <c r="AA279" i="6" s="1"/>
  <c r="AB278" i="6"/>
  <c r="AA278" i="6" s="1"/>
  <c r="AB277" i="6"/>
  <c r="AB276" i="6"/>
  <c r="AB275" i="6"/>
  <c r="AA275" i="6" s="1"/>
  <c r="AB274" i="6"/>
  <c r="AA274" i="6" s="1"/>
  <c r="AB273" i="6"/>
  <c r="AA273" i="6" s="1"/>
  <c r="AB272" i="6"/>
  <c r="AA272" i="6" s="1"/>
  <c r="AB269" i="6"/>
  <c r="AA269" i="6" s="1"/>
  <c r="AB268" i="6"/>
  <c r="AA268" i="6" s="1"/>
  <c r="AB267" i="6"/>
  <c r="AA267" i="6" s="1"/>
  <c r="AB266" i="6"/>
  <c r="AA266" i="6" s="1"/>
  <c r="AB265" i="6"/>
  <c r="AA265" i="6" s="1"/>
  <c r="AB264" i="6"/>
  <c r="AA264" i="6" s="1"/>
  <c r="AB261" i="6"/>
  <c r="AA261" i="6" s="1"/>
  <c r="AB260" i="6"/>
  <c r="AA260" i="6" s="1"/>
  <c r="AB259" i="6"/>
  <c r="AA259" i="6" s="1"/>
  <c r="AB258" i="6"/>
  <c r="AA258" i="6" s="1"/>
  <c r="AB257" i="6"/>
  <c r="AA257" i="6" s="1"/>
  <c r="AB256" i="6"/>
  <c r="AA256" i="6" s="1"/>
  <c r="AB253" i="6"/>
  <c r="AA253" i="6" s="1"/>
  <c r="AB252" i="6"/>
  <c r="AA252" i="6" s="1"/>
  <c r="AB251" i="6"/>
  <c r="AA251" i="6" s="1"/>
  <c r="AB250" i="6"/>
  <c r="AA250" i="6" s="1"/>
  <c r="AB249" i="6"/>
  <c r="AA249" i="6" s="1"/>
  <c r="AB248" i="6"/>
  <c r="AA248" i="6" s="1"/>
  <c r="AB247" i="6"/>
  <c r="AA247" i="6" s="1"/>
  <c r="AB246" i="6"/>
  <c r="AA246" i="6" s="1"/>
  <c r="AB245" i="6"/>
  <c r="AA245" i="6" s="1"/>
  <c r="AB244" i="6"/>
  <c r="AA244" i="6" s="1"/>
  <c r="AB243" i="6"/>
  <c r="AA243" i="6" s="1"/>
  <c r="AB242" i="6"/>
  <c r="AA242" i="6" s="1"/>
  <c r="AB241" i="6"/>
  <c r="AA241" i="6" s="1"/>
  <c r="AB240" i="6"/>
  <c r="AA240" i="6" s="1"/>
  <c r="AB239" i="6"/>
  <c r="AA239" i="6" s="1"/>
  <c r="AB238" i="6"/>
  <c r="AA238" i="6" s="1"/>
  <c r="AB237" i="6"/>
  <c r="AA237" i="6" s="1"/>
  <c r="AB236" i="6"/>
  <c r="AA236" i="6" s="1"/>
  <c r="AB235" i="6"/>
  <c r="AA235" i="6" s="1"/>
  <c r="AB234" i="6"/>
  <c r="AA234" i="6" s="1"/>
  <c r="AB233" i="6"/>
  <c r="AA233" i="6" s="1"/>
  <c r="AB231" i="6"/>
  <c r="AA231" i="6" s="1"/>
  <c r="AB230" i="6"/>
  <c r="AA230" i="6" s="1"/>
  <c r="AB229" i="6"/>
  <c r="AA229" i="6" s="1"/>
  <c r="AB228" i="6"/>
  <c r="AA228" i="6" s="1"/>
  <c r="AB227" i="6"/>
  <c r="AA227" i="6" s="1"/>
  <c r="AB226" i="6"/>
  <c r="AA226" i="6" s="1"/>
  <c r="AB225" i="6"/>
  <c r="AA225" i="6" s="1"/>
  <c r="AB224" i="6"/>
  <c r="AA224" i="6" s="1"/>
  <c r="AB223" i="6"/>
  <c r="AA223" i="6" s="1"/>
  <c r="AB222" i="6"/>
  <c r="AA222" i="6" s="1"/>
  <c r="AB221" i="6"/>
  <c r="AA221" i="6" s="1"/>
  <c r="AB220" i="6"/>
  <c r="AA220" i="6" s="1"/>
  <c r="AB218" i="6"/>
  <c r="AA218" i="6" s="1"/>
  <c r="AB217" i="6"/>
  <c r="AA217" i="6" s="1"/>
  <c r="AB216" i="6"/>
  <c r="AA216" i="6" s="1"/>
  <c r="AB215" i="6"/>
  <c r="AA215" i="6" s="1"/>
  <c r="AB214" i="6"/>
  <c r="AA214" i="6" s="1"/>
  <c r="AB213" i="6"/>
  <c r="AA213" i="6" s="1"/>
  <c r="AB212" i="6"/>
  <c r="AA212" i="6" s="1"/>
  <c r="AB211" i="6"/>
  <c r="AA211" i="6" s="1"/>
  <c r="AB210" i="6"/>
  <c r="AA210" i="6" s="1"/>
  <c r="AB209" i="6"/>
  <c r="AA209" i="6" s="1"/>
  <c r="AB206" i="6"/>
  <c r="AB205" i="6"/>
  <c r="AB204" i="6"/>
  <c r="AB203" i="6"/>
  <c r="AB202" i="6"/>
  <c r="AB201" i="6"/>
  <c r="AB200" i="6"/>
  <c r="AB198" i="6"/>
  <c r="AB197" i="6"/>
  <c r="AB196" i="6"/>
  <c r="AB195" i="6"/>
  <c r="AB194" i="6"/>
  <c r="AB192" i="6"/>
  <c r="AB191" i="6"/>
  <c r="AB189" i="6"/>
  <c r="AB188" i="6"/>
  <c r="AB187" i="6"/>
  <c r="AB186" i="6"/>
  <c r="AB185" i="6"/>
  <c r="AB184" i="6"/>
  <c r="AA184" i="6" s="1"/>
  <c r="AB183" i="6"/>
  <c r="AA183" i="6" s="1"/>
  <c r="AB181" i="6"/>
  <c r="AB180" i="6"/>
  <c r="AB178" i="6"/>
  <c r="AB177" i="6"/>
  <c r="AB176" i="6"/>
  <c r="AA176" i="6" s="1"/>
  <c r="AB175" i="6"/>
  <c r="AA175" i="6" s="1"/>
  <c r="AB174" i="6"/>
  <c r="AA174" i="6" s="1"/>
  <c r="AB173" i="6"/>
  <c r="AA173" i="6" s="1"/>
  <c r="AB172" i="6"/>
  <c r="AB170" i="6"/>
  <c r="AA170" i="6" s="1"/>
  <c r="AB169" i="6"/>
  <c r="AA169" i="6" s="1"/>
  <c r="AB168" i="6"/>
  <c r="AA168" i="6" s="1"/>
  <c r="AB167" i="6"/>
  <c r="AA167" i="6" s="1"/>
  <c r="AB166" i="6"/>
  <c r="AA166" i="6" s="1"/>
  <c r="AB165" i="6"/>
  <c r="AB164" i="6"/>
  <c r="AB162" i="6"/>
  <c r="AA162" i="6" s="1"/>
  <c r="AB161" i="6"/>
  <c r="AA161" i="6" s="1"/>
  <c r="AB160" i="6"/>
  <c r="AA160" i="6" s="1"/>
  <c r="AB159" i="6"/>
  <c r="AA159" i="6" s="1"/>
  <c r="AB158" i="6"/>
  <c r="AA158" i="6" s="1"/>
  <c r="AB157" i="6"/>
  <c r="AA157" i="6" s="1"/>
  <c r="AB156" i="6"/>
  <c r="AA156" i="6" s="1"/>
  <c r="AB155" i="6"/>
  <c r="AA155" i="6" s="1"/>
  <c r="AB154" i="6"/>
  <c r="AA154" i="6" s="1"/>
  <c r="AB152" i="6"/>
  <c r="AA152" i="6" s="1"/>
  <c r="AB151" i="6"/>
  <c r="AA151" i="6" s="1"/>
  <c r="AB150" i="6"/>
  <c r="AA150" i="6" s="1"/>
  <c r="AB149" i="6"/>
  <c r="AA149" i="6" s="1"/>
  <c r="AB147" i="6"/>
  <c r="AA147" i="6" s="1"/>
  <c r="AB146" i="6"/>
  <c r="AA146" i="6" s="1"/>
  <c r="AB145" i="6"/>
  <c r="AA145" i="6" s="1"/>
  <c r="AB144" i="6"/>
  <c r="AA144" i="6" s="1"/>
  <c r="AB141" i="6"/>
  <c r="AA141" i="6" s="1"/>
  <c r="AB140" i="6"/>
  <c r="AA140" i="6" s="1"/>
  <c r="AB139" i="6"/>
  <c r="AA139" i="6" s="1"/>
  <c r="AB138" i="6"/>
  <c r="AA138" i="6" s="1"/>
  <c r="AB137" i="6"/>
  <c r="AA137" i="6" s="1"/>
  <c r="AB136" i="6"/>
  <c r="AA136" i="6" s="1"/>
  <c r="AB135" i="6"/>
  <c r="AA135" i="6" s="1"/>
  <c r="AB134" i="6"/>
  <c r="AA134" i="6" s="1"/>
  <c r="AB133" i="6"/>
  <c r="AA133" i="6" s="1"/>
  <c r="AB132" i="6"/>
  <c r="AA132" i="6" s="1"/>
  <c r="AB131" i="6"/>
  <c r="AA131" i="6" s="1"/>
  <c r="AB130" i="6"/>
  <c r="AA130" i="6" s="1"/>
  <c r="AB129" i="6"/>
  <c r="AA129" i="6" s="1"/>
  <c r="AB128" i="6"/>
  <c r="AA128" i="6" s="1"/>
  <c r="AB127" i="6"/>
  <c r="AA127" i="6" s="1"/>
  <c r="AB126" i="6"/>
  <c r="AA126" i="6" s="1"/>
  <c r="AB125" i="6"/>
  <c r="AA125" i="6" s="1"/>
  <c r="AB124" i="6"/>
  <c r="AA124" i="6" s="1"/>
  <c r="AB123" i="6"/>
  <c r="AA123" i="6" s="1"/>
  <c r="AB122" i="6"/>
  <c r="AA122" i="6" s="1"/>
  <c r="AB121" i="6"/>
  <c r="AA121" i="6" s="1"/>
  <c r="AB120" i="6"/>
  <c r="AA120" i="6" s="1"/>
  <c r="AB119" i="6"/>
  <c r="AA119" i="6" s="1"/>
  <c r="AB118" i="6"/>
  <c r="AA118" i="6" s="1"/>
  <c r="AB117" i="6"/>
  <c r="AA117" i="6" s="1"/>
  <c r="AB116" i="6"/>
  <c r="AA116" i="6" s="1"/>
  <c r="AB115" i="6"/>
  <c r="AA115" i="6" s="1"/>
  <c r="AB114" i="6"/>
  <c r="AA114" i="6" s="1"/>
  <c r="AB113" i="6"/>
  <c r="AA113" i="6" s="1"/>
  <c r="AB112" i="6"/>
  <c r="AA112" i="6" s="1"/>
  <c r="AB111" i="6"/>
  <c r="AA111" i="6" s="1"/>
  <c r="AB110" i="6"/>
  <c r="AB109" i="6"/>
  <c r="AB108" i="6"/>
  <c r="AB107" i="6"/>
  <c r="AB103" i="6"/>
  <c r="AB102" i="6"/>
  <c r="AB101" i="6"/>
  <c r="AB100" i="6"/>
  <c r="AB99" i="6"/>
  <c r="AB93" i="6"/>
  <c r="AA93" i="6" s="1"/>
  <c r="AB92" i="6"/>
  <c r="AB91" i="6"/>
  <c r="AB90" i="6"/>
  <c r="AB89" i="6"/>
  <c r="AB88" i="6"/>
  <c r="AB87" i="6"/>
  <c r="AB86" i="6"/>
  <c r="AB85" i="6"/>
  <c r="AB84" i="6"/>
  <c r="AB83" i="6"/>
  <c r="AB82" i="6"/>
  <c r="AB81" i="6"/>
  <c r="AB80" i="6"/>
  <c r="AB78" i="6"/>
  <c r="AB76" i="6"/>
  <c r="AB74" i="6"/>
  <c r="AB73" i="6"/>
  <c r="AB72" i="6"/>
  <c r="AB71" i="6"/>
  <c r="AB70" i="6"/>
  <c r="AB66" i="6"/>
  <c r="AA66" i="6" s="1"/>
  <c r="AB65" i="6"/>
  <c r="AA65" i="6" s="1"/>
  <c r="AB64" i="6"/>
  <c r="AA64" i="6" s="1"/>
  <c r="AB63" i="6"/>
  <c r="AA63" i="6" s="1"/>
  <c r="AB61" i="6"/>
  <c r="AA61" i="6" s="1"/>
  <c r="AB60" i="6"/>
  <c r="AA60" i="6" s="1"/>
  <c r="AB59" i="6"/>
  <c r="AA59" i="6" s="1"/>
  <c r="AB58" i="6"/>
  <c r="AA58" i="6" s="1"/>
  <c r="AB57" i="6"/>
  <c r="AA57" i="6" s="1"/>
  <c r="AB56" i="6"/>
  <c r="AA56" i="6" s="1"/>
  <c r="AB53" i="6"/>
  <c r="AA53" i="6" s="1"/>
  <c r="AB52" i="6"/>
  <c r="AA52" i="6" s="1"/>
  <c r="AB51" i="6"/>
  <c r="AA51" i="6" s="1"/>
  <c r="AB50" i="6"/>
  <c r="AB49" i="6"/>
  <c r="AB48" i="6"/>
  <c r="AA48" i="6" s="1"/>
  <c r="AB47" i="6"/>
  <c r="AA47" i="6" s="1"/>
  <c r="AB46" i="6"/>
  <c r="AA46" i="6" s="1"/>
  <c r="AB45" i="6"/>
  <c r="AA45" i="6" s="1"/>
  <c r="AB44" i="6"/>
  <c r="AA44" i="6" s="1"/>
  <c r="AB43" i="6"/>
  <c r="AB40" i="6"/>
  <c r="AA40" i="6" s="1"/>
  <c r="AB39" i="6"/>
  <c r="AA39" i="6" s="1"/>
  <c r="AB38" i="6"/>
  <c r="AA38" i="6" s="1"/>
  <c r="AB33" i="6"/>
  <c r="AB31" i="6"/>
  <c r="AB28" i="6"/>
  <c r="AA28" i="6" s="1"/>
  <c r="AB25" i="6"/>
  <c r="AA25" i="6" s="1"/>
  <c r="AB10" i="6"/>
  <c r="AB6" i="6"/>
  <c r="AB10" i="10" l="1"/>
  <c r="AA10" i="10"/>
  <c r="AF144" i="10"/>
  <c r="AB144" i="10"/>
  <c r="J25" i="9"/>
  <c r="J40" i="9"/>
  <c r="J33" i="9"/>
  <c r="J30" i="9"/>
  <c r="J64" i="9"/>
  <c r="A266" i="9"/>
  <c r="A267" i="9" s="1"/>
  <c r="A268" i="9" s="1"/>
  <c r="A269" i="9" s="1"/>
  <c r="A270" i="9" s="1"/>
  <c r="A271" i="9" s="1"/>
  <c r="A272" i="9" s="1"/>
  <c r="A273" i="9" s="1"/>
  <c r="A274" i="9" s="1"/>
  <c r="A282" i="9" s="1"/>
  <c r="A283" i="9" s="1"/>
  <c r="A284" i="9" s="1"/>
  <c r="A285" i="9" s="1"/>
  <c r="A286" i="9" s="1"/>
  <c r="A287" i="9" s="1"/>
  <c r="A288" i="9" s="1"/>
  <c r="A289" i="9" s="1"/>
  <c r="A290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275" i="9"/>
  <c r="J39" i="9"/>
  <c r="J41" i="9"/>
  <c r="J24" i="9"/>
  <c r="J42" i="9"/>
  <c r="J29" i="9"/>
  <c r="AC115" i="9"/>
  <c r="J115" i="9"/>
  <c r="J26" i="9"/>
  <c r="J35" i="9"/>
  <c r="J27" i="9"/>
  <c r="AD93" i="9"/>
  <c r="AF454" i="8"/>
  <c r="AF460" i="8"/>
  <c r="AF285" i="8"/>
  <c r="AF341" i="8"/>
  <c r="AF316" i="8"/>
  <c r="AF248" i="8"/>
  <c r="AF173" i="8"/>
  <c r="AD173" i="8"/>
  <c r="AF186" i="8"/>
  <c r="AD186" i="8"/>
  <c r="AF168" i="8"/>
  <c r="AB138" i="8"/>
  <c r="AF31" i="8"/>
  <c r="AF71" i="8"/>
  <c r="AF90" i="8"/>
  <c r="AD153" i="9"/>
  <c r="AD126" i="9"/>
  <c r="AA126" i="9"/>
  <c r="AD38" i="9"/>
  <c r="AA38" i="9"/>
  <c r="AD50" i="9"/>
  <c r="AA50" i="9"/>
  <c r="AD75" i="9"/>
  <c r="AA75" i="9"/>
  <c r="AC88" i="9"/>
  <c r="AA88" i="9"/>
  <c r="AD101" i="9"/>
  <c r="AA101" i="9"/>
  <c r="AC113" i="9"/>
  <c r="AA113" i="9"/>
  <c r="AC128" i="9"/>
  <c r="AA128" i="9"/>
  <c r="AC142" i="9"/>
  <c r="AA142" i="9"/>
  <c r="AD157" i="9"/>
  <c r="AA157" i="9"/>
  <c r="AD169" i="9"/>
  <c r="AA169" i="9"/>
  <c r="AD181" i="9"/>
  <c r="AA181" i="9"/>
  <c r="AD193" i="9"/>
  <c r="AA193" i="9"/>
  <c r="AD210" i="9"/>
  <c r="AA210" i="9"/>
  <c r="AD224" i="9"/>
  <c r="AA224" i="9"/>
  <c r="AC236" i="9"/>
  <c r="AA236" i="9"/>
  <c r="AD248" i="9"/>
  <c r="AA248" i="9"/>
  <c r="AD260" i="9"/>
  <c r="AA260" i="9"/>
  <c r="AC272" i="9"/>
  <c r="AA272" i="9"/>
  <c r="AD294" i="9"/>
  <c r="AA294" i="9"/>
  <c r="AD16" i="9"/>
  <c r="AA16" i="9"/>
  <c r="AD48" i="9"/>
  <c r="AA48" i="9"/>
  <c r="AC60" i="9"/>
  <c r="AA60" i="9"/>
  <c r="AD86" i="9"/>
  <c r="AA86" i="9"/>
  <c r="AD140" i="9"/>
  <c r="AA140" i="9"/>
  <c r="AD222" i="9"/>
  <c r="AA222" i="9"/>
  <c r="AC246" i="9"/>
  <c r="AA246" i="9"/>
  <c r="AD270" i="9"/>
  <c r="AA270" i="9"/>
  <c r="AD17" i="9"/>
  <c r="AA17" i="9"/>
  <c r="AD87" i="9"/>
  <c r="AA87" i="9"/>
  <c r="AD247" i="9"/>
  <c r="AA247" i="9"/>
  <c r="AD259" i="9"/>
  <c r="AA259" i="9"/>
  <c r="AD271" i="9"/>
  <c r="AA271" i="9"/>
  <c r="AD20" i="9"/>
  <c r="AA20" i="9"/>
  <c r="AD39" i="9"/>
  <c r="AA39" i="9"/>
  <c r="AD51" i="9"/>
  <c r="AA51" i="9"/>
  <c r="AD64" i="9"/>
  <c r="AA64" i="9"/>
  <c r="AD76" i="9"/>
  <c r="AA76" i="9"/>
  <c r="AD102" i="9"/>
  <c r="AA102" i="9"/>
  <c r="AD116" i="9"/>
  <c r="AA116" i="9"/>
  <c r="AD129" i="9"/>
  <c r="AA129" i="9"/>
  <c r="AD143" i="9"/>
  <c r="AA143" i="9"/>
  <c r="AC158" i="9"/>
  <c r="AA158" i="9"/>
  <c r="AC170" i="9"/>
  <c r="AA170" i="9"/>
  <c r="AC182" i="9"/>
  <c r="AA182" i="9"/>
  <c r="AD194" i="9"/>
  <c r="AA194" i="9"/>
  <c r="AD211" i="9"/>
  <c r="AA211" i="9"/>
  <c r="AD225" i="9"/>
  <c r="AA225" i="9"/>
  <c r="AD237" i="9"/>
  <c r="AA237" i="9"/>
  <c r="AD249" i="9"/>
  <c r="AA249" i="9"/>
  <c r="AD261" i="9"/>
  <c r="AA261" i="9"/>
  <c r="AD273" i="9"/>
  <c r="AA273" i="9"/>
  <c r="AD295" i="9"/>
  <c r="AA295" i="9"/>
  <c r="AD36" i="9"/>
  <c r="AA36" i="9"/>
  <c r="AD73" i="9"/>
  <c r="AA73" i="9"/>
  <c r="AC167" i="9"/>
  <c r="AA167" i="9"/>
  <c r="AD258" i="9"/>
  <c r="AA258" i="9"/>
  <c r="AD37" i="9"/>
  <c r="AA37" i="9"/>
  <c r="AD74" i="9"/>
  <c r="AA74" i="9"/>
  <c r="AD112" i="9"/>
  <c r="AA112" i="9"/>
  <c r="AD180" i="9"/>
  <c r="AA180" i="9"/>
  <c r="AD223" i="9"/>
  <c r="AA223" i="9"/>
  <c r="AD293" i="9"/>
  <c r="AA293" i="9"/>
  <c r="AD6" i="9"/>
  <c r="AA6" i="9"/>
  <c r="AD21" i="9"/>
  <c r="AA21" i="9"/>
  <c r="AD40" i="9"/>
  <c r="AA40" i="9"/>
  <c r="AD52" i="9"/>
  <c r="AA52" i="9"/>
  <c r="AC65" i="9"/>
  <c r="AA65" i="9"/>
  <c r="AC103" i="9"/>
  <c r="AA103" i="9"/>
  <c r="AC130" i="9"/>
  <c r="AA130" i="9"/>
  <c r="AD145" i="9"/>
  <c r="AA145" i="9"/>
  <c r="AD159" i="9"/>
  <c r="AA159" i="9"/>
  <c r="AD195" i="9"/>
  <c r="AA195" i="9"/>
  <c r="AD212" i="9"/>
  <c r="AA212" i="9"/>
  <c r="AD226" i="9"/>
  <c r="AA226" i="9"/>
  <c r="AC238" i="9"/>
  <c r="AA238" i="9"/>
  <c r="AD250" i="9"/>
  <c r="AA250" i="9"/>
  <c r="AD262" i="9"/>
  <c r="AA262" i="9"/>
  <c r="AD296" i="9"/>
  <c r="AA296" i="9"/>
  <c r="AD111" i="9"/>
  <c r="AA111" i="9"/>
  <c r="AD49" i="9"/>
  <c r="AA49" i="9"/>
  <c r="AC7" i="9"/>
  <c r="AA7" i="9"/>
  <c r="AC22" i="9"/>
  <c r="AA22" i="9"/>
  <c r="AD41" i="9"/>
  <c r="AA41" i="9"/>
  <c r="AC53" i="9"/>
  <c r="AA53" i="9"/>
  <c r="AD66" i="9"/>
  <c r="AA66" i="9"/>
  <c r="AD92" i="9"/>
  <c r="AA92" i="9"/>
  <c r="AD104" i="9"/>
  <c r="AA104" i="9"/>
  <c r="AC119" i="9"/>
  <c r="AA119" i="9"/>
  <c r="AC131" i="9"/>
  <c r="AA131" i="9"/>
  <c r="AC147" i="9"/>
  <c r="AA147" i="9"/>
  <c r="AD160" i="9"/>
  <c r="AA160" i="9"/>
  <c r="AD172" i="9"/>
  <c r="AA172" i="9"/>
  <c r="AD184" i="9"/>
  <c r="AA184" i="9"/>
  <c r="AD196" i="9"/>
  <c r="AA196" i="9"/>
  <c r="AD213" i="9"/>
  <c r="AA213" i="9"/>
  <c r="AD227" i="9"/>
  <c r="AA227" i="9"/>
  <c r="AD239" i="9"/>
  <c r="AA239" i="9"/>
  <c r="AD251" i="9"/>
  <c r="AA251" i="9"/>
  <c r="AD263" i="9"/>
  <c r="AA263" i="9"/>
  <c r="AD297" i="9"/>
  <c r="AA297" i="9"/>
  <c r="AD191" i="9"/>
  <c r="AA191" i="9"/>
  <c r="AD192" i="9"/>
  <c r="AA192" i="9"/>
  <c r="AD54" i="9"/>
  <c r="AA54" i="9"/>
  <c r="AC67" i="9"/>
  <c r="AA67" i="9"/>
  <c r="AD79" i="9"/>
  <c r="AA79" i="9"/>
  <c r="AD105" i="9"/>
  <c r="AA105" i="9"/>
  <c r="AD120" i="9"/>
  <c r="AA120" i="9"/>
  <c r="AD132" i="9"/>
  <c r="AA132" i="9"/>
  <c r="AD148" i="9"/>
  <c r="AA148" i="9"/>
  <c r="AD161" i="9"/>
  <c r="AA161" i="9"/>
  <c r="AC173" i="9"/>
  <c r="AA173" i="9"/>
  <c r="AD185" i="9"/>
  <c r="AA185" i="9"/>
  <c r="AD197" i="9"/>
  <c r="AA197" i="9"/>
  <c r="AD216" i="9"/>
  <c r="AA216" i="9"/>
  <c r="AD228" i="9"/>
  <c r="AA228" i="9"/>
  <c r="AD240" i="9"/>
  <c r="AA240" i="9"/>
  <c r="AD252" i="9"/>
  <c r="AA252" i="9"/>
  <c r="AD264" i="9"/>
  <c r="AA264" i="9"/>
  <c r="AC285" i="9"/>
  <c r="AA285" i="9"/>
  <c r="AD298" i="9"/>
  <c r="AA298" i="9"/>
  <c r="AD99" i="9"/>
  <c r="AA99" i="9"/>
  <c r="AD9" i="9"/>
  <c r="AA9" i="9"/>
  <c r="AD31" i="9"/>
  <c r="AA31" i="9"/>
  <c r="AC43" i="9"/>
  <c r="AA43" i="9"/>
  <c r="AC55" i="9"/>
  <c r="AA55" i="9"/>
  <c r="AD68" i="9"/>
  <c r="AA68" i="9"/>
  <c r="AD80" i="9"/>
  <c r="AA80" i="9"/>
  <c r="AD94" i="9"/>
  <c r="AA94" i="9"/>
  <c r="AD106" i="9"/>
  <c r="AA106" i="9"/>
  <c r="AC121" i="9"/>
  <c r="AA121" i="9"/>
  <c r="AC133" i="9"/>
  <c r="AA133" i="9"/>
  <c r="AD149" i="9"/>
  <c r="AA149" i="9"/>
  <c r="AD162" i="9"/>
  <c r="AA162" i="9"/>
  <c r="AD174" i="9"/>
  <c r="AA174" i="9"/>
  <c r="AD186" i="9"/>
  <c r="AA186" i="9"/>
  <c r="AD200" i="9"/>
  <c r="AA200" i="9"/>
  <c r="AD217" i="9"/>
  <c r="AA217" i="9"/>
  <c r="AD229" i="9"/>
  <c r="AA229" i="9"/>
  <c r="AC241" i="9"/>
  <c r="AA241" i="9"/>
  <c r="AD253" i="9"/>
  <c r="AA253" i="9"/>
  <c r="AD265" i="9"/>
  <c r="AA265" i="9"/>
  <c r="AD286" i="9"/>
  <c r="AA286" i="9"/>
  <c r="AD299" i="9"/>
  <c r="AA299" i="9"/>
  <c r="AD206" i="9"/>
  <c r="AA206" i="9"/>
  <c r="AC235" i="9"/>
  <c r="AA235" i="9"/>
  <c r="AD12" i="9"/>
  <c r="AA12" i="9"/>
  <c r="AD32" i="9"/>
  <c r="AA32" i="9"/>
  <c r="AD44" i="9"/>
  <c r="AA44" i="9"/>
  <c r="AD56" i="9"/>
  <c r="AA56" i="9"/>
  <c r="AD69" i="9"/>
  <c r="AA69" i="9"/>
  <c r="AD81" i="9"/>
  <c r="AA81" i="9"/>
  <c r="AD95" i="9"/>
  <c r="AA95" i="9"/>
  <c r="AD107" i="9"/>
  <c r="AA107" i="9"/>
  <c r="AC122" i="9"/>
  <c r="AA122" i="9"/>
  <c r="AC134" i="9"/>
  <c r="AA134" i="9"/>
  <c r="AC163" i="9"/>
  <c r="AA163" i="9"/>
  <c r="AD175" i="9"/>
  <c r="AA175" i="9"/>
  <c r="AD187" i="9"/>
  <c r="AA187" i="9"/>
  <c r="AD218" i="9"/>
  <c r="AA218" i="9"/>
  <c r="AD230" i="9"/>
  <c r="AA230" i="9"/>
  <c r="AD242" i="9"/>
  <c r="AA242" i="9"/>
  <c r="AD254" i="9"/>
  <c r="AA254" i="9"/>
  <c r="AC266" i="9"/>
  <c r="AA266" i="9"/>
  <c r="AC301" i="9"/>
  <c r="AA301" i="9"/>
  <c r="AC179" i="9"/>
  <c r="AA179" i="9"/>
  <c r="AD168" i="9"/>
  <c r="AA168" i="9"/>
  <c r="AD13" i="9"/>
  <c r="AA13" i="9"/>
  <c r="AD33" i="9"/>
  <c r="AA33" i="9"/>
  <c r="AD45" i="9"/>
  <c r="AA45" i="9"/>
  <c r="AD57" i="9"/>
  <c r="AA57" i="9"/>
  <c r="AD83" i="9"/>
  <c r="AA83" i="9"/>
  <c r="AD96" i="9"/>
  <c r="AA96" i="9"/>
  <c r="AD108" i="9"/>
  <c r="AA108" i="9"/>
  <c r="AD123" i="9"/>
  <c r="AA123" i="9"/>
  <c r="AD136" i="9"/>
  <c r="AA136" i="9"/>
  <c r="AD151" i="9"/>
  <c r="AA151" i="9"/>
  <c r="AD164" i="9"/>
  <c r="AA164" i="9"/>
  <c r="AC176" i="9"/>
  <c r="AA176" i="9"/>
  <c r="AD188" i="9"/>
  <c r="AA188" i="9"/>
  <c r="AD203" i="9"/>
  <c r="AA203" i="9"/>
  <c r="AD219" i="9"/>
  <c r="AA219" i="9"/>
  <c r="AD231" i="9"/>
  <c r="AA231" i="9"/>
  <c r="AD243" i="9"/>
  <c r="AA243" i="9"/>
  <c r="AD255" i="9"/>
  <c r="AA255" i="9"/>
  <c r="AD267" i="9"/>
  <c r="AA267" i="9"/>
  <c r="AC288" i="9"/>
  <c r="AA288" i="9"/>
  <c r="AD302" i="9"/>
  <c r="AA302" i="9"/>
  <c r="AD154" i="9"/>
  <c r="AA154" i="9"/>
  <c r="AD61" i="9"/>
  <c r="AA61" i="9"/>
  <c r="AD5" i="9"/>
  <c r="AA5" i="9"/>
  <c r="AD14" i="9"/>
  <c r="AA14" i="9"/>
  <c r="AC34" i="9"/>
  <c r="AA34" i="9"/>
  <c r="AC58" i="9"/>
  <c r="AA58" i="9"/>
  <c r="AD71" i="9"/>
  <c r="AA71" i="9"/>
  <c r="AD84" i="9"/>
  <c r="AA84" i="9"/>
  <c r="AD97" i="9"/>
  <c r="AA97" i="9"/>
  <c r="AD109" i="9"/>
  <c r="AA109" i="9"/>
  <c r="AC124" i="9"/>
  <c r="AA124" i="9"/>
  <c r="AC138" i="9"/>
  <c r="AA138" i="9"/>
  <c r="AC152" i="9"/>
  <c r="AA152" i="9"/>
  <c r="AC165" i="9"/>
  <c r="AA165" i="9"/>
  <c r="AD177" i="9"/>
  <c r="AA177" i="9"/>
  <c r="AD189" i="9"/>
  <c r="AA189" i="9"/>
  <c r="AC204" i="9"/>
  <c r="AA204" i="9"/>
  <c r="AC232" i="9"/>
  <c r="AA232" i="9"/>
  <c r="AC244" i="9"/>
  <c r="AA244" i="9"/>
  <c r="AD256" i="9"/>
  <c r="AA256" i="9"/>
  <c r="AD268" i="9"/>
  <c r="AA268" i="9"/>
  <c r="AD289" i="9"/>
  <c r="AA289" i="9"/>
  <c r="AD303" i="9"/>
  <c r="AA303" i="9"/>
  <c r="AD234" i="9"/>
  <c r="AA234" i="9"/>
  <c r="AD100" i="9"/>
  <c r="AA100" i="9"/>
  <c r="AC15" i="9"/>
  <c r="AA15" i="9"/>
  <c r="AC47" i="9"/>
  <c r="AA47" i="9"/>
  <c r="AD72" i="9"/>
  <c r="AA72" i="9"/>
  <c r="AD85" i="9"/>
  <c r="AA85" i="9"/>
  <c r="AD98" i="9"/>
  <c r="AA98" i="9"/>
  <c r="AD110" i="9"/>
  <c r="AA110" i="9"/>
  <c r="AC125" i="9"/>
  <c r="AA125" i="9"/>
  <c r="AD139" i="9"/>
  <c r="AA139" i="9"/>
  <c r="AD166" i="9"/>
  <c r="AA166" i="9"/>
  <c r="AD178" i="9"/>
  <c r="AA178" i="9"/>
  <c r="AD190" i="9"/>
  <c r="AA190" i="9"/>
  <c r="AD205" i="9"/>
  <c r="AA205" i="9"/>
  <c r="AD221" i="9"/>
  <c r="AA221" i="9"/>
  <c r="AC233" i="9"/>
  <c r="AA233" i="9"/>
  <c r="AC245" i="9"/>
  <c r="AA245" i="9"/>
  <c r="AD257" i="9"/>
  <c r="AA257" i="9"/>
  <c r="AC269" i="9"/>
  <c r="AA269" i="9"/>
  <c r="AD290" i="9"/>
  <c r="AA290" i="9"/>
  <c r="AA144" i="11"/>
  <c r="AB25" i="9"/>
  <c r="AA25" i="9" s="1"/>
  <c r="AB24" i="9"/>
  <c r="AA24" i="9" s="1"/>
  <c r="AH82" i="9"/>
  <c r="AB28" i="9"/>
  <c r="AA28" i="9" s="1"/>
  <c r="AH178" i="9"/>
  <c r="AH190" i="9"/>
  <c r="AB19" i="9"/>
  <c r="AA19" i="9" s="1"/>
  <c r="AF225" i="7"/>
  <c r="AF455" i="7"/>
  <c r="AF151" i="7"/>
  <c r="AF178" i="7"/>
  <c r="AF331" i="7"/>
  <c r="AF201" i="7"/>
  <c r="AB452" i="7"/>
  <c r="AF370" i="7"/>
  <c r="AF294" i="7"/>
  <c r="AD294" i="7"/>
  <c r="AA412" i="7"/>
  <c r="AF131" i="7"/>
  <c r="AB420" i="7"/>
  <c r="AF278" i="7"/>
  <c r="AD278" i="7"/>
  <c r="AF345" i="7"/>
  <c r="AD345" i="7"/>
  <c r="AA285" i="7"/>
  <c r="AB322" i="7"/>
  <c r="AB274" i="7"/>
  <c r="AF311" i="7"/>
  <c r="AD311" i="7"/>
  <c r="AF313" i="7"/>
  <c r="AD313" i="7"/>
  <c r="AF86" i="7"/>
  <c r="AD86" i="7"/>
  <c r="AA294" i="7"/>
  <c r="AF19" i="7"/>
  <c r="AF275" i="8"/>
  <c r="AF48" i="8"/>
  <c r="AF56" i="8"/>
  <c r="AF174" i="8"/>
  <c r="AF187" i="8"/>
  <c r="AB220" i="8"/>
  <c r="AF206" i="8"/>
  <c r="AF235" i="8"/>
  <c r="AB252" i="8"/>
  <c r="AF211" i="8"/>
  <c r="AB441" i="8"/>
  <c r="AF198" i="8"/>
  <c r="AF309" i="8"/>
  <c r="AA315" i="8"/>
  <c r="AF386" i="8"/>
  <c r="AF338" i="8"/>
  <c r="AB449" i="8"/>
  <c r="AF315" i="8"/>
  <c r="AF422" i="8"/>
  <c r="AF439" i="8"/>
  <c r="AF473" i="8"/>
  <c r="AF116" i="8"/>
  <c r="AF183" i="8"/>
  <c r="AF257" i="8"/>
  <c r="AB322" i="8"/>
  <c r="AF322" i="8"/>
  <c r="AF507" i="8"/>
  <c r="AF157" i="8"/>
  <c r="AF220" i="8"/>
  <c r="AF330" i="8"/>
  <c r="AF159" i="8"/>
  <c r="AA235" i="8"/>
  <c r="AF252" i="8"/>
  <c r="AF372" i="8"/>
  <c r="AF432" i="8"/>
  <c r="AH288" i="6"/>
  <c r="AA288" i="6"/>
  <c r="AH165" i="6"/>
  <c r="AA165" i="6"/>
  <c r="AH277" i="6"/>
  <c r="AA277" i="6"/>
  <c r="AH50" i="6"/>
  <c r="AA50" i="6"/>
  <c r="AH206" i="6"/>
  <c r="AH403" i="6"/>
  <c r="AA403" i="6"/>
  <c r="AH300" i="6"/>
  <c r="AA300" i="6"/>
  <c r="AH178" i="6"/>
  <c r="AA178" i="6"/>
  <c r="AH71" i="6"/>
  <c r="AH301" i="6"/>
  <c r="AA301" i="6"/>
  <c r="AH91" i="6"/>
  <c r="AA91" i="6"/>
  <c r="AH177" i="6"/>
  <c r="AA177" i="6"/>
  <c r="AH43" i="6"/>
  <c r="AA43" i="6"/>
  <c r="AH459" i="6"/>
  <c r="AA459" i="6"/>
  <c r="AH276" i="6"/>
  <c r="AA276" i="6"/>
  <c r="AH430" i="6"/>
  <c r="AA430" i="6"/>
  <c r="AH194" i="6"/>
  <c r="AH289" i="6"/>
  <c r="AA289" i="6"/>
  <c r="AH415" i="6"/>
  <c r="AA415" i="6"/>
  <c r="AH471" i="6"/>
  <c r="AA471" i="6"/>
  <c r="AH49" i="6"/>
  <c r="AA49" i="6"/>
  <c r="AH172" i="6"/>
  <c r="AH158" i="6"/>
  <c r="AH86" i="6"/>
  <c r="AH99" i="6"/>
  <c r="AH114" i="6"/>
  <c r="AH126" i="6"/>
  <c r="AH138" i="6"/>
  <c r="AH181" i="6"/>
  <c r="AH493" i="6"/>
  <c r="AH441" i="6"/>
  <c r="AH477" i="6"/>
  <c r="AH110" i="6"/>
  <c r="AH122" i="6"/>
  <c r="AH134" i="6"/>
  <c r="AH176" i="6"/>
  <c r="AH275" i="6"/>
  <c r="AH287" i="6"/>
  <c r="AH299" i="6"/>
  <c r="AH313" i="6"/>
  <c r="AH325" i="6"/>
  <c r="AH337" i="6"/>
  <c r="AH349" i="6"/>
  <c r="AH361" i="6"/>
  <c r="AH373" i="6"/>
  <c r="AF383" i="7"/>
  <c r="AF397" i="7"/>
  <c r="AF414" i="7"/>
  <c r="AF119" i="7"/>
  <c r="AF173" i="7"/>
  <c r="AF371" i="7"/>
  <c r="AF390" i="7"/>
  <c r="AB414" i="7"/>
  <c r="AF174" i="7"/>
  <c r="AF203" i="7"/>
  <c r="AF211" i="7"/>
  <c r="AB249" i="7"/>
  <c r="AA278" i="7"/>
  <c r="AA423" i="7"/>
  <c r="AF469" i="7"/>
  <c r="Z13" i="7"/>
  <c r="AA13" i="7" s="1"/>
  <c r="AB472" i="7"/>
  <c r="AF50" i="7"/>
  <c r="AA161" i="7"/>
  <c r="AF315" i="7"/>
  <c r="AF417" i="7"/>
  <c r="AF161" i="7"/>
  <c r="AA383" i="7"/>
  <c r="AF51" i="7"/>
  <c r="AF134" i="7"/>
  <c r="AF162" i="7"/>
  <c r="AA194" i="7"/>
  <c r="AF408" i="7"/>
  <c r="AF412" i="7"/>
  <c r="AF424" i="7"/>
  <c r="AF471" i="7"/>
  <c r="AF485" i="7"/>
  <c r="AF491" i="7"/>
  <c r="AF150" i="7"/>
  <c r="AF240" i="7"/>
  <c r="AF246" i="7"/>
  <c r="AF226" i="8"/>
  <c r="AB63" i="8"/>
  <c r="AB185" i="8"/>
  <c r="AA453" i="8"/>
  <c r="AA464" i="8"/>
  <c r="AB476" i="8"/>
  <c r="AB414" i="8"/>
  <c r="AF63" i="8"/>
  <c r="AA93" i="8"/>
  <c r="AA181" i="8"/>
  <c r="AF191" i="8"/>
  <c r="AF245" i="8"/>
  <c r="AF354" i="8"/>
  <c r="AF476" i="8"/>
  <c r="AF359" i="8"/>
  <c r="AA377" i="8"/>
  <c r="Z7" i="8"/>
  <c r="AA7" i="8" s="1"/>
  <c r="AB10" i="8"/>
  <c r="AF93" i="8"/>
  <c r="AF130" i="8"/>
  <c r="AF222" i="8"/>
  <c r="AA338" i="8"/>
  <c r="AF434" i="8"/>
  <c r="AB439" i="8"/>
  <c r="AF453" i="8"/>
  <c r="AF464" i="8"/>
  <c r="AF51" i="8"/>
  <c r="AF59" i="8"/>
  <c r="AF108" i="8"/>
  <c r="AB158" i="8"/>
  <c r="AF196" i="8"/>
  <c r="AF236" i="8"/>
  <c r="AF253" i="8"/>
  <c r="AF261" i="8"/>
  <c r="AB276" i="8"/>
  <c r="AF293" i="8"/>
  <c r="AB334" i="8"/>
  <c r="AF391" i="8"/>
  <c r="AF416" i="8"/>
  <c r="AF431" i="8"/>
  <c r="AA479" i="8"/>
  <c r="AF158" i="8"/>
  <c r="AF334" i="8"/>
  <c r="AF345" i="8"/>
  <c r="AA99" i="8"/>
  <c r="AF405" i="8"/>
  <c r="AF72" i="8"/>
  <c r="AF85" i="8"/>
  <c r="AF456" i="8"/>
  <c r="AA24" i="8"/>
  <c r="Z16" i="8"/>
  <c r="AB16" i="8" s="1"/>
  <c r="AA173" i="8"/>
  <c r="AB277" i="8"/>
  <c r="AA432" i="8"/>
  <c r="AA196" i="8"/>
  <c r="Z9" i="8"/>
  <c r="AF9" i="8" s="1"/>
  <c r="AF301" i="8"/>
  <c r="AF441" i="8"/>
  <c r="AF493" i="8"/>
  <c r="AF499" i="8"/>
  <c r="AH448" i="6"/>
  <c r="AH472" i="6"/>
  <c r="AH489" i="6"/>
  <c r="AH268" i="6"/>
  <c r="AH282" i="6"/>
  <c r="AH294" i="6"/>
  <c r="AH408" i="6"/>
  <c r="AH460" i="6"/>
  <c r="AH186" i="6"/>
  <c r="AH295" i="6"/>
  <c r="AH369" i="6"/>
  <c r="AH488" i="6"/>
  <c r="AH201" i="6"/>
  <c r="AH283" i="6"/>
  <c r="AH309" i="6"/>
  <c r="AH321" i="6"/>
  <c r="AH333" i="6"/>
  <c r="AH345" i="6"/>
  <c r="AH357" i="6"/>
  <c r="AH382" i="6"/>
  <c r="AH394" i="6"/>
  <c r="AH423" i="6"/>
  <c r="AH173" i="6"/>
  <c r="AH242" i="6"/>
  <c r="AH272" i="6"/>
  <c r="AH284" i="6"/>
  <c r="AH296" i="6"/>
  <c r="AH310" i="6"/>
  <c r="AH322" i="6"/>
  <c r="AH334" i="6"/>
  <c r="AH346" i="6"/>
  <c r="AH358" i="6"/>
  <c r="AH370" i="6"/>
  <c r="AH410" i="6"/>
  <c r="AH453" i="6"/>
  <c r="AH465" i="6"/>
  <c r="AH101" i="6"/>
  <c r="AH116" i="6"/>
  <c r="AH128" i="6"/>
  <c r="AH140" i="6"/>
  <c r="AH146" i="6"/>
  <c r="AH174" i="6"/>
  <c r="AH230" i="6"/>
  <c r="AH273" i="6"/>
  <c r="AH285" i="6"/>
  <c r="AH297" i="6"/>
  <c r="AH398" i="6"/>
  <c r="AH74" i="6"/>
  <c r="AH147" i="6"/>
  <c r="AH175" i="6"/>
  <c r="AH189" i="6"/>
  <c r="AH218" i="6"/>
  <c r="AH274" i="6"/>
  <c r="AH286" i="6"/>
  <c r="AH298" i="6"/>
  <c r="AH385" i="6"/>
  <c r="AD300" i="9"/>
  <c r="AH70" i="9"/>
  <c r="AH15" i="9"/>
  <c r="AB10" i="9"/>
  <c r="AA10" i="9" s="1"/>
  <c r="AH35" i="9"/>
  <c r="AH59" i="9"/>
  <c r="AH273" i="9"/>
  <c r="AH146" i="9"/>
  <c r="AH189" i="9"/>
  <c r="AH262" i="9"/>
  <c r="AH23" i="9"/>
  <c r="AH103" i="9"/>
  <c r="AH115" i="9"/>
  <c r="AH44" i="9"/>
  <c r="AB301" i="7"/>
  <c r="AB276" i="7"/>
  <c r="AF499" i="7"/>
  <c r="AA6" i="7"/>
  <c r="AF213" i="7"/>
  <c r="AB302" i="7"/>
  <c r="AF339" i="7"/>
  <c r="AB377" i="7"/>
  <c r="AF392" i="7"/>
  <c r="AF423" i="7"/>
  <c r="AB439" i="7"/>
  <c r="AF461" i="7"/>
  <c r="AB470" i="7"/>
  <c r="AF476" i="7"/>
  <c r="AF432" i="7"/>
  <c r="AF513" i="7"/>
  <c r="AF353" i="7"/>
  <c r="AF72" i="7"/>
  <c r="AF89" i="7"/>
  <c r="AA114" i="7"/>
  <c r="AF302" i="7"/>
  <c r="AF349" i="7"/>
  <c r="AF393" i="7"/>
  <c r="AF439" i="7"/>
  <c r="AB24" i="7"/>
  <c r="AF399" i="7"/>
  <c r="AF114" i="7"/>
  <c r="AB226" i="7"/>
  <c r="AF109" i="7"/>
  <c r="AF172" i="7"/>
  <c r="AF209" i="7"/>
  <c r="AF317" i="7"/>
  <c r="AF346" i="7"/>
  <c r="AF429" i="7"/>
  <c r="AA462" i="7"/>
  <c r="AF57" i="7"/>
  <c r="AF261" i="7"/>
  <c r="AA460" i="7"/>
  <c r="AA118" i="7"/>
  <c r="AF236" i="7"/>
  <c r="AA222" i="7"/>
  <c r="AF227" i="7"/>
  <c r="AA424" i="7"/>
  <c r="AF452" i="7"/>
  <c r="AA479" i="7"/>
  <c r="AA485" i="7"/>
  <c r="AA296" i="7"/>
  <c r="AA487" i="7"/>
  <c r="AF41" i="7"/>
  <c r="AA129" i="7"/>
  <c r="AF369" i="7"/>
  <c r="AB181" i="7"/>
  <c r="AF235" i="7"/>
  <c r="AF307" i="7"/>
  <c r="AF347" i="7"/>
  <c r="AF357" i="7"/>
  <c r="AF486" i="7"/>
  <c r="AA491" i="7"/>
  <c r="AA27" i="11"/>
  <c r="AF27" i="11"/>
  <c r="AB27" i="11"/>
  <c r="AF28" i="11"/>
  <c r="AB28" i="11"/>
  <c r="AA28" i="11"/>
  <c r="AF198" i="11"/>
  <c r="AB198" i="11"/>
  <c r="AA198" i="11"/>
  <c r="AD284" i="9"/>
  <c r="AB135" i="9"/>
  <c r="AH11" i="9"/>
  <c r="AH43" i="9"/>
  <c r="AH104" i="9"/>
  <c r="AH169" i="9"/>
  <c r="AH242" i="9"/>
  <c r="AH77" i="9"/>
  <c r="AH90" i="9"/>
  <c r="AH127" i="9"/>
  <c r="AH158" i="9"/>
  <c r="AH170" i="9"/>
  <c r="AH231" i="9"/>
  <c r="AH243" i="9"/>
  <c r="AH29" i="9"/>
  <c r="AH171" i="9"/>
  <c r="AH183" i="9"/>
  <c r="AH195" i="9"/>
  <c r="AH220" i="9"/>
  <c r="AH256" i="9"/>
  <c r="AH287" i="9"/>
  <c r="AH300" i="9"/>
  <c r="AD70" i="9"/>
  <c r="AH56" i="9"/>
  <c r="AH55" i="9"/>
  <c r="AC127" i="9"/>
  <c r="AD183" i="9"/>
  <c r="AD220" i="9"/>
  <c r="AD287" i="9"/>
  <c r="AH34" i="9"/>
  <c r="AH105" i="9"/>
  <c r="AH179" i="9"/>
  <c r="AH251" i="9"/>
  <c r="AH263" i="9"/>
  <c r="AH168" i="9"/>
  <c r="AH180" i="9"/>
  <c r="AH252" i="9"/>
  <c r="AD90" i="9"/>
  <c r="AH13" i="9"/>
  <c r="AH241" i="9"/>
  <c r="AH253" i="9"/>
  <c r="AH14" i="9"/>
  <c r="AH25" i="9"/>
  <c r="AH83" i="9"/>
  <c r="AH84" i="9"/>
  <c r="AH159" i="9"/>
  <c r="AH74" i="9"/>
  <c r="AH85" i="9"/>
  <c r="AH232" i="9"/>
  <c r="AH136" i="9"/>
  <c r="AH210" i="9"/>
  <c r="AH64" i="9"/>
  <c r="AH125" i="9"/>
  <c r="AH138" i="9"/>
  <c r="AH211" i="9"/>
  <c r="AH289" i="9"/>
  <c r="AD171" i="9"/>
  <c r="AH201" i="9"/>
  <c r="AH214" i="9"/>
  <c r="AH274" i="9"/>
  <c r="AH65" i="9"/>
  <c r="AH126" i="9"/>
  <c r="AH199" i="9"/>
  <c r="AH212" i="9"/>
  <c r="AH290" i="9"/>
  <c r="AH114" i="9"/>
  <c r="AH200" i="9"/>
  <c r="AH272" i="9"/>
  <c r="AH6" i="9"/>
  <c r="AH27" i="9"/>
  <c r="AH37" i="9"/>
  <c r="AH58" i="9"/>
  <c r="AH67" i="9"/>
  <c r="AH87" i="9"/>
  <c r="AH96" i="9"/>
  <c r="AH107" i="9"/>
  <c r="AH128" i="9"/>
  <c r="AH161" i="9"/>
  <c r="AH182" i="9"/>
  <c r="AH192" i="9"/>
  <c r="AH202" i="9"/>
  <c r="AH224" i="9"/>
  <c r="AH234" i="9"/>
  <c r="AH244" i="9"/>
  <c r="AH255" i="9"/>
  <c r="AH265" i="9"/>
  <c r="AH222" i="9"/>
  <c r="AD59" i="9"/>
  <c r="AD82" i="9"/>
  <c r="AH7" i="9"/>
  <c r="AH17" i="9"/>
  <c r="AH38" i="9"/>
  <c r="AH68" i="9"/>
  <c r="AH78" i="9"/>
  <c r="AH97" i="9"/>
  <c r="AH119" i="9"/>
  <c r="AH129" i="9"/>
  <c r="AH140" i="9"/>
  <c r="AH151" i="9"/>
  <c r="AH162" i="9"/>
  <c r="AH172" i="9"/>
  <c r="AH193" i="9"/>
  <c r="AH203" i="9"/>
  <c r="AH225" i="9"/>
  <c r="AH235" i="9"/>
  <c r="AH245" i="9"/>
  <c r="AH266" i="9"/>
  <c r="AH283" i="9"/>
  <c r="AH294" i="9"/>
  <c r="AH18" i="9"/>
  <c r="AH39" i="9"/>
  <c r="AH69" i="9"/>
  <c r="AH79" i="9"/>
  <c r="AH88" i="9"/>
  <c r="AH98" i="9"/>
  <c r="AH108" i="9"/>
  <c r="AH120" i="9"/>
  <c r="AH130" i="9"/>
  <c r="AH163" i="9"/>
  <c r="AH173" i="9"/>
  <c r="AH194" i="9"/>
  <c r="AH204" i="9"/>
  <c r="AH215" i="9"/>
  <c r="AH236" i="9"/>
  <c r="AH246" i="9"/>
  <c r="AH267" i="9"/>
  <c r="AH284" i="9"/>
  <c r="AH295" i="9"/>
  <c r="AH94" i="9"/>
  <c r="AH147" i="9"/>
  <c r="AH301" i="9"/>
  <c r="AH45" i="9"/>
  <c r="AH95" i="9"/>
  <c r="AB144" i="9"/>
  <c r="AH9" i="9"/>
  <c r="AH60" i="9"/>
  <c r="AH80" i="9"/>
  <c r="AH99" i="9"/>
  <c r="AH109" i="9"/>
  <c r="AH131" i="9"/>
  <c r="AH142" i="9"/>
  <c r="AH152" i="9"/>
  <c r="AH164" i="9"/>
  <c r="AH174" i="9"/>
  <c r="AH184" i="9"/>
  <c r="AH205" i="9"/>
  <c r="AH216" i="9"/>
  <c r="AH226" i="9"/>
  <c r="AH237" i="9"/>
  <c r="AH247" i="9"/>
  <c r="AH257" i="9"/>
  <c r="AH285" i="9"/>
  <c r="AH296" i="9"/>
  <c r="AH20" i="9"/>
  <c r="AH30" i="9"/>
  <c r="AH40" i="9"/>
  <c r="AH61" i="9"/>
  <c r="AH81" i="9"/>
  <c r="AH100" i="9"/>
  <c r="AH110" i="9"/>
  <c r="AH121" i="9"/>
  <c r="AH132" i="9"/>
  <c r="AH143" i="9"/>
  <c r="AH153" i="9"/>
  <c r="AH175" i="9"/>
  <c r="AH185" i="9"/>
  <c r="AH206" i="9"/>
  <c r="AH217" i="9"/>
  <c r="AH227" i="9"/>
  <c r="AH248" i="9"/>
  <c r="AH258" i="9"/>
  <c r="AH268" i="9"/>
  <c r="AH286" i="9"/>
  <c r="AH297" i="9"/>
  <c r="AH148" i="9"/>
  <c r="AH21" i="9"/>
  <c r="AH31" i="9"/>
  <c r="AH91" i="9"/>
  <c r="AH101" i="9"/>
  <c r="AH111" i="9"/>
  <c r="AH122" i="9"/>
  <c r="AH154" i="9"/>
  <c r="AH165" i="9"/>
  <c r="AH176" i="9"/>
  <c r="AH186" i="9"/>
  <c r="AH196" i="9"/>
  <c r="AH218" i="9"/>
  <c r="AH228" i="9"/>
  <c r="AH238" i="9"/>
  <c r="AH249" i="9"/>
  <c r="AH259" i="9"/>
  <c r="AH269" i="9"/>
  <c r="AH298" i="9"/>
  <c r="AH22" i="9"/>
  <c r="AH32" i="9"/>
  <c r="AH41" i="9"/>
  <c r="AH63" i="9"/>
  <c r="AH72" i="9"/>
  <c r="AH92" i="9"/>
  <c r="AH112" i="9"/>
  <c r="AH123" i="9"/>
  <c r="AH133" i="9"/>
  <c r="AH145" i="9"/>
  <c r="AH166" i="9"/>
  <c r="AH187" i="9"/>
  <c r="AH197" i="9"/>
  <c r="AH219" i="9"/>
  <c r="AH229" i="9"/>
  <c r="AH239" i="9"/>
  <c r="AH260" i="9"/>
  <c r="AH270" i="9"/>
  <c r="AH299" i="9"/>
  <c r="AH57" i="9"/>
  <c r="AH12" i="9"/>
  <c r="AH33" i="9"/>
  <c r="AH42" i="9"/>
  <c r="AH54" i="9"/>
  <c r="AH93" i="9"/>
  <c r="AH102" i="9"/>
  <c r="AH113" i="9"/>
  <c r="AH124" i="9"/>
  <c r="AH134" i="9"/>
  <c r="AH157" i="9"/>
  <c r="AH167" i="9"/>
  <c r="AH177" i="9"/>
  <c r="AH188" i="9"/>
  <c r="AH198" i="9"/>
  <c r="AH209" i="9"/>
  <c r="AH230" i="9"/>
  <c r="AH240" i="9"/>
  <c r="AH250" i="9"/>
  <c r="AH261" i="9"/>
  <c r="AH271" i="9"/>
  <c r="AH288" i="9"/>
  <c r="AH221" i="9"/>
  <c r="AH302" i="9"/>
  <c r="AH16" i="9"/>
  <c r="AH26" i="9"/>
  <c r="AH36" i="9"/>
  <c r="AH66" i="9"/>
  <c r="AH86" i="9"/>
  <c r="AH106" i="9"/>
  <c r="AH116" i="9"/>
  <c r="AH139" i="9"/>
  <c r="AH149" i="9"/>
  <c r="AH160" i="9"/>
  <c r="AH181" i="9"/>
  <c r="AH191" i="9"/>
  <c r="AH213" i="9"/>
  <c r="AH223" i="9"/>
  <c r="AH233" i="9"/>
  <c r="AH254" i="9"/>
  <c r="AH264" i="9"/>
  <c r="AH293" i="9"/>
  <c r="AH303" i="9"/>
  <c r="AH71" i="9"/>
  <c r="AH73" i="9"/>
  <c r="AH75" i="9"/>
  <c r="AH76" i="9"/>
  <c r="AH46" i="9"/>
  <c r="AH51" i="9"/>
  <c r="AF60" i="7"/>
  <c r="AH52" i="9"/>
  <c r="AH47" i="9"/>
  <c r="AH53" i="9"/>
  <c r="AH48" i="9"/>
  <c r="AH49" i="9"/>
  <c r="AH50" i="9"/>
  <c r="AD114" i="9"/>
  <c r="AD29" i="9"/>
  <c r="AH496" i="6"/>
  <c r="AH429" i="6"/>
  <c r="AH484" i="6"/>
  <c r="AH435" i="6"/>
  <c r="AH88" i="6"/>
  <c r="AH25" i="6"/>
  <c r="AH113" i="6"/>
  <c r="AH125" i="6"/>
  <c r="AH137" i="6"/>
  <c r="AH152" i="6"/>
  <c r="AH180" i="6"/>
  <c r="AH210" i="6"/>
  <c r="AH236" i="6"/>
  <c r="AH248" i="6"/>
  <c r="AH278" i="6"/>
  <c r="AH290" i="6"/>
  <c r="AH302" i="6"/>
  <c r="AH316" i="6"/>
  <c r="AH328" i="6"/>
  <c r="AH340" i="6"/>
  <c r="AH352" i="6"/>
  <c r="AH364" i="6"/>
  <c r="AH377" i="6"/>
  <c r="AH389" i="6"/>
  <c r="AH416" i="6"/>
  <c r="AH432" i="6"/>
  <c r="AH487" i="6"/>
  <c r="AH500" i="6"/>
  <c r="AH203" i="6"/>
  <c r="AH481" i="6"/>
  <c r="AH224" i="6"/>
  <c r="AH329" i="6"/>
  <c r="AH365" i="6"/>
  <c r="AH249" i="6"/>
  <c r="AH279" i="6"/>
  <c r="AH317" i="6"/>
  <c r="AH341" i="6"/>
  <c r="AH353" i="6"/>
  <c r="AH378" i="6"/>
  <c r="AH390" i="6"/>
  <c r="AH433" i="6"/>
  <c r="AH512" i="6"/>
  <c r="AH31" i="6"/>
  <c r="AH83" i="6"/>
  <c r="AH212" i="6"/>
  <c r="AH225" i="6"/>
  <c r="AH280" i="6"/>
  <c r="AH292" i="6"/>
  <c r="AH306" i="6"/>
  <c r="AH318" i="6"/>
  <c r="AH330" i="6"/>
  <c r="AH342" i="6"/>
  <c r="AH354" i="6"/>
  <c r="AH366" i="6"/>
  <c r="AH420" i="6"/>
  <c r="AH513" i="6"/>
  <c r="AH237" i="6"/>
  <c r="AH303" i="6"/>
  <c r="AH293" i="6"/>
  <c r="AH291" i="6"/>
  <c r="AH281" i="6"/>
  <c r="AH38" i="6"/>
  <c r="AH102" i="6"/>
  <c r="AH117" i="6"/>
  <c r="AH129" i="6"/>
  <c r="AH141" i="6"/>
  <c r="AH170" i="6"/>
  <c r="AH436" i="6"/>
  <c r="AH198" i="6"/>
  <c r="AH407" i="6"/>
  <c r="AH70" i="6"/>
  <c r="AH85" i="6"/>
  <c r="AH185" i="6"/>
  <c r="AH200" i="6"/>
  <c r="AH308" i="6"/>
  <c r="AH320" i="6"/>
  <c r="AH332" i="6"/>
  <c r="AH344" i="6"/>
  <c r="AH356" i="6"/>
  <c r="AH368" i="6"/>
  <c r="AH381" i="6"/>
  <c r="AH393" i="6"/>
  <c r="AH422" i="6"/>
  <c r="AH476" i="6"/>
  <c r="AH491" i="6"/>
  <c r="AH56" i="6"/>
  <c r="AH111" i="6"/>
  <c r="AH123" i="6"/>
  <c r="AH135" i="6"/>
  <c r="AH159" i="6"/>
  <c r="AH243" i="6"/>
  <c r="AH256" i="6"/>
  <c r="AH307" i="6"/>
  <c r="AH319" i="6"/>
  <c r="AH331" i="6"/>
  <c r="AH343" i="6"/>
  <c r="AH355" i="6"/>
  <c r="AH367" i="6"/>
  <c r="AH454" i="6"/>
  <c r="AH466" i="6"/>
  <c r="AH490" i="6"/>
  <c r="AH58" i="6"/>
  <c r="AH133" i="6"/>
  <c r="AH161" i="6"/>
  <c r="AH258" i="6"/>
  <c r="AH312" i="6"/>
  <c r="AH324" i="6"/>
  <c r="AH336" i="6"/>
  <c r="AH348" i="6"/>
  <c r="AH360" i="6"/>
  <c r="AH372" i="6"/>
  <c r="AH483" i="6"/>
  <c r="AH84" i="6"/>
  <c r="AH421" i="6"/>
  <c r="AH494" i="6"/>
  <c r="AH234" i="6"/>
  <c r="AH246" i="6"/>
  <c r="AH444" i="6"/>
  <c r="AH457" i="6"/>
  <c r="AH469" i="6"/>
  <c r="AH59" i="6"/>
  <c r="AH90" i="6"/>
  <c r="AH149" i="6"/>
  <c r="AH162" i="6"/>
  <c r="AH205" i="6"/>
  <c r="AH220" i="6"/>
  <c r="AH233" i="6"/>
  <c r="AH245" i="6"/>
  <c r="AH259" i="6"/>
  <c r="AH456" i="6"/>
  <c r="AH468" i="6"/>
  <c r="AH46" i="6"/>
  <c r="AH150" i="6"/>
  <c r="AH164" i="6"/>
  <c r="AH221" i="6"/>
  <c r="AH10" i="6"/>
  <c r="AH47" i="6"/>
  <c r="AH61" i="6"/>
  <c r="AH209" i="6"/>
  <c r="AH222" i="6"/>
  <c r="AH261" i="6"/>
  <c r="AH315" i="6"/>
  <c r="AH327" i="6"/>
  <c r="AH339" i="6"/>
  <c r="AH351" i="6"/>
  <c r="AH363" i="6"/>
  <c r="AH376" i="6"/>
  <c r="AH388" i="6"/>
  <c r="AH445" i="6"/>
  <c r="AH486" i="6"/>
  <c r="AH499" i="6"/>
  <c r="AH51" i="6"/>
  <c r="AH226" i="6"/>
  <c r="AH411" i="6"/>
  <c r="AA182" i="8"/>
  <c r="AB182" i="8"/>
  <c r="AF182" i="8"/>
  <c r="AA126" i="8"/>
  <c r="AB156" i="8"/>
  <c r="AA275" i="8"/>
  <c r="AA308" i="8"/>
  <c r="AA327" i="8"/>
  <c r="AA233" i="8"/>
  <c r="AB275" i="8"/>
  <c r="AA512" i="8"/>
  <c r="AF150" i="8"/>
  <c r="AF308" i="8"/>
  <c r="AF32" i="8"/>
  <c r="AF39" i="8"/>
  <c r="AF151" i="8"/>
  <c r="AB192" i="8"/>
  <c r="AF195" i="8"/>
  <c r="AA218" i="8"/>
  <c r="AB228" i="8"/>
  <c r="AF244" i="8"/>
  <c r="AB249" i="8"/>
  <c r="AF256" i="8"/>
  <c r="AB291" i="8"/>
  <c r="AF296" i="8"/>
  <c r="AA302" i="8"/>
  <c r="AB323" i="8"/>
  <c r="AF347" i="8"/>
  <c r="AB398" i="8"/>
  <c r="AB403" i="8"/>
  <c r="AF408" i="8"/>
  <c r="AA420" i="8"/>
  <c r="AA435" i="8"/>
  <c r="AF452" i="8"/>
  <c r="AB472" i="8"/>
  <c r="AF479" i="8"/>
  <c r="AF489" i="8"/>
  <c r="AF508" i="8"/>
  <c r="AA82" i="8"/>
  <c r="AB161" i="8"/>
  <c r="AA195" i="8"/>
  <c r="AA318" i="8"/>
  <c r="AF397" i="8"/>
  <c r="AA508" i="8"/>
  <c r="AB244" i="8"/>
  <c r="AF40" i="8"/>
  <c r="AF110" i="8"/>
  <c r="AF192" i="8"/>
  <c r="AF249" i="8"/>
  <c r="AF291" i="8"/>
  <c r="AF297" i="8"/>
  <c r="AF302" i="8"/>
  <c r="AF319" i="8"/>
  <c r="AF323" i="8"/>
  <c r="AF398" i="8"/>
  <c r="AF403" i="8"/>
  <c r="AF457" i="8"/>
  <c r="AF467" i="8"/>
  <c r="AF485" i="8"/>
  <c r="AF490" i="8"/>
  <c r="AB91" i="8"/>
  <c r="AF120" i="8"/>
  <c r="AA212" i="8"/>
  <c r="AB384" i="8"/>
  <c r="AB58" i="8"/>
  <c r="AF368" i="8"/>
  <c r="AF87" i="8"/>
  <c r="AB341" i="8"/>
  <c r="AF512" i="8"/>
  <c r="AF66" i="8"/>
  <c r="AF103" i="8"/>
  <c r="AF228" i="8"/>
  <c r="AF376" i="8"/>
  <c r="AF420" i="8"/>
  <c r="AF435" i="8"/>
  <c r="AF279" i="8"/>
  <c r="AF327" i="8"/>
  <c r="AA500" i="8"/>
  <c r="AF58" i="8"/>
  <c r="AF10" i="8"/>
  <c r="AF61" i="8"/>
  <c r="AF118" i="8"/>
  <c r="AF154" i="8"/>
  <c r="AF165" i="8"/>
  <c r="AB225" i="8"/>
  <c r="AF251" i="8"/>
  <c r="AF258" i="8"/>
  <c r="AF387" i="8"/>
  <c r="AF400" i="8"/>
  <c r="AF415" i="8"/>
  <c r="AB436" i="8"/>
  <c r="AB486" i="8"/>
  <c r="AF44" i="8"/>
  <c r="AF412" i="8"/>
  <c r="AF471" i="8"/>
  <c r="AF233" i="8"/>
  <c r="AF351" i="8"/>
  <c r="AF373" i="8"/>
  <c r="AA467" i="8"/>
  <c r="AB500" i="8"/>
  <c r="AF89" i="8"/>
  <c r="AF340" i="8"/>
  <c r="AF421" i="8"/>
  <c r="AF436" i="8"/>
  <c r="AF491" i="8"/>
  <c r="AB279" i="8"/>
  <c r="AF126" i="8"/>
  <c r="AB168" i="8"/>
  <c r="AA186" i="8"/>
  <c r="AA191" i="8"/>
  <c r="AB197" i="8"/>
  <c r="AF221" i="8"/>
  <c r="AF225" i="8"/>
  <c r="AF242" i="8"/>
  <c r="AF288" i="8"/>
  <c r="AA331" i="8"/>
  <c r="AA340" i="8"/>
  <c r="AF349" i="8"/>
  <c r="AF366" i="8"/>
  <c r="AB388" i="8"/>
  <c r="AF402" i="8"/>
  <c r="AA450" i="8"/>
  <c r="AF469" i="8"/>
  <c r="AA341" i="8"/>
  <c r="AB32" i="8"/>
  <c r="AF161" i="8"/>
  <c r="AA452" i="8"/>
  <c r="AF24" i="8"/>
  <c r="AF57" i="8"/>
  <c r="AB108" i="8"/>
  <c r="AF177" i="8"/>
  <c r="AB221" i="8"/>
  <c r="AF231" i="8"/>
  <c r="AF259" i="8"/>
  <c r="AF335" i="8"/>
  <c r="AB340" i="8"/>
  <c r="AF350" i="8"/>
  <c r="AF388" i="8"/>
  <c r="AF394" i="8"/>
  <c r="AA402" i="8"/>
  <c r="AF433" i="8"/>
  <c r="AF450" i="8"/>
  <c r="AF465" i="8"/>
  <c r="AF481" i="8"/>
  <c r="Z510" i="8"/>
  <c r="AF510" i="8" s="1"/>
  <c r="AB151" i="8"/>
  <c r="AB167" i="8"/>
  <c r="AA231" i="8"/>
  <c r="AF227" i="8"/>
  <c r="AB243" i="8"/>
  <c r="AA243" i="8"/>
  <c r="AF243" i="8"/>
  <c r="AA466" i="8"/>
  <c r="AB466" i="8"/>
  <c r="AA22" i="8"/>
  <c r="AB22" i="8"/>
  <c r="AB86" i="8"/>
  <c r="AF86" i="8"/>
  <c r="AB162" i="8"/>
  <c r="AA162" i="8"/>
  <c r="AB194" i="8"/>
  <c r="AA194" i="8"/>
  <c r="AB273" i="8"/>
  <c r="AF273" i="8"/>
  <c r="AA310" i="8"/>
  <c r="AF310" i="8"/>
  <c r="AB310" i="8"/>
  <c r="AB246" i="8"/>
  <c r="AF246" i="8"/>
  <c r="AF147" i="8"/>
  <c r="AB147" i="8"/>
  <c r="AB371" i="8"/>
  <c r="AF371" i="8"/>
  <c r="AB498" i="8"/>
  <c r="AA498" i="8"/>
  <c r="AF217" i="8"/>
  <c r="AA217" i="8"/>
  <c r="AB217" i="8"/>
  <c r="AA204" i="8"/>
  <c r="AF204" i="8"/>
  <c r="AB204" i="8"/>
  <c r="AA224" i="8"/>
  <c r="AA289" i="8"/>
  <c r="AF289" i="8"/>
  <c r="AB289" i="8"/>
  <c r="AA382" i="8"/>
  <c r="AF382" i="8"/>
  <c r="AB382" i="8"/>
  <c r="AA443" i="8"/>
  <c r="AF443" i="8"/>
  <c r="AB443" i="8"/>
  <c r="AA15" i="8"/>
  <c r="AB15" i="8"/>
  <c r="AB78" i="8"/>
  <c r="AA78" i="8"/>
  <c r="AA240" i="8"/>
  <c r="AF240" i="8"/>
  <c r="AB240" i="8"/>
  <c r="AA317" i="8"/>
  <c r="AB317" i="8"/>
  <c r="AA410" i="8"/>
  <c r="AF410" i="8"/>
  <c r="AB410" i="8"/>
  <c r="AA494" i="8"/>
  <c r="AF494" i="8"/>
  <c r="AB494" i="8"/>
  <c r="AB45" i="8"/>
  <c r="AF45" i="8"/>
  <c r="AF175" i="8"/>
  <c r="AB175" i="8"/>
  <c r="AB200" i="8"/>
  <c r="AA200" i="8"/>
  <c r="AB285" i="8"/>
  <c r="AF353" i="8"/>
  <c r="AB363" i="8"/>
  <c r="AA487" i="8"/>
  <c r="AF498" i="8"/>
  <c r="AF83" i="8"/>
  <c r="AB132" i="8"/>
  <c r="AA213" i="8"/>
  <c r="AF224" i="8"/>
  <c r="AA253" i="8"/>
  <c r="AA258" i="8"/>
  <c r="AA297" i="8"/>
  <c r="AF317" i="8"/>
  <c r="AB324" i="8"/>
  <c r="AA332" i="8"/>
  <c r="AA339" i="8"/>
  <c r="AB350" i="8"/>
  <c r="AF367" i="8"/>
  <c r="AB375" i="8"/>
  <c r="AF389" i="8"/>
  <c r="AB417" i="8"/>
  <c r="AB422" i="8"/>
  <c r="AA437" i="8"/>
  <c r="AA451" i="8"/>
  <c r="AB454" i="8"/>
  <c r="AF466" i="8"/>
  <c r="AF50" i="8"/>
  <c r="AF73" i="8"/>
  <c r="AF82" i="8"/>
  <c r="AF167" i="8"/>
  <c r="AB261" i="8"/>
  <c r="AB12" i="8"/>
  <c r="AF46" i="8"/>
  <c r="AB51" i="8"/>
  <c r="AB56" i="8"/>
  <c r="AF64" i="8"/>
  <c r="AF78" i="8"/>
  <c r="AB83" i="8"/>
  <c r="AF99" i="8"/>
  <c r="AF112" i="8"/>
  <c r="AF132" i="8"/>
  <c r="AF138" i="8"/>
  <c r="AF162" i="8"/>
  <c r="AA168" i="8"/>
  <c r="AF180" i="8"/>
  <c r="AF184" i="8"/>
  <c r="AF200" i="8"/>
  <c r="AF205" i="8"/>
  <c r="AA221" i="8"/>
  <c r="AF247" i="8"/>
  <c r="AF250" i="8"/>
  <c r="AB253" i="8"/>
  <c r="AB258" i="8"/>
  <c r="AB297" i="8"/>
  <c r="AF324" i="8"/>
  <c r="AB332" i="8"/>
  <c r="AF342" i="8"/>
  <c r="AF399" i="8"/>
  <c r="AF417" i="8"/>
  <c r="AA459" i="8"/>
  <c r="AA471" i="8"/>
  <c r="AF487" i="8"/>
  <c r="AB499" i="8"/>
  <c r="AF12" i="8"/>
  <c r="AA28" i="8"/>
  <c r="AB61" i="8"/>
  <c r="AB70" i="8"/>
  <c r="AF84" i="8"/>
  <c r="AF88" i="8"/>
  <c r="AF124" i="8"/>
  <c r="AA149" i="8"/>
  <c r="AF156" i="8"/>
  <c r="AA160" i="8"/>
  <c r="AF181" i="8"/>
  <c r="AF197" i="8"/>
  <c r="AF214" i="8"/>
  <c r="AA251" i="8"/>
  <c r="AB269" i="8"/>
  <c r="AF277" i="8"/>
  <c r="AA282" i="8"/>
  <c r="AA290" i="8"/>
  <c r="AA311" i="8"/>
  <c r="AF343" i="8"/>
  <c r="AB347" i="8"/>
  <c r="AF355" i="8"/>
  <c r="AA376" i="8"/>
  <c r="AA383" i="8"/>
  <c r="AA400" i="8"/>
  <c r="AF414" i="8"/>
  <c r="AA427" i="8"/>
  <c r="AF438" i="8"/>
  <c r="AF449" i="8"/>
  <c r="AF459" i="8"/>
  <c r="AA485" i="8"/>
  <c r="AA488" i="8"/>
  <c r="Z13" i="8"/>
  <c r="AF13" i="8" s="1"/>
  <c r="AF70" i="8"/>
  <c r="AB251" i="8"/>
  <c r="AF269" i="8"/>
  <c r="AF325" i="8"/>
  <c r="AF364" i="8"/>
  <c r="AB376" i="8"/>
  <c r="AB400" i="8"/>
  <c r="AF455" i="8"/>
  <c r="AB485" i="8"/>
  <c r="AF28" i="8"/>
  <c r="AB75" i="8"/>
  <c r="AF114" i="8"/>
  <c r="AB145" i="8"/>
  <c r="AF149" i="8"/>
  <c r="AA154" i="8"/>
  <c r="AB157" i="8"/>
  <c r="AF160" i="8"/>
  <c r="AA177" i="8"/>
  <c r="AA198" i="8"/>
  <c r="AA202" i="8"/>
  <c r="AB211" i="8"/>
  <c r="AA234" i="8"/>
  <c r="AA238" i="8"/>
  <c r="AF290" i="8"/>
  <c r="AA298" i="8"/>
  <c r="AF311" i="8"/>
  <c r="AA333" i="8"/>
  <c r="AA460" i="8"/>
  <c r="AA481" i="8"/>
  <c r="AF52" i="8"/>
  <c r="AF92" i="8"/>
  <c r="AF145" i="8"/>
  <c r="AB154" i="8"/>
  <c r="AF169" i="8"/>
  <c r="AB177" i="8"/>
  <c r="AB198" i="8"/>
  <c r="AA226" i="8"/>
  <c r="AA242" i="8"/>
  <c r="AA245" i="8"/>
  <c r="AF260" i="8"/>
  <c r="AA295" i="8"/>
  <c r="AF298" i="8"/>
  <c r="AA309" i="8"/>
  <c r="AF370" i="8"/>
  <c r="AA381" i="8"/>
  <c r="AA412" i="8"/>
  <c r="AA433" i="8"/>
  <c r="AA442" i="8"/>
  <c r="AB460" i="8"/>
  <c r="AF477" i="8"/>
  <c r="AB481" i="8"/>
  <c r="AB493" i="8"/>
  <c r="AF496" i="8"/>
  <c r="AF213" i="8"/>
  <c r="AF437" i="8"/>
  <c r="AF8" i="8"/>
  <c r="AF20" i="8"/>
  <c r="AF49" i="8"/>
  <c r="AF53" i="8"/>
  <c r="AB120" i="8"/>
  <c r="AF146" i="8"/>
  <c r="AB150" i="8"/>
  <c r="AF166" i="8"/>
  <c r="AF203" i="8"/>
  <c r="AF212" i="8"/>
  <c r="AF238" i="8"/>
  <c r="AA260" i="8"/>
  <c r="AF266" i="8"/>
  <c r="AA288" i="8"/>
  <c r="AF295" i="8"/>
  <c r="AF326" i="8"/>
  <c r="AF333" i="8"/>
  <c r="AF348" i="8"/>
  <c r="AF357" i="8"/>
  <c r="AF361" i="8"/>
  <c r="AB370" i="8"/>
  <c r="AF409" i="8"/>
  <c r="AB416" i="8"/>
  <c r="AA473" i="8"/>
  <c r="AB489" i="8"/>
  <c r="Z11" i="8"/>
  <c r="AF11" i="8" s="1"/>
  <c r="AF276" i="8"/>
  <c r="AB205" i="7"/>
  <c r="AF272" i="7"/>
  <c r="AF280" i="7"/>
  <c r="AA464" i="7"/>
  <c r="AA489" i="7"/>
  <c r="AB290" i="7"/>
  <c r="AF88" i="7"/>
  <c r="AB273" i="7"/>
  <c r="AF290" i="7"/>
  <c r="AA380" i="7"/>
  <c r="Z9" i="7"/>
  <c r="AB9" i="7" s="1"/>
  <c r="AF48" i="7"/>
  <c r="AF53" i="7"/>
  <c r="AF85" i="7"/>
  <c r="AB93" i="7"/>
  <c r="AA145" i="7"/>
  <c r="AA174" i="7"/>
  <c r="AB180" i="7"/>
  <c r="AF251" i="7"/>
  <c r="AA286" i="7"/>
  <c r="AB300" i="7"/>
  <c r="AA316" i="7"/>
  <c r="AF360" i="7"/>
  <c r="AF365" i="7"/>
  <c r="AF400" i="7"/>
  <c r="AF406" i="7"/>
  <c r="AA425" i="7"/>
  <c r="AF431" i="7"/>
  <c r="AF446" i="7"/>
  <c r="AF456" i="7"/>
  <c r="AA490" i="7"/>
  <c r="AB224" i="7"/>
  <c r="AF250" i="7"/>
  <c r="AF489" i="7"/>
  <c r="AF224" i="7"/>
  <c r="AA277" i="7"/>
  <c r="AF376" i="7"/>
  <c r="AB400" i="7"/>
  <c r="AB446" i="7"/>
  <c r="AB486" i="7"/>
  <c r="AF56" i="7"/>
  <c r="AF145" i="7"/>
  <c r="AF152" i="7"/>
  <c r="AF159" i="7"/>
  <c r="AB174" i="7"/>
  <c r="AF180" i="7"/>
  <c r="AF380" i="7"/>
  <c r="AA416" i="7"/>
  <c r="AB431" i="7"/>
  <c r="AB168" i="7"/>
  <c r="AA240" i="7"/>
  <c r="AF265" i="7"/>
  <c r="AF330" i="7"/>
  <c r="AF84" i="7"/>
  <c r="AF325" i="7"/>
  <c r="AF63" i="7"/>
  <c r="AF93" i="7"/>
  <c r="AF385" i="7"/>
  <c r="AF425" i="7"/>
  <c r="AF490" i="7"/>
  <c r="AF168" i="7"/>
  <c r="AB240" i="7"/>
  <c r="AF6" i="7"/>
  <c r="AF49" i="7"/>
  <c r="AA63" i="7"/>
  <c r="AF90" i="7"/>
  <c r="AF113" i="7"/>
  <c r="AA134" i="7"/>
  <c r="AF146" i="7"/>
  <c r="AF170" i="7"/>
  <c r="AF175" i="7"/>
  <c r="AF242" i="7"/>
  <c r="AF268" i="7"/>
  <c r="AB332" i="7"/>
  <c r="AF377" i="7"/>
  <c r="AB385" i="7"/>
  <c r="AF416" i="7"/>
  <c r="AA483" i="7"/>
  <c r="AF497" i="7"/>
  <c r="AA28" i="7"/>
  <c r="Z7" i="7"/>
  <c r="AF7" i="7" s="1"/>
  <c r="AF25" i="7"/>
  <c r="AF118" i="7"/>
  <c r="AF129" i="7"/>
  <c r="AA172" i="7"/>
  <c r="AF176" i="7"/>
  <c r="AF181" i="7"/>
  <c r="AF226" i="7"/>
  <c r="AF238" i="7"/>
  <c r="AF288" i="7"/>
  <c r="AB293" i="7"/>
  <c r="AA297" i="7"/>
  <c r="AF333" i="7"/>
  <c r="AA382" i="7"/>
  <c r="AF443" i="7"/>
  <c r="AF453" i="7"/>
  <c r="AA488" i="7"/>
  <c r="AF183" i="7"/>
  <c r="AB265" i="7"/>
  <c r="AF387" i="7"/>
  <c r="AF28" i="7"/>
  <c r="AF379" i="7"/>
  <c r="AF391" i="7"/>
  <c r="AF454" i="7"/>
  <c r="AF40" i="7"/>
  <c r="AF58" i="7"/>
  <c r="AB109" i="7"/>
  <c r="AB119" i="7"/>
  <c r="AF125" i="7"/>
  <c r="AB156" i="7"/>
  <c r="AF188" i="7"/>
  <c r="AF198" i="7"/>
  <c r="AF217" i="7"/>
  <c r="AB227" i="7"/>
  <c r="AF249" i="7"/>
  <c r="AF308" i="7"/>
  <c r="AF318" i="7"/>
  <c r="AF359" i="7"/>
  <c r="AF373" i="7"/>
  <c r="AA379" i="7"/>
  <c r="AF488" i="7"/>
  <c r="AF164" i="7"/>
  <c r="AB164" i="7"/>
  <c r="AA177" i="7"/>
  <c r="AB370" i="7"/>
  <c r="AF426" i="7"/>
  <c r="AB461" i="7"/>
  <c r="AB484" i="7"/>
  <c r="AB149" i="7"/>
  <c r="AF149" i="7"/>
  <c r="AA164" i="7"/>
  <c r="AB220" i="7"/>
  <c r="AA220" i="7"/>
  <c r="AF144" i="7"/>
  <c r="AB384" i="7"/>
  <c r="AF384" i="7"/>
  <c r="AF444" i="7"/>
  <c r="AB444" i="7"/>
  <c r="AA444" i="7"/>
  <c r="AB59" i="7"/>
  <c r="AF59" i="7"/>
  <c r="AB131" i="7"/>
  <c r="AF306" i="7"/>
  <c r="AB306" i="7"/>
  <c r="AA398" i="7"/>
  <c r="AA461" i="7"/>
  <c r="AB78" i="7"/>
  <c r="AA78" i="7"/>
  <c r="AB230" i="7"/>
  <c r="AA230" i="7"/>
  <c r="AB298" i="7"/>
  <c r="AA298" i="7"/>
  <c r="AF338" i="7"/>
  <c r="AB338" i="7"/>
  <c r="AA338" i="7"/>
  <c r="AF184" i="7"/>
  <c r="AB184" i="7"/>
  <c r="AA216" i="7"/>
  <c r="AF216" i="7"/>
  <c r="AA241" i="7"/>
  <c r="AF241" i="7"/>
  <c r="AF475" i="7"/>
  <c r="AA131" i="7"/>
  <c r="AB346" i="7"/>
  <c r="AB7" i="7"/>
  <c r="AB200" i="7"/>
  <c r="AF200" i="7"/>
  <c r="AB216" i="7"/>
  <c r="AB241" i="7"/>
  <c r="AF358" i="7"/>
  <c r="AB358" i="7"/>
  <c r="AB381" i="7"/>
  <c r="AA381" i="7"/>
  <c r="AA450" i="7"/>
  <c r="AA200" i="7"/>
  <c r="AA237" i="7"/>
  <c r="AB237" i="7"/>
  <c r="AB281" i="7"/>
  <c r="AA281" i="7"/>
  <c r="AA471" i="7"/>
  <c r="AA41" i="7"/>
  <c r="AA253" i="7"/>
  <c r="AB253" i="7"/>
  <c r="AF354" i="7"/>
  <c r="AB354" i="7"/>
  <c r="AB378" i="7"/>
  <c r="AA378" i="7"/>
  <c r="AB63" i="7"/>
  <c r="AB115" i="7"/>
  <c r="AA115" i="7"/>
  <c r="AB152" i="7"/>
  <c r="AA212" i="7"/>
  <c r="AF212" i="7"/>
  <c r="AB212" i="7"/>
  <c r="AA310" i="7"/>
  <c r="AF310" i="7"/>
  <c r="AF468" i="7"/>
  <c r="AB468" i="7"/>
  <c r="AF487" i="7"/>
  <c r="AF10" i="7"/>
  <c r="AF46" i="7"/>
  <c r="AF87" i="7"/>
  <c r="AF139" i="7"/>
  <c r="AA204" i="7"/>
  <c r="AA234" i="7"/>
  <c r="AF237" i="7"/>
  <c r="AF253" i="7"/>
  <c r="AA288" i="7"/>
  <c r="AF316" i="7"/>
  <c r="AF329" i="7"/>
  <c r="AF343" i="7"/>
  <c r="AA375" i="7"/>
  <c r="AF378" i="7"/>
  <c r="AB393" i="7"/>
  <c r="AF398" i="7"/>
  <c r="AF407" i="7"/>
  <c r="AA427" i="7"/>
  <c r="AA441" i="7"/>
  <c r="AF450" i="7"/>
  <c r="AB454" i="7"/>
  <c r="AA476" i="7"/>
  <c r="AF484" i="7"/>
  <c r="AB288" i="7"/>
  <c r="AF351" i="7"/>
  <c r="AF355" i="7"/>
  <c r="AF381" i="7"/>
  <c r="AF462" i="7"/>
  <c r="AF472" i="7"/>
  <c r="AB476" i="7"/>
  <c r="AF504" i="7"/>
  <c r="AF220" i="7"/>
  <c r="AB51" i="7"/>
  <c r="AB60" i="7"/>
  <c r="AA70" i="7"/>
  <c r="AF78" i="7"/>
  <c r="AA107" i="7"/>
  <c r="AA150" i="7"/>
  <c r="AA154" i="7"/>
  <c r="AA175" i="7"/>
  <c r="AA178" i="7"/>
  <c r="AA201" i="7"/>
  <c r="AB209" i="7"/>
  <c r="AA217" i="7"/>
  <c r="AA242" i="7"/>
  <c r="AF375" i="7"/>
  <c r="AF404" i="7"/>
  <c r="AF427" i="7"/>
  <c r="AF441" i="7"/>
  <c r="Z11" i="7"/>
  <c r="AA11" i="7" s="1"/>
  <c r="AA124" i="7"/>
  <c r="AA132" i="7"/>
  <c r="AB150" i="7"/>
  <c r="AA158" i="7"/>
  <c r="AB178" i="7"/>
  <c r="AF185" i="7"/>
  <c r="AA197" i="7"/>
  <c r="AB201" i="7"/>
  <c r="AF204" i="7"/>
  <c r="AB217" i="7"/>
  <c r="AA231" i="7"/>
  <c r="AF234" i="7"/>
  <c r="AB242" i="7"/>
  <c r="AF256" i="7"/>
  <c r="AA282" i="7"/>
  <c r="AF466" i="7"/>
  <c r="AA469" i="7"/>
  <c r="AA512" i="7"/>
  <c r="AF107" i="7"/>
  <c r="AF189" i="7"/>
  <c r="AF221" i="7"/>
  <c r="AA256" i="7"/>
  <c r="AA289" i="7"/>
  <c r="AB326" i="7"/>
  <c r="AF356" i="7"/>
  <c r="AA376" i="7"/>
  <c r="AF382" i="7"/>
  <c r="AF405" i="7"/>
  <c r="AA442" i="7"/>
  <c r="AA445" i="7"/>
  <c r="AA448" i="7"/>
  <c r="AB455" i="7"/>
  <c r="AA466" i="7"/>
  <c r="AB469" i="7"/>
  <c r="AA19" i="7"/>
  <c r="AF24" i="7"/>
  <c r="AA43" i="7"/>
  <c r="AF52" i="7"/>
  <c r="AF71" i="7"/>
  <c r="AA75" i="7"/>
  <c r="AF80" i="7"/>
  <c r="AA101" i="7"/>
  <c r="AA120" i="7"/>
  <c r="AF124" i="7"/>
  <c r="AF132" i="7"/>
  <c r="AF136" i="7"/>
  <c r="AB141" i="7"/>
  <c r="AF158" i="7"/>
  <c r="AA176" i="7"/>
  <c r="AF197" i="7"/>
  <c r="AA225" i="7"/>
  <c r="AA228" i="7"/>
  <c r="AF231" i="7"/>
  <c r="AF248" i="7"/>
  <c r="AB251" i="7"/>
  <c r="AB256" i="7"/>
  <c r="AA272" i="7"/>
  <c r="AF276" i="7"/>
  <c r="AF282" i="7"/>
  <c r="AF286" i="7"/>
  <c r="AF296" i="7"/>
  <c r="AF352" i="7"/>
  <c r="AB434" i="7"/>
  <c r="AF460" i="7"/>
  <c r="AF463" i="7"/>
  <c r="AB466" i="7"/>
  <c r="AF477" i="7"/>
  <c r="AA486" i="7"/>
  <c r="AB509" i="7"/>
  <c r="AF512" i="7"/>
  <c r="AF230" i="7"/>
  <c r="AF38" i="7"/>
  <c r="AF137" i="7"/>
  <c r="AF141" i="7"/>
  <c r="AB162" i="7"/>
  <c r="AA166" i="7"/>
  <c r="AB173" i="7"/>
  <c r="AB176" i="7"/>
  <c r="AF182" i="7"/>
  <c r="AB225" i="7"/>
  <c r="AF283" i="7"/>
  <c r="AF326" i="7"/>
  <c r="AF434" i="7"/>
  <c r="AF442" i="7"/>
  <c r="AF445" i="7"/>
  <c r="AF448" i="7"/>
  <c r="AF470" i="7"/>
  <c r="AF509" i="7"/>
  <c r="AF43" i="7"/>
  <c r="AA58" i="7"/>
  <c r="AF75" i="7"/>
  <c r="AF81" i="7"/>
  <c r="AF101" i="7"/>
  <c r="AF120" i="7"/>
  <c r="AA125" i="7"/>
  <c r="AA137" i="7"/>
  <c r="AB151" i="7"/>
  <c r="AB159" i="7"/>
  <c r="AA170" i="7"/>
  <c r="AA187" i="7"/>
  <c r="AF194" i="7"/>
  <c r="AF202" i="7"/>
  <c r="AF205" i="7"/>
  <c r="AB211" i="7"/>
  <c r="AF228" i="7"/>
  <c r="AA236" i="7"/>
  <c r="AF257" i="7"/>
  <c r="AF467" i="7"/>
  <c r="AA513" i="7"/>
  <c r="AF157" i="7"/>
  <c r="AF12" i="7"/>
  <c r="AF102" i="7"/>
  <c r="AB137" i="7"/>
  <c r="AF147" i="7"/>
  <c r="AF166" i="7"/>
  <c r="AF222" i="7"/>
  <c r="AB257" i="7"/>
  <c r="AF267" i="7"/>
  <c r="AB283" i="7"/>
  <c r="AB318" i="7"/>
  <c r="AA443" i="7"/>
  <c r="AF464" i="7"/>
  <c r="AA467" i="7"/>
  <c r="AF479" i="7"/>
  <c r="AF483" i="7"/>
  <c r="AC56" i="9"/>
  <c r="AC148" i="9"/>
  <c r="AD124" i="9"/>
  <c r="AC193" i="9"/>
  <c r="AC31" i="9"/>
  <c r="AC61" i="9"/>
  <c r="AC186" i="9"/>
  <c r="AD236" i="9"/>
  <c r="AC247" i="9"/>
  <c r="AD23" i="9"/>
  <c r="AD47" i="9"/>
  <c r="AC262" i="9"/>
  <c r="AD245" i="9"/>
  <c r="AC162" i="9"/>
  <c r="AD121" i="9"/>
  <c r="AC227" i="9"/>
  <c r="AD285" i="9"/>
  <c r="AD91" i="9"/>
  <c r="AC168" i="9"/>
  <c r="AC188" i="9"/>
  <c r="AC32" i="9"/>
  <c r="AD55" i="9"/>
  <c r="AD127" i="9"/>
  <c r="AC259" i="9"/>
  <c r="AC139" i="9"/>
  <c r="AC164" i="9"/>
  <c r="AC39" i="9"/>
  <c r="AC44" i="9"/>
  <c r="AC143" i="9"/>
  <c r="AC149" i="9"/>
  <c r="AC30" i="9"/>
  <c r="AC35" i="9"/>
  <c r="AD103" i="9"/>
  <c r="AC265" i="9"/>
  <c r="AD30" i="9"/>
  <c r="AD152" i="9"/>
  <c r="AC187" i="9"/>
  <c r="AC257" i="9"/>
  <c r="AC215" i="9"/>
  <c r="AD215" i="9"/>
  <c r="AC45" i="9"/>
  <c r="AC239" i="9"/>
  <c r="AC41" i="9"/>
  <c r="AD53" i="9"/>
  <c r="AD67" i="9"/>
  <c r="AC116" i="9"/>
  <c r="AC183" i="9"/>
  <c r="AD233" i="9"/>
  <c r="AD134" i="9"/>
  <c r="AD173" i="9"/>
  <c r="AD246" i="9"/>
  <c r="AC254" i="9"/>
  <c r="AC12" i="9"/>
  <c r="AD128" i="9"/>
  <c r="AC160" i="9"/>
  <c r="AD176" i="9"/>
  <c r="AC242" i="9"/>
  <c r="AD266" i="9"/>
  <c r="AC229" i="9"/>
  <c r="AC191" i="9"/>
  <c r="AC237" i="9"/>
  <c r="AD22" i="9"/>
  <c r="AC40" i="9"/>
  <c r="AD131" i="9"/>
  <c r="AC231" i="9"/>
  <c r="AD269" i="9"/>
  <c r="AD58" i="9"/>
  <c r="AC171" i="9"/>
  <c r="AC180" i="9"/>
  <c r="H38" i="9"/>
  <c r="AC37" i="9"/>
  <c r="AC77" i="9"/>
  <c r="AD77" i="9"/>
  <c r="AD115" i="9"/>
  <c r="AD18" i="9"/>
  <c r="AC214" i="9"/>
  <c r="AD214" i="9"/>
  <c r="AD122" i="9"/>
  <c r="AC210" i="9"/>
  <c r="AC221" i="9"/>
  <c r="AC228" i="9"/>
  <c r="AD301" i="9"/>
  <c r="AC42" i="9"/>
  <c r="AC57" i="9"/>
  <c r="AD130" i="9"/>
  <c r="AD138" i="9"/>
  <c r="AC157" i="9"/>
  <c r="AD167" i="9"/>
  <c r="AC174" i="9"/>
  <c r="AC216" i="9"/>
  <c r="AD238" i="9"/>
  <c r="AC253" i="9"/>
  <c r="AC260" i="9"/>
  <c r="AC13" i="9"/>
  <c r="AD42" i="9"/>
  <c r="AC64" i="9"/>
  <c r="AC69" i="9"/>
  <c r="AD78" i="9"/>
  <c r="AD182" i="9"/>
  <c r="AC211" i="9"/>
  <c r="AC222" i="9"/>
  <c r="AC234" i="9"/>
  <c r="AC243" i="9"/>
  <c r="AC294" i="9"/>
  <c r="AC9" i="9"/>
  <c r="AH5" i="9"/>
  <c r="H28" i="9"/>
  <c r="AD34" i="9"/>
  <c r="AD43" i="9"/>
  <c r="AC59" i="9"/>
  <c r="AD88" i="9"/>
  <c r="AC104" i="9"/>
  <c r="AD125" i="9"/>
  <c r="AD158" i="9"/>
  <c r="AD163" i="9"/>
  <c r="AD204" i="9"/>
  <c r="AC213" i="9"/>
  <c r="AC224" i="9"/>
  <c r="AD235" i="9"/>
  <c r="AD244" i="9"/>
  <c r="AC54" i="9"/>
  <c r="AC80" i="9"/>
  <c r="AD133" i="9"/>
  <c r="AD147" i="9"/>
  <c r="AC153" i="9"/>
  <c r="AC159" i="9"/>
  <c r="AD170" i="9"/>
  <c r="AC177" i="9"/>
  <c r="AC185" i="9"/>
  <c r="AC218" i="9"/>
  <c r="AC240" i="9"/>
  <c r="AC256" i="9"/>
  <c r="AC263" i="9"/>
  <c r="AC297" i="9"/>
  <c r="AC16" i="9"/>
  <c r="AC20" i="9"/>
  <c r="AD113" i="9"/>
  <c r="AD119" i="9"/>
  <c r="AD142" i="9"/>
  <c r="AC205" i="9"/>
  <c r="AC225" i="9"/>
  <c r="AC250" i="9"/>
  <c r="AD272" i="9"/>
  <c r="AD288" i="9"/>
  <c r="AC5" i="9"/>
  <c r="AD60" i="9"/>
  <c r="AC82" i="9"/>
  <c r="AD165" i="9"/>
  <c r="AD179" i="9"/>
  <c r="AC197" i="9"/>
  <c r="AD232" i="9"/>
  <c r="AD241" i="9"/>
  <c r="AC251" i="9"/>
  <c r="AC18" i="9"/>
  <c r="H144" i="9"/>
  <c r="J144" i="9" s="1"/>
  <c r="AD198" i="9"/>
  <c r="AD146" i="9"/>
  <c r="AC146" i="9"/>
  <c r="AC33" i="9"/>
  <c r="AD26" i="9"/>
  <c r="AC26" i="9"/>
  <c r="AD46" i="9"/>
  <c r="AC46" i="9"/>
  <c r="AD63" i="9"/>
  <c r="AC63" i="9"/>
  <c r="AD27" i="9"/>
  <c r="AC27" i="9"/>
  <c r="AD274" i="9"/>
  <c r="AC274" i="9"/>
  <c r="AD209" i="9"/>
  <c r="AC209" i="9"/>
  <c r="AD283" i="9"/>
  <c r="AC283" i="9"/>
  <c r="AD11" i="9"/>
  <c r="AC11" i="9"/>
  <c r="AC199" i="9"/>
  <c r="AD199" i="9"/>
  <c r="AD202" i="9"/>
  <c r="AC202" i="9"/>
  <c r="AD7" i="9"/>
  <c r="AD15" i="9"/>
  <c r="AD35" i="9"/>
  <c r="AD65" i="9"/>
  <c r="AC189" i="9"/>
  <c r="AC192" i="9"/>
  <c r="AC195" i="9"/>
  <c r="AC200" i="9"/>
  <c r="AC219" i="9"/>
  <c r="AC248" i="9"/>
  <c r="AC295" i="9"/>
  <c r="AC298" i="9"/>
  <c r="AC29" i="9"/>
  <c r="AC21" i="9"/>
  <c r="AC66" i="9"/>
  <c r="AC99" i="9"/>
  <c r="AC120" i="9"/>
  <c r="AC123" i="9"/>
  <c r="AC126" i="9"/>
  <c r="AC129" i="9"/>
  <c r="AC132" i="9"/>
  <c r="AC190" i="9"/>
  <c r="AC196" i="9"/>
  <c r="AC217" i="9"/>
  <c r="AC220" i="9"/>
  <c r="AC249" i="9"/>
  <c r="AC212" i="9"/>
  <c r="AC223" i="9"/>
  <c r="AC226" i="9"/>
  <c r="AC252" i="9"/>
  <c r="AC255" i="9"/>
  <c r="AC258" i="9"/>
  <c r="AC261" i="9"/>
  <c r="AC264" i="9"/>
  <c r="AC293" i="9"/>
  <c r="AC296" i="9"/>
  <c r="AC299" i="9"/>
  <c r="AC267" i="9"/>
  <c r="AC270" i="9"/>
  <c r="AC273" i="9"/>
  <c r="AC286" i="9"/>
  <c r="AC289" i="9"/>
  <c r="AC302" i="9"/>
  <c r="AC6" i="9"/>
  <c r="AC14" i="9"/>
  <c r="AC17" i="9"/>
  <c r="AC70" i="9"/>
  <c r="AC81" i="9"/>
  <c r="AC114" i="9"/>
  <c r="AC145" i="9"/>
  <c r="AC151" i="9"/>
  <c r="AC154" i="9"/>
  <c r="AC136" i="9"/>
  <c r="AC161" i="9"/>
  <c r="AC166" i="9"/>
  <c r="AC169" i="9"/>
  <c r="AC172" i="9"/>
  <c r="AC175" i="9"/>
  <c r="AC178" i="9"/>
  <c r="AC181" i="9"/>
  <c r="AC184" i="9"/>
  <c r="AC203" i="9"/>
  <c r="AC206" i="9"/>
  <c r="AC230" i="9"/>
  <c r="AC268" i="9"/>
  <c r="AC271" i="9"/>
  <c r="AC284" i="9"/>
  <c r="AC287" i="9"/>
  <c r="AC290" i="9"/>
  <c r="AC300" i="9"/>
  <c r="AC303" i="9"/>
  <c r="AB29" i="8"/>
  <c r="AF29" i="8"/>
  <c r="AA29" i="8"/>
  <c r="AB19" i="8"/>
  <c r="AA19" i="8"/>
  <c r="AF19" i="8"/>
  <c r="AF27" i="8"/>
  <c r="AB27" i="8"/>
  <c r="AA27" i="8"/>
  <c r="AF69" i="8"/>
  <c r="AB69" i="8"/>
  <c r="AA69" i="8"/>
  <c r="AA23" i="8"/>
  <c r="AB23" i="8"/>
  <c r="AF23" i="8"/>
  <c r="AF41" i="8"/>
  <c r="AB41" i="8"/>
  <c r="AB60" i="8"/>
  <c r="AF60" i="8"/>
  <c r="AB81" i="8"/>
  <c r="AA81" i="8"/>
  <c r="AF119" i="8"/>
  <c r="AB119" i="8"/>
  <c r="AF125" i="8"/>
  <c r="AB125" i="8"/>
  <c r="AB172" i="8"/>
  <c r="AA172" i="8"/>
  <c r="AF193" i="8"/>
  <c r="AB193" i="8"/>
  <c r="AF223" i="8"/>
  <c r="AB223" i="8"/>
  <c r="AA265" i="8"/>
  <c r="AB265" i="8"/>
  <c r="AF307" i="8"/>
  <c r="AB307" i="8"/>
  <c r="AB380" i="8"/>
  <c r="AF380" i="8"/>
  <c r="AB49" i="8"/>
  <c r="AB66" i="8"/>
  <c r="AF102" i="8"/>
  <c r="AB102" i="8"/>
  <c r="AA119" i="8"/>
  <c r="AA122" i="8"/>
  <c r="AA125" i="8"/>
  <c r="AB128" i="8"/>
  <c r="AB146" i="8"/>
  <c r="AB152" i="8"/>
  <c r="AA152" i="8"/>
  <c r="AA180" i="8"/>
  <c r="AB188" i="8"/>
  <c r="AA188" i="8"/>
  <c r="AA193" i="8"/>
  <c r="AB203" i="8"/>
  <c r="AA223" i="8"/>
  <c r="AF229" i="8"/>
  <c r="AB229" i="8"/>
  <c r="AA307" i="8"/>
  <c r="AB320" i="8"/>
  <c r="AA320" i="8"/>
  <c r="AF320" i="8"/>
  <c r="AA330" i="8"/>
  <c r="AA336" i="8"/>
  <c r="AB336" i="8"/>
  <c r="AF336" i="8"/>
  <c r="AB357" i="8"/>
  <c r="AA380" i="8"/>
  <c r="AA415" i="8"/>
  <c r="AF15" i="8"/>
  <c r="AF22" i="8"/>
  <c r="AB39" i="8"/>
  <c r="AA41" i="8"/>
  <c r="AA71" i="8"/>
  <c r="AF75" i="8"/>
  <c r="AF81" i="8"/>
  <c r="AB84" i="8"/>
  <c r="AA102" i="8"/>
  <c r="AA114" i="8"/>
  <c r="AF131" i="8"/>
  <c r="AB131" i="8"/>
  <c r="AF137" i="8"/>
  <c r="AB137" i="8"/>
  <c r="AA166" i="8"/>
  <c r="AA169" i="8"/>
  <c r="AF172" i="8"/>
  <c r="AB180" i="8"/>
  <c r="AA229" i="8"/>
  <c r="AA236" i="8"/>
  <c r="AB239" i="8"/>
  <c r="AF239" i="8"/>
  <c r="AF265" i="8"/>
  <c r="AB296" i="8"/>
  <c r="AA296" i="8"/>
  <c r="AB330" i="8"/>
  <c r="AB415" i="8"/>
  <c r="AA25" i="8"/>
  <c r="AF25" i="8"/>
  <c r="AF47" i="8"/>
  <c r="AB47" i="8"/>
  <c r="AB71" i="8"/>
  <c r="AF111" i="8"/>
  <c r="AB111" i="8"/>
  <c r="AA111" i="8"/>
  <c r="AB114" i="8"/>
  <c r="AF117" i="8"/>
  <c r="AB117" i="8"/>
  <c r="AF122" i="8"/>
  <c r="AF128" i="8"/>
  <c r="AA131" i="8"/>
  <c r="AA134" i="8"/>
  <c r="AA137" i="8"/>
  <c r="AB140" i="8"/>
  <c r="AF152" i="8"/>
  <c r="AB166" i="8"/>
  <c r="AF188" i="8"/>
  <c r="AA211" i="8"/>
  <c r="AB236" i="8"/>
  <c r="AA239" i="8"/>
  <c r="AB248" i="8"/>
  <c r="AF274" i="8"/>
  <c r="AA274" i="8"/>
  <c r="AB292" i="8"/>
  <c r="AF292" i="8"/>
  <c r="AA292" i="8"/>
  <c r="AF299" i="8"/>
  <c r="AB299" i="8"/>
  <c r="AA299" i="8"/>
  <c r="AF303" i="8"/>
  <c r="AB303" i="8"/>
  <c r="AB314" i="8"/>
  <c r="AF314" i="8"/>
  <c r="AF321" i="8"/>
  <c r="AB321" i="8"/>
  <c r="AB434" i="8"/>
  <c r="AF440" i="8"/>
  <c r="AB440" i="8"/>
  <c r="AA440" i="8"/>
  <c r="AB76" i="8"/>
  <c r="AA76" i="8"/>
  <c r="AF144" i="8"/>
  <c r="AB144" i="8"/>
  <c r="AF164" i="8"/>
  <c r="AB164" i="8"/>
  <c r="AB227" i="8"/>
  <c r="AA227" i="8"/>
  <c r="AF280" i="8"/>
  <c r="AB280" i="8"/>
  <c r="AB344" i="8"/>
  <c r="AF344" i="8"/>
  <c r="AF362" i="8"/>
  <c r="AB458" i="8"/>
  <c r="AF458" i="8"/>
  <c r="AA20" i="8"/>
  <c r="Z35" i="8"/>
  <c r="AA74" i="8"/>
  <c r="AB90" i="8"/>
  <c r="AA103" i="8"/>
  <c r="AF123" i="8"/>
  <c r="AB123" i="8"/>
  <c r="AA123" i="8"/>
  <c r="AF129" i="8"/>
  <c r="AB129" i="8"/>
  <c r="AF134" i="8"/>
  <c r="AF140" i="8"/>
  <c r="AA144" i="8"/>
  <c r="AA164" i="8"/>
  <c r="AF194" i="8"/>
  <c r="AB230" i="8"/>
  <c r="AA230" i="8"/>
  <c r="AF230" i="8"/>
  <c r="AF234" i="8"/>
  <c r="AA280" i="8"/>
  <c r="AF287" i="8"/>
  <c r="AB287" i="8"/>
  <c r="AA293" i="8"/>
  <c r="AB293" i="8"/>
  <c r="AB362" i="8"/>
  <c r="AF365" i="8"/>
  <c r="AB365" i="8"/>
  <c r="AF406" i="8"/>
  <c r="AB406" i="8"/>
  <c r="AB20" i="8"/>
  <c r="AF76" i="8"/>
  <c r="AB103" i="8"/>
  <c r="AF109" i="8"/>
  <c r="AB109" i="8"/>
  <c r="AF170" i="8"/>
  <c r="AA170" i="8"/>
  <c r="AB178" i="8"/>
  <c r="AA178" i="8"/>
  <c r="AF189" i="8"/>
  <c r="AB189" i="8"/>
  <c r="AA267" i="8"/>
  <c r="AB267" i="8"/>
  <c r="AF284" i="8"/>
  <c r="AA284" i="8"/>
  <c r="AB300" i="8"/>
  <c r="AA300" i="8"/>
  <c r="AF300" i="8"/>
  <c r="AF413" i="8"/>
  <c r="AB413" i="8"/>
  <c r="AA413" i="8"/>
  <c r="AA40" i="8"/>
  <c r="AB53" i="8"/>
  <c r="AF74" i="8"/>
  <c r="AA109" i="8"/>
  <c r="AA112" i="8"/>
  <c r="AA118" i="8"/>
  <c r="AF135" i="8"/>
  <c r="AB135" i="8"/>
  <c r="AA135" i="8"/>
  <c r="AF141" i="8"/>
  <c r="AB141" i="8"/>
  <c r="AB159" i="8"/>
  <c r="AB170" i="8"/>
  <c r="AB184" i="8"/>
  <c r="AA189" i="8"/>
  <c r="AF209" i="8"/>
  <c r="AB209" i="8"/>
  <c r="AA215" i="8"/>
  <c r="AB281" i="8"/>
  <c r="AA281" i="8"/>
  <c r="AB284" i="8"/>
  <c r="AA378" i="8"/>
  <c r="AF378" i="8"/>
  <c r="AB378" i="8"/>
  <c r="AF407" i="8"/>
  <c r="AB407" i="8"/>
  <c r="AB424" i="8"/>
  <c r="AF424" i="8"/>
  <c r="AA31" i="8"/>
  <c r="AB40" i="8"/>
  <c r="AB48" i="8"/>
  <c r="AB59" i="8"/>
  <c r="AA80" i="8"/>
  <c r="AB112" i="8"/>
  <c r="AB118" i="8"/>
  <c r="AF121" i="8"/>
  <c r="AB121" i="8"/>
  <c r="AA141" i="8"/>
  <c r="AA165" i="8"/>
  <c r="AB176" i="8"/>
  <c r="AA176" i="8"/>
  <c r="AF178" i="8"/>
  <c r="AF267" i="8"/>
  <c r="AF272" i="8"/>
  <c r="AB272" i="8"/>
  <c r="AB306" i="8"/>
  <c r="AA306" i="8"/>
  <c r="AF385" i="8"/>
  <c r="AB385" i="8"/>
  <c r="AA6" i="8"/>
  <c r="AB6" i="8"/>
  <c r="AB31" i="8"/>
  <c r="AB33" i="8"/>
  <c r="AA38" i="8"/>
  <c r="AB43" i="8"/>
  <c r="AB57" i="8"/>
  <c r="AB68" i="8"/>
  <c r="AA68" i="8"/>
  <c r="AB101" i="8"/>
  <c r="AA121" i="8"/>
  <c r="AA124" i="8"/>
  <c r="AA130" i="8"/>
  <c r="AB165" i="8"/>
  <c r="AA187" i="8"/>
  <c r="AB205" i="8"/>
  <c r="AF215" i="8"/>
  <c r="AB222" i="8"/>
  <c r="AA222" i="8"/>
  <c r="AB231" i="8"/>
  <c r="AB241" i="8"/>
  <c r="AF241" i="8"/>
  <c r="AF264" i="8"/>
  <c r="AB264" i="8"/>
  <c r="AA264" i="8"/>
  <c r="AA272" i="8"/>
  <c r="AF281" i="8"/>
  <c r="AB294" i="8"/>
  <c r="AF294" i="8"/>
  <c r="AA294" i="8"/>
  <c r="AA301" i="8"/>
  <c r="AB329" i="8"/>
  <c r="AF329" i="8"/>
  <c r="AF339" i="8"/>
  <c r="AF379" i="8"/>
  <c r="AB379" i="8"/>
  <c r="AA379" i="8"/>
  <c r="AF393" i="8"/>
  <c r="AB393" i="8"/>
  <c r="AB65" i="8"/>
  <c r="AF65" i="8"/>
  <c r="AF80" i="8"/>
  <c r="AF107" i="8"/>
  <c r="AB107" i="8"/>
  <c r="AF113" i="8"/>
  <c r="AB113" i="8"/>
  <c r="AB124" i="8"/>
  <c r="AF133" i="8"/>
  <c r="AB133" i="8"/>
  <c r="AF136" i="8"/>
  <c r="AB174" i="8"/>
  <c r="AA174" i="8"/>
  <c r="AF176" i="8"/>
  <c r="AB187" i="8"/>
  <c r="AF202" i="8"/>
  <c r="AF218" i="8"/>
  <c r="AF268" i="8"/>
  <c r="AB268" i="8"/>
  <c r="AB301" i="8"/>
  <c r="AF306" i="8"/>
  <c r="AA312" i="8"/>
  <c r="AF312" i="8"/>
  <c r="AB312" i="8"/>
  <c r="AF411" i="8"/>
  <c r="AA411" i="8"/>
  <c r="AF445" i="8"/>
  <c r="AB445" i="8"/>
  <c r="AA445" i="8"/>
  <c r="AA480" i="8"/>
  <c r="AF480" i="8"/>
  <c r="AA8" i="8"/>
  <c r="AF33" i="8"/>
  <c r="AF38" i="8"/>
  <c r="AF43" i="8"/>
  <c r="AF68" i="8"/>
  <c r="AF101" i="8"/>
  <c r="AA107" i="8"/>
  <c r="AA110" i="8"/>
  <c r="AA113" i="8"/>
  <c r="AB116" i="8"/>
  <c r="AA133" i="8"/>
  <c r="AA136" i="8"/>
  <c r="AF185" i="8"/>
  <c r="AB206" i="8"/>
  <c r="AA206" i="8"/>
  <c r="AF210" i="8"/>
  <c r="AB210" i="8"/>
  <c r="AB216" i="8"/>
  <c r="AF216" i="8"/>
  <c r="AA257" i="8"/>
  <c r="AA268" i="8"/>
  <c r="AA285" i="8"/>
  <c r="AB316" i="8"/>
  <c r="AA316" i="8"/>
  <c r="AF360" i="8"/>
  <c r="AB360" i="8"/>
  <c r="AB425" i="8"/>
  <c r="AF425" i="8"/>
  <c r="AB480" i="8"/>
  <c r="AF446" i="8"/>
  <c r="AB446" i="8"/>
  <c r="AA446" i="8"/>
  <c r="AF462" i="8"/>
  <c r="AB462" i="8"/>
  <c r="AA462" i="8"/>
  <c r="AF502" i="8"/>
  <c r="AB502" i="8"/>
  <c r="AA502" i="8"/>
  <c r="AF505" i="8"/>
  <c r="AB505" i="8"/>
  <c r="AB463" i="8"/>
  <c r="AF463" i="8"/>
  <c r="AB470" i="8"/>
  <c r="AF470" i="8"/>
  <c r="AA505" i="8"/>
  <c r="AA463" i="8"/>
  <c r="AA470" i="8"/>
  <c r="AB503" i="8"/>
  <c r="AA503" i="8"/>
  <c r="AF430" i="8"/>
  <c r="AB430" i="8"/>
  <c r="AA430" i="8"/>
  <c r="AF447" i="8"/>
  <c r="AB447" i="8"/>
  <c r="AB456" i="8"/>
  <c r="AA475" i="8"/>
  <c r="AF475" i="8"/>
  <c r="AF509" i="8"/>
  <c r="AB509" i="8"/>
  <c r="AF278" i="8"/>
  <c r="AF283" i="8"/>
  <c r="AB283" i="8"/>
  <c r="AF286" i="8"/>
  <c r="AB286" i="8"/>
  <c r="AB313" i="8"/>
  <c r="AA313" i="8"/>
  <c r="AF328" i="8"/>
  <c r="AB328" i="8"/>
  <c r="AF352" i="8"/>
  <c r="AB352" i="8"/>
  <c r="AB438" i="8"/>
  <c r="AA447" i="8"/>
  <c r="AB475" i="8"/>
  <c r="AB507" i="8"/>
  <c r="AA507" i="8"/>
  <c r="AA509" i="8"/>
  <c r="AF201" i="8"/>
  <c r="AB201" i="8"/>
  <c r="AF100" i="8"/>
  <c r="AB100" i="8"/>
  <c r="AF115" i="8"/>
  <c r="AB115" i="8"/>
  <c r="AF127" i="8"/>
  <c r="AB127" i="8"/>
  <c r="AF139" i="8"/>
  <c r="AB139" i="8"/>
  <c r="AF155" i="8"/>
  <c r="AA201" i="8"/>
  <c r="AA214" i="8"/>
  <c r="AB237" i="8"/>
  <c r="AF237" i="8"/>
  <c r="AA237" i="8"/>
  <c r="AA256" i="8"/>
  <c r="AA273" i="8"/>
  <c r="AA278" i="8"/>
  <c r="AA283" i="8"/>
  <c r="AA286" i="8"/>
  <c r="AB319" i="8"/>
  <c r="AA319" i="8"/>
  <c r="AB325" i="8"/>
  <c r="AA328" i="8"/>
  <c r="AB343" i="8"/>
  <c r="AB356" i="8"/>
  <c r="AF356" i="8"/>
  <c r="AB387" i="8"/>
  <c r="AB390" i="8"/>
  <c r="AF390" i="8"/>
  <c r="AB394" i="8"/>
  <c r="AF423" i="8"/>
  <c r="AB423" i="8"/>
  <c r="AA423" i="8"/>
  <c r="AB426" i="8"/>
  <c r="AF426" i="8"/>
  <c r="AA497" i="8"/>
  <c r="AF497" i="8"/>
  <c r="AF503" i="8"/>
  <c r="AF91" i="8"/>
  <c r="AA100" i="8"/>
  <c r="AA115" i="8"/>
  <c r="AA127" i="8"/>
  <c r="AA139" i="8"/>
  <c r="AA155" i="8"/>
  <c r="AB183" i="8"/>
  <c r="AB214" i="8"/>
  <c r="AB256" i="8"/>
  <c r="AA259" i="8"/>
  <c r="AA266" i="8"/>
  <c r="AB278" i="8"/>
  <c r="AF313" i="8"/>
  <c r="AF337" i="8"/>
  <c r="AB337" i="8"/>
  <c r="AF369" i="8"/>
  <c r="AB411" i="8"/>
  <c r="AB431" i="8"/>
  <c r="AB448" i="8"/>
  <c r="AF448" i="8"/>
  <c r="AF451" i="8"/>
  <c r="AF483" i="8"/>
  <c r="AB483" i="8"/>
  <c r="AA483" i="8"/>
  <c r="AB497" i="8"/>
  <c r="AB461" i="8"/>
  <c r="AF461" i="8"/>
  <c r="AF472" i="8"/>
  <c r="AA326" i="8"/>
  <c r="AA335" i="8"/>
  <c r="AB342" i="8"/>
  <c r="AB355" i="8"/>
  <c r="AF383" i="8"/>
  <c r="AA397" i="8"/>
  <c r="AA399" i="8"/>
  <c r="AB409" i="8"/>
  <c r="AA461" i="8"/>
  <c r="AB468" i="8"/>
  <c r="AA490" i="8"/>
  <c r="AB495" i="8"/>
  <c r="AF381" i="8"/>
  <c r="AF427" i="8"/>
  <c r="AF488" i="8"/>
  <c r="AB490" i="8"/>
  <c r="AF331" i="8"/>
  <c r="AF404" i="8"/>
  <c r="AF468" i="8"/>
  <c r="AF486" i="8"/>
  <c r="AF495" i="8"/>
  <c r="AF484" i="8"/>
  <c r="AA504" i="8"/>
  <c r="AF282" i="8"/>
  <c r="AF346" i="8"/>
  <c r="AF377" i="8"/>
  <c r="AF384" i="8"/>
  <c r="AA469" i="8"/>
  <c r="AA484" i="8"/>
  <c r="AA491" i="8"/>
  <c r="AB496" i="8"/>
  <c r="AF513" i="8"/>
  <c r="AF318" i="8"/>
  <c r="AF375" i="8"/>
  <c r="AF392" i="8"/>
  <c r="AF429" i="8"/>
  <c r="AF444" i="8"/>
  <c r="AA444" i="8"/>
  <c r="AB484" i="8"/>
  <c r="AF504" i="8"/>
  <c r="AA513" i="8"/>
  <c r="AA465" i="8"/>
  <c r="AA477" i="8"/>
  <c r="AF358" i="8"/>
  <c r="AF442" i="8"/>
  <c r="AB22" i="7"/>
  <c r="AA22" i="7"/>
  <c r="AF22" i="7"/>
  <c r="AF27" i="7"/>
  <c r="AB27" i="7"/>
  <c r="AA27" i="7"/>
  <c r="AB23" i="7"/>
  <c r="AA23" i="7"/>
  <c r="AF23" i="7"/>
  <c r="AF32" i="7"/>
  <c r="AB32" i="7"/>
  <c r="AA32" i="7"/>
  <c r="AB15" i="7"/>
  <c r="AA15" i="7"/>
  <c r="AF15" i="7"/>
  <c r="AF20" i="7"/>
  <c r="AB20" i="7"/>
  <c r="AA20" i="7"/>
  <c r="AF29" i="7"/>
  <c r="AB29" i="7"/>
  <c r="AA29" i="7"/>
  <c r="AF69" i="7"/>
  <c r="AB69" i="7"/>
  <c r="AA69" i="7"/>
  <c r="AB31" i="7"/>
  <c r="AB41" i="7"/>
  <c r="AF73" i="7"/>
  <c r="AF92" i="7"/>
  <c r="AB122" i="7"/>
  <c r="AA122" i="7"/>
  <c r="Z8" i="7"/>
  <c r="AF31" i="7"/>
  <c r="AB47" i="7"/>
  <c r="AB82" i="7"/>
  <c r="AF122" i="7"/>
  <c r="AB198" i="7"/>
  <c r="AF33" i="7"/>
  <c r="AA40" i="7"/>
  <c r="AF44" i="7"/>
  <c r="AF65" i="7"/>
  <c r="AA71" i="7"/>
  <c r="AB74" i="7"/>
  <c r="AA74" i="7"/>
  <c r="AA80" i="7"/>
  <c r="AB90" i="7"/>
  <c r="AA100" i="7"/>
  <c r="AB103" i="7"/>
  <c r="AF103" i="7"/>
  <c r="AF108" i="7"/>
  <c r="AB117" i="7"/>
  <c r="AB125" i="7"/>
  <c r="AB128" i="7"/>
  <c r="AF128" i="7"/>
  <c r="AF130" i="7"/>
  <c r="AF191" i="7"/>
  <c r="AB191" i="7"/>
  <c r="AA214" i="7"/>
  <c r="AB214" i="7"/>
  <c r="AF214" i="7"/>
  <c r="AA229" i="7"/>
  <c r="AF229" i="7"/>
  <c r="AF244" i="7"/>
  <c r="AB244" i="7"/>
  <c r="AB248" i="7"/>
  <c r="AF259" i="7"/>
  <c r="AB259" i="7"/>
  <c r="AA10" i="7"/>
  <c r="AA38" i="7"/>
  <c r="AB40" i="7"/>
  <c r="AF47" i="7"/>
  <c r="AB50" i="7"/>
  <c r="AB71" i="7"/>
  <c r="AB80" i="7"/>
  <c r="AF82" i="7"/>
  <c r="AB85" i="7"/>
  <c r="AA103" i="7"/>
  <c r="AF123" i="7"/>
  <c r="AA128" i="7"/>
  <c r="AA133" i="7"/>
  <c r="AB133" i="7"/>
  <c r="AF133" i="7"/>
  <c r="AA139" i="7"/>
  <c r="AA149" i="7"/>
  <c r="AA155" i="7"/>
  <c r="AA191" i="7"/>
  <c r="AA196" i="7"/>
  <c r="AB229" i="7"/>
  <c r="AA244" i="7"/>
  <c r="AA259" i="7"/>
  <c r="AB292" i="7"/>
  <c r="AF292" i="7"/>
  <c r="AF295" i="7"/>
  <c r="AA295" i="7"/>
  <c r="AB295" i="7"/>
  <c r="AB10" i="7"/>
  <c r="AB12" i="7"/>
  <c r="Z16" i="7"/>
  <c r="AF45" i="7"/>
  <c r="AF66" i="7"/>
  <c r="AF74" i="7"/>
  <c r="AF100" i="7"/>
  <c r="AB112" i="7"/>
  <c r="AF112" i="7"/>
  <c r="AF117" i="7"/>
  <c r="AA123" i="7"/>
  <c r="AB139" i="7"/>
  <c r="AB155" i="7"/>
  <c r="AA169" i="7"/>
  <c r="AF169" i="7"/>
  <c r="AA182" i="7"/>
  <c r="AA185" i="7"/>
  <c r="AA188" i="7"/>
  <c r="AA215" i="7"/>
  <c r="AF215" i="7"/>
  <c r="AA292" i="7"/>
  <c r="AB309" i="7"/>
  <c r="AA309" i="7"/>
  <c r="AF309" i="7"/>
  <c r="AB480" i="7"/>
  <c r="AF480" i="7"/>
  <c r="AA480" i="7"/>
  <c r="AA25" i="7"/>
  <c r="AB45" i="7"/>
  <c r="AB66" i="7"/>
  <c r="AF83" i="7"/>
  <c r="AB91" i="7"/>
  <c r="AF91" i="7"/>
  <c r="AA112" i="7"/>
  <c r="AF115" i="7"/>
  <c r="AB123" i="7"/>
  <c r="AB169" i="7"/>
  <c r="AB188" i="7"/>
  <c r="AF196" i="7"/>
  <c r="AA209" i="7"/>
  <c r="AB215" i="7"/>
  <c r="AA233" i="7"/>
  <c r="AF233" i="7"/>
  <c r="AA239" i="7"/>
  <c r="AB239" i="7"/>
  <c r="AF239" i="7"/>
  <c r="AF260" i="7"/>
  <c r="AB260" i="7"/>
  <c r="AA260" i="7"/>
  <c r="AA306" i="7"/>
  <c r="AA447" i="7"/>
  <c r="AF447" i="7"/>
  <c r="AB447" i="7"/>
  <c r="AF39" i="7"/>
  <c r="AA245" i="7"/>
  <c r="AF245" i="7"/>
  <c r="AB245" i="7"/>
  <c r="AA269" i="7"/>
  <c r="AF269" i="7"/>
  <c r="AF299" i="7"/>
  <c r="AB299" i="7"/>
  <c r="AB314" i="7"/>
  <c r="AA314" i="7"/>
  <c r="AB140" i="7"/>
  <c r="AA140" i="7"/>
  <c r="AA167" i="7"/>
  <c r="AF167" i="7"/>
  <c r="AF192" i="7"/>
  <c r="AB192" i="7"/>
  <c r="AB252" i="7"/>
  <c r="AF252" i="7"/>
  <c r="AA299" i="7"/>
  <c r="AB110" i="7"/>
  <c r="AA110" i="7"/>
  <c r="AF121" i="7"/>
  <c r="AB121" i="7"/>
  <c r="AA121" i="7"/>
  <c r="AF186" i="7"/>
  <c r="AB186" i="7"/>
  <c r="AA186" i="7"/>
  <c r="AA210" i="7"/>
  <c r="AB210" i="7"/>
  <c r="AF314" i="7"/>
  <c r="AB372" i="7"/>
  <c r="AF372" i="7"/>
  <c r="AB19" i="7"/>
  <c r="Z35" i="7"/>
  <c r="AA39" i="7"/>
  <c r="AF61" i="7"/>
  <c r="AB64" i="7"/>
  <c r="AF64" i="7"/>
  <c r="AB81" i="7"/>
  <c r="AB99" i="7"/>
  <c r="AF99" i="7"/>
  <c r="AA113" i="7"/>
  <c r="AA127" i="7"/>
  <c r="AF140" i="7"/>
  <c r="AB144" i="7"/>
  <c r="AB175" i="7"/>
  <c r="AA189" i="7"/>
  <c r="AB246" i="7"/>
  <c r="AB266" i="7"/>
  <c r="AA266" i="7"/>
  <c r="AF266" i="7"/>
  <c r="AB61" i="7"/>
  <c r="Z68" i="7"/>
  <c r="AA99" i="7"/>
  <c r="AA102" i="7"/>
  <c r="AF110" i="7"/>
  <c r="AB113" i="7"/>
  <c r="AB116" i="7"/>
  <c r="AF116" i="7"/>
  <c r="AB127" i="7"/>
  <c r="AB135" i="7"/>
  <c r="AF135" i="7"/>
  <c r="AF154" i="7"/>
  <c r="AA162" i="7"/>
  <c r="AA165" i="7"/>
  <c r="AF165" i="7"/>
  <c r="AB165" i="7"/>
  <c r="AA173" i="7"/>
  <c r="AF187" i="7"/>
  <c r="AA195" i="7"/>
  <c r="AF195" i="7"/>
  <c r="AB195" i="7"/>
  <c r="AF206" i="7"/>
  <c r="AA206" i="7"/>
  <c r="AF210" i="7"/>
  <c r="AB213" i="7"/>
  <c r="AA213" i="7"/>
  <c r="AB337" i="7"/>
  <c r="AA337" i="7"/>
  <c r="AF337" i="7"/>
  <c r="AF498" i="7"/>
  <c r="AB498" i="7"/>
  <c r="AA498" i="7"/>
  <c r="AB138" i="7"/>
  <c r="AF138" i="7"/>
  <c r="AF247" i="7"/>
  <c r="AB247" i="7"/>
  <c r="AF328" i="7"/>
  <c r="AB328" i="7"/>
  <c r="AA328" i="7"/>
  <c r="AA33" i="7"/>
  <c r="AB56" i="7"/>
  <c r="AF76" i="7"/>
  <c r="AB76" i="7"/>
  <c r="AA76" i="7"/>
  <c r="AA108" i="7"/>
  <c r="AB111" i="7"/>
  <c r="AF111" i="7"/>
  <c r="AA130" i="7"/>
  <c r="AA138" i="7"/>
  <c r="AF160" i="7"/>
  <c r="AB160" i="7"/>
  <c r="AF193" i="7"/>
  <c r="AA193" i="7"/>
  <c r="AB193" i="7"/>
  <c r="AA198" i="7"/>
  <c r="AF223" i="7"/>
  <c r="AB223" i="7"/>
  <c r="AB319" i="7"/>
  <c r="AA319" i="7"/>
  <c r="AF319" i="7"/>
  <c r="AF494" i="7"/>
  <c r="AB494" i="7"/>
  <c r="AA494" i="7"/>
  <c r="AA235" i="7"/>
  <c r="AB235" i="7"/>
  <c r="AB238" i="7"/>
  <c r="AA238" i="7"/>
  <c r="AA334" i="7"/>
  <c r="AF334" i="7"/>
  <c r="AF508" i="7"/>
  <c r="AB508" i="7"/>
  <c r="AA508" i="7"/>
  <c r="AF275" i="7"/>
  <c r="AB275" i="7"/>
  <c r="AF322" i="7"/>
  <c r="AB331" i="7"/>
  <c r="AA331" i="7"/>
  <c r="AB334" i="7"/>
  <c r="AB340" i="7"/>
  <c r="AF344" i="7"/>
  <c r="AF366" i="7"/>
  <c r="AB387" i="7"/>
  <c r="AA387" i="7"/>
  <c r="AF421" i="7"/>
  <c r="AB421" i="7"/>
  <c r="AB457" i="7"/>
  <c r="AF457" i="7"/>
  <c r="AB126" i="7"/>
  <c r="AF126" i="7"/>
  <c r="AA126" i="7"/>
  <c r="AA136" i="7"/>
  <c r="AA147" i="7"/>
  <c r="AA218" i="7"/>
  <c r="AF218" i="7"/>
  <c r="AA221" i="7"/>
  <c r="AF258" i="7"/>
  <c r="AA258" i="7"/>
  <c r="AB268" i="7"/>
  <c r="AA268" i="7"/>
  <c r="AA275" i="7"/>
  <c r="AF281" i="7"/>
  <c r="AB284" i="7"/>
  <c r="AF284" i="7"/>
  <c r="AB308" i="7"/>
  <c r="AB311" i="7"/>
  <c r="AA311" i="7"/>
  <c r="AB344" i="7"/>
  <c r="AF363" i="7"/>
  <c r="AB404" i="7"/>
  <c r="AA411" i="7"/>
  <c r="AF411" i="7"/>
  <c r="AB432" i="7"/>
  <c r="AA432" i="7"/>
  <c r="AA451" i="7"/>
  <c r="AF451" i="7"/>
  <c r="AF177" i="7"/>
  <c r="AF287" i="7"/>
  <c r="AB287" i="7"/>
  <c r="AA287" i="7"/>
  <c r="AF293" i="7"/>
  <c r="AB317" i="7"/>
  <c r="AA317" i="7"/>
  <c r="AA320" i="7"/>
  <c r="AF320" i="7"/>
  <c r="AB323" i="7"/>
  <c r="AA323" i="7"/>
  <c r="AF323" i="7"/>
  <c r="AF340" i="7"/>
  <c r="AA397" i="7"/>
  <c r="AB397" i="7"/>
  <c r="AB422" i="7"/>
  <c r="AF422" i="7"/>
  <c r="AB436" i="7"/>
  <c r="AA436" i="7"/>
  <c r="AF473" i="7"/>
  <c r="AB473" i="7"/>
  <c r="AB335" i="7"/>
  <c r="AA335" i="7"/>
  <c r="AB341" i="7"/>
  <c r="AA341" i="7"/>
  <c r="AA473" i="7"/>
  <c r="AF388" i="7"/>
  <c r="AB388" i="7"/>
  <c r="AA388" i="7"/>
  <c r="AF436" i="7"/>
  <c r="AF481" i="7"/>
  <c r="AB481" i="7"/>
  <c r="AA481" i="7"/>
  <c r="AA312" i="7"/>
  <c r="AF312" i="7"/>
  <c r="AB312" i="7"/>
  <c r="AB321" i="7"/>
  <c r="AA321" i="7"/>
  <c r="AF335" i="7"/>
  <c r="AF341" i="7"/>
  <c r="AB351" i="7"/>
  <c r="AA437" i="7"/>
  <c r="AF437" i="7"/>
  <c r="AB324" i="7"/>
  <c r="AB327" i="7"/>
  <c r="AA327" i="7"/>
  <c r="AF332" i="7"/>
  <c r="AF342" i="7"/>
  <c r="AB342" i="7"/>
  <c r="AF389" i="7"/>
  <c r="AB389" i="7"/>
  <c r="AB430" i="7"/>
  <c r="AA430" i="7"/>
  <c r="AB437" i="7"/>
  <c r="AA449" i="7"/>
  <c r="AB449" i="7"/>
  <c r="AF507" i="7"/>
  <c r="AB507" i="7"/>
  <c r="AB313" i="7"/>
  <c r="AA313" i="7"/>
  <c r="AF321" i="7"/>
  <c r="AA330" i="7"/>
  <c r="AA336" i="7"/>
  <c r="AF336" i="7"/>
  <c r="AB339" i="7"/>
  <c r="AA339" i="7"/>
  <c r="AF348" i="7"/>
  <c r="AF368" i="7"/>
  <c r="AB368" i="7"/>
  <c r="AB471" i="7"/>
  <c r="AB493" i="7"/>
  <c r="AF493" i="7"/>
  <c r="AB497" i="7"/>
  <c r="AA497" i="7"/>
  <c r="AB307" i="7"/>
  <c r="AA307" i="7"/>
  <c r="AF324" i="7"/>
  <c r="AF327" i="7"/>
  <c r="AB333" i="7"/>
  <c r="AA333" i="7"/>
  <c r="AB361" i="7"/>
  <c r="AF361" i="7"/>
  <c r="AF420" i="7"/>
  <c r="AF430" i="7"/>
  <c r="AF449" i="7"/>
  <c r="AF502" i="7"/>
  <c r="AB502" i="7"/>
  <c r="AA507" i="7"/>
  <c r="AA257" i="7"/>
  <c r="AB264" i="7"/>
  <c r="AA264" i="7"/>
  <c r="AF264" i="7"/>
  <c r="AB267" i="7"/>
  <c r="AB280" i="7"/>
  <c r="AA280" i="7"/>
  <c r="AB310" i="7"/>
  <c r="AB325" i="7"/>
  <c r="AA325" i="7"/>
  <c r="AF386" i="7"/>
  <c r="AB390" i="7"/>
  <c r="AA399" i="7"/>
  <c r="AB399" i="7"/>
  <c r="AB453" i="7"/>
  <c r="AA463" i="7"/>
  <c r="AA504" i="7"/>
  <c r="AF510" i="7"/>
  <c r="AB510" i="7"/>
  <c r="AA510" i="7"/>
  <c r="AF70" i="7"/>
  <c r="AF156" i="7"/>
  <c r="AB202" i="7"/>
  <c r="AA202" i="7"/>
  <c r="AA243" i="7"/>
  <c r="AF243" i="7"/>
  <c r="AF291" i="7"/>
  <c r="AB291" i="7"/>
  <c r="AF300" i="7"/>
  <c r="AB315" i="7"/>
  <c r="AA315" i="7"/>
  <c r="AB329" i="7"/>
  <c r="AA329" i="7"/>
  <c r="AB402" i="7"/>
  <c r="AF402" i="7"/>
  <c r="AB409" i="7"/>
  <c r="AF409" i="7"/>
  <c r="AB415" i="7"/>
  <c r="AA415" i="7"/>
  <c r="AF415" i="7"/>
  <c r="AA440" i="7"/>
  <c r="AB440" i="7"/>
  <c r="AF440" i="7"/>
  <c r="AF459" i="7"/>
  <c r="AA459" i="7"/>
  <c r="AF465" i="7"/>
  <c r="AB465" i="7"/>
  <c r="AB495" i="7"/>
  <c r="AF495" i="7"/>
  <c r="AB499" i="7"/>
  <c r="AA499" i="7"/>
  <c r="AF274" i="7"/>
  <c r="AF279" i="7"/>
  <c r="AB279" i="7"/>
  <c r="AF298" i="7"/>
  <c r="AF303" i="7"/>
  <c r="AB303" i="7"/>
  <c r="AB364" i="7"/>
  <c r="AF364" i="7"/>
  <c r="AF367" i="7"/>
  <c r="AB367" i="7"/>
  <c r="AB394" i="7"/>
  <c r="AF394" i="7"/>
  <c r="AF403" i="7"/>
  <c r="AB403" i="7"/>
  <c r="AA403" i="7"/>
  <c r="AF410" i="7"/>
  <c r="AB410" i="7"/>
  <c r="AA410" i="7"/>
  <c r="AF458" i="7"/>
  <c r="AB458" i="7"/>
  <c r="AF505" i="7"/>
  <c r="AB505" i="7"/>
  <c r="AA505" i="7"/>
  <c r="AB413" i="7"/>
  <c r="AA413" i="7"/>
  <c r="AB438" i="7"/>
  <c r="AA438" i="7"/>
  <c r="AB411" i="7"/>
  <c r="AF413" i="7"/>
  <c r="AF438" i="7"/>
  <c r="AB467" i="7"/>
  <c r="AF500" i="7"/>
  <c r="AB500" i="7"/>
  <c r="AA500" i="7"/>
  <c r="AF273" i="7"/>
  <c r="AF285" i="7"/>
  <c r="AF297" i="7"/>
  <c r="AF350" i="7"/>
  <c r="AF362" i="7"/>
  <c r="AB417" i="7"/>
  <c r="AA417" i="7"/>
  <c r="AF433" i="7"/>
  <c r="AB433" i="7"/>
  <c r="AA433" i="7"/>
  <c r="AF277" i="7"/>
  <c r="AF289" i="7"/>
  <c r="AF301" i="7"/>
  <c r="AF435" i="7"/>
  <c r="AB435" i="7"/>
  <c r="AA435" i="7"/>
  <c r="AF496" i="7"/>
  <c r="AB496" i="7"/>
  <c r="AA496" i="7"/>
  <c r="Z503" i="7"/>
  <c r="AA475" i="7"/>
  <c r="AA477" i="7"/>
  <c r="AH28" i="6"/>
  <c r="AH65" i="6"/>
  <c r="AH238" i="6"/>
  <c r="AH461" i="6"/>
  <c r="AH66" i="6"/>
  <c r="AH156" i="6"/>
  <c r="AH169" i="6"/>
  <c r="AH239" i="6"/>
  <c r="AH251" i="6"/>
  <c r="AH267" i="6"/>
  <c r="AH450" i="6"/>
  <c r="AH462" i="6"/>
  <c r="AH475" i="6"/>
  <c r="AH166" i="6"/>
  <c r="AH64" i="6"/>
  <c r="AH265" i="6"/>
  <c r="AH250" i="6"/>
  <c r="AH266" i="6"/>
  <c r="AH449" i="6"/>
  <c r="AH473" i="6"/>
  <c r="AH52" i="6"/>
  <c r="AH157" i="6"/>
  <c r="AH227" i="6"/>
  <c r="AH252" i="6"/>
  <c r="AH451" i="6"/>
  <c r="AH463" i="6"/>
  <c r="AH44" i="6"/>
  <c r="AH80" i="6"/>
  <c r="AH183" i="6"/>
  <c r="AH195" i="6"/>
  <c r="AH231" i="6"/>
  <c r="AH379" i="6"/>
  <c r="AH391" i="6"/>
  <c r="AH404" i="6"/>
  <c r="AH442" i="6"/>
  <c r="AH39" i="6"/>
  <c r="AH53" i="6"/>
  <c r="AH103" i="6"/>
  <c r="AH118" i="6"/>
  <c r="AH130" i="6"/>
  <c r="AH144" i="6"/>
  <c r="AH215" i="6"/>
  <c r="AH228" i="6"/>
  <c r="AH241" i="6"/>
  <c r="AH253" i="6"/>
  <c r="AH269" i="6"/>
  <c r="AH409" i="6"/>
  <c r="AH438" i="6"/>
  <c r="AH452" i="6"/>
  <c r="AH464" i="6"/>
  <c r="AH33" i="6"/>
  <c r="AH45" i="6"/>
  <c r="AH57" i="6"/>
  <c r="AH81" i="6"/>
  <c r="AH93" i="6"/>
  <c r="AH112" i="6"/>
  <c r="AH124" i="6"/>
  <c r="AH136" i="6"/>
  <c r="AH160" i="6"/>
  <c r="AH184" i="6"/>
  <c r="AH196" i="6"/>
  <c r="AH244" i="6"/>
  <c r="AH257" i="6"/>
  <c r="AH380" i="6"/>
  <c r="AH392" i="6"/>
  <c r="AH405" i="6"/>
  <c r="AH417" i="6"/>
  <c r="AH431" i="6"/>
  <c r="AH443" i="6"/>
  <c r="AH455" i="6"/>
  <c r="AH467" i="6"/>
  <c r="AH479" i="6"/>
  <c r="AH63" i="6"/>
  <c r="AH240" i="6"/>
  <c r="AH92" i="6"/>
  <c r="AH40" i="6"/>
  <c r="AH72" i="6"/>
  <c r="AH87" i="6"/>
  <c r="AH107" i="6"/>
  <c r="AH119" i="6"/>
  <c r="AH131" i="6"/>
  <c r="AH145" i="6"/>
  <c r="AH187" i="6"/>
  <c r="AH202" i="6"/>
  <c r="AH216" i="6"/>
  <c r="AH229" i="6"/>
  <c r="AH383" i="6"/>
  <c r="AH397" i="6"/>
  <c r="AH424" i="6"/>
  <c r="AH439" i="6"/>
  <c r="AH82" i="6"/>
  <c r="AH197" i="6"/>
  <c r="AH406" i="6"/>
  <c r="AH167" i="6"/>
  <c r="AH168" i="6"/>
  <c r="AH214" i="6"/>
  <c r="AH108" i="6"/>
  <c r="AH120" i="6"/>
  <c r="AH132" i="6"/>
  <c r="AH217" i="6"/>
  <c r="AH426" i="6"/>
  <c r="AH264" i="6"/>
  <c r="AH154" i="6"/>
  <c r="AH89" i="6"/>
  <c r="AH109" i="6"/>
  <c r="AH121" i="6"/>
  <c r="AH204" i="6"/>
  <c r="AH399" i="6"/>
  <c r="AH412" i="6"/>
  <c r="AH427" i="6"/>
  <c r="AH48" i="6"/>
  <c r="AH60" i="6"/>
  <c r="AH100" i="6"/>
  <c r="AH115" i="6"/>
  <c r="AH127" i="6"/>
  <c r="AH139" i="6"/>
  <c r="AH151" i="6"/>
  <c r="AH211" i="6"/>
  <c r="AH223" i="6"/>
  <c r="AH235" i="6"/>
  <c r="AH247" i="6"/>
  <c r="AH260" i="6"/>
  <c r="AH311" i="6"/>
  <c r="AH323" i="6"/>
  <c r="AH335" i="6"/>
  <c r="AH347" i="6"/>
  <c r="AH359" i="6"/>
  <c r="AH371" i="6"/>
  <c r="AH434" i="6"/>
  <c r="AH446" i="6"/>
  <c r="AH458" i="6"/>
  <c r="AH470" i="6"/>
  <c r="AH155" i="6"/>
  <c r="AH76" i="6"/>
  <c r="AH191" i="6"/>
  <c r="AH386" i="6"/>
  <c r="AH400" i="6"/>
  <c r="AH413" i="6"/>
  <c r="AH497" i="6"/>
  <c r="AH73" i="6"/>
  <c r="AH188" i="6"/>
  <c r="AH384" i="6"/>
  <c r="AH495" i="6"/>
  <c r="AH78" i="6"/>
  <c r="AH192" i="6"/>
  <c r="AH314" i="6"/>
  <c r="AH326" i="6"/>
  <c r="AH338" i="6"/>
  <c r="AH350" i="6"/>
  <c r="AH362" i="6"/>
  <c r="AH375" i="6"/>
  <c r="AH387" i="6"/>
  <c r="AH402" i="6"/>
  <c r="AH414" i="6"/>
  <c r="AH485" i="6"/>
  <c r="AH498" i="6"/>
  <c r="AH213" i="6"/>
  <c r="AH24" i="6"/>
  <c r="AH6" i="6"/>
  <c r="AD513" i="6"/>
  <c r="AD512" i="6"/>
  <c r="AB509" i="6"/>
  <c r="AA509" i="6" s="1"/>
  <c r="AB508" i="6"/>
  <c r="AA508" i="6" s="1"/>
  <c r="AB507" i="6"/>
  <c r="AB505" i="6"/>
  <c r="AB504" i="6"/>
  <c r="AB502" i="6"/>
  <c r="AC500" i="6"/>
  <c r="AD499" i="6"/>
  <c r="AD498" i="6"/>
  <c r="AC497" i="6"/>
  <c r="AC496" i="6"/>
  <c r="AD495" i="6"/>
  <c r="AC494" i="6"/>
  <c r="AD493" i="6"/>
  <c r="AD491" i="6"/>
  <c r="AD488" i="6"/>
  <c r="AC487" i="6"/>
  <c r="AD485" i="6"/>
  <c r="AC484" i="6"/>
  <c r="AB480" i="6"/>
  <c r="AD479" i="6"/>
  <c r="AC477" i="6"/>
  <c r="AD476" i="6"/>
  <c r="AC473" i="6"/>
  <c r="AD471" i="6"/>
  <c r="AC470" i="6"/>
  <c r="AC469" i="6"/>
  <c r="AD468" i="6"/>
  <c r="AC467" i="6"/>
  <c r="AC466" i="6"/>
  <c r="AD465" i="6"/>
  <c r="AC464" i="6"/>
  <c r="AC463" i="6"/>
  <c r="AD462" i="6"/>
  <c r="AC459" i="6"/>
  <c r="AD458" i="6"/>
  <c r="AD457" i="6"/>
  <c r="AD456" i="6"/>
  <c r="AD455" i="6"/>
  <c r="AD454" i="6"/>
  <c r="AC453" i="6"/>
  <c r="AD452" i="6"/>
  <c r="AC451" i="6"/>
  <c r="AD450" i="6"/>
  <c r="AD449" i="6"/>
  <c r="AC448" i="6"/>
  <c r="AB447" i="6"/>
  <c r="AD446" i="6"/>
  <c r="AC444" i="6"/>
  <c r="AC443" i="6"/>
  <c r="AC442" i="6"/>
  <c r="AD441" i="6"/>
  <c r="AC439" i="6"/>
  <c r="AC438" i="6"/>
  <c r="AB437" i="6"/>
  <c r="AD435" i="6"/>
  <c r="E434" i="6"/>
  <c r="AD434" i="6" s="1"/>
  <c r="AD433" i="6"/>
  <c r="AC432" i="6"/>
  <c r="AD431" i="6"/>
  <c r="AD430" i="6"/>
  <c r="AD429" i="6"/>
  <c r="AD427" i="6"/>
  <c r="AD426" i="6"/>
  <c r="AD424" i="6"/>
  <c r="AD423" i="6"/>
  <c r="AD422" i="6"/>
  <c r="AD421" i="6"/>
  <c r="AC417" i="6"/>
  <c r="AC416" i="6"/>
  <c r="AC415" i="6"/>
  <c r="AC414" i="6"/>
  <c r="AD413" i="6"/>
  <c r="AC411" i="6"/>
  <c r="E411" i="6"/>
  <c r="AD409" i="6"/>
  <c r="AD408" i="6"/>
  <c r="AD407" i="6"/>
  <c r="AD406" i="6"/>
  <c r="AD405" i="6"/>
  <c r="AD404" i="6"/>
  <c r="AC400" i="6"/>
  <c r="AC399" i="6"/>
  <c r="AD398" i="6"/>
  <c r="AD394" i="6"/>
  <c r="AD393" i="6"/>
  <c r="AD392" i="6"/>
  <c r="AD391" i="6"/>
  <c r="AD390" i="6"/>
  <c r="AD389" i="6"/>
  <c r="AC388" i="6"/>
  <c r="AD387" i="6"/>
  <c r="AD386" i="6"/>
  <c r="AD385" i="6"/>
  <c r="AD384" i="6"/>
  <c r="AC381" i="6"/>
  <c r="AC379" i="6"/>
  <c r="AD378" i="6"/>
  <c r="AC376" i="6"/>
  <c r="AD373" i="6"/>
  <c r="AD372" i="6"/>
  <c r="AD371" i="6"/>
  <c r="AD370" i="6"/>
  <c r="AD369" i="6"/>
  <c r="AD368" i="6"/>
  <c r="AD367" i="6"/>
  <c r="AD366" i="6"/>
  <c r="AD365" i="6"/>
  <c r="AD364" i="6"/>
  <c r="AD363" i="6"/>
  <c r="AD362" i="6"/>
  <c r="AD361" i="6"/>
  <c r="AD360" i="6"/>
  <c r="AD359" i="6"/>
  <c r="AD358" i="6"/>
  <c r="AD357" i="6"/>
  <c r="AD356" i="6"/>
  <c r="AD355" i="6"/>
  <c r="AD354" i="6"/>
  <c r="AD353" i="6"/>
  <c r="AD352" i="6"/>
  <c r="AD351" i="6"/>
  <c r="AD350" i="6"/>
  <c r="AD349" i="6"/>
  <c r="AD348" i="6"/>
  <c r="AD347" i="6"/>
  <c r="AD346" i="6"/>
  <c r="AD345" i="6"/>
  <c r="AD344" i="6"/>
  <c r="AD343" i="6"/>
  <c r="AD342" i="6"/>
  <c r="AD341" i="6"/>
  <c r="AC340" i="6"/>
  <c r="AD339" i="6"/>
  <c r="AC337" i="6"/>
  <c r="AD336" i="6"/>
  <c r="AC335" i="6"/>
  <c r="AD333" i="6"/>
  <c r="AC331" i="6"/>
  <c r="AC330" i="6"/>
  <c r="AC329" i="6"/>
  <c r="AC327" i="6"/>
  <c r="AD324" i="6"/>
  <c r="AC323" i="6"/>
  <c r="AC322" i="6"/>
  <c r="AC321" i="6"/>
  <c r="AD320" i="6"/>
  <c r="AD318" i="6"/>
  <c r="AD317" i="6"/>
  <c r="AC316" i="6"/>
  <c r="AD315" i="6"/>
  <c r="AD314" i="6"/>
  <c r="AC313" i="6"/>
  <c r="AD311" i="6"/>
  <c r="AC310" i="6"/>
  <c r="AD309" i="6"/>
  <c r="AC307" i="6"/>
  <c r="AD306" i="6"/>
  <c r="AD303" i="6"/>
  <c r="AD301" i="6"/>
  <c r="AC298" i="6"/>
  <c r="AD297" i="6"/>
  <c r="AD296" i="6"/>
  <c r="AC295" i="6"/>
  <c r="AD293" i="6"/>
  <c r="AC291" i="6"/>
  <c r="AD290" i="6"/>
  <c r="AD289" i="6"/>
  <c r="AD288" i="6"/>
  <c r="AD287" i="6"/>
  <c r="AD285" i="6"/>
  <c r="AD283" i="6"/>
  <c r="AD282" i="6"/>
  <c r="AD281" i="6"/>
  <c r="AD280" i="6"/>
  <c r="AD279" i="6"/>
  <c r="AD278" i="6"/>
  <c r="AC277" i="6"/>
  <c r="AC276" i="6"/>
  <c r="AD275" i="6"/>
  <c r="AD273" i="6"/>
  <c r="AD269" i="6"/>
  <c r="AC268" i="6"/>
  <c r="AC267" i="6"/>
  <c r="AC266" i="6"/>
  <c r="AD264" i="6"/>
  <c r="AD261" i="6"/>
  <c r="AD259" i="6"/>
  <c r="AD258" i="6"/>
  <c r="AD257" i="6"/>
  <c r="AD256" i="6"/>
  <c r="AC251" i="6"/>
  <c r="AD250" i="6"/>
  <c r="AD249" i="6"/>
  <c r="AD248" i="6"/>
  <c r="AD247" i="6"/>
  <c r="AD246" i="6"/>
  <c r="AD245" i="6"/>
  <c r="AD244" i="6"/>
  <c r="AC241" i="6"/>
  <c r="AD240" i="6"/>
  <c r="AC239" i="6"/>
  <c r="AD238" i="6"/>
  <c r="AC237" i="6"/>
  <c r="AD234" i="6"/>
  <c r="AC233" i="6"/>
  <c r="AC231" i="6"/>
  <c r="AC229" i="6"/>
  <c r="AD228" i="6"/>
  <c r="AD226" i="6"/>
  <c r="AC224" i="6"/>
  <c r="AC223" i="6"/>
  <c r="AD222" i="6"/>
  <c r="AC221" i="6"/>
  <c r="AD220" i="6"/>
  <c r="AD216" i="6"/>
  <c r="AC215" i="6"/>
  <c r="AD214" i="6"/>
  <c r="AD213" i="6"/>
  <c r="AD211" i="6"/>
  <c r="AC209" i="6"/>
  <c r="AD206" i="6"/>
  <c r="AC205" i="6"/>
  <c r="AC204" i="6"/>
  <c r="AD203" i="6"/>
  <c r="AC202" i="6"/>
  <c r="AC201" i="6"/>
  <c r="AD196" i="6"/>
  <c r="AC195" i="6"/>
  <c r="AD194" i="6"/>
  <c r="AB193" i="6"/>
  <c r="AC192" i="6"/>
  <c r="AD191" i="6"/>
  <c r="AC188" i="6"/>
  <c r="AD187" i="6"/>
  <c r="AD186" i="6"/>
  <c r="AC185" i="6"/>
  <c r="AD184" i="6"/>
  <c r="AD183" i="6"/>
  <c r="AB182" i="6"/>
  <c r="AD181" i="6"/>
  <c r="AC178" i="6"/>
  <c r="AD177" i="6"/>
  <c r="AD175" i="6"/>
  <c r="AC174" i="6"/>
  <c r="AC173" i="6"/>
  <c r="AC172" i="6"/>
  <c r="AD170" i="6"/>
  <c r="AD169" i="6"/>
  <c r="AD167" i="6"/>
  <c r="AD166" i="6"/>
  <c r="AD165" i="6"/>
  <c r="AC164" i="6"/>
  <c r="AC162" i="6"/>
  <c r="AD161" i="6"/>
  <c r="AD160" i="6"/>
  <c r="AD159" i="6"/>
  <c r="AD157" i="6"/>
  <c r="AD156" i="6"/>
  <c r="AD152" i="6"/>
  <c r="AD151" i="6"/>
  <c r="AD150" i="6"/>
  <c r="AD147" i="6"/>
  <c r="AD146" i="6"/>
  <c r="AC145" i="6"/>
  <c r="AD141" i="6"/>
  <c r="AD140" i="6"/>
  <c r="AD139" i="6"/>
  <c r="AD138" i="6"/>
  <c r="AD137" i="6"/>
  <c r="AD134" i="6"/>
  <c r="AC133" i="6"/>
  <c r="AD132" i="6"/>
  <c r="AD131" i="6"/>
  <c r="AC130" i="6"/>
  <c r="AD129" i="6"/>
  <c r="AD128" i="6"/>
  <c r="AC127" i="6"/>
  <c r="AD125" i="6"/>
  <c r="AC124" i="6"/>
  <c r="AC123" i="6"/>
  <c r="AD122" i="6"/>
  <c r="AD120" i="6"/>
  <c r="AD119" i="6"/>
  <c r="AC118" i="6"/>
  <c r="AD117" i="6"/>
  <c r="AC115" i="6"/>
  <c r="AC114" i="6"/>
  <c r="AC112" i="6"/>
  <c r="AC111" i="6"/>
  <c r="AC110" i="6"/>
  <c r="AC109" i="6"/>
  <c r="AD107" i="6"/>
  <c r="AD102" i="6"/>
  <c r="AD99" i="6"/>
  <c r="AD93" i="6"/>
  <c r="AD92" i="6"/>
  <c r="AC91" i="6"/>
  <c r="AD90" i="6"/>
  <c r="AD89" i="6"/>
  <c r="AD88" i="6"/>
  <c r="AD87" i="6"/>
  <c r="AD86" i="6"/>
  <c r="AD85" i="6"/>
  <c r="AD84" i="6"/>
  <c r="AD83" i="6"/>
  <c r="AD82" i="6"/>
  <c r="AD81" i="6"/>
  <c r="AD80" i="6"/>
  <c r="AC76" i="6"/>
  <c r="AB75" i="6"/>
  <c r="AC74" i="6"/>
  <c r="AD73" i="6"/>
  <c r="AD72" i="6"/>
  <c r="AC71" i="6"/>
  <c r="AD70" i="6"/>
  <c r="AB68" i="6"/>
  <c r="AD66" i="6"/>
  <c r="AD65" i="6"/>
  <c r="AD64" i="6"/>
  <c r="AC63" i="6"/>
  <c r="AD61" i="6"/>
  <c r="AD60" i="6"/>
  <c r="AD59" i="6"/>
  <c r="AC58" i="6"/>
  <c r="AD57" i="6"/>
  <c r="AD56" i="6"/>
  <c r="AD53" i="6"/>
  <c r="AD52" i="6"/>
  <c r="AD51" i="6"/>
  <c r="AD50" i="6"/>
  <c r="AD49" i="6"/>
  <c r="AD48" i="6"/>
  <c r="AD46" i="6"/>
  <c r="AD45" i="6"/>
  <c r="AD44" i="6"/>
  <c r="AD40" i="6"/>
  <c r="AD39" i="6"/>
  <c r="AD38" i="6"/>
  <c r="AD33" i="6"/>
  <c r="AD28" i="6"/>
  <c r="AB27" i="6"/>
  <c r="AC25" i="6"/>
  <c r="AC24" i="6"/>
  <c r="AB19" i="6"/>
  <c r="AB15" i="6"/>
  <c r="AC10" i="6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8" i="6" s="1"/>
  <c r="A99" i="6" s="1"/>
  <c r="A100" i="6" s="1"/>
  <c r="A101" i="6" s="1"/>
  <c r="A102" i="6" s="1"/>
  <c r="A103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5" i="6" s="1"/>
  <c r="A256" i="6" s="1"/>
  <c r="A257" i="6" s="1"/>
  <c r="A258" i="6" s="1"/>
  <c r="A259" i="6" s="1"/>
  <c r="A260" i="6" s="1"/>
  <c r="A261" i="6" s="1"/>
  <c r="A263" i="6" s="1"/>
  <c r="A264" i="6" s="1"/>
  <c r="A265" i="6" s="1"/>
  <c r="A266" i="6" s="1"/>
  <c r="A267" i="6" s="1"/>
  <c r="A268" i="6" s="1"/>
  <c r="A269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9" i="6" s="1"/>
  <c r="A420" i="6" s="1"/>
  <c r="A421" i="6" s="1"/>
  <c r="A422" i="6" s="1"/>
  <c r="A423" i="6" s="1"/>
  <c r="A424" i="6" s="1"/>
  <c r="A425" i="6" s="1"/>
  <c r="A426" i="6" s="1"/>
  <c r="A427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J38" i="9" l="1"/>
  <c r="AD19" i="9"/>
  <c r="AH19" i="9"/>
  <c r="AD24" i="9"/>
  <c r="AD25" i="9"/>
  <c r="AH24" i="9"/>
  <c r="AH10" i="9"/>
  <c r="J28" i="9"/>
  <c r="AH144" i="9"/>
  <c r="AA144" i="9"/>
  <c r="AH28" i="9"/>
  <c r="AH135" i="9"/>
  <c r="AA135" i="9"/>
  <c r="AD28" i="9"/>
  <c r="AA7" i="7"/>
  <c r="AF13" i="7"/>
  <c r="AB13" i="7"/>
  <c r="AF7" i="8"/>
  <c r="AF16" i="8"/>
  <c r="AA9" i="8"/>
  <c r="AB9" i="8"/>
  <c r="AH504" i="6"/>
  <c r="AA504" i="6"/>
  <c r="AH447" i="6"/>
  <c r="AA447" i="6"/>
  <c r="AH27" i="6"/>
  <c r="AH507" i="6"/>
  <c r="AA507" i="6"/>
  <c r="AH193" i="6"/>
  <c r="AH437" i="6"/>
  <c r="AA437" i="6"/>
  <c r="AH480" i="6"/>
  <c r="AA480" i="6"/>
  <c r="AH182" i="6"/>
  <c r="J41" i="6"/>
  <c r="AH505" i="6"/>
  <c r="AA505" i="6"/>
  <c r="AH502" i="6"/>
  <c r="AA502" i="6"/>
  <c r="AH15" i="6"/>
  <c r="AH68" i="6"/>
  <c r="AA510" i="8"/>
  <c r="AB510" i="8"/>
  <c r="AA16" i="8"/>
  <c r="AB7" i="8"/>
  <c r="AD135" i="9"/>
  <c r="AD144" i="9"/>
  <c r="AA13" i="8"/>
  <c r="AB13" i="8"/>
  <c r="AA11" i="8"/>
  <c r="AB11" i="8"/>
  <c r="AF9" i="7"/>
  <c r="AA9" i="7"/>
  <c r="AF11" i="7"/>
  <c r="AB11" i="7"/>
  <c r="AC144" i="9"/>
  <c r="AC24" i="9"/>
  <c r="AC23" i="9"/>
  <c r="AC25" i="9"/>
  <c r="AC10" i="9"/>
  <c r="AC135" i="9"/>
  <c r="AC19" i="9"/>
  <c r="AD10" i="9"/>
  <c r="AC198" i="9"/>
  <c r="AC38" i="9"/>
  <c r="AC28" i="9"/>
  <c r="AA35" i="8"/>
  <c r="AF35" i="8"/>
  <c r="AB35" i="8"/>
  <c r="Z36" i="8"/>
  <c r="AB35" i="7"/>
  <c r="AF35" i="7"/>
  <c r="AA35" i="7"/>
  <c r="AA503" i="7"/>
  <c r="AF503" i="7"/>
  <c r="AB503" i="7"/>
  <c r="AF16" i="7"/>
  <c r="AA16" i="7"/>
  <c r="AB16" i="7"/>
  <c r="Z36" i="7"/>
  <c r="AA68" i="7"/>
  <c r="AF68" i="7"/>
  <c r="AB68" i="7"/>
  <c r="AF8" i="7"/>
  <c r="AB8" i="7"/>
  <c r="AA8" i="7"/>
  <c r="AB7" i="6"/>
  <c r="AC508" i="6"/>
  <c r="AH508" i="6"/>
  <c r="AD75" i="6"/>
  <c r="AH75" i="6"/>
  <c r="AD509" i="6"/>
  <c r="AH509" i="6"/>
  <c r="AD19" i="6"/>
  <c r="AH19" i="6"/>
  <c r="AB11" i="6"/>
  <c r="AB503" i="6"/>
  <c r="AA503" i="6" s="1"/>
  <c r="AB510" i="6"/>
  <c r="AA510" i="6" s="1"/>
  <c r="AB32" i="6"/>
  <c r="AB13" i="6"/>
  <c r="AB20" i="6"/>
  <c r="AA20" i="6" s="1"/>
  <c r="AB41" i="6"/>
  <c r="AA41" i="6" s="1"/>
  <c r="AB29" i="6"/>
  <c r="AA29" i="6" s="1"/>
  <c r="AB425" i="6"/>
  <c r="AA425" i="6" s="1"/>
  <c r="AB440" i="6"/>
  <c r="AA440" i="6" s="1"/>
  <c r="AB12" i="6"/>
  <c r="AB23" i="6"/>
  <c r="AB9" i="6"/>
  <c r="AB8" i="6"/>
  <c r="AB22" i="6"/>
  <c r="AC82" i="6"/>
  <c r="AC309" i="6"/>
  <c r="AC234" i="6"/>
  <c r="AC462" i="6"/>
  <c r="AC499" i="6"/>
  <c r="AD473" i="6"/>
  <c r="AD298" i="6"/>
  <c r="AD321" i="6"/>
  <c r="AD444" i="6"/>
  <c r="AD239" i="6"/>
  <c r="AC280" i="6"/>
  <c r="AD415" i="6"/>
  <c r="AD443" i="6"/>
  <c r="AD453" i="6"/>
  <c r="AC165" i="6"/>
  <c r="AC258" i="6"/>
  <c r="AC378" i="6"/>
  <c r="AD496" i="6"/>
  <c r="AB16" i="6"/>
  <c r="AC283" i="6"/>
  <c r="AD508" i="6"/>
  <c r="AD204" i="6"/>
  <c r="AD266" i="6"/>
  <c r="AD381" i="6"/>
  <c r="AD91" i="6"/>
  <c r="AD205" i="6"/>
  <c r="AD477" i="6"/>
  <c r="AC150" i="6"/>
  <c r="AD291" i="6"/>
  <c r="AC306" i="6"/>
  <c r="AD379" i="6"/>
  <c r="AD448" i="6"/>
  <c r="AD497" i="6"/>
  <c r="AC39" i="6"/>
  <c r="AD63" i="6"/>
  <c r="AD114" i="6"/>
  <c r="AD192" i="6"/>
  <c r="AD233" i="6"/>
  <c r="AD241" i="6"/>
  <c r="AC315" i="6"/>
  <c r="AD124" i="6"/>
  <c r="AD173" i="6"/>
  <c r="AD185" i="6"/>
  <c r="AC449" i="6"/>
  <c r="AD223" i="6"/>
  <c r="AC264" i="6"/>
  <c r="AC107" i="6"/>
  <c r="AC186" i="6"/>
  <c r="AC194" i="6"/>
  <c r="AD215" i="6"/>
  <c r="AC226" i="6"/>
  <c r="AD327" i="6"/>
  <c r="AC450" i="6"/>
  <c r="AC413" i="6"/>
  <c r="AC117" i="6"/>
  <c r="AC139" i="6"/>
  <c r="AD268" i="6"/>
  <c r="AC290" i="6"/>
  <c r="AD376" i="6"/>
  <c r="AD470" i="6"/>
  <c r="AD494" i="6"/>
  <c r="AD500" i="6"/>
  <c r="AD388" i="6"/>
  <c r="AD464" i="6"/>
  <c r="AD58" i="6"/>
  <c r="AD330" i="6"/>
  <c r="AD231" i="6"/>
  <c r="AC193" i="6"/>
  <c r="AD193" i="6"/>
  <c r="AC120" i="6"/>
  <c r="AD24" i="6"/>
  <c r="AD180" i="6"/>
  <c r="AC180" i="6"/>
  <c r="AC102" i="6"/>
  <c r="AD127" i="6"/>
  <c r="AD402" i="6"/>
  <c r="AC402" i="6"/>
  <c r="AD265" i="6"/>
  <c r="AC265" i="6"/>
  <c r="AC336" i="6"/>
  <c r="AD403" i="6"/>
  <c r="AC403" i="6"/>
  <c r="AC40" i="6"/>
  <c r="AC132" i="6"/>
  <c r="AC161" i="6"/>
  <c r="AC169" i="6"/>
  <c r="AD178" i="6"/>
  <c r="AC222" i="6"/>
  <c r="AC228" i="6"/>
  <c r="AC256" i="6"/>
  <c r="AD276" i="6"/>
  <c r="AD380" i="6"/>
  <c r="AC380" i="6"/>
  <c r="AC75" i="6"/>
  <c r="AD110" i="6"/>
  <c r="AC125" i="6"/>
  <c r="AC140" i="6"/>
  <c r="AC244" i="6"/>
  <c r="AC19" i="6"/>
  <c r="AC33" i="6"/>
  <c r="AC152" i="6"/>
  <c r="AC170" i="6"/>
  <c r="AC214" i="6"/>
  <c r="AC285" i="6"/>
  <c r="AC294" i="6"/>
  <c r="AD294" i="6"/>
  <c r="AD329" i="6"/>
  <c r="AD337" i="6"/>
  <c r="AC490" i="6"/>
  <c r="AD490" i="6"/>
  <c r="AD25" i="6"/>
  <c r="AC43" i="6"/>
  <c r="AD43" i="6"/>
  <c r="AD111" i="6"/>
  <c r="AD133" i="6"/>
  <c r="AD162" i="6"/>
  <c r="AD229" i="6"/>
  <c r="AD267" i="6"/>
  <c r="AD322" i="6"/>
  <c r="AD375" i="6"/>
  <c r="AC375" i="6"/>
  <c r="AC230" i="6"/>
  <c r="AD230" i="6"/>
  <c r="AD323" i="6"/>
  <c r="AD71" i="6"/>
  <c r="AC80" i="6"/>
  <c r="AC206" i="6"/>
  <c r="AD225" i="6"/>
  <c r="AC225" i="6"/>
  <c r="AC297" i="6"/>
  <c r="AD332" i="6"/>
  <c r="AC332" i="6"/>
  <c r="AC384" i="6"/>
  <c r="AD397" i="6"/>
  <c r="AC397" i="6"/>
  <c r="AD420" i="6"/>
  <c r="AC420" i="6"/>
  <c r="AD481" i="6"/>
  <c r="AC481" i="6"/>
  <c r="AC128" i="6"/>
  <c r="AD174" i="6"/>
  <c r="AC240" i="6"/>
  <c r="AC281" i="6"/>
  <c r="AC317" i="6"/>
  <c r="AC324" i="6"/>
  <c r="AD274" i="6"/>
  <c r="AC274" i="6"/>
  <c r="AD412" i="6"/>
  <c r="AC412" i="6"/>
  <c r="AC436" i="6"/>
  <c r="AD436" i="6"/>
  <c r="AD459" i="6"/>
  <c r="AD467" i="6"/>
  <c r="AC493" i="6"/>
  <c r="AC303" i="6"/>
  <c r="AC311" i="6"/>
  <c r="AC320" i="6"/>
  <c r="AC387" i="6"/>
  <c r="AC446" i="6"/>
  <c r="AD451" i="6"/>
  <c r="AC476" i="6"/>
  <c r="AD484" i="6"/>
  <c r="AC498" i="6"/>
  <c r="AC28" i="6"/>
  <c r="AC93" i="6"/>
  <c r="AD123" i="6"/>
  <c r="AC137" i="6"/>
  <c r="AD145" i="6"/>
  <c r="AD164" i="6"/>
  <c r="AC211" i="6"/>
  <c r="AC220" i="6"/>
  <c r="AC257" i="6"/>
  <c r="AC282" i="6"/>
  <c r="AC289" i="6"/>
  <c r="AD295" i="6"/>
  <c r="AC341" i="6"/>
  <c r="AD414" i="6"/>
  <c r="AC423" i="6"/>
  <c r="AD432" i="6"/>
  <c r="AC468" i="6"/>
  <c r="AD76" i="6"/>
  <c r="AD109" i="6"/>
  <c r="AC275" i="6"/>
  <c r="AD400" i="6"/>
  <c r="AC424" i="6"/>
  <c r="AD487" i="6"/>
  <c r="AC435" i="6"/>
  <c r="AD411" i="6"/>
  <c r="AC141" i="6"/>
  <c r="AC187" i="6"/>
  <c r="AC249" i="6"/>
  <c r="AC398" i="6"/>
  <c r="AD27" i="6"/>
  <c r="AC27" i="6"/>
  <c r="AD74" i="6"/>
  <c r="AC119" i="6"/>
  <c r="AD154" i="6"/>
  <c r="AC154" i="6"/>
  <c r="AC176" i="6"/>
  <c r="AD176" i="6"/>
  <c r="AD302" i="6"/>
  <c r="AC302" i="6"/>
  <c r="AD326" i="6"/>
  <c r="AC326" i="6"/>
  <c r="AC147" i="6"/>
  <c r="AC191" i="6"/>
  <c r="AC269" i="6"/>
  <c r="AD78" i="6"/>
  <c r="AC78" i="6"/>
  <c r="AD210" i="6"/>
  <c r="AC210" i="6"/>
  <c r="AC216" i="6"/>
  <c r="AC296" i="6"/>
  <c r="AD47" i="6"/>
  <c r="AC47" i="6"/>
  <c r="AC149" i="6"/>
  <c r="AD149" i="6"/>
  <c r="AD504" i="6"/>
  <c r="AC504" i="6"/>
  <c r="AD6" i="6"/>
  <c r="AC6" i="6"/>
  <c r="AD10" i="6"/>
  <c r="AD31" i="6"/>
  <c r="AC31" i="6"/>
  <c r="AD286" i="6"/>
  <c r="AC286" i="6"/>
  <c r="AD489" i="6"/>
  <c r="AC489" i="6"/>
  <c r="AC212" i="6"/>
  <c r="AD212" i="6"/>
  <c r="AD505" i="6"/>
  <c r="AC505" i="6"/>
  <c r="AC441" i="6"/>
  <c r="AD108" i="6"/>
  <c r="AC108" i="6"/>
  <c r="AC287" i="6"/>
  <c r="AC447" i="6"/>
  <c r="AD447" i="6"/>
  <c r="AC99" i="6"/>
  <c r="AC138" i="6"/>
  <c r="AC160" i="6"/>
  <c r="AC181" i="6"/>
  <c r="AD197" i="6"/>
  <c r="AC197" i="6"/>
  <c r="AD243" i="6"/>
  <c r="AC243" i="6"/>
  <c r="AD399" i="6"/>
  <c r="AC182" i="6"/>
  <c r="AD182" i="6"/>
  <c r="AD300" i="6"/>
  <c r="AC300" i="6"/>
  <c r="AD313" i="6"/>
  <c r="AC70" i="6"/>
  <c r="AC100" i="6"/>
  <c r="AD100" i="6"/>
  <c r="AC175" i="6"/>
  <c r="AD221" i="6"/>
  <c r="AC308" i="6"/>
  <c r="AD308" i="6"/>
  <c r="AD331" i="6"/>
  <c r="AC437" i="6"/>
  <c r="AD437" i="6"/>
  <c r="AD15" i="6"/>
  <c r="AC15" i="6"/>
  <c r="AD101" i="6"/>
  <c r="AC101" i="6"/>
  <c r="AD115" i="6"/>
  <c r="AC200" i="6"/>
  <c r="AD200" i="6"/>
  <c r="AC238" i="6"/>
  <c r="AC301" i="6"/>
  <c r="AC325" i="6"/>
  <c r="AD325" i="6"/>
  <c r="AD135" i="6"/>
  <c r="AC135" i="6"/>
  <c r="AC260" i="6"/>
  <c r="AD260" i="6"/>
  <c r="AD410" i="6"/>
  <c r="AC410" i="6"/>
  <c r="AD118" i="6"/>
  <c r="AC122" i="6"/>
  <c r="AD126" i="6"/>
  <c r="AC126" i="6"/>
  <c r="AD136" i="6"/>
  <c r="AC136" i="6"/>
  <c r="AD158" i="6"/>
  <c r="AC158" i="6"/>
  <c r="AC168" i="6"/>
  <c r="AD168" i="6"/>
  <c r="AC196" i="6"/>
  <c r="AD202" i="6"/>
  <c r="AC279" i="6"/>
  <c r="AD310" i="6"/>
  <c r="AC339" i="6"/>
  <c r="AC383" i="6"/>
  <c r="AD383" i="6"/>
  <c r="AC427" i="6"/>
  <c r="AD475" i="6"/>
  <c r="AC475" i="6"/>
  <c r="AC103" i="6"/>
  <c r="AD103" i="6"/>
  <c r="AC131" i="6"/>
  <c r="AD224" i="6"/>
  <c r="AD237" i="6"/>
  <c r="AD242" i="6"/>
  <c r="AC242" i="6"/>
  <c r="AD299" i="6"/>
  <c r="AC299" i="6"/>
  <c r="AD335" i="6"/>
  <c r="AC445" i="6"/>
  <c r="AD445" i="6"/>
  <c r="AD377" i="6"/>
  <c r="AC377" i="6"/>
  <c r="AD116" i="6"/>
  <c r="AC116" i="6"/>
  <c r="AD155" i="6"/>
  <c r="AC155" i="6"/>
  <c r="AC38" i="6"/>
  <c r="AB69" i="6"/>
  <c r="AC129" i="6"/>
  <c r="AC134" i="6"/>
  <c r="AD235" i="6"/>
  <c r="AC235" i="6"/>
  <c r="AC245" i="6"/>
  <c r="AD251" i="6"/>
  <c r="AC273" i="6"/>
  <c r="AD277" i="6"/>
  <c r="AC288" i="6"/>
  <c r="AC292" i="6"/>
  <c r="AD292" i="6"/>
  <c r="AC328" i="6"/>
  <c r="AD328" i="6"/>
  <c r="AC433" i="6"/>
  <c r="AC471" i="6"/>
  <c r="AC485" i="6"/>
  <c r="AD502" i="6"/>
  <c r="AC502" i="6"/>
  <c r="AC81" i="6"/>
  <c r="AD112" i="6"/>
  <c r="AC121" i="6"/>
  <c r="AD121" i="6"/>
  <c r="AC144" i="6"/>
  <c r="AD144" i="6"/>
  <c r="AC156" i="6"/>
  <c r="AC167" i="6"/>
  <c r="AD172" i="6"/>
  <c r="AC177" i="6"/>
  <c r="AD252" i="6"/>
  <c r="AC252" i="6"/>
  <c r="AC314" i="6"/>
  <c r="AC318" i="6"/>
  <c r="AD338" i="6"/>
  <c r="AC338" i="6"/>
  <c r="AC460" i="6"/>
  <c r="AD460" i="6"/>
  <c r="AD466" i="6"/>
  <c r="AC472" i="6"/>
  <c r="AD472" i="6"/>
  <c r="AC479" i="6"/>
  <c r="AD113" i="6"/>
  <c r="AC113" i="6"/>
  <c r="AD130" i="6"/>
  <c r="AD188" i="6"/>
  <c r="AD201" i="6"/>
  <c r="AC213" i="6"/>
  <c r="AC218" i="6"/>
  <c r="AD218" i="6"/>
  <c r="AC227" i="6"/>
  <c r="AD227" i="6"/>
  <c r="AD236" i="6"/>
  <c r="AC236" i="6"/>
  <c r="AD253" i="6"/>
  <c r="AC253" i="6"/>
  <c r="AC278" i="6"/>
  <c r="AC319" i="6"/>
  <c r="AD319" i="6"/>
  <c r="AC334" i="6"/>
  <c r="AD334" i="6"/>
  <c r="AD382" i="6"/>
  <c r="AC382" i="6"/>
  <c r="AC461" i="6"/>
  <c r="AD461" i="6"/>
  <c r="AC312" i="6"/>
  <c r="AD312" i="6"/>
  <c r="AC430" i="6"/>
  <c r="AC217" i="6"/>
  <c r="AD217" i="6"/>
  <c r="AD284" i="6"/>
  <c r="AC284" i="6"/>
  <c r="AD480" i="6"/>
  <c r="AC480" i="6"/>
  <c r="AC198" i="6"/>
  <c r="AD198" i="6"/>
  <c r="AD209" i="6"/>
  <c r="AC259" i="6"/>
  <c r="AD272" i="6"/>
  <c r="AC272" i="6"/>
  <c r="AD307" i="6"/>
  <c r="AD416" i="6"/>
  <c r="AD438" i="6"/>
  <c r="AD463" i="6"/>
  <c r="AD507" i="6"/>
  <c r="AC507" i="6"/>
  <c r="AC333" i="6"/>
  <c r="AD340" i="6"/>
  <c r="AD442" i="6"/>
  <c r="AC452" i="6"/>
  <c r="AC465" i="6"/>
  <c r="AD483" i="6"/>
  <c r="AC483" i="6"/>
  <c r="AC488" i="6"/>
  <c r="AC166" i="6"/>
  <c r="AC189" i="6"/>
  <c r="AD189" i="6"/>
  <c r="AD195" i="6"/>
  <c r="AC293" i="6"/>
  <c r="AD316" i="6"/>
  <c r="AD417" i="6"/>
  <c r="AD439" i="6"/>
  <c r="AD469" i="6"/>
  <c r="AC513" i="6"/>
  <c r="AC495" i="6"/>
  <c r="AD486" i="6"/>
  <c r="AC486" i="6"/>
  <c r="AC491" i="6"/>
  <c r="AC509" i="6"/>
  <c r="AC512" i="6"/>
  <c r="AH16" i="6" l="1"/>
  <c r="AH9" i="6"/>
  <c r="AH69" i="6"/>
  <c r="AH7" i="6"/>
  <c r="AF36" i="8"/>
  <c r="AB36" i="8"/>
  <c r="AA36" i="8"/>
  <c r="AF36" i="7"/>
  <c r="AB36" i="7"/>
  <c r="AA36" i="7"/>
  <c r="AC7" i="6"/>
  <c r="AC32" i="6"/>
  <c r="AH32" i="6"/>
  <c r="AD22" i="6"/>
  <c r="AH22" i="6"/>
  <c r="AC510" i="6"/>
  <c r="AH510" i="6"/>
  <c r="AD8" i="6"/>
  <c r="AH8" i="6"/>
  <c r="AC503" i="6"/>
  <c r="AH503" i="6"/>
  <c r="AC11" i="6"/>
  <c r="AH11" i="6"/>
  <c r="AD23" i="6"/>
  <c r="AH23" i="6"/>
  <c r="AC12" i="6"/>
  <c r="AH12" i="6"/>
  <c r="AC440" i="6"/>
  <c r="AH440" i="6"/>
  <c r="AC425" i="6"/>
  <c r="AH425" i="6"/>
  <c r="AD41" i="6"/>
  <c r="AH41" i="6"/>
  <c r="AC29" i="6"/>
  <c r="AH29" i="6"/>
  <c r="AD20" i="6"/>
  <c r="AH20" i="6"/>
  <c r="AC13" i="6"/>
  <c r="AH13" i="6"/>
  <c r="AD510" i="6"/>
  <c r="AD503" i="6"/>
  <c r="AC20" i="6"/>
  <c r="AC22" i="6"/>
  <c r="AC9" i="6"/>
  <c r="AD9" i="6"/>
  <c r="AD32" i="6"/>
  <c r="AC23" i="6"/>
  <c r="AB35" i="6"/>
  <c r="AD12" i="6"/>
  <c r="AC8" i="6"/>
  <c r="AC41" i="6"/>
  <c r="AB36" i="6"/>
  <c r="AD440" i="6"/>
  <c r="AD425" i="6"/>
  <c r="AD29" i="6"/>
  <c r="AD13" i="6"/>
  <c r="AD7" i="6"/>
  <c r="AD11" i="6"/>
  <c r="AD69" i="6"/>
  <c r="AC69" i="6"/>
  <c r="AC16" i="6"/>
  <c r="AD16" i="6"/>
  <c r="AC68" i="6"/>
  <c r="AD68" i="6"/>
  <c r="AH35" i="6" l="1"/>
  <c r="AD36" i="6"/>
  <c r="AH36" i="6"/>
  <c r="AC36" i="6"/>
  <c r="AD35" i="6"/>
  <c r="AC35" i="6"/>
  <c r="A7" i="2" l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Y187" i="1" l="1"/>
  <c r="Z187" i="1" s="1"/>
  <c r="Y99" i="1"/>
  <c r="Z99" i="1" s="1"/>
  <c r="Y100" i="1"/>
  <c r="Z100" i="1" s="1"/>
  <c r="Y101" i="1"/>
  <c r="Z101" i="1" s="1"/>
  <c r="Y102" i="1"/>
  <c r="Z102" i="1" s="1"/>
  <c r="Y103" i="1"/>
  <c r="Z103" i="1" s="1"/>
  <c r="Y104" i="1"/>
  <c r="Z104" i="1" s="1"/>
  <c r="Y105" i="1"/>
  <c r="Z105" i="1" s="1"/>
  <c r="Y106" i="1"/>
  <c r="Z106" i="1" s="1"/>
  <c r="Y107" i="1"/>
  <c r="Z107" i="1" s="1"/>
  <c r="Y108" i="1"/>
  <c r="Z108" i="1" s="1"/>
  <c r="Y109" i="1"/>
  <c r="Z109" i="1" s="1"/>
  <c r="Y110" i="1"/>
  <c r="Z110" i="1" s="1"/>
  <c r="Y111" i="1"/>
  <c r="Z111" i="1" s="1"/>
  <c r="Y112" i="1"/>
  <c r="Z112" i="1" s="1"/>
  <c r="Y113" i="1"/>
  <c r="Z113" i="1" s="1"/>
  <c r="Y114" i="1"/>
  <c r="Z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Y124" i="1"/>
  <c r="Z124" i="1"/>
  <c r="Y125" i="1"/>
  <c r="Z125" i="1" s="1"/>
  <c r="H247" i="2" l="1"/>
  <c r="AA444" i="1" l="1"/>
  <c r="AA443" i="1"/>
  <c r="AA442" i="1"/>
  <c r="AA441" i="1"/>
  <c r="AA440" i="1"/>
  <c r="AA417" i="1"/>
  <c r="AA415" i="1"/>
  <c r="AA413" i="1"/>
  <c r="AA409" i="1"/>
  <c r="AA408" i="1"/>
  <c r="AA397" i="1"/>
  <c r="AA396" i="1"/>
  <c r="AA395" i="1"/>
  <c r="AA394" i="1"/>
  <c r="AA393" i="1"/>
  <c r="AA392" i="1"/>
  <c r="AA383" i="1" l="1"/>
  <c r="AA382" i="1"/>
  <c r="AA381" i="1"/>
  <c r="AA380" i="1"/>
  <c r="AA379" i="1"/>
  <c r="AA378" i="1"/>
  <c r="AA375" i="1"/>
  <c r="AA374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253" i="1"/>
  <c r="AA243" i="1"/>
  <c r="AA241" i="1"/>
  <c r="AA240" i="1"/>
  <c r="AA239" i="1"/>
  <c r="AA196" i="1"/>
  <c r="AA187" i="1"/>
  <c r="AA177" i="1"/>
  <c r="AA176" i="1"/>
  <c r="AA152" i="1"/>
  <c r="AA150" i="1"/>
  <c r="AA144" i="1"/>
  <c r="AA139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2" i="1"/>
  <c r="AA90" i="1"/>
  <c r="AA89" i="1"/>
  <c r="AA88" i="1"/>
  <c r="AA87" i="1"/>
  <c r="AA86" i="1"/>
  <c r="AA85" i="1"/>
  <c r="AA84" i="1"/>
  <c r="AA83" i="1"/>
  <c r="AA73" i="1"/>
  <c r="AA72" i="1"/>
  <c r="AA66" i="1"/>
  <c r="AA65" i="1"/>
  <c r="AA64" i="1"/>
  <c r="AA61" i="1"/>
  <c r="AA60" i="1"/>
  <c r="AA59" i="1"/>
  <c r="AA57" i="1"/>
  <c r="AA56" i="1"/>
  <c r="AA53" i="1"/>
  <c r="AA52" i="1"/>
  <c r="AA51" i="1"/>
  <c r="AA50" i="1"/>
  <c r="AA49" i="1"/>
  <c r="AA48" i="1"/>
  <c r="AA46" i="1"/>
  <c r="AA45" i="1"/>
  <c r="AA44" i="1"/>
  <c r="E420" i="1"/>
  <c r="AA420" i="1" s="1"/>
  <c r="E399" i="1"/>
  <c r="H94" i="2" l="1"/>
  <c r="F280" i="2"/>
  <c r="AA138" i="2"/>
  <c r="Y10" i="2" l="1"/>
  <c r="Y113" i="2"/>
  <c r="AA113" i="2" s="1"/>
  <c r="M114" i="2"/>
  <c r="Y114" i="2" s="1"/>
  <c r="AA114" i="2" s="1"/>
  <c r="S186" i="1"/>
  <c r="Y182" i="1"/>
  <c r="Z182" i="1" l="1"/>
  <c r="AA182" i="1"/>
  <c r="AA10" i="2"/>
  <c r="Y140" i="2"/>
  <c r="AA140" i="2" s="1"/>
  <c r="Y141" i="2"/>
  <c r="AA141" i="2" s="1"/>
  <c r="Y143" i="2"/>
  <c r="AA143" i="2" s="1"/>
  <c r="Y145" i="2"/>
  <c r="AA145" i="2" s="1"/>
  <c r="Y146" i="2"/>
  <c r="AA146" i="2" s="1"/>
  <c r="Y147" i="2"/>
  <c r="AA147" i="2" s="1"/>
  <c r="Y148" i="2"/>
  <c r="Y149" i="2"/>
  <c r="AA149" i="2" s="1"/>
  <c r="Y150" i="2"/>
  <c r="AA150" i="2" s="1"/>
  <c r="Y151" i="2"/>
  <c r="AA151" i="2" s="1"/>
  <c r="Y152" i="2"/>
  <c r="AA152" i="2" s="1"/>
  <c r="Y153" i="2"/>
  <c r="Y154" i="2"/>
  <c r="AA154" i="2" s="1"/>
  <c r="Y155" i="2"/>
  <c r="AA155" i="2" s="1"/>
  <c r="Y156" i="2"/>
  <c r="AA156" i="2" s="1"/>
  <c r="Y157" i="2"/>
  <c r="AA157" i="2" s="1"/>
  <c r="Y158" i="2"/>
  <c r="AA158" i="2" s="1"/>
  <c r="Y159" i="2"/>
  <c r="AA159" i="2" s="1"/>
  <c r="Y160" i="2"/>
  <c r="AA160" i="2" s="1"/>
  <c r="Y161" i="2"/>
  <c r="AA161" i="2" s="1"/>
  <c r="Y162" i="2"/>
  <c r="AA162" i="2" s="1"/>
  <c r="Y163" i="2"/>
  <c r="AA163" i="2" s="1"/>
  <c r="Y164" i="2"/>
  <c r="AA164" i="2" s="1"/>
  <c r="Y165" i="2"/>
  <c r="AA165" i="2" s="1"/>
  <c r="Y166" i="2"/>
  <c r="AA166" i="2" s="1"/>
  <c r="Y167" i="2"/>
  <c r="AA167" i="2" s="1"/>
  <c r="Y168" i="2"/>
  <c r="AA168" i="2" s="1"/>
  <c r="Y169" i="2"/>
  <c r="AA169" i="2" s="1"/>
  <c r="Y170" i="2"/>
  <c r="AA170" i="2" s="1"/>
  <c r="Y171" i="2"/>
  <c r="AA171" i="2" s="1"/>
  <c r="Y172" i="2"/>
  <c r="AA172" i="2" s="1"/>
  <c r="Y173" i="2"/>
  <c r="AA173" i="2" s="1"/>
  <c r="Y174" i="2"/>
  <c r="AA174" i="2" s="1"/>
  <c r="Y175" i="2"/>
  <c r="AA175" i="2" s="1"/>
  <c r="Y176" i="2"/>
  <c r="AA176" i="2" s="1"/>
  <c r="Y177" i="2"/>
  <c r="AA177" i="2" s="1"/>
  <c r="Y178" i="2"/>
  <c r="AA178" i="2" s="1"/>
  <c r="Y179" i="2"/>
  <c r="AA179" i="2" s="1"/>
  <c r="Y180" i="2"/>
  <c r="AA180" i="2" s="1"/>
  <c r="Y181" i="2"/>
  <c r="AA181" i="2" s="1"/>
  <c r="Y182" i="2"/>
  <c r="AA182" i="2" s="1"/>
  <c r="Y183" i="2"/>
  <c r="AA183" i="2" s="1"/>
  <c r="Y184" i="2"/>
  <c r="AA184" i="2" s="1"/>
  <c r="Y185" i="2"/>
  <c r="AA185" i="2" s="1"/>
  <c r="Y186" i="2"/>
  <c r="AA186" i="2" s="1"/>
  <c r="Y187" i="2"/>
  <c r="AA187" i="2" s="1"/>
  <c r="Y188" i="2"/>
  <c r="AA188" i="2" s="1"/>
  <c r="Y189" i="2"/>
  <c r="AA189" i="2" s="1"/>
  <c r="Y190" i="2"/>
  <c r="AA190" i="2" s="1"/>
  <c r="Y191" i="2"/>
  <c r="AA191" i="2" s="1"/>
  <c r="Y192" i="2"/>
  <c r="AA192" i="2" s="1"/>
  <c r="Y193" i="2"/>
  <c r="AA193" i="2" s="1"/>
  <c r="Y194" i="2"/>
  <c r="AA194" i="2" s="1"/>
  <c r="Y197" i="2"/>
  <c r="AA197" i="2" s="1"/>
  <c r="Y200" i="2"/>
  <c r="AA200" i="2" s="1"/>
  <c r="Y201" i="2"/>
  <c r="AA201" i="2" s="1"/>
  <c r="Y202" i="2"/>
  <c r="AA202" i="2" s="1"/>
  <c r="Y203" i="2"/>
  <c r="AA203" i="2" s="1"/>
  <c r="Y204" i="2"/>
  <c r="Y206" i="2"/>
  <c r="AA206" i="2" s="1"/>
  <c r="Y207" i="2"/>
  <c r="AA207" i="2" s="1"/>
  <c r="Y208" i="2"/>
  <c r="AA208" i="2" s="1"/>
  <c r="Y209" i="2"/>
  <c r="AA209" i="2" s="1"/>
  <c r="Y212" i="2"/>
  <c r="AA212" i="2" s="1"/>
  <c r="Y213" i="2"/>
  <c r="AA213" i="2" s="1"/>
  <c r="Y214" i="2"/>
  <c r="AA214" i="2" s="1"/>
  <c r="Y215" i="2"/>
  <c r="AA215" i="2" s="1"/>
  <c r="Y216" i="2"/>
  <c r="AA216" i="2" s="1"/>
  <c r="Y217" i="2"/>
  <c r="AA217" i="2" s="1"/>
  <c r="Y218" i="2"/>
  <c r="AA218" i="2" s="1"/>
  <c r="Y219" i="2"/>
  <c r="AA219" i="2" s="1"/>
  <c r="Y220" i="2"/>
  <c r="AA220" i="2" s="1"/>
  <c r="Y221" i="2"/>
  <c r="AA221" i="2" s="1"/>
  <c r="Y222" i="2"/>
  <c r="AA222" i="2" s="1"/>
  <c r="Y223" i="2"/>
  <c r="AA223" i="2" s="1"/>
  <c r="Y224" i="2"/>
  <c r="AA224" i="2" s="1"/>
  <c r="Y225" i="2"/>
  <c r="AA225" i="2" s="1"/>
  <c r="Y226" i="2"/>
  <c r="AA226" i="2" s="1"/>
  <c r="Y227" i="2"/>
  <c r="AA227" i="2" s="1"/>
  <c r="Y228" i="2"/>
  <c r="AA228" i="2" s="1"/>
  <c r="Y229" i="2"/>
  <c r="AA229" i="2" s="1"/>
  <c r="Y230" i="2"/>
  <c r="AA230" i="2" s="1"/>
  <c r="Y231" i="2"/>
  <c r="AA231" i="2" s="1"/>
  <c r="Y232" i="2"/>
  <c r="AA232" i="2" s="1"/>
  <c r="Y233" i="2"/>
  <c r="AA233" i="2" s="1"/>
  <c r="Y234" i="2"/>
  <c r="AA234" i="2" s="1"/>
  <c r="Y235" i="2"/>
  <c r="AA235" i="2" s="1"/>
  <c r="Y236" i="2"/>
  <c r="AA236" i="2" s="1"/>
  <c r="Y237" i="2"/>
  <c r="AA237" i="2" s="1"/>
  <c r="Y238" i="2"/>
  <c r="AA238" i="2" s="1"/>
  <c r="Y239" i="2"/>
  <c r="AA239" i="2" s="1"/>
  <c r="Y240" i="2"/>
  <c r="AA240" i="2" s="1"/>
  <c r="Y241" i="2"/>
  <c r="AA241" i="2" s="1"/>
  <c r="Y242" i="2"/>
  <c r="AA242" i="2" s="1"/>
  <c r="Y243" i="2"/>
  <c r="AA243" i="2" s="1"/>
  <c r="Y244" i="2"/>
  <c r="AA244" i="2" s="1"/>
  <c r="Y245" i="2"/>
  <c r="AA245" i="2" s="1"/>
  <c r="Y246" i="2"/>
  <c r="AA246" i="2" s="1"/>
  <c r="Y247" i="2"/>
  <c r="AA247" i="2" s="1"/>
  <c r="Y248" i="2"/>
  <c r="AA248" i="2" s="1"/>
  <c r="Y249" i="2"/>
  <c r="AA249" i="2" s="1"/>
  <c r="Y250" i="2"/>
  <c r="AA250" i="2" s="1"/>
  <c r="Y251" i="2"/>
  <c r="AA251" i="2" s="1"/>
  <c r="Y252" i="2"/>
  <c r="AA252" i="2" s="1"/>
  <c r="Y253" i="2"/>
  <c r="AA253" i="2" s="1"/>
  <c r="Y254" i="2"/>
  <c r="AA254" i="2" s="1"/>
  <c r="Y255" i="2"/>
  <c r="AA255" i="2" s="1"/>
  <c r="Y256" i="2"/>
  <c r="AA256" i="2" s="1"/>
  <c r="Y257" i="2"/>
  <c r="AA257" i="2" s="1"/>
  <c r="Y258" i="2"/>
  <c r="AA258" i="2" s="1"/>
  <c r="Y259" i="2"/>
  <c r="AA259" i="2" s="1"/>
  <c r="Y260" i="2"/>
  <c r="AA260" i="2" s="1"/>
  <c r="Y261" i="2"/>
  <c r="AA261" i="2" s="1"/>
  <c r="Y262" i="2"/>
  <c r="Y263" i="2"/>
  <c r="AA263" i="2" s="1"/>
  <c r="Y264" i="2"/>
  <c r="AA264" i="2" s="1"/>
  <c r="Y265" i="2"/>
  <c r="Y266" i="2"/>
  <c r="Y267" i="2"/>
  <c r="Y268" i="2"/>
  <c r="AA268" i="2" s="1"/>
  <c r="Y269" i="2"/>
  <c r="Y270" i="2"/>
  <c r="AA270" i="2" s="1"/>
  <c r="Y271" i="2"/>
  <c r="Y274" i="2"/>
  <c r="AA274" i="2" s="1"/>
  <c r="Y275" i="2"/>
  <c r="AA275" i="2" s="1"/>
  <c r="Y276" i="2"/>
  <c r="AA276" i="2" s="1"/>
  <c r="Y277" i="2"/>
  <c r="AA277" i="2" s="1"/>
  <c r="Y278" i="2"/>
  <c r="AA278" i="2" s="1"/>
  <c r="Y279" i="2"/>
  <c r="AA279" i="2" s="1"/>
  <c r="Y280" i="2"/>
  <c r="Y281" i="2"/>
  <c r="AA281" i="2" s="1"/>
  <c r="Y282" i="2"/>
  <c r="AA282" i="2" s="1"/>
  <c r="Y283" i="2"/>
  <c r="AA283" i="2" s="1"/>
  <c r="Y284" i="2"/>
  <c r="AA284" i="2" s="1"/>
  <c r="Y285" i="2"/>
  <c r="AA285" i="2" s="1"/>
  <c r="Y286" i="2"/>
  <c r="AA286" i="2" s="1"/>
  <c r="Y287" i="2"/>
  <c r="AA287" i="2" s="1"/>
  <c r="Y289" i="2"/>
  <c r="AA289" i="2" s="1"/>
  <c r="Y290" i="2"/>
  <c r="AA290" i="2" s="1"/>
  <c r="Y291" i="2"/>
  <c r="AA291" i="2" s="1"/>
  <c r="Y139" i="2"/>
  <c r="Y137" i="2"/>
  <c r="Y136" i="2"/>
  <c r="Y135" i="2"/>
  <c r="Y133" i="2"/>
  <c r="AA133" i="2" s="1"/>
  <c r="Y132" i="2"/>
  <c r="AA132" i="2" s="1"/>
  <c r="Y131" i="2"/>
  <c r="AA131" i="2" s="1"/>
  <c r="Y130" i="2"/>
  <c r="AA130" i="2" s="1"/>
  <c r="Y129" i="2"/>
  <c r="AA129" i="2" s="1"/>
  <c r="Y128" i="2"/>
  <c r="AA128" i="2" s="1"/>
  <c r="Y127" i="2"/>
  <c r="AA127" i="2" s="1"/>
  <c r="Y126" i="2"/>
  <c r="AA126" i="2" s="1"/>
  <c r="Y125" i="2"/>
  <c r="AA125" i="2" s="1"/>
  <c r="Y124" i="2"/>
  <c r="AA124" i="2" s="1"/>
  <c r="Y123" i="2"/>
  <c r="AA123" i="2" s="1"/>
  <c r="Y122" i="2"/>
  <c r="AA122" i="2" s="1"/>
  <c r="Y121" i="2"/>
  <c r="AA121" i="2" s="1"/>
  <c r="Y120" i="2"/>
  <c r="AA120" i="2" s="1"/>
  <c r="Y119" i="2"/>
  <c r="AA119" i="2" s="1"/>
  <c r="Y118" i="2"/>
  <c r="AA118" i="2" s="1"/>
  <c r="Y117" i="2"/>
  <c r="Y116" i="2"/>
  <c r="AA116" i="2" s="1"/>
  <c r="Y112" i="2"/>
  <c r="AA112" i="2" s="1"/>
  <c r="Y111" i="2"/>
  <c r="AA111" i="2" s="1"/>
  <c r="Y110" i="2"/>
  <c r="AA110" i="2" s="1"/>
  <c r="Y109" i="2"/>
  <c r="AA109" i="2" s="1"/>
  <c r="Y108" i="2"/>
  <c r="AA108" i="2" s="1"/>
  <c r="Y107" i="2"/>
  <c r="AA107" i="2" s="1"/>
  <c r="Y106" i="2"/>
  <c r="AA106" i="2" s="1"/>
  <c r="Y105" i="2"/>
  <c r="AA105" i="2" s="1"/>
  <c r="Y104" i="2"/>
  <c r="AA104" i="2" s="1"/>
  <c r="Y103" i="2"/>
  <c r="AA103" i="2" s="1"/>
  <c r="Y102" i="2"/>
  <c r="AA102" i="2" s="1"/>
  <c r="Y101" i="2"/>
  <c r="AA101" i="2" s="1"/>
  <c r="Y100" i="2"/>
  <c r="AA100" i="2" s="1"/>
  <c r="Y99" i="2"/>
  <c r="AA99" i="2" s="1"/>
  <c r="Y98" i="2"/>
  <c r="AA98" i="2" s="1"/>
  <c r="Y97" i="2"/>
  <c r="AA97" i="2" s="1"/>
  <c r="Y96" i="2"/>
  <c r="AA96" i="2" s="1"/>
  <c r="Y95" i="2"/>
  <c r="AA95" i="2" s="1"/>
  <c r="Y94" i="2"/>
  <c r="AA94" i="2" s="1"/>
  <c r="Y93" i="2"/>
  <c r="AA93" i="2" s="1"/>
  <c r="Y92" i="2"/>
  <c r="AA92" i="2" s="1"/>
  <c r="Y91" i="2"/>
  <c r="AA91" i="2" s="1"/>
  <c r="Y90" i="2"/>
  <c r="AA90" i="2" s="1"/>
  <c r="Y89" i="2"/>
  <c r="AA89" i="2" s="1"/>
  <c r="Y88" i="2"/>
  <c r="AA88" i="2" s="1"/>
  <c r="Y87" i="2"/>
  <c r="AA87" i="2" s="1"/>
  <c r="Y86" i="2"/>
  <c r="AA86" i="2" s="1"/>
  <c r="Y85" i="2"/>
  <c r="AA85" i="2" s="1"/>
  <c r="Y84" i="2"/>
  <c r="AA84" i="2" s="1"/>
  <c r="Y82" i="2"/>
  <c r="AA82" i="2" s="1"/>
  <c r="Y81" i="2"/>
  <c r="AA81" i="2" s="1"/>
  <c r="Y80" i="2"/>
  <c r="AA80" i="2" s="1"/>
  <c r="Y79" i="2"/>
  <c r="AA79" i="2" s="1"/>
  <c r="Y78" i="2"/>
  <c r="AA78" i="2" s="1"/>
  <c r="Y77" i="2"/>
  <c r="AA77" i="2" s="1"/>
  <c r="Y76" i="2"/>
  <c r="AA76" i="2" s="1"/>
  <c r="Y75" i="2"/>
  <c r="AA75" i="2" s="1"/>
  <c r="Y74" i="2"/>
  <c r="AA74" i="2" s="1"/>
  <c r="Y73" i="2"/>
  <c r="AA73" i="2" s="1"/>
  <c r="Y72" i="2"/>
  <c r="AA72" i="2" s="1"/>
  <c r="Y71" i="2"/>
  <c r="AA71" i="2" s="1"/>
  <c r="Y70" i="2"/>
  <c r="AA70" i="2" s="1"/>
  <c r="Y69" i="2"/>
  <c r="AA69" i="2" s="1"/>
  <c r="Y68" i="2"/>
  <c r="AA68" i="2" s="1"/>
  <c r="Y67" i="2"/>
  <c r="AA67" i="2" s="1"/>
  <c r="Y66" i="2"/>
  <c r="AA66" i="2" s="1"/>
  <c r="Y65" i="2"/>
  <c r="AA65" i="2" s="1"/>
  <c r="Y13" i="2"/>
  <c r="Y14" i="2"/>
  <c r="Y15" i="2"/>
  <c r="Y16" i="2"/>
  <c r="Y17" i="2"/>
  <c r="Y18" i="2"/>
  <c r="Y19" i="2"/>
  <c r="Y21" i="2"/>
  <c r="Y22" i="2"/>
  <c r="Y23" i="2"/>
  <c r="Y31" i="2"/>
  <c r="Y32" i="2"/>
  <c r="Y33" i="2"/>
  <c r="Y34" i="2"/>
  <c r="Y35" i="2"/>
  <c r="Y36" i="2"/>
  <c r="Y37" i="2"/>
  <c r="AA37" i="2" s="1"/>
  <c r="Y38" i="2"/>
  <c r="Y39" i="2"/>
  <c r="AA39" i="2" s="1"/>
  <c r="Y40" i="2"/>
  <c r="Y41" i="2"/>
  <c r="Y42" i="2"/>
  <c r="Y43" i="2"/>
  <c r="Y44" i="2"/>
  <c r="Y45" i="2"/>
  <c r="Y46" i="2"/>
  <c r="Y47" i="2"/>
  <c r="Y48" i="2"/>
  <c r="Y49" i="2"/>
  <c r="AA49" i="2" s="1"/>
  <c r="Y50" i="2"/>
  <c r="AA50" i="2" s="1"/>
  <c r="Y51" i="2"/>
  <c r="AA51" i="2" s="1"/>
  <c r="Y52" i="2"/>
  <c r="AA52" i="2" s="1"/>
  <c r="Y53" i="2"/>
  <c r="AA53" i="2" s="1"/>
  <c r="Y54" i="2"/>
  <c r="Y55" i="2"/>
  <c r="Y56" i="2"/>
  <c r="Y57" i="2"/>
  <c r="Y58" i="2"/>
  <c r="Y59" i="2"/>
  <c r="Y60" i="2"/>
  <c r="Y61" i="2"/>
  <c r="Y62" i="2"/>
  <c r="T25" i="2"/>
  <c r="T20" i="2"/>
  <c r="H67" i="2"/>
  <c r="S64" i="2"/>
  <c r="Y64" i="2" s="1"/>
  <c r="AA64" i="2" s="1"/>
  <c r="S134" i="2"/>
  <c r="R134" i="2"/>
  <c r="T24" i="2"/>
  <c r="T26" i="2"/>
  <c r="T27" i="2"/>
  <c r="Y27" i="2" s="1"/>
  <c r="T29" i="2"/>
  <c r="H11" i="2"/>
  <c r="H10" i="2"/>
  <c r="Z10" i="2" s="1"/>
  <c r="K182" i="1"/>
  <c r="H261" i="2"/>
  <c r="Y134" i="2" l="1"/>
  <c r="Z134" i="2" s="1"/>
  <c r="Z263" i="2"/>
  <c r="Z264" i="2"/>
  <c r="AA60" i="2"/>
  <c r="Z60" i="2"/>
  <c r="AA36" i="2"/>
  <c r="Z16" i="2"/>
  <c r="AA16" i="2"/>
  <c r="Z265" i="2"/>
  <c r="AA265" i="2"/>
  <c r="AA59" i="2"/>
  <c r="Z59" i="2"/>
  <c r="AA15" i="2"/>
  <c r="Z15" i="2"/>
  <c r="AA40" i="2"/>
  <c r="Z21" i="2"/>
  <c r="AA21" i="2"/>
  <c r="Z269" i="2"/>
  <c r="AA269" i="2"/>
  <c r="AA57" i="2"/>
  <c r="Z57" i="2"/>
  <c r="Z45" i="2"/>
  <c r="AA45" i="2"/>
  <c r="AA19" i="2"/>
  <c r="Z135" i="2"/>
  <c r="AA135" i="2"/>
  <c r="Z62" i="2"/>
  <c r="AA62" i="2"/>
  <c r="AA56" i="2"/>
  <c r="Z56" i="2"/>
  <c r="AA38" i="2"/>
  <c r="AA32" i="2"/>
  <c r="Z18" i="2"/>
  <c r="AA18" i="2"/>
  <c r="Z136" i="2"/>
  <c r="AA136" i="2"/>
  <c r="Z267" i="2"/>
  <c r="AA267" i="2"/>
  <c r="Z268" i="2"/>
  <c r="AA61" i="2"/>
  <c r="Z61" i="2"/>
  <c r="AA55" i="2"/>
  <c r="Z55" i="2"/>
  <c r="AA43" i="2"/>
  <c r="AA31" i="2"/>
  <c r="Z17" i="2"/>
  <c r="AA17" i="2"/>
  <c r="Z137" i="2"/>
  <c r="AA137" i="2"/>
  <c r="Z266" i="2"/>
  <c r="AA266" i="2"/>
  <c r="AA42" i="2"/>
  <c r="AA48" i="2"/>
  <c r="Z48" i="2"/>
  <c r="AA27" i="2"/>
  <c r="AA41" i="2"/>
  <c r="Z35" i="2"/>
  <c r="AA35" i="2"/>
  <c r="AA34" i="2"/>
  <c r="Z54" i="2"/>
  <c r="AA54" i="2"/>
  <c r="AA23" i="2"/>
  <c r="Z23" i="2"/>
  <c r="AA47" i="2"/>
  <c r="Z47" i="2"/>
  <c r="AA22" i="2"/>
  <c r="Z22" i="2"/>
  <c r="Z58" i="2"/>
  <c r="AA58" i="2"/>
  <c r="AA46" i="2"/>
  <c r="Z14" i="2"/>
  <c r="AA14" i="2"/>
  <c r="AA33" i="2"/>
  <c r="AA13" i="2"/>
  <c r="Z262" i="2"/>
  <c r="AA262" i="2"/>
  <c r="Z44" i="2"/>
  <c r="AA44" i="2"/>
  <c r="Z261" i="2"/>
  <c r="Z247" i="2"/>
  <c r="Z248" i="2"/>
  <c r="Z249" i="2"/>
  <c r="Z250" i="2"/>
  <c r="Z251" i="2"/>
  <c r="Z252" i="2"/>
  <c r="Z253" i="2"/>
  <c r="Z254" i="2"/>
  <c r="Z255" i="2"/>
  <c r="Z256" i="2"/>
  <c r="H243" i="2"/>
  <c r="Z237" i="2"/>
  <c r="Z238" i="2"/>
  <c r="Z239" i="2"/>
  <c r="Z240" i="2"/>
  <c r="Z241" i="2"/>
  <c r="Z242" i="2"/>
  <c r="Z244" i="2"/>
  <c r="Z245" i="2"/>
  <c r="Z246" i="2"/>
  <c r="Z257" i="2"/>
  <c r="Z229" i="2"/>
  <c r="Z230" i="2"/>
  <c r="Z231" i="2"/>
  <c r="Z232" i="2"/>
  <c r="Z233" i="2"/>
  <c r="Z234" i="2"/>
  <c r="Z235" i="2"/>
  <c r="Z236" i="2"/>
  <c r="Z258" i="2"/>
  <c r="Z259" i="2"/>
  <c r="Z260" i="2"/>
  <c r="Z270" i="2"/>
  <c r="AA134" i="2" l="1"/>
  <c r="Z243" i="2"/>
  <c r="H227" i="2"/>
  <c r="Z226" i="2"/>
  <c r="Z228" i="2"/>
  <c r="H225" i="2"/>
  <c r="Z225" i="2" s="1"/>
  <c r="Z218" i="2"/>
  <c r="Z219" i="2"/>
  <c r="Z220" i="2"/>
  <c r="Z221" i="2"/>
  <c r="Z222" i="2"/>
  <c r="Z223" i="2"/>
  <c r="Z224" i="2"/>
  <c r="H217" i="2"/>
  <c r="Z217" i="2" s="1"/>
  <c r="H213" i="2"/>
  <c r="Z214" i="2"/>
  <c r="Z215" i="2"/>
  <c r="Z216" i="2"/>
  <c r="Z193" i="2"/>
  <c r="Z194" i="2"/>
  <c r="Z200" i="2"/>
  <c r="Z201" i="2"/>
  <c r="Z202" i="2"/>
  <c r="Z203" i="2"/>
  <c r="K194" i="2"/>
  <c r="Z192" i="2"/>
  <c r="H190" i="2"/>
  <c r="H183" i="2"/>
  <c r="H184" i="2"/>
  <c r="H185" i="2"/>
  <c r="H186" i="2"/>
  <c r="Z181" i="2"/>
  <c r="K182" i="2"/>
  <c r="H182" i="2" s="1"/>
  <c r="Z187" i="2"/>
  <c r="Z188" i="2"/>
  <c r="Z189" i="2"/>
  <c r="Y369" i="1"/>
  <c r="Y370" i="1"/>
  <c r="AA370" i="1" s="1"/>
  <c r="Y371" i="1"/>
  <c r="AA371" i="1" s="1"/>
  <c r="Y372" i="1"/>
  <c r="Y373" i="1"/>
  <c r="Y376" i="1"/>
  <c r="AA376" i="1" s="1"/>
  <c r="Y377" i="1"/>
  <c r="Y327" i="1"/>
  <c r="Y328" i="1"/>
  <c r="Y329" i="1"/>
  <c r="Y330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24" i="1"/>
  <c r="Y208" i="1"/>
  <c r="Y209" i="1"/>
  <c r="Y210" i="1"/>
  <c r="Z370" i="1" l="1"/>
  <c r="Z376" i="1"/>
  <c r="Z371" i="1"/>
  <c r="Z269" i="1"/>
  <c r="AA269" i="1"/>
  <c r="Z281" i="1"/>
  <c r="AA281" i="1"/>
  <c r="Z264" i="1"/>
  <c r="AA264" i="1"/>
  <c r="Z276" i="1"/>
  <c r="AA276" i="1"/>
  <c r="Z288" i="1"/>
  <c r="AA288" i="1"/>
  <c r="Z330" i="1"/>
  <c r="AA330" i="1"/>
  <c r="Z209" i="1"/>
  <c r="AA209" i="1"/>
  <c r="Z265" i="1"/>
  <c r="AA265" i="1"/>
  <c r="Z271" i="1"/>
  <c r="AA271" i="1"/>
  <c r="Z277" i="1"/>
  <c r="AA277" i="1"/>
  <c r="Z283" i="1"/>
  <c r="AA283" i="1"/>
  <c r="Z289" i="1"/>
  <c r="AA289" i="1"/>
  <c r="Z329" i="1"/>
  <c r="AA329" i="1"/>
  <c r="Z373" i="1"/>
  <c r="AA373" i="1"/>
  <c r="Z369" i="1"/>
  <c r="AA369" i="1"/>
  <c r="Z263" i="1"/>
  <c r="AA263" i="1"/>
  <c r="Z275" i="1"/>
  <c r="AA275" i="1"/>
  <c r="Z287" i="1"/>
  <c r="AA287" i="1"/>
  <c r="Z293" i="1"/>
  <c r="AA293" i="1"/>
  <c r="Z210" i="1"/>
  <c r="AA210" i="1"/>
  <c r="Z270" i="1"/>
  <c r="AA270" i="1"/>
  <c r="Z282" i="1"/>
  <c r="AA282" i="1"/>
  <c r="Z208" i="1"/>
  <c r="AA208" i="1"/>
  <c r="Z266" i="1"/>
  <c r="AA266" i="1"/>
  <c r="Z272" i="1"/>
  <c r="AA272" i="1"/>
  <c r="Z278" i="1"/>
  <c r="AA278" i="1"/>
  <c r="Z284" i="1"/>
  <c r="AA284" i="1"/>
  <c r="Z290" i="1"/>
  <c r="AA290" i="1"/>
  <c r="Z328" i="1"/>
  <c r="AA328" i="1"/>
  <c r="Z372" i="1"/>
  <c r="AA372" i="1"/>
  <c r="Z224" i="1"/>
  <c r="AA224" i="1"/>
  <c r="Z267" i="1"/>
  <c r="AA267" i="1"/>
  <c r="Z273" i="1"/>
  <c r="AA273" i="1"/>
  <c r="Z279" i="1"/>
  <c r="AA279" i="1"/>
  <c r="Z285" i="1"/>
  <c r="AA285" i="1"/>
  <c r="Z291" i="1"/>
  <c r="AA291" i="1"/>
  <c r="Z327" i="1"/>
  <c r="AA327" i="1"/>
  <c r="Z262" i="1"/>
  <c r="AA262" i="1"/>
  <c r="Z268" i="1"/>
  <c r="AA268" i="1"/>
  <c r="Z274" i="1"/>
  <c r="AA274" i="1"/>
  <c r="Z280" i="1"/>
  <c r="AA280" i="1"/>
  <c r="Z286" i="1"/>
  <c r="AA286" i="1"/>
  <c r="Z292" i="1"/>
  <c r="AA292" i="1"/>
  <c r="Z377" i="1"/>
  <c r="AA377" i="1"/>
  <c r="Z227" i="2"/>
  <c r="Z213" i="2"/>
  <c r="Z190" i="2"/>
  <c r="H163" i="2"/>
  <c r="Z163" i="2" s="1"/>
  <c r="Z155" i="2"/>
  <c r="Z157" i="2"/>
  <c r="Z158" i="2"/>
  <c r="Z160" i="2"/>
  <c r="Z162" i="2"/>
  <c r="Z164" i="2"/>
  <c r="Z165" i="2"/>
  <c r="Z166" i="2"/>
  <c r="Z167" i="2"/>
  <c r="Z168" i="2"/>
  <c r="Z169" i="2"/>
  <c r="H161" i="2"/>
  <c r="Z161" i="2" s="1"/>
  <c r="K159" i="2"/>
  <c r="H159" i="2" s="1"/>
  <c r="K156" i="2"/>
  <c r="H156" i="2" s="1"/>
  <c r="Z156" i="2" s="1"/>
  <c r="K155" i="2"/>
  <c r="H154" i="2"/>
  <c r="K154" i="2"/>
  <c r="Z159" i="2" l="1"/>
  <c r="Q144" i="2"/>
  <c r="Y144" i="2" s="1"/>
  <c r="AA144" i="2" s="1"/>
  <c r="Z143" i="2"/>
  <c r="Q142" i="2"/>
  <c r="P142" i="2"/>
  <c r="O142" i="2"/>
  <c r="H144" i="2"/>
  <c r="H141" i="2"/>
  <c r="H142" i="2" s="1"/>
  <c r="R83" i="2"/>
  <c r="Y83" i="2" s="1"/>
  <c r="AA83" i="2" s="1"/>
  <c r="H83" i="2"/>
  <c r="H105" i="2"/>
  <c r="H115" i="2"/>
  <c r="K115" i="2" s="1"/>
  <c r="H65" i="2"/>
  <c r="K65" i="2" s="1"/>
  <c r="K66" i="2"/>
  <c r="Z66" i="2"/>
  <c r="Z67" i="2"/>
  <c r="Z68" i="2"/>
  <c r="Y142" i="2" l="1"/>
  <c r="AA142" i="2" s="1"/>
  <c r="Z141" i="2"/>
  <c r="Z144" i="2"/>
  <c r="Z65" i="2"/>
  <c r="H46" i="2"/>
  <c r="Z46" i="2" s="1"/>
  <c r="K61" i="2"/>
  <c r="K45" i="2"/>
  <c r="H43" i="2"/>
  <c r="K37" i="2"/>
  <c r="H27" i="2"/>
  <c r="H26" i="2"/>
  <c r="K26" i="2" s="1"/>
  <c r="H33" i="2"/>
  <c r="Z33" i="2" s="1"/>
  <c r="H13" i="2"/>
  <c r="Z13" i="2" s="1"/>
  <c r="K44" i="2"/>
  <c r="H41" i="2"/>
  <c r="Z41" i="2" s="1"/>
  <c r="H42" i="2"/>
  <c r="Z42" i="2" s="1"/>
  <c r="H40" i="2"/>
  <c r="K38" i="2"/>
  <c r="H38" i="2"/>
  <c r="H36" i="2"/>
  <c r="H34" i="2"/>
  <c r="H32" i="2"/>
  <c r="Z32" i="2" s="1"/>
  <c r="K35" i="2"/>
  <c r="H30" i="2"/>
  <c r="H31" i="2"/>
  <c r="Q30" i="2"/>
  <c r="Y30" i="2" s="1"/>
  <c r="H28" i="2"/>
  <c r="H29" i="2" s="1"/>
  <c r="H25" i="2"/>
  <c r="K25" i="2" s="1"/>
  <c r="H24" i="2"/>
  <c r="H20" i="2"/>
  <c r="H19" i="2"/>
  <c r="Z19" i="2" s="1"/>
  <c r="Z142" i="2" l="1"/>
  <c r="K31" i="2"/>
  <c r="Z31" i="2"/>
  <c r="H39" i="2"/>
  <c r="Z39" i="2" s="1"/>
  <c r="Z38" i="2"/>
  <c r="K40" i="2"/>
  <c r="Z40" i="2"/>
  <c r="K36" i="2"/>
  <c r="Z36" i="2"/>
  <c r="K43" i="2"/>
  <c r="Z43" i="2"/>
  <c r="K27" i="2"/>
  <c r="Z27" i="2"/>
  <c r="K34" i="2"/>
  <c r="Z34" i="2"/>
  <c r="K29" i="2"/>
  <c r="Z30" i="2"/>
  <c r="AA30" i="2"/>
  <c r="K42" i="2"/>
  <c r="K41" i="2"/>
  <c r="K39" i="2"/>
  <c r="K28" i="2"/>
  <c r="K30" i="2"/>
  <c r="K24" i="2"/>
  <c r="Y6" i="2" l="1"/>
  <c r="Y7" i="2"/>
  <c r="Y8" i="2"/>
  <c r="Z6" i="2" l="1"/>
  <c r="AA6" i="2"/>
  <c r="Z8" i="2"/>
  <c r="AA8" i="2"/>
  <c r="Z7" i="2"/>
  <c r="AA7" i="2"/>
  <c r="K490" i="1"/>
  <c r="K489" i="1"/>
  <c r="K495" i="1"/>
  <c r="K494" i="1"/>
  <c r="K181" i="1" l="1"/>
  <c r="K80" i="1"/>
  <c r="K74" i="1"/>
  <c r="K70" i="1"/>
  <c r="K31" i="1"/>
  <c r="K20" i="1"/>
  <c r="T41" i="1"/>
  <c r="Y41" i="1" s="1"/>
  <c r="AA41" i="1" s="1"/>
  <c r="Y40" i="1"/>
  <c r="H41" i="1"/>
  <c r="K189" i="1"/>
  <c r="K188" i="1"/>
  <c r="K187" i="1"/>
  <c r="K186" i="1"/>
  <c r="K185" i="1"/>
  <c r="Z40" i="1" l="1"/>
  <c r="AA40" i="1"/>
  <c r="Z41" i="1"/>
  <c r="K41" i="1"/>
  <c r="Y28" i="1"/>
  <c r="Z28" i="1" l="1"/>
  <c r="AA28" i="1"/>
  <c r="S29" i="2"/>
  <c r="S25" i="2"/>
  <c r="Y25" i="2" s="1"/>
  <c r="S24" i="2"/>
  <c r="Y24" i="2" s="1"/>
  <c r="R20" i="2"/>
  <c r="R11" i="2"/>
  <c r="Z212" i="2"/>
  <c r="AA25" i="2" l="1"/>
  <c r="Z25" i="2"/>
  <c r="Z24" i="2"/>
  <c r="AA24" i="2"/>
  <c r="P14" i="1"/>
  <c r="Q14" i="1"/>
  <c r="Q21" i="1"/>
  <c r="P21" i="1"/>
  <c r="N21" i="1"/>
  <c r="M21" i="1"/>
  <c r="L21" i="1"/>
  <c r="Q32" i="1"/>
  <c r="O32" i="1"/>
  <c r="M32" i="1"/>
  <c r="R175" i="1" l="1"/>
  <c r="R196" i="2" l="1"/>
  <c r="Y196" i="2" s="1"/>
  <c r="AA196" i="2" s="1"/>
  <c r="R195" i="2"/>
  <c r="Q199" i="2" l="1"/>
  <c r="Q195" i="2"/>
  <c r="Z182" i="2"/>
  <c r="Z183" i="2"/>
  <c r="Z184" i="2"/>
  <c r="Z185" i="2"/>
  <c r="Z186" i="2"/>
  <c r="Z196" i="2"/>
  <c r="Z197" i="2"/>
  <c r="Y195" i="2" l="1"/>
  <c r="Y199" i="2"/>
  <c r="Q29" i="2"/>
  <c r="Q26" i="2"/>
  <c r="Y26" i="2" s="1"/>
  <c r="Q20" i="2"/>
  <c r="Y20" i="2" s="1"/>
  <c r="Q23" i="1"/>
  <c r="Q22" i="1"/>
  <c r="Z199" i="2" l="1"/>
  <c r="AA199" i="2"/>
  <c r="Z20" i="2"/>
  <c r="AA20" i="2"/>
  <c r="Z26" i="2"/>
  <c r="AA26" i="2"/>
  <c r="Z195" i="2"/>
  <c r="AA195" i="2"/>
  <c r="Q28" i="2"/>
  <c r="Y29" i="2"/>
  <c r="Z132" i="2"/>
  <c r="P496" i="1"/>
  <c r="P495" i="1"/>
  <c r="P493" i="1"/>
  <c r="P491" i="1"/>
  <c r="P490" i="1"/>
  <c r="P489" i="1"/>
  <c r="P488" i="1"/>
  <c r="AA29" i="2" l="1"/>
  <c r="Z29" i="2"/>
  <c r="Y28" i="2"/>
  <c r="P12" i="2"/>
  <c r="Z28" i="2" l="1"/>
  <c r="AA28" i="2"/>
  <c r="Y12" i="2"/>
  <c r="Z64" i="2"/>
  <c r="Z83" i="2"/>
  <c r="Z89" i="2"/>
  <c r="Z99" i="2"/>
  <c r="Z103" i="2"/>
  <c r="Z104" i="2"/>
  <c r="Z133" i="2"/>
  <c r="Z152" i="2"/>
  <c r="Z12" i="2" l="1"/>
  <c r="AA12" i="2"/>
  <c r="O11" i="2"/>
  <c r="Z116" i="2"/>
  <c r="O211" i="2"/>
  <c r="O210" i="2"/>
  <c r="Z206" i="2"/>
  <c r="Z207" i="2"/>
  <c r="Z208" i="2"/>
  <c r="Z209" i="2"/>
  <c r="O205" i="2"/>
  <c r="O496" i="1"/>
  <c r="O494" i="1"/>
  <c r="O493" i="1"/>
  <c r="O423" i="1"/>
  <c r="O426" i="1"/>
  <c r="O490" i="1"/>
  <c r="O489" i="1"/>
  <c r="O488" i="1"/>
  <c r="O412" i="1"/>
  <c r="Y412" i="1" s="1"/>
  <c r="AA412" i="1" s="1"/>
  <c r="O13" i="1"/>
  <c r="Y13" i="1" s="1"/>
  <c r="N14" i="1"/>
  <c r="M14" i="1"/>
  <c r="L14" i="1"/>
  <c r="Z13" i="1" l="1"/>
  <c r="AA13" i="1"/>
  <c r="Z412" i="1"/>
  <c r="Y210" i="2"/>
  <c r="Y205" i="2"/>
  <c r="Y211" i="2"/>
  <c r="O14" i="1"/>
  <c r="Y14" i="1" s="1"/>
  <c r="N75" i="1"/>
  <c r="N68" i="1"/>
  <c r="N69" i="1" s="1"/>
  <c r="N12" i="1"/>
  <c r="M12" i="1"/>
  <c r="N10" i="1"/>
  <c r="L10" i="1"/>
  <c r="N8" i="1"/>
  <c r="M8" i="1"/>
  <c r="L8" i="1"/>
  <c r="Z14" i="1" l="1"/>
  <c r="AA14" i="1"/>
  <c r="Z211" i="2"/>
  <c r="AA211" i="2"/>
  <c r="Z205" i="2"/>
  <c r="AA205" i="2"/>
  <c r="Z210" i="2"/>
  <c r="AA210" i="2"/>
  <c r="M466" i="1"/>
  <c r="Z130" i="2" l="1"/>
  <c r="Z131" i="2"/>
  <c r="Z274" i="2"/>
  <c r="Z275" i="2"/>
  <c r="Z276" i="2"/>
  <c r="Z277" i="2"/>
  <c r="Z278" i="2"/>
  <c r="Z279" i="2"/>
  <c r="N11" i="2"/>
  <c r="N272" i="2"/>
  <c r="N273" i="2"/>
  <c r="Y273" i="2" l="1"/>
  <c r="Y272" i="2"/>
  <c r="N17" i="1"/>
  <c r="Z272" i="2" l="1"/>
  <c r="AA272" i="2"/>
  <c r="Z273" i="2"/>
  <c r="AA273" i="2"/>
  <c r="M288" i="2"/>
  <c r="Y288" i="2" s="1"/>
  <c r="AA288" i="2" s="1"/>
  <c r="M496" i="1" l="1"/>
  <c r="M433" i="1"/>
  <c r="M115" i="2"/>
  <c r="Z113" i="2"/>
  <c r="Y504" i="1"/>
  <c r="Z504" i="1" s="1"/>
  <c r="Y503" i="1"/>
  <c r="Z503" i="1" s="1"/>
  <c r="Y499" i="1"/>
  <c r="AA499" i="1" s="1"/>
  <c r="Y498" i="1"/>
  <c r="AA498" i="1" s="1"/>
  <c r="M29" i="1"/>
  <c r="Y29" i="1" s="1"/>
  <c r="M16" i="1"/>
  <c r="Y16" i="1" s="1"/>
  <c r="M9" i="1"/>
  <c r="M10" i="1" s="1"/>
  <c r="Y11" i="1"/>
  <c r="Y22" i="1"/>
  <c r="Y23" i="1"/>
  <c r="Y24" i="1"/>
  <c r="Y25" i="1"/>
  <c r="Y33" i="1"/>
  <c r="Y38" i="1"/>
  <c r="Y39" i="1"/>
  <c r="Y43" i="1"/>
  <c r="Y47" i="1"/>
  <c r="Y58" i="1"/>
  <c r="Y63" i="1"/>
  <c r="Y68" i="1"/>
  <c r="Y69" i="1"/>
  <c r="Y70" i="1"/>
  <c r="Y71" i="1"/>
  <c r="Y74" i="1"/>
  <c r="Y75" i="1"/>
  <c r="Y76" i="1"/>
  <c r="Y78" i="1"/>
  <c r="Y80" i="1"/>
  <c r="Y81" i="1"/>
  <c r="Y82" i="1"/>
  <c r="Y91" i="1"/>
  <c r="Y93" i="1"/>
  <c r="Y95" i="1"/>
  <c r="Y96" i="1"/>
  <c r="Y97" i="1"/>
  <c r="Y98" i="1"/>
  <c r="Y126" i="1"/>
  <c r="Y127" i="1"/>
  <c r="Y128" i="1"/>
  <c r="Y129" i="1"/>
  <c r="Y130" i="1"/>
  <c r="Y131" i="1"/>
  <c r="Y132" i="1"/>
  <c r="Y133" i="1"/>
  <c r="Y134" i="1"/>
  <c r="Y137" i="1"/>
  <c r="Y138" i="1"/>
  <c r="Y140" i="1"/>
  <c r="Y142" i="1"/>
  <c r="Y143" i="1"/>
  <c r="Y145" i="1"/>
  <c r="Y147" i="1"/>
  <c r="Y148" i="1"/>
  <c r="Y149" i="1"/>
  <c r="Y151" i="1"/>
  <c r="Y153" i="1"/>
  <c r="Y154" i="1"/>
  <c r="Y155" i="1"/>
  <c r="Y157" i="1"/>
  <c r="Y158" i="1"/>
  <c r="Y159" i="1"/>
  <c r="Y160" i="1"/>
  <c r="Y161" i="1"/>
  <c r="Y162" i="1"/>
  <c r="Y163" i="1"/>
  <c r="Y165" i="1"/>
  <c r="Y166" i="1"/>
  <c r="Y167" i="1"/>
  <c r="Y168" i="1"/>
  <c r="Y169" i="1"/>
  <c r="Y170" i="1"/>
  <c r="Y171" i="1"/>
  <c r="Y173" i="1"/>
  <c r="Y174" i="1"/>
  <c r="Y175" i="1"/>
  <c r="Y178" i="1"/>
  <c r="Y179" i="1"/>
  <c r="Y180" i="1"/>
  <c r="Y181" i="1"/>
  <c r="Y184" i="1"/>
  <c r="Y185" i="1"/>
  <c r="Y186" i="1"/>
  <c r="Y188" i="1"/>
  <c r="Z188" i="1" s="1"/>
  <c r="Y189" i="1"/>
  <c r="Y190" i="1"/>
  <c r="Y191" i="1"/>
  <c r="Y193" i="1"/>
  <c r="Y194" i="1"/>
  <c r="Y195" i="1"/>
  <c r="Y197" i="1"/>
  <c r="Y198" i="1"/>
  <c r="Y199" i="1"/>
  <c r="Y202" i="1"/>
  <c r="Y203" i="1"/>
  <c r="Y204" i="1"/>
  <c r="Y205" i="1"/>
  <c r="Y206" i="1"/>
  <c r="Y207" i="1"/>
  <c r="Y211" i="1"/>
  <c r="Y213" i="1"/>
  <c r="Y214" i="1"/>
  <c r="Y215" i="1"/>
  <c r="Y216" i="1"/>
  <c r="Y217" i="1"/>
  <c r="Y218" i="1"/>
  <c r="Y219" i="1"/>
  <c r="Y220" i="1"/>
  <c r="Y221" i="1"/>
  <c r="Y222" i="1"/>
  <c r="Y223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42" i="1"/>
  <c r="Y244" i="1"/>
  <c r="Y245" i="1"/>
  <c r="Y246" i="1"/>
  <c r="Y248" i="1"/>
  <c r="Y249" i="1"/>
  <c r="Y250" i="1"/>
  <c r="Y251" i="1"/>
  <c r="Y252" i="1"/>
  <c r="Y255" i="1"/>
  <c r="Y256" i="1"/>
  <c r="Y257" i="1"/>
  <c r="Y258" i="1"/>
  <c r="Y259" i="1"/>
  <c r="Y260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64" i="1"/>
  <c r="Y365" i="1"/>
  <c r="Y366" i="1"/>
  <c r="Y367" i="1"/>
  <c r="Y368" i="1"/>
  <c r="Y385" i="1"/>
  <c r="AA385" i="1" s="1"/>
  <c r="Y386" i="1"/>
  <c r="AA386" i="1" s="1"/>
  <c r="Y387" i="1"/>
  <c r="AA387" i="1" s="1"/>
  <c r="Y388" i="1"/>
  <c r="AA388" i="1" s="1"/>
  <c r="Y390" i="1"/>
  <c r="AA390" i="1" s="1"/>
  <c r="Y391" i="1"/>
  <c r="AA391" i="1" s="1"/>
  <c r="Y398" i="1"/>
  <c r="AA398" i="1" s="1"/>
  <c r="Y399" i="1"/>
  <c r="AA399" i="1" s="1"/>
  <c r="Y400" i="1"/>
  <c r="AA400" i="1" s="1"/>
  <c r="Y401" i="1"/>
  <c r="AA401" i="1" s="1"/>
  <c r="Y402" i="1"/>
  <c r="AA402" i="1" s="1"/>
  <c r="Y403" i="1"/>
  <c r="AA403" i="1" s="1"/>
  <c r="Y404" i="1"/>
  <c r="AA404" i="1" s="1"/>
  <c r="Y405" i="1"/>
  <c r="AA405" i="1" s="1"/>
  <c r="Y407" i="1"/>
  <c r="AA407" i="1" s="1"/>
  <c r="Y410" i="1"/>
  <c r="AA410" i="1" s="1"/>
  <c r="Y411" i="1"/>
  <c r="AA411" i="1" s="1"/>
  <c r="Y414" i="1"/>
  <c r="AA414" i="1" s="1"/>
  <c r="Y416" i="1"/>
  <c r="AA416" i="1" s="1"/>
  <c r="Y418" i="1"/>
  <c r="AA418" i="1" s="1"/>
  <c r="Y419" i="1"/>
  <c r="AA419" i="1" s="1"/>
  <c r="Y421" i="1"/>
  <c r="AA421" i="1" s="1"/>
  <c r="Y422" i="1"/>
  <c r="AA422" i="1" s="1"/>
  <c r="Y423" i="1"/>
  <c r="AA423" i="1" s="1"/>
  <c r="Y424" i="1"/>
  <c r="AA424" i="1" s="1"/>
  <c r="Y425" i="1"/>
  <c r="AA425" i="1" s="1"/>
  <c r="Y426" i="1"/>
  <c r="AA426" i="1" s="1"/>
  <c r="Y427" i="1"/>
  <c r="AA427" i="1" s="1"/>
  <c r="Y428" i="1"/>
  <c r="AA428" i="1" s="1"/>
  <c r="Y429" i="1"/>
  <c r="AA429" i="1" s="1"/>
  <c r="Y430" i="1"/>
  <c r="AA430" i="1" s="1"/>
  <c r="Y431" i="1"/>
  <c r="AA431" i="1" s="1"/>
  <c r="Y432" i="1"/>
  <c r="AA432" i="1" s="1"/>
  <c r="Y433" i="1"/>
  <c r="AA433" i="1" s="1"/>
  <c r="Y434" i="1"/>
  <c r="AA434" i="1" s="1"/>
  <c r="Y435" i="1"/>
  <c r="AA435" i="1" s="1"/>
  <c r="Y436" i="1"/>
  <c r="AA436" i="1" s="1"/>
  <c r="Y437" i="1"/>
  <c r="AA437" i="1" s="1"/>
  <c r="Y438" i="1"/>
  <c r="AA438" i="1" s="1"/>
  <c r="Y439" i="1"/>
  <c r="AA439" i="1" s="1"/>
  <c r="Y445" i="1"/>
  <c r="AA445" i="1" s="1"/>
  <c r="Y446" i="1"/>
  <c r="AA446" i="1" s="1"/>
  <c r="Y447" i="1"/>
  <c r="AA447" i="1" s="1"/>
  <c r="Y448" i="1"/>
  <c r="AA448" i="1" s="1"/>
  <c r="Y449" i="1"/>
  <c r="AA449" i="1" s="1"/>
  <c r="Y450" i="1"/>
  <c r="AA450" i="1" s="1"/>
  <c r="Y451" i="1"/>
  <c r="AA451" i="1" s="1"/>
  <c r="Y452" i="1"/>
  <c r="AA452" i="1" s="1"/>
  <c r="Y453" i="1"/>
  <c r="AA453" i="1" s="1"/>
  <c r="Y454" i="1"/>
  <c r="AA454" i="1" s="1"/>
  <c r="Y455" i="1"/>
  <c r="AA455" i="1" s="1"/>
  <c r="Y456" i="1"/>
  <c r="AA456" i="1" s="1"/>
  <c r="Y457" i="1"/>
  <c r="AA457" i="1" s="1"/>
  <c r="Y458" i="1"/>
  <c r="AA458" i="1" s="1"/>
  <c r="Y459" i="1"/>
  <c r="AA459" i="1" s="1"/>
  <c r="Y461" i="1"/>
  <c r="AA461" i="1" s="1"/>
  <c r="Y462" i="1"/>
  <c r="AA462" i="1" s="1"/>
  <c r="Y463" i="1"/>
  <c r="AA463" i="1" s="1"/>
  <c r="Y465" i="1"/>
  <c r="AA465" i="1" s="1"/>
  <c r="Y466" i="1"/>
  <c r="AA466" i="1" s="1"/>
  <c r="Y467" i="1"/>
  <c r="AA467" i="1" s="1"/>
  <c r="Y469" i="1"/>
  <c r="AA469" i="1" s="1"/>
  <c r="Y470" i="1"/>
  <c r="AA470" i="1" s="1"/>
  <c r="Y471" i="1"/>
  <c r="AA471" i="1" s="1"/>
  <c r="Y472" i="1"/>
  <c r="AA472" i="1" s="1"/>
  <c r="Y473" i="1"/>
  <c r="AA473" i="1" s="1"/>
  <c r="Y474" i="1"/>
  <c r="AA474" i="1" s="1"/>
  <c r="Y475" i="1"/>
  <c r="AA475" i="1" s="1"/>
  <c r="Y476" i="1"/>
  <c r="AA476" i="1" s="1"/>
  <c r="Y477" i="1"/>
  <c r="AA477" i="1" s="1"/>
  <c r="Y479" i="1"/>
  <c r="AA479" i="1" s="1"/>
  <c r="Y480" i="1"/>
  <c r="AA480" i="1" s="1"/>
  <c r="Y481" i="1"/>
  <c r="AA481" i="1" s="1"/>
  <c r="Y482" i="1"/>
  <c r="AA482" i="1" s="1"/>
  <c r="Y483" i="1"/>
  <c r="AA483" i="1" s="1"/>
  <c r="Y484" i="1"/>
  <c r="AA484" i="1" s="1"/>
  <c r="Y485" i="1"/>
  <c r="AA485" i="1" s="1"/>
  <c r="Y486" i="1"/>
  <c r="AA486" i="1" s="1"/>
  <c r="Y488" i="1"/>
  <c r="AA488" i="1" s="1"/>
  <c r="Y489" i="1"/>
  <c r="AA489" i="1" s="1"/>
  <c r="Y490" i="1"/>
  <c r="AA490" i="1" s="1"/>
  <c r="Y491" i="1"/>
  <c r="AA491" i="1" s="1"/>
  <c r="Y493" i="1"/>
  <c r="AA493" i="1" s="1"/>
  <c r="Y494" i="1"/>
  <c r="AA494" i="1" s="1"/>
  <c r="Y495" i="1"/>
  <c r="AA495" i="1" s="1"/>
  <c r="Y496" i="1"/>
  <c r="AA496" i="1" s="1"/>
  <c r="Y7" i="1"/>
  <c r="AA7" i="1" s="1"/>
  <c r="Z290" i="2"/>
  <c r="Z129" i="2"/>
  <c r="Z289" i="2"/>
  <c r="Z291" i="2"/>
  <c r="Y11" i="2"/>
  <c r="Z481" i="1" l="1"/>
  <c r="Z474" i="1"/>
  <c r="Z467" i="1"/>
  <c r="Z459" i="1"/>
  <c r="Z453" i="1"/>
  <c r="Z447" i="1"/>
  <c r="Z436" i="1"/>
  <c r="Z430" i="1"/>
  <c r="Z424" i="1"/>
  <c r="Z416" i="1"/>
  <c r="Z404" i="1"/>
  <c r="Z398" i="1"/>
  <c r="Z385" i="1"/>
  <c r="Z326" i="1"/>
  <c r="AA326" i="1"/>
  <c r="Z320" i="1"/>
  <c r="AA320" i="1"/>
  <c r="Z314" i="1"/>
  <c r="AA314" i="1"/>
  <c r="Z308" i="1"/>
  <c r="AA308" i="1"/>
  <c r="Z302" i="1"/>
  <c r="AA302" i="1"/>
  <c r="Z296" i="1"/>
  <c r="AA296" i="1"/>
  <c r="Z256" i="1"/>
  <c r="AA256" i="1"/>
  <c r="Z248" i="1"/>
  <c r="AA248" i="1"/>
  <c r="Z237" i="1"/>
  <c r="AA237" i="1"/>
  <c r="Z231" i="1"/>
  <c r="AA231" i="1"/>
  <c r="Z223" i="1"/>
  <c r="AA223" i="1"/>
  <c r="Z217" i="1"/>
  <c r="AA217" i="1"/>
  <c r="Z207" i="1"/>
  <c r="AA207" i="1"/>
  <c r="Z199" i="1"/>
  <c r="AA199" i="1"/>
  <c r="Z191" i="1"/>
  <c r="AA191" i="1"/>
  <c r="Z184" i="1"/>
  <c r="AA184" i="1"/>
  <c r="Z174" i="1"/>
  <c r="AA174" i="1"/>
  <c r="Z167" i="1"/>
  <c r="AA167" i="1"/>
  <c r="Z160" i="1"/>
  <c r="AA160" i="1"/>
  <c r="Z153" i="1"/>
  <c r="AA153" i="1"/>
  <c r="Z143" i="1"/>
  <c r="AA143" i="1"/>
  <c r="Z133" i="1"/>
  <c r="AA133" i="1"/>
  <c r="Z127" i="1"/>
  <c r="AA127" i="1"/>
  <c r="Z93" i="1"/>
  <c r="AA93" i="1"/>
  <c r="Z76" i="1"/>
  <c r="AA76" i="1"/>
  <c r="Z68" i="1"/>
  <c r="AA68" i="1"/>
  <c r="Z38" i="1"/>
  <c r="AA38" i="1"/>
  <c r="Z11" i="1"/>
  <c r="AA11" i="1"/>
  <c r="Z494" i="1"/>
  <c r="Z466" i="1"/>
  <c r="Z435" i="1"/>
  <c r="Z403" i="1"/>
  <c r="Z368" i="1"/>
  <c r="AA368" i="1"/>
  <c r="Z319" i="1"/>
  <c r="AA319" i="1"/>
  <c r="Z295" i="1"/>
  <c r="AA295" i="1"/>
  <c r="Z255" i="1"/>
  <c r="AA255" i="1"/>
  <c r="Z246" i="1"/>
  <c r="AA246" i="1"/>
  <c r="Z236" i="1"/>
  <c r="AA236" i="1"/>
  <c r="Z230" i="1"/>
  <c r="AA230" i="1"/>
  <c r="Z222" i="1"/>
  <c r="AA222" i="1"/>
  <c r="Z216" i="1"/>
  <c r="AA216" i="1"/>
  <c r="Z206" i="1"/>
  <c r="AA206" i="1"/>
  <c r="Z198" i="1"/>
  <c r="AA198" i="1"/>
  <c r="Z190" i="1"/>
  <c r="AA190" i="1"/>
  <c r="Z181" i="1"/>
  <c r="AA181" i="1"/>
  <c r="Z173" i="1"/>
  <c r="AA173" i="1"/>
  <c r="Z166" i="1"/>
  <c r="AA166" i="1"/>
  <c r="Z159" i="1"/>
  <c r="AA159" i="1"/>
  <c r="Z151" i="1"/>
  <c r="AA151" i="1"/>
  <c r="Z142" i="1"/>
  <c r="AA142" i="1"/>
  <c r="Z132" i="1"/>
  <c r="AA132" i="1"/>
  <c r="Z126" i="1"/>
  <c r="AA126" i="1"/>
  <c r="Z91" i="1"/>
  <c r="AA91" i="1"/>
  <c r="Z75" i="1"/>
  <c r="AA75" i="1"/>
  <c r="Z63" i="1"/>
  <c r="AA63" i="1"/>
  <c r="Z33" i="1"/>
  <c r="AA33" i="1"/>
  <c r="Z486" i="1"/>
  <c r="Z452" i="1"/>
  <c r="Z429" i="1"/>
  <c r="Z325" i="1"/>
  <c r="AA325" i="1"/>
  <c r="Z493" i="1"/>
  <c r="Z465" i="1"/>
  <c r="Z451" i="1"/>
  <c r="Z428" i="1"/>
  <c r="Z422" i="1"/>
  <c r="Z411" i="1"/>
  <c r="Z402" i="1"/>
  <c r="Z390" i="1"/>
  <c r="Z367" i="1"/>
  <c r="AA367" i="1"/>
  <c r="Z324" i="1"/>
  <c r="AA324" i="1"/>
  <c r="Z318" i="1"/>
  <c r="AA318" i="1"/>
  <c r="Z312" i="1"/>
  <c r="AA312" i="1"/>
  <c r="Z306" i="1"/>
  <c r="AA306" i="1"/>
  <c r="Z300" i="1"/>
  <c r="AA300" i="1"/>
  <c r="Z260" i="1"/>
  <c r="AA260" i="1"/>
  <c r="Z252" i="1"/>
  <c r="AA252" i="1"/>
  <c r="Z245" i="1"/>
  <c r="AA245" i="1"/>
  <c r="Z235" i="1"/>
  <c r="AA235" i="1"/>
  <c r="Z229" i="1"/>
  <c r="AA229" i="1"/>
  <c r="Z221" i="1"/>
  <c r="AA221" i="1"/>
  <c r="Z215" i="1"/>
  <c r="AA215" i="1"/>
  <c r="Z205" i="1"/>
  <c r="AA205" i="1"/>
  <c r="Z197" i="1"/>
  <c r="AA197" i="1"/>
  <c r="Z189" i="1"/>
  <c r="AA189" i="1"/>
  <c r="Z180" i="1"/>
  <c r="AA180" i="1"/>
  <c r="Z171" i="1"/>
  <c r="AA171" i="1"/>
  <c r="Z165" i="1"/>
  <c r="AA165" i="1"/>
  <c r="Z158" i="1"/>
  <c r="AA158" i="1"/>
  <c r="Z149" i="1"/>
  <c r="AA149" i="1"/>
  <c r="Z140" i="1"/>
  <c r="AA140" i="1"/>
  <c r="Z131" i="1"/>
  <c r="AA131" i="1"/>
  <c r="Z98" i="1"/>
  <c r="AA98" i="1"/>
  <c r="Z82" i="1"/>
  <c r="AA82" i="1"/>
  <c r="Z74" i="1"/>
  <c r="AA74" i="1"/>
  <c r="Z58" i="1"/>
  <c r="AA58" i="1"/>
  <c r="Z25" i="1"/>
  <c r="AA25" i="1"/>
  <c r="Z16" i="1"/>
  <c r="AA16" i="1"/>
  <c r="Z488" i="1"/>
  <c r="Z458" i="1"/>
  <c r="Z414" i="1"/>
  <c r="Z301" i="1"/>
  <c r="AA301" i="1"/>
  <c r="Z472" i="1"/>
  <c r="Z457" i="1"/>
  <c r="Z471" i="1"/>
  <c r="Z463" i="1"/>
  <c r="Z456" i="1"/>
  <c r="Z439" i="1"/>
  <c r="Z433" i="1"/>
  <c r="Z427" i="1"/>
  <c r="Z421" i="1"/>
  <c r="Z410" i="1"/>
  <c r="Z401" i="1"/>
  <c r="Z388" i="1"/>
  <c r="Z366" i="1"/>
  <c r="AA366" i="1"/>
  <c r="Z323" i="1"/>
  <c r="AA323" i="1"/>
  <c r="Z317" i="1"/>
  <c r="AA317" i="1"/>
  <c r="Z311" i="1"/>
  <c r="AA311" i="1"/>
  <c r="Z305" i="1"/>
  <c r="AA305" i="1"/>
  <c r="Z299" i="1"/>
  <c r="AA299" i="1"/>
  <c r="Z259" i="1"/>
  <c r="AA259" i="1"/>
  <c r="Z251" i="1"/>
  <c r="AA251" i="1"/>
  <c r="Z244" i="1"/>
  <c r="AA244" i="1"/>
  <c r="Z234" i="1"/>
  <c r="AA234" i="1"/>
  <c r="Z228" i="1"/>
  <c r="AA228" i="1"/>
  <c r="Z220" i="1"/>
  <c r="AA220" i="1"/>
  <c r="Z214" i="1"/>
  <c r="AA214" i="1"/>
  <c r="Z204" i="1"/>
  <c r="AA204" i="1"/>
  <c r="Z195" i="1"/>
  <c r="AA195" i="1"/>
  <c r="AA188" i="1"/>
  <c r="Z179" i="1"/>
  <c r="AA179" i="1"/>
  <c r="Z170" i="1"/>
  <c r="AA170" i="1"/>
  <c r="Z163" i="1"/>
  <c r="AA163" i="1"/>
  <c r="Z157" i="1"/>
  <c r="AA157" i="1"/>
  <c r="Z148" i="1"/>
  <c r="AA148" i="1"/>
  <c r="Z138" i="1"/>
  <c r="AA138" i="1"/>
  <c r="Z130" i="1"/>
  <c r="AA130" i="1"/>
  <c r="Z97" i="1"/>
  <c r="AA97" i="1"/>
  <c r="Z81" i="1"/>
  <c r="AA81" i="1"/>
  <c r="Z71" i="1"/>
  <c r="AA71" i="1"/>
  <c r="Z47" i="1"/>
  <c r="AA47" i="1"/>
  <c r="Z24" i="1"/>
  <c r="AA24" i="1"/>
  <c r="Z29" i="1"/>
  <c r="AA29" i="1"/>
  <c r="Z495" i="1"/>
  <c r="Z473" i="1"/>
  <c r="Z423" i="1"/>
  <c r="Z307" i="1"/>
  <c r="AA307" i="1"/>
  <c r="Z479" i="1"/>
  <c r="Z445" i="1"/>
  <c r="Z477" i="1"/>
  <c r="Z483" i="1"/>
  <c r="Z470" i="1"/>
  <c r="Z455" i="1"/>
  <c r="Z449" i="1"/>
  <c r="Z438" i="1"/>
  <c r="Z432" i="1"/>
  <c r="Z426" i="1"/>
  <c r="Z419" i="1"/>
  <c r="Z407" i="1"/>
  <c r="Z400" i="1"/>
  <c r="Z387" i="1"/>
  <c r="Z365" i="1"/>
  <c r="AA365" i="1"/>
  <c r="Z322" i="1"/>
  <c r="AA322" i="1"/>
  <c r="Z316" i="1"/>
  <c r="AA316" i="1"/>
  <c r="Z310" i="1"/>
  <c r="AA310" i="1"/>
  <c r="Z304" i="1"/>
  <c r="AA304" i="1"/>
  <c r="Z298" i="1"/>
  <c r="AA298" i="1"/>
  <c r="Z258" i="1"/>
  <c r="AA258" i="1"/>
  <c r="Z250" i="1"/>
  <c r="AA250" i="1"/>
  <c r="Z242" i="1"/>
  <c r="AA242" i="1"/>
  <c r="Z233" i="1"/>
  <c r="AA233" i="1"/>
  <c r="Z227" i="1"/>
  <c r="AA227" i="1"/>
  <c r="Z219" i="1"/>
  <c r="AA219" i="1"/>
  <c r="Z213" i="1"/>
  <c r="AA213" i="1"/>
  <c r="Z203" i="1"/>
  <c r="AA203" i="1"/>
  <c r="Z194" i="1"/>
  <c r="AA194" i="1"/>
  <c r="Z186" i="1"/>
  <c r="AA186" i="1"/>
  <c r="Z178" i="1"/>
  <c r="AA178" i="1"/>
  <c r="Z169" i="1"/>
  <c r="AA169" i="1"/>
  <c r="Z162" i="1"/>
  <c r="AA162" i="1"/>
  <c r="Z155" i="1"/>
  <c r="AA155" i="1"/>
  <c r="Z147" i="1"/>
  <c r="AA147" i="1"/>
  <c r="Z137" i="1"/>
  <c r="AA137" i="1"/>
  <c r="Z129" i="1"/>
  <c r="AA129" i="1"/>
  <c r="Z96" i="1"/>
  <c r="AA96" i="1"/>
  <c r="Z80" i="1"/>
  <c r="AA80" i="1"/>
  <c r="Z70" i="1"/>
  <c r="AA70" i="1"/>
  <c r="Z43" i="1"/>
  <c r="AA43" i="1"/>
  <c r="Z23" i="1"/>
  <c r="AA23" i="1"/>
  <c r="Z498" i="1"/>
  <c r="Z480" i="1"/>
  <c r="Z446" i="1"/>
  <c r="Z391" i="1"/>
  <c r="Z313" i="1"/>
  <c r="AA313" i="1"/>
  <c r="Z485" i="1"/>
  <c r="Z434" i="1"/>
  <c r="Z491" i="1"/>
  <c r="Z484" i="1"/>
  <c r="Z450" i="1"/>
  <c r="Z490" i="1"/>
  <c r="Z476" i="1"/>
  <c r="Z462" i="1"/>
  <c r="Z496" i="1"/>
  <c r="Z489" i="1"/>
  <c r="Z482" i="1"/>
  <c r="Z475" i="1"/>
  <c r="Z469" i="1"/>
  <c r="Z461" i="1"/>
  <c r="Z454" i="1"/>
  <c r="Z448" i="1"/>
  <c r="Z437" i="1"/>
  <c r="Z431" i="1"/>
  <c r="Z425" i="1"/>
  <c r="Z418" i="1"/>
  <c r="Z405" i="1"/>
  <c r="Z399" i="1"/>
  <c r="Z386" i="1"/>
  <c r="Z364" i="1"/>
  <c r="AA364" i="1"/>
  <c r="Z321" i="1"/>
  <c r="AA321" i="1"/>
  <c r="Z315" i="1"/>
  <c r="AA315" i="1"/>
  <c r="Z309" i="1"/>
  <c r="AA309" i="1"/>
  <c r="Z303" i="1"/>
  <c r="AA303" i="1"/>
  <c r="Z297" i="1"/>
  <c r="AA297" i="1"/>
  <c r="Z257" i="1"/>
  <c r="AA257" i="1"/>
  <c r="Z249" i="1"/>
  <c r="AA249" i="1"/>
  <c r="Z238" i="1"/>
  <c r="AA238" i="1"/>
  <c r="Z232" i="1"/>
  <c r="AA232" i="1"/>
  <c r="Z226" i="1"/>
  <c r="AA226" i="1"/>
  <c r="Z218" i="1"/>
  <c r="AA218" i="1"/>
  <c r="Z211" i="1"/>
  <c r="AA211" i="1"/>
  <c r="Z202" i="1"/>
  <c r="AA202" i="1"/>
  <c r="Z193" i="1"/>
  <c r="AA193" i="1"/>
  <c r="Z185" i="1"/>
  <c r="AA185" i="1"/>
  <c r="Z175" i="1"/>
  <c r="AA175" i="1"/>
  <c r="Z168" i="1"/>
  <c r="AA168" i="1"/>
  <c r="Z161" i="1"/>
  <c r="AA161" i="1"/>
  <c r="Z154" i="1"/>
  <c r="AA154" i="1"/>
  <c r="Z145" i="1"/>
  <c r="AA145" i="1"/>
  <c r="Z134" i="1"/>
  <c r="AA134" i="1"/>
  <c r="Z128" i="1"/>
  <c r="AA128" i="1"/>
  <c r="Z95" i="1"/>
  <c r="AA95" i="1"/>
  <c r="Z78" i="1"/>
  <c r="AA78" i="1"/>
  <c r="Z69" i="1"/>
  <c r="AA69" i="1"/>
  <c r="Z39" i="1"/>
  <c r="AA39" i="1"/>
  <c r="Z22" i="1"/>
  <c r="AA22" i="1"/>
  <c r="Z499" i="1"/>
  <c r="AA11" i="2"/>
  <c r="Z11" i="2"/>
  <c r="Y115" i="2"/>
  <c r="Z114" i="2"/>
  <c r="Y9" i="1"/>
  <c r="Y21" i="1"/>
  <c r="M17" i="1"/>
  <c r="L27" i="1"/>
  <c r="L36" i="1"/>
  <c r="L35" i="1"/>
  <c r="Z7" i="1"/>
  <c r="L20" i="1"/>
  <c r="Y20" i="1" s="1"/>
  <c r="L17" i="1"/>
  <c r="L12" i="1"/>
  <c r="Z70" i="2"/>
  <c r="Z71" i="2"/>
  <c r="Z78" i="2"/>
  <c r="Z119" i="2"/>
  <c r="Z120" i="2"/>
  <c r="Z147" i="2"/>
  <c r="Z149" i="2"/>
  <c r="Z150" i="2"/>
  <c r="Z171" i="2"/>
  <c r="Z172" i="2"/>
  <c r="Z173" i="2"/>
  <c r="Z177" i="2"/>
  <c r="Z178" i="2"/>
  <c r="Z122" i="2"/>
  <c r="Z123" i="2"/>
  <c r="Z124" i="2"/>
  <c r="Z128" i="2"/>
  <c r="Z281" i="2"/>
  <c r="Z286" i="2"/>
  <c r="Z287" i="2"/>
  <c r="Z288" i="2"/>
  <c r="Z81" i="2"/>
  <c r="Z82" i="2"/>
  <c r="Z118" i="2"/>
  <c r="Z121" i="2"/>
  <c r="Z140" i="2"/>
  <c r="Z145" i="2"/>
  <c r="Z146" i="2"/>
  <c r="Z151" i="2"/>
  <c r="Z154" i="2"/>
  <c r="Z170" i="2"/>
  <c r="Z174" i="2"/>
  <c r="Z175" i="2"/>
  <c r="Z176" i="2"/>
  <c r="Z179" i="2"/>
  <c r="Z180" i="2"/>
  <c r="Z125" i="2"/>
  <c r="Z126" i="2"/>
  <c r="Z127" i="2"/>
  <c r="Z282" i="2"/>
  <c r="Z283" i="2"/>
  <c r="Z284" i="2"/>
  <c r="Z285" i="2"/>
  <c r="Z21" i="1" l="1"/>
  <c r="AA21" i="1"/>
  <c r="Z9" i="1"/>
  <c r="AA9" i="1"/>
  <c r="Z20" i="1"/>
  <c r="AA20" i="1"/>
  <c r="Z115" i="2"/>
  <c r="AA115" i="2"/>
  <c r="M35" i="1"/>
  <c r="O35" i="1" s="1"/>
  <c r="M36" i="1"/>
  <c r="Y8" i="1"/>
  <c r="Y10" i="1"/>
  <c r="Y12" i="1"/>
  <c r="Y17" i="1"/>
  <c r="Y27" i="1"/>
  <c r="Y31" i="1"/>
  <c r="Z27" i="1" l="1"/>
  <c r="AA27" i="1"/>
  <c r="Z10" i="1"/>
  <c r="AA10" i="1"/>
  <c r="Z31" i="1"/>
  <c r="AA31" i="1"/>
  <c r="Z8" i="1"/>
  <c r="AA8" i="1"/>
  <c r="Z17" i="1"/>
  <c r="AA17" i="1"/>
  <c r="Z12" i="1"/>
  <c r="AA12" i="1"/>
  <c r="O36" i="1"/>
  <c r="Y36" i="1" s="1"/>
  <c r="Y32" i="1"/>
  <c r="Z32" i="1" l="1"/>
  <c r="AA32" i="1"/>
  <c r="Z36" i="1"/>
  <c r="AA36" i="1"/>
  <c r="Y35" i="1"/>
  <c r="Z35" i="1" l="1"/>
  <c r="AA35" i="1"/>
</calcChain>
</file>

<file path=xl/sharedStrings.xml><?xml version="1.0" encoding="utf-8"?>
<sst xmlns="http://schemas.openxmlformats.org/spreadsheetml/2006/main" count="14800" uniqueCount="1199">
  <si>
    <t>№ п/п</t>
  </si>
  <si>
    <t>Строительство парковки № 7 (2 этап)</t>
  </si>
  <si>
    <t>Ед. изм</t>
  </si>
  <si>
    <t>Демонтаж покрытий дорог, площадок и тротуаров из асфальта и асфальтобетона</t>
  </si>
  <si>
    <t>Транспортировка на полигон или площадку складирования строительного боя и мусора</t>
  </si>
  <si>
    <t>Демонтаж покрытий / оснований дорог, площадок и тротуаров из из насыпных материалов (щебень, гравий, песок, ПГС и т.п.)</t>
  </si>
  <si>
    <t>Транспортировка на полигон или площадку складирования инертных материалов</t>
  </si>
  <si>
    <t>Шифр</t>
  </si>
  <si>
    <t>DW00-01-03-01-04</t>
  </si>
  <si>
    <t>DW00-14-01-01-03</t>
  </si>
  <si>
    <t>DW00-01-03-02-01</t>
  </si>
  <si>
    <t>DW00-14-01-01-01</t>
  </si>
  <si>
    <t>DW00-01-03-04-01</t>
  </si>
  <si>
    <t>Демонтаж железобетонных дорожных бордюров</t>
  </si>
  <si>
    <t>CW00-01-01-16</t>
  </si>
  <si>
    <t>Разработка грунта механизированным способом, под проектную высотную отметку с погрузкой грунта в автомобили-самосвалы (Iа,I,II кат. грунта) включая работы в карьере и котловане</t>
  </si>
  <si>
    <t>CW00-01-01-24</t>
  </si>
  <si>
    <t>Транспортировка /перевозка грунта до 3х км</t>
  </si>
  <si>
    <t>CW00-01-02-1</t>
  </si>
  <si>
    <t>Устройство основания песком - дорог и площадок, с уплотнением</t>
  </si>
  <si>
    <t>CW00-04-06-5</t>
  </si>
  <si>
    <t>Устройство бетонного покрытия тротуара и отмостки</t>
  </si>
  <si>
    <t>Демонтаж дорожных покрытий</t>
  </si>
  <si>
    <t>Земляное полотно</t>
  </si>
  <si>
    <t>CW00-01-05-21</t>
  </si>
  <si>
    <t>Устройство покрытия (основание, площадка, откосы) из щебня по методу заклинки с уплотнением (фракция по проекту)</t>
  </si>
  <si>
    <t>CW00-04-10-1</t>
  </si>
  <si>
    <t>Розлив вяжущих материалов - Битумы нефтяные дорожные жидкие</t>
  </si>
  <si>
    <t>CW00-04-04-11</t>
  </si>
  <si>
    <t>Устройство нижнего слоя из асфальтовых или асфальтобетонных смесей, тип смеси принять по проекту</t>
  </si>
  <si>
    <t>CW00-04-04-10</t>
  </si>
  <si>
    <t>Устройство верхнего слоя из асфальтовых или асфальтобетонных смесей, тип смеси принять по проекту</t>
  </si>
  <si>
    <t>Устройство новой дорожной одежды</t>
  </si>
  <si>
    <t>CW00-01-05-20</t>
  </si>
  <si>
    <t>Устройство покрытия (основание, площадка, откосы) из щебня с уплотнением (фракция по проекту)</t>
  </si>
  <si>
    <t>Устройство бортовых камней</t>
  </si>
  <si>
    <t>CW00-04-03-6</t>
  </si>
  <si>
    <t>Устройство бордюра дорожного (тип материала по проекту)</t>
  </si>
  <si>
    <t>CW00-04-03-5</t>
  </si>
  <si>
    <t>Устройство бордюра тротуарного (тип материала по проекту)</t>
  </si>
  <si>
    <t>Озеленение</t>
  </si>
  <si>
    <t>CW00-10-02-1</t>
  </si>
  <si>
    <t>Устройство растительного слоя - грунт растительный (торф и песок), с удобрениями</t>
  </si>
  <si>
    <t>CW00-10-03-7</t>
  </si>
  <si>
    <t>Устройство рулонного газона - Газон готовый универсальный</t>
  </si>
  <si>
    <t>Устройство МАФ</t>
  </si>
  <si>
    <t>EW00-01-07-2</t>
  </si>
  <si>
    <t>Установка 3D ограждения</t>
  </si>
  <si>
    <t>EW00-01-08-1</t>
  </si>
  <si>
    <t>Одностворчатые ворота (калитки) для пешеходов</t>
  </si>
  <si>
    <t>Организация дорожного движения</t>
  </si>
  <si>
    <t>Установка знаков</t>
  </si>
  <si>
    <t>CW00-04-05-1</t>
  </si>
  <si>
    <t>Установка дорожных знаков и знаков указателей на металлических стойках</t>
  </si>
  <si>
    <t>Нанесание разметки</t>
  </si>
  <si>
    <t>CW00-04-01-1</t>
  </si>
  <si>
    <t>Устройство дорожной разметки (краска)</t>
  </si>
  <si>
    <t>Раздел НВК</t>
  </si>
  <si>
    <t>CW00-01-02-2</t>
  </si>
  <si>
    <t>Устройство основания песком - траншеи (для прокладки труб, кабелей, нестандартных фундаментов, под тротуары, пазух фундаментов, дренажных емкостей и т.д.), с уплотнением</t>
  </si>
  <si>
    <t>PN00-01-03-16</t>
  </si>
  <si>
    <t>Монтаж подземного трубопровода из полиэтилена/ полипропилена, свыше Ду 200 до Ду 400</t>
  </si>
  <si>
    <t>CW00-01-02-9</t>
  </si>
  <si>
    <t>Обратная засыпка местным грунтом с уплотнением (пазух фундаментов, дренажных емкостей и т.д..)</t>
  </si>
  <si>
    <t>PT00-01-09-6</t>
  </si>
  <si>
    <t>Врезка ЗРА в действующий трубопровод с перекрытием потока Ду 700&lt;1000</t>
  </si>
  <si>
    <t>Колодцы дождеприемные</t>
  </si>
  <si>
    <t>CW00-04-07-4</t>
  </si>
  <si>
    <t>Устройство дождеприемников-пескоуловителей</t>
  </si>
  <si>
    <t>Круглые колодцы</t>
  </si>
  <si>
    <t>CW00-02-01-15</t>
  </si>
  <si>
    <t>Монтаж сборных железобетонных колодцев</t>
  </si>
  <si>
    <t>CW00-02-02-5</t>
  </si>
  <si>
    <t>Монтаж люков колодцев</t>
  </si>
  <si>
    <t>FW00-12-01-03</t>
  </si>
  <si>
    <t>Устройство обмазочной гидроизоляции</t>
  </si>
  <si>
    <t>Противопожарный водопровод</t>
  </si>
  <si>
    <t>PN00-04-01-1</t>
  </si>
  <si>
    <t>Монтаж запорно-регулирующей арматуры (ручной привод) из металла: шаровые краны, задвижки клиновые, дроссельные (шиберные) задвижки, обратные клапаны, регулирующие клапаны и сопоставимые с ними изделия до Ду 50 мм</t>
  </si>
  <si>
    <t>PE00-15-01-10</t>
  </si>
  <si>
    <t>Пожарные гидранты</t>
  </si>
  <si>
    <t>PN00-01-03-14</t>
  </si>
  <si>
    <t>Монтаж подземного трубопровода из полиэтилена/ полипропилена, свыше Ду 80 до Ду 125</t>
  </si>
  <si>
    <t>HU00-02-02-3</t>
  </si>
  <si>
    <t>Устройство футляра открытым способом из полиэтиленовых/полипропиленовых труб свыше Ду 400 до Ду 700</t>
  </si>
  <si>
    <t>HU00-01-01-9</t>
  </si>
  <si>
    <t>Монтаж и демонтаж установки ГНБ (ННБ) с тяговым усилием до 200 кН</t>
  </si>
  <si>
    <t>HU00-01-02-3</t>
  </si>
  <si>
    <t>Устройство переходов подземных ГНБ (ННБ) установками с тяговым усилием до 200 кН с устройством стального футляра Ду от 201 до 400мм</t>
  </si>
  <si>
    <t>HU00-03-01-19</t>
  </si>
  <si>
    <t>Протаскивание труб стальных/полиэтиленовых в футляр ДУ от 110мм до 250мм</t>
  </si>
  <si>
    <t>HU00-02-03-1</t>
  </si>
  <si>
    <t>Испытание манжет на герметичность</t>
  </si>
  <si>
    <t>PT00-01-12-1</t>
  </si>
  <si>
    <t>Изоляция стыков термоусаживающимися манжетами на трубопроводах диаметром до DN 300 мм</t>
  </si>
  <si>
    <t>CW00-02-01-10</t>
  </si>
  <si>
    <t>Монтаж сборных железобетонных столбов</t>
  </si>
  <si>
    <t>Раздел КР</t>
  </si>
  <si>
    <t>CW00-01-01-3</t>
  </si>
  <si>
    <t>Разработка грунта механизированным способом под траншеи (для прокладки труб, кабелей, нестандартных фундаментов, под тротуары), под проектную высотную отметку с погрузкой грунта в автомобили-самосвалы</t>
  </si>
  <si>
    <t>CW00-03-01-1</t>
  </si>
  <si>
    <t>Бетонирование фундаментов, ростверков, плит и т.д.</t>
  </si>
  <si>
    <t>CW00-03-05-9</t>
  </si>
  <si>
    <t>Арматура для монолитного железобетона, класс арматуры по проекту (ниже 0)</t>
  </si>
  <si>
    <t>CW00-03-06-11</t>
  </si>
  <si>
    <t>Монтаж закладных деталей</t>
  </si>
  <si>
    <t>CW00-03-07-1</t>
  </si>
  <si>
    <t>Устройство обмазочной гидроизоляции бетонных сооружений</t>
  </si>
  <si>
    <t>Раздел СБ</t>
  </si>
  <si>
    <t>Монтаж системы СОТС</t>
  </si>
  <si>
    <t>II00-12-01-20</t>
  </si>
  <si>
    <t>Монтаж приемно-контрольного прибора на 1-4 зоны</t>
  </si>
  <si>
    <t>II00-10-05-14</t>
  </si>
  <si>
    <t>Монтаж преобразователь интерфейсов RS-485/RS-232 в Ethernet</t>
  </si>
  <si>
    <t>II00-12-01-36</t>
  </si>
  <si>
    <t>Монтаж РИП (резервного источника питания)</t>
  </si>
  <si>
    <t>II00-12-01-37</t>
  </si>
  <si>
    <t>Монтаж магнитоконтактного извещателя внутренней установки</t>
  </si>
  <si>
    <t>II00-12-01-40</t>
  </si>
  <si>
    <t>Монтаж извещателя охранного объемного оптико-электронного</t>
  </si>
  <si>
    <t>EL00-11-11-1</t>
  </si>
  <si>
    <t>Монтаж аккумуляторных батарей</t>
  </si>
  <si>
    <t>II00-03-01-9</t>
  </si>
  <si>
    <t>Надземная прокладка кабеля, Группа (ОЭ)/(ББЭ), общее количество жил 1-4, сечением жилы до 1 мм2, неогнестойкий</t>
  </si>
  <si>
    <t>Монтаж системы СКУД</t>
  </si>
  <si>
    <t>II00-12-01-46</t>
  </si>
  <si>
    <t>Монтаж контроллера доступа в комплекте с источником питания</t>
  </si>
  <si>
    <t>II00-12-01-35</t>
  </si>
  <si>
    <t>Монтаж блока бесперебойного питания</t>
  </si>
  <si>
    <t>EL00-11-02-26</t>
  </si>
  <si>
    <t>II00-12-01-52</t>
  </si>
  <si>
    <t>Монтаж кнопки аварийного открывания двери</t>
  </si>
  <si>
    <t>II00-12-01-14</t>
  </si>
  <si>
    <t>Извещатель пожарный ручной, кнопка наружного исполнения</t>
  </si>
  <si>
    <t>II00-12-01-47</t>
  </si>
  <si>
    <t>Монтаж считывателя внутреннего</t>
  </si>
  <si>
    <t>II00-12-01-49</t>
  </si>
  <si>
    <t>Монтаж замка электромагнитного</t>
  </si>
  <si>
    <t>PN00-01-02-15</t>
  </si>
  <si>
    <t>Монтаж подземного пластикового трубопровода из ПВХ, от Ду 15 до Ду 80</t>
  </si>
  <si>
    <t>II00-03-08-1</t>
  </si>
  <si>
    <t>Монтаж оптического, бронированного, кабеля подземной прокладки с количеством волокон от 4 до 8 шт</t>
  </si>
  <si>
    <t>II00-03-02-9</t>
  </si>
  <si>
    <t>Подземная прокладка кабеля, Группа (ОЭ)/(ББЭ), общее количество жил 1-4, сечением жилы до 1 мм2, неогнестойкий</t>
  </si>
  <si>
    <t>II00-03-02-10</t>
  </si>
  <si>
    <t>Подземная прокладка кабеля, Группа (ОЭ)/(ББЭ), общее количество жил 1-4, сечением жилы от 1мм2 до 2,5 мм2, неогнестойкий</t>
  </si>
  <si>
    <t>Монтаж системы АПС</t>
  </si>
  <si>
    <t>II00-12-01-42</t>
  </si>
  <si>
    <t>Монтаж адресного расширителя</t>
  </si>
  <si>
    <t>II00-12-01-67</t>
  </si>
  <si>
    <t>Блок индикации с клавиатурой</t>
  </si>
  <si>
    <t>II00-12-01-21</t>
  </si>
  <si>
    <t>II00-12-01-13</t>
  </si>
  <si>
    <t>II00-12-01-11</t>
  </si>
  <si>
    <t>Сирена, звуковой оповещатель внутреннего исполнения</t>
  </si>
  <si>
    <t>II00-10-05-11</t>
  </si>
  <si>
    <t>Монтаж коммутатора /маршрутизатора /криптошлюза /межсетевого экрана</t>
  </si>
  <si>
    <t>HU00-03-01-18</t>
  </si>
  <si>
    <t>CS00-04-02-1</t>
  </si>
  <si>
    <t>ПНД труба диаметром до 50 мм включительно</t>
  </si>
  <si>
    <t>CS00-01-02-1</t>
  </si>
  <si>
    <t>Монтаж крышки кабельного лотка ширина до 100 мм</t>
  </si>
  <si>
    <t>Монтаж системы ЗИП</t>
  </si>
  <si>
    <t>II00-03-02-41</t>
  </si>
  <si>
    <t>Подземная прокладка кабеля, Группа (ОЭ)/(ББЭ), общее количество жил 1-4, сечением жилы до 1 мм2, огнестойкий</t>
  </si>
  <si>
    <t>СОТ</t>
  </si>
  <si>
    <t>II00-10-02-2</t>
  </si>
  <si>
    <t>Монтаж наружной видеокамеры</t>
  </si>
  <si>
    <t>II00-06-01-6</t>
  </si>
  <si>
    <t>Монтаж сервера</t>
  </si>
  <si>
    <t>КАПС</t>
  </si>
  <si>
    <t>II00-12-01-72</t>
  </si>
  <si>
    <t>Монтаж пульта управления шлагбаумом для проезда</t>
  </si>
  <si>
    <t>II00-03-11-3</t>
  </si>
  <si>
    <t>Монтаж устройства коммутационного</t>
  </si>
  <si>
    <t>II00-12-01-62</t>
  </si>
  <si>
    <t>Монтаж блок вызова видеодомофона</t>
  </si>
  <si>
    <t>Клеммная коробка уличного или взрывозащищенного исполнения, до 250x200x200мм (ШхВхГ)</t>
  </si>
  <si>
    <t>RW00-01-03-3</t>
  </si>
  <si>
    <t>Установка светофора</t>
  </si>
  <si>
    <t>II00-03-02-11</t>
  </si>
  <si>
    <t>Подземная прокладка кабеля, Группа (ОЭ)/(ББЭ), общее количество жил 5-8, сечением жилы до 1 мм2, неогнестойкий</t>
  </si>
  <si>
    <t>EL00-08-02-17</t>
  </si>
  <si>
    <t>Монтаж кабеля НИЗКОГО напряжения, надземная прокладка, 3-5 жильный, сечением 2,5 мм2</t>
  </si>
  <si>
    <t>Раздел СС</t>
  </si>
  <si>
    <t>II00-10-05-7</t>
  </si>
  <si>
    <t>Монтаж коммутационной панели оптоволоконных линий (до 24 волокон)</t>
  </si>
  <si>
    <t>II00-10-05-1</t>
  </si>
  <si>
    <t>Монтаж кроссового, телекоммуникационного шкафа до 100 кг</t>
  </si>
  <si>
    <t>CS00-01-02-12</t>
  </si>
  <si>
    <t>Монтаж перфорированного кабельного лотка ширина от 100 мм до 200 мм, без установки опор</t>
  </si>
  <si>
    <t>CS00-03-01-2</t>
  </si>
  <si>
    <t>Монтаж крышки кабельного лотка ширина от 100 мм до 200 мм</t>
  </si>
  <si>
    <t>Раздел ТС</t>
  </si>
  <si>
    <t>DW00-08-01-03-07</t>
  </si>
  <si>
    <t>Демонтаж надземных инженерных и технологических стальных трубопроводов DN &gt;50 - 100 мм / &gt;2 - 4 дюйм</t>
  </si>
  <si>
    <t>DW00-08-01-03-08</t>
  </si>
  <si>
    <t>Демонтаж надземных инженерных и технологических стальных трубопроводов DN &gt;100 - 200 мм / &gt;4 - 8 дюйм</t>
  </si>
  <si>
    <t>PN00-03-05-4</t>
  </si>
  <si>
    <t>Монтаж внутреннего трубопровода из углеродистой стали, свыше Ду 200 до Ду 400</t>
  </si>
  <si>
    <t>PT00-01-12-2</t>
  </si>
  <si>
    <t>Изоляция стыков термоусаживающимися манжетами на трубопроводах диаметром до DN&gt;300-600мм</t>
  </si>
  <si>
    <t>Раздел ЭОМ</t>
  </si>
  <si>
    <t>II00-12-01-34</t>
  </si>
  <si>
    <t>Монтаж щита распределительного</t>
  </si>
  <si>
    <t>EL00-08-02-16</t>
  </si>
  <si>
    <t>Монтаж кабеля НИЗКОГО напряжения, надземная прокладка, 3-5 жильный, сечением 1,5 мм2</t>
  </si>
  <si>
    <t>EL00-08-02-18</t>
  </si>
  <si>
    <t>Монтаж кабеля НИЗКОГО напряжения, надземная прокладка, 3-5 жильный, сечением 4 мм2</t>
  </si>
  <si>
    <t>EL00-01-01-1</t>
  </si>
  <si>
    <t>Монтаж провода заземления, сечением до 10 мм2</t>
  </si>
  <si>
    <t>EL00-01-02-1</t>
  </si>
  <si>
    <t>Оконцевание и присоединение провода заземления, сечением до 10 мм2</t>
  </si>
  <si>
    <t>Раздел ЭС</t>
  </si>
  <si>
    <t>EL00-11-01-5</t>
  </si>
  <si>
    <t>Монтаж оборудования (шкафы, щиты, панели) СРЕДНЕГО напряжения, от 1 кВ до 35 кВ, от 201 до 500 кг</t>
  </si>
  <si>
    <t>PL00-01-02-8</t>
  </si>
  <si>
    <t>EL00-08-02-38</t>
  </si>
  <si>
    <t>EL00-08-02-44</t>
  </si>
  <si>
    <t>Монтаж кабеля НИЗКОГО напряжения, надземная прокладка, 5 жильный, сечением 25 мм2</t>
  </si>
  <si>
    <t>EL00-08-02-19</t>
  </si>
  <si>
    <t>Монтаж кабеля НИЗКОГО напряжения, надземная прокладка, 3-5 жильный, сечением 6 мм2</t>
  </si>
  <si>
    <t>EL00-09-02-16</t>
  </si>
  <si>
    <t>EL00-09-02-62</t>
  </si>
  <si>
    <t>EL00-08-02-59</t>
  </si>
  <si>
    <t>Монтаж кабеля НИЗКОГО напряжения, надземная прокладка, 1-жильный, сечением 25 мм2</t>
  </si>
  <si>
    <t>PC00-20-03-002</t>
  </si>
  <si>
    <t>Индивидуальные и функциональные испытания. Кабельная линия до 1 кВ</t>
  </si>
  <si>
    <t>PC00-20-10-004</t>
  </si>
  <si>
    <t>Индивидуальные и функциональные испытания. Вводно-распределительный щит без АВР, включая контрольные линии: кол-во АВ до 12</t>
  </si>
  <si>
    <t>CM00-20-03-002</t>
  </si>
  <si>
    <t>Функциональные испытания под нагрузкой и комплексное опробование. Кабельная линия до 1 кВ</t>
  </si>
  <si>
    <t>CM00-20-10-004</t>
  </si>
  <si>
    <t>Функциональные испытания под нагрузкой и комплексное опробование. Вводно-распределительный щит без АВР, включая контрольные линии: кол-во АВ до 12</t>
  </si>
  <si>
    <t>PC00-20-10-002</t>
  </si>
  <si>
    <t>Индивидуальные и функциональные испытания. Вводно-распределительный щит с АВР, включая контрольные линии: кол-во АВ до 24</t>
  </si>
  <si>
    <t>PC00-20-10-001</t>
  </si>
  <si>
    <t>Индивидуальные и функциональные испытания. Вводно-распределительный щит с АВР, включая контрольные линии: кол-во АВ до 12</t>
  </si>
  <si>
    <t>CM00-20-10-002</t>
  </si>
  <si>
    <t>Функциональные испытания под нагрузкой и комплексное опробование. Вводно-распределительный щит с АВР, включая контрольные линии: кол-во АВ до 24</t>
  </si>
  <si>
    <t>CM00-20-10-001</t>
  </si>
  <si>
    <t>Функциональные испытания под нагрузкой и комплексное опробование. Вводно-распределительный щит с АВР, включая контрольные линии: кол-во АВ до 12</t>
  </si>
  <si>
    <t>PC00-60-08-001</t>
  </si>
  <si>
    <t>Конфигурирование и настройка программного обеспечения</t>
  </si>
  <si>
    <t>PC00-45-03-001</t>
  </si>
  <si>
    <t>Интегрирование IP-камеры видеонаблюдения в программное обеспечение серверов системы видеонаблюдения</t>
  </si>
  <si>
    <t>PC00-45-04-001</t>
  </si>
  <si>
    <t>Конфигурирование и настройка программного обеспечения на АРМ системы видеонаблюдения</t>
  </si>
  <si>
    <t>PC00-45-06-001</t>
  </si>
  <si>
    <t>Конфигурирование и настройка программного обеспечения на видеосервере распознавания лиц системы видеонаблюдения</t>
  </si>
  <si>
    <t>PC00-45-05-001</t>
  </si>
  <si>
    <t>Конфигурирование и настройка программного обеспечения на видеосервере распознавания номеров (автомобильных, железнодорожных) системы видеонаблюдения</t>
  </si>
  <si>
    <t>PC00-45-02-001</t>
  </si>
  <si>
    <t>Конфигурирование и настройка программного обеспечения на сервере системы видеонаблюдения</t>
  </si>
  <si>
    <t>CS00-05-03-4</t>
  </si>
  <si>
    <t>Трубная кабельная проходка диаметром от d=91мм до d= 110мм включительно</t>
  </si>
  <si>
    <t>II00-03-03-4</t>
  </si>
  <si>
    <t>Надземная прокладка кабеля, Группа(Б)/(Б+ОЭ)/(ОЭ+ИЭ)/(Б+ОЭ+ИЭ), общее количество жил 1-4, сечением жилы до 1 мм2, неогнестойкий</t>
  </si>
  <si>
    <t>Раздел ГП</t>
  </si>
  <si>
    <t>DW00-01-02-01-01</t>
  </si>
  <si>
    <t>Демонтаж периметрального ограждения из сборного ж/б</t>
  </si>
  <si>
    <t>DW00-01-02-01-02</t>
  </si>
  <si>
    <t>Демонтаж периметрального ограждения из профлиста</t>
  </si>
  <si>
    <t>Демонтаж временных шлагбаумов</t>
  </si>
  <si>
    <t>DW00-01-03-05-01</t>
  </si>
  <si>
    <t>Демонтаж барьерного ограждения</t>
  </si>
  <si>
    <t>DW00-10-01-01-03</t>
  </si>
  <si>
    <t>Демонтаж стальных опор уличного освещения, высотой до 4 м</t>
  </si>
  <si>
    <t>DW00-08-01-04-03</t>
  </si>
  <si>
    <t>Демонтаж надземных инженерных и технологических полимерных трубопроводов DN &lt;=50 мм / &lt;=2 дюйм</t>
  </si>
  <si>
    <t>DW00-10-02-01-09</t>
  </si>
  <si>
    <t>Демонтаж кабелей и проводов удельной массой метра &gt;0,5 - 1,0 кг/м</t>
  </si>
  <si>
    <t>DW00-10-01-01-14</t>
  </si>
  <si>
    <t>Демонтаж железобетонных опор Освещения/ЛЭП/Связи/Молниезащиты, высотой до 12 м, разбором</t>
  </si>
  <si>
    <t>DW00-10-03-02-01</t>
  </si>
  <si>
    <t>Демонтаж электроустановочных изделий и компонентов КИПиА и слаботочных систем общепромышленного исполнения, устанавливаемых на высоте &lt;=2 м</t>
  </si>
  <si>
    <t>DW00-13-01-01-01</t>
  </si>
  <si>
    <t>Демонтаж одно-модульных зданий и сооружений цельносварного типа (блок / морской контейнер и т.п.)</t>
  </si>
  <si>
    <t>DW00-01-03-01-03</t>
  </si>
  <si>
    <t>Демонтаж покрытий дорог, площадок и тротуаров из сборного железобетона</t>
  </si>
  <si>
    <t xml:space="preserve">Демонтаж временного освещения </t>
  </si>
  <si>
    <t>DW00-02-04-01-01</t>
  </si>
  <si>
    <t>Полный демонтаж фундаментов (ростверков, подколонников, ленточных фундаментов, фундаментных плит, балок и т.п.) из монолитного ж/б</t>
  </si>
  <si>
    <t>DW00-10-02-01-10</t>
  </si>
  <si>
    <t>Демонтаж кабелей и проводов удельной массой метра &gt;1,0 - 3,0 кг/м</t>
  </si>
  <si>
    <t>DW00-10-02-01-07</t>
  </si>
  <si>
    <t>Демонтаж кабелей и проводов удельной массой метра &lt;=0,1 кг/м</t>
  </si>
  <si>
    <t xml:space="preserve">Раздел ЭС </t>
  </si>
  <si>
    <t>Кол-во по РД</t>
  </si>
  <si>
    <t>м3</t>
  </si>
  <si>
    <t>т*км</t>
  </si>
  <si>
    <t>м</t>
  </si>
  <si>
    <t>т</t>
  </si>
  <si>
    <t>м2</t>
  </si>
  <si>
    <t>шт.</t>
  </si>
  <si>
    <t>2 шт.</t>
  </si>
  <si>
    <t>стык</t>
  </si>
  <si>
    <t>кг</t>
  </si>
  <si>
    <t>линия</t>
  </si>
  <si>
    <t>100 м</t>
  </si>
  <si>
    <t>модуль</t>
  </si>
  <si>
    <t>EW00-01-01-1</t>
  </si>
  <si>
    <t>Расчистка участка от растительности</t>
  </si>
  <si>
    <t>EW00-01-01-3</t>
  </si>
  <si>
    <t>Корчевание пней</t>
  </si>
  <si>
    <t>EW00-01-01-8</t>
  </si>
  <si>
    <t>Вырубка деревьев</t>
  </si>
  <si>
    <t>EW00-01-03-1</t>
  </si>
  <si>
    <t>Планировка (выравнивание) территории</t>
  </si>
  <si>
    <t>CW00-01-01-7</t>
  </si>
  <si>
    <t>CW00-01-05-15</t>
  </si>
  <si>
    <t>Устройство покрытия (основание, площадка, откосы) из гравийно-песчаной смеси с уплотнением</t>
  </si>
  <si>
    <t>CW00-01-02-8</t>
  </si>
  <si>
    <t>Обратная засыпка вручную</t>
  </si>
  <si>
    <t>CW00-01-03-1</t>
  </si>
  <si>
    <t>Укладка нетканного геополотна</t>
  </si>
  <si>
    <t>Устройство верхнего слоя из асфальтобетонных смесей толщиной 5 см, тип смеси принять по проекту</t>
  </si>
  <si>
    <t>CW00-04-05-2</t>
  </si>
  <si>
    <t>CW00-04-07-1</t>
  </si>
  <si>
    <t>CW00-06-04-1</t>
  </si>
  <si>
    <t>Монтаж комплектной канализационной насосной станции (КНС)</t>
  </si>
  <si>
    <t>CM00-10-03-001</t>
  </si>
  <si>
    <t>Инженерные сети. Насосное оборудование с подачей до 10 м3/ч</t>
  </si>
  <si>
    <t>CW00-06-06-1</t>
  </si>
  <si>
    <t>Пластиковый накопители или колодец из полиэтилена или аналогов, до Ду 1000</t>
  </si>
  <si>
    <t>CW00-10-03-5</t>
  </si>
  <si>
    <t>Посадка кустарника (живая изгородь)</t>
  </si>
  <si>
    <t>CW00-10-03-3</t>
  </si>
  <si>
    <t>Посадка деревьев</t>
  </si>
  <si>
    <t>PN00-01-02-17</t>
  </si>
  <si>
    <t>Монтаж подземного пластикового трубопровода из ПВХ, свыше Ду 125 до Ду 200</t>
  </si>
  <si>
    <t>PN00-01-02-18</t>
  </si>
  <si>
    <t>Монтаж подземного пластикового трубопровода из ПВХ, свыше Ду 200 до Ду 400</t>
  </si>
  <si>
    <t>DW00-01-03-01-01</t>
  </si>
  <si>
    <t>Фрезерование слоя износа покрытий дорог, площадок и тротуаров из асфальта и асфальтобетона</t>
  </si>
  <si>
    <t>II00-10-02-6</t>
  </si>
  <si>
    <t>Монтаж наружной PTZ видеокамеры</t>
  </si>
  <si>
    <t>II00-10-02-8</t>
  </si>
  <si>
    <t>Монтаж защитного кожуха</t>
  </si>
  <si>
    <t>II00-10-02-11</t>
  </si>
  <si>
    <t>Монтаж видеорегистратора</t>
  </si>
  <si>
    <t>CW00-07-01-5</t>
  </si>
  <si>
    <t>Опалубка для элементов ниже уровня земли</t>
  </si>
  <si>
    <t>CW00-03-06-12</t>
  </si>
  <si>
    <t>Анкерные болты для монолитных железобетонных конструкций</t>
  </si>
  <si>
    <t>EL00-10-01-3</t>
  </si>
  <si>
    <t>Установка мачты уличного освещения от 6 м до 12 м</t>
  </si>
  <si>
    <t>EL00-10-04-5</t>
  </si>
  <si>
    <t>Светодиодный прожектор монтируемый на мачтах освещения до 250 Вт</t>
  </si>
  <si>
    <t>EL00-17-03-34</t>
  </si>
  <si>
    <t>Устройство соединительной кабельной муфты/заделки кабеля НИЗКОГО напряжения до 1 кВ, 5 жильный, сечением 16 мм2, бронированный</t>
  </si>
  <si>
    <t>EL00-09-02-61</t>
  </si>
  <si>
    <t>Устройство концевой кабельной муфты/заделки/оконцевание жил кабеля/подключение кабеля НИЗКОГО напряжения до 1 кВ, 1-жильный, сечением 16 мм2</t>
  </si>
  <si>
    <t>EL00-16-05-7</t>
  </si>
  <si>
    <t>Прокладка кабеля в готовой траншее кабеля, НИЗКОГО напряжения, 3-5 жильный, сечением 1,5 мм2</t>
  </si>
  <si>
    <t>EL00-09-02-19</t>
  </si>
  <si>
    <t>Устройство концевой кабельной муфты/заделки/оконцевание жил кабеля/подключение кабеля НИЗКОГО напряжения до 1 кВ, 3-5 жильный, сечением 1,5 мм2</t>
  </si>
  <si>
    <t>ПНД труба диаметром до 50 мм</t>
  </si>
  <si>
    <t>II00-04-01-7</t>
  </si>
  <si>
    <t>Расключение медного кабеля, Группа ББЭ/ОЭ/Б/(Б+ОЭ), общее количество жил 1-4, сечением жилы до 1 мм2</t>
  </si>
  <si>
    <t>CW00-10-03-2</t>
  </si>
  <si>
    <t>Посев многолетних трав механизированным способом (гидропосев трав)</t>
  </si>
  <si>
    <t>CW00-10-01-10</t>
  </si>
  <si>
    <t>Установка уличного павильона "Остановка общественного транспорта"</t>
  </si>
  <si>
    <t>CW00-10-01-8</t>
  </si>
  <si>
    <t>Установка флагштока</t>
  </si>
  <si>
    <t>CW00-10-01-2</t>
  </si>
  <si>
    <t>Установка уличной скамьи</t>
  </si>
  <si>
    <t>CW00-10-01-1</t>
  </si>
  <si>
    <t>Установка уличной урны</t>
  </si>
  <si>
    <t>CW00-10-01-5</t>
  </si>
  <si>
    <t>Установка уличного кашпо для растений</t>
  </si>
  <si>
    <t>CW00-10-01-12</t>
  </si>
  <si>
    <t>Установка МАФ (беседки, веранды, пергалы, теневые навесы и тд.) комплектные</t>
  </si>
  <si>
    <t>CW00-02-01-6</t>
  </si>
  <si>
    <t>Монтаж сборных бетонных (железобетонных) фундаментных блоков</t>
  </si>
  <si>
    <t>CW00-01-02-10</t>
  </si>
  <si>
    <t>Обратная засыпка песком привозным с уплотнением ( труб, кабелей, нестандартных фундаментов, под тротуары, пазух фундаментов, дренажных емкостей и т.д..)</t>
  </si>
  <si>
    <t>CW00-06-07-1</t>
  </si>
  <si>
    <t>Монтаж металлической гофрированной трубы</t>
  </si>
  <si>
    <t>DW00-02-04-02-04</t>
  </si>
  <si>
    <t>Демонтаж колодцев из сборного ж/б (строительный объем)</t>
  </si>
  <si>
    <t>DW00-01-04-02-02</t>
  </si>
  <si>
    <t>Демонтаж люков колодцев</t>
  </si>
  <si>
    <t>EW00-01-07-3</t>
  </si>
  <si>
    <t>Кол-во на 13.05.24</t>
  </si>
  <si>
    <t>Доп работы</t>
  </si>
  <si>
    <t>Монтаж 2х колодцев, нет проекта согласованного</t>
  </si>
  <si>
    <t>Откачка воды с приямков под колодец Пож.гидранта</t>
  </si>
  <si>
    <t>6.1.</t>
  </si>
  <si>
    <t>6.2.</t>
  </si>
  <si>
    <t>6.3.</t>
  </si>
  <si>
    <t>6.4.</t>
  </si>
  <si>
    <t>6.5.</t>
  </si>
  <si>
    <t>6.6.</t>
  </si>
  <si>
    <t>6.7.</t>
  </si>
  <si>
    <t>Монтаж гильз под элнектрические сети ПНД 110 мм (черные), толщина стенки 1 см (L=4-5 м)</t>
  </si>
  <si>
    <t>Монтаж подземного пластикового трубопровода из ПВХ, свыше Ду 110</t>
  </si>
  <si>
    <t>прокол</t>
  </si>
  <si>
    <t>Сети связи на территории (временные) монтаж колодцев ККС2 (1шт-0,72 м3)</t>
  </si>
  <si>
    <t>Сети связи на территории (временные) монтаж трубы ПНД Ø 63 мм</t>
  </si>
  <si>
    <t>Сети связи на территории (временные) монтаж трубы ПНД Ø 110 мм</t>
  </si>
  <si>
    <t>Прокладка кабеля в готовой траншее кабеля, НИЗКОГО напряжения, 3-5 жильный, сечением 2,5 мм2</t>
  </si>
  <si>
    <t>Прокладка кабеля в готовой траншее кабеля, НИЗКОГО напряжения, 3-5 жильный, сечением 6 мм2</t>
  </si>
  <si>
    <t xml:space="preserve">Видеонаблюдение. Прокладка футляра для видеокамер </t>
  </si>
  <si>
    <t>Ограждение по периметру (планировка грунта)</t>
  </si>
  <si>
    <t>Ограждение по периметру (вязка арматурного каркаса, заливка свай под основное ограждение)</t>
  </si>
  <si>
    <t>Сети связи на территории (временные) разработка траншеи механизированным способом L=40 м (для колодцев 2х2х2 м, траншея 1,2х0,8х40)</t>
  </si>
  <si>
    <t>Разработка траншеи вручную L=350 м (0,4х0,7х350</t>
  </si>
  <si>
    <t>«Благоустройство прилегающей территории к.435 и строительству автопарковки № 6»</t>
  </si>
  <si>
    <t>Выполнено 100%</t>
  </si>
  <si>
    <t>Выполнено 100%, после ИС возможны корректиролвки объемов</t>
  </si>
  <si>
    <t>Изменения от проекта на а/б смесь и щебень</t>
  </si>
  <si>
    <t>Выполнено 80%, после ИС возможны корректиролвки объемов</t>
  </si>
  <si>
    <t>Работы ведутся</t>
  </si>
  <si>
    <t>Демонтаж бетонной площадки вдоль забора</t>
  </si>
  <si>
    <t>Устройство закладных деталей под опоры освещения</t>
  </si>
  <si>
    <t>Доп работы не учтены в ТКП</t>
  </si>
  <si>
    <t>Разработка траншеи под сети электроосвещения</t>
  </si>
  <si>
    <r>
      <t xml:space="preserve">Прокладка гофрированной трубы </t>
    </r>
    <r>
      <rPr>
        <sz val="11"/>
        <color theme="1"/>
        <rFont val="Calibri"/>
        <family val="2"/>
        <charset val="204"/>
      </rPr>
      <t>Ø</t>
    </r>
    <r>
      <rPr>
        <sz val="11"/>
        <color theme="1"/>
        <rFont val="Times New Roman"/>
        <family val="1"/>
        <charset val="204"/>
      </rPr>
      <t xml:space="preserve"> 50 мм</t>
    </r>
  </si>
  <si>
    <t>Бетонирование фундаментов, ростверков, плит и т.д. под ограждение</t>
  </si>
  <si>
    <t>Демонтажные работы</t>
  </si>
  <si>
    <t>Раздел ЭО электроосвещение</t>
  </si>
  <si>
    <t>Раздел ВН видеонаблюдение</t>
  </si>
  <si>
    <t>Раздел СС сети связи</t>
  </si>
  <si>
    <t>Раздел озеленение и благоустройство</t>
  </si>
  <si>
    <t xml:space="preserve">Монтаж подземного трубопровода из полиэтилена/ полипропилена, до Ду 80 </t>
  </si>
  <si>
    <t>Раздел ЭС сети электроснабжения</t>
  </si>
  <si>
    <t>Сваи под фундамент стаканного типа под забор</t>
  </si>
  <si>
    <t>Устройство бордюра дорожного (тип материала по проекту) 100.30.15</t>
  </si>
  <si>
    <t>п.м.</t>
  </si>
  <si>
    <t xml:space="preserve">Укладка футляра ст Ду530 </t>
  </si>
  <si>
    <t>Кол-во на 21.05.24</t>
  </si>
  <si>
    <t>Кол-во на 03.06.24</t>
  </si>
  <si>
    <t>Кол-во на 27.05.24</t>
  </si>
  <si>
    <t>Кол-во на 10.06.24</t>
  </si>
  <si>
    <t>Кол-во на 17.06.24</t>
  </si>
  <si>
    <t>Кол-во на 24.06.24</t>
  </si>
  <si>
    <t>Кол-во на 01.07.24</t>
  </si>
  <si>
    <t>Кол-во на 08.07.24</t>
  </si>
  <si>
    <t>Кол-во на 15.07.24</t>
  </si>
  <si>
    <t>Кол-во на 22.07.24</t>
  </si>
  <si>
    <t>Кол-во на 29.07.24</t>
  </si>
  <si>
    <t>Кол-во на 05.08.24</t>
  </si>
  <si>
    <t>6.8.</t>
  </si>
  <si>
    <t>6.9.</t>
  </si>
  <si>
    <t>6.10.</t>
  </si>
  <si>
    <t>6.11.</t>
  </si>
  <si>
    <t>6.12.</t>
  </si>
  <si>
    <r>
      <t xml:space="preserve">Разработка грунта механизированным способом под траншеи (для прокладки труб, кабелей, нестандартных фундаментов, под тротуары), под проектную высотную отметку с погрузкой грунта в автомобили-самосвалы </t>
    </r>
    <r>
      <rPr>
        <sz val="11"/>
        <color rgb="FF7030A0"/>
        <rFont val="Times New Roman"/>
        <family val="1"/>
        <charset val="204"/>
      </rPr>
      <t>(под островки безопасности)</t>
    </r>
  </si>
  <si>
    <t>Длина 797 п.м. х шириной 2,5м</t>
  </si>
  <si>
    <t>ПНД труба диаметром до 100 мм включительно</t>
  </si>
  <si>
    <t>Монтаж кабеля НИЗКОГО напряжения, прокладка в готовой траншее, 3-5 жильный, сечением 2,5 мм2</t>
  </si>
  <si>
    <t>Монтаж кабеля НИЗКОГО напряжения, прокладка в готовой траншее, 3-5 жильный, сечением 6 мм2</t>
  </si>
  <si>
    <t>Монтаж сборного колодца d=2000мм</t>
  </si>
  <si>
    <t>Выполнено 100%, после ИС возможны корректиролвки объемов. Доп объемы</t>
  </si>
  <si>
    <t>Выполнена гидроизоляция подбетонки на 24.06.24</t>
  </si>
  <si>
    <t>Ограждение по периметру (3-D забор)</t>
  </si>
  <si>
    <t>Выполнено 100%, ДОП.работы, после ИС возможны корректиролвки объемов, (16+7,5+3,7)*5,2*0,16</t>
  </si>
  <si>
    <t>Выполнено 100%, ДОП.работы, после ИС возможны корректиролвки объемов</t>
  </si>
  <si>
    <t>ИЗМ в проекте на щебень фр.20-40 h=0,1 м</t>
  </si>
  <si>
    <t>ИЗМ в проекте на дорнит в нахлест</t>
  </si>
  <si>
    <t>Выполнено 90%. Остались доборки и стремянки, после ВСП</t>
  </si>
  <si>
    <t>ПНД труба диаметром до 40 мм включительно</t>
  </si>
  <si>
    <t>Примечание по выполнению</t>
  </si>
  <si>
    <t xml:space="preserve">Песок </t>
  </si>
  <si>
    <t>Щебень М400 фр. 40-70
Щебень М400 фр. 20-40</t>
  </si>
  <si>
    <t>Эмульсия битумная</t>
  </si>
  <si>
    <t>Асфальтобетонная смесь А22НТ</t>
  </si>
  <si>
    <t>А/б смесь ЩМА-11</t>
  </si>
  <si>
    <t>Новая конструкция дорожной одежды Тип-1 (парковка, заезд и выезд)</t>
  </si>
  <si>
    <t>Новая конструкция дорожной одежды Тип-2 (отмостка)</t>
  </si>
  <si>
    <t>Устройство пленки из полиэтилена (коэффициент нахлеста 1,1)</t>
  </si>
  <si>
    <t>Новая конструкция дорожной одежды Тип-3 (тротуар))</t>
  </si>
  <si>
    <t>Щебень М400 фр. 20-40</t>
  </si>
  <si>
    <t>А/б смесь А8ВЛ</t>
  </si>
  <si>
    <t>БР 100.30.15</t>
  </si>
  <si>
    <t>БР100.20.8</t>
  </si>
  <si>
    <t>Устройство покрытия (основание, площадка, откосы) из щебня (фракция по проекту) без уплотнения h=0,1 м</t>
  </si>
  <si>
    <t>Устройство дорнита (коэффициент нахлеста 1,1)</t>
  </si>
  <si>
    <t>Дорнит</t>
  </si>
  <si>
    <t>Панель Light\MEDIUM\PROFI\Expert; ширина 2,51м, высота 1,93 м; (RAL 6005
Зеленый)</t>
  </si>
  <si>
    <t>шт</t>
  </si>
  <si>
    <t>Панель Light\MEDIUM\PROFI\Expert; ширина 3,12 м, высота 1,93 м; (RAL 6005
Зеленый)</t>
  </si>
  <si>
    <t>Индивидуальная панель Light\MEDIUM\PROFI\Expert; ширина 1,23 м, высота
1,93 м; (RAL 6005 Зеленый)</t>
  </si>
  <si>
    <t>Индивидуальная панель Light\MEDIUM\PROFI\Expert; ширина 1,4 м, высота 1,93
м; (RAL 6005 Зеленый)</t>
  </si>
  <si>
    <t>Калитка PROFI; ширина панели 1550 мм, высота 1715 мм</t>
  </si>
  <si>
    <t>Элементы крепления (Скоба и болт М6х85 DIN 603, RAL 6005 Зеленый)</t>
  </si>
  <si>
    <t>Наконечник универсальный (RAL 6005 Зеленый)</t>
  </si>
  <si>
    <t>Спиральный барьер безопасности "Егоза" (бухта 10 м)</t>
  </si>
  <si>
    <t>Проволока 2,5-Ц ГОСТ 3282-74 (бухта 400 м)</t>
  </si>
  <si>
    <t>Шлагбаум</t>
  </si>
  <si>
    <t>Установка стоек на бетонной основе</t>
  </si>
  <si>
    <t>Металические столбы</t>
  </si>
  <si>
    <t xml:space="preserve">-приорритета2.4-1шт </t>
  </si>
  <si>
    <t>-запрещающих 3.1-2шт, 3.27-2шт</t>
  </si>
  <si>
    <t>-предписывающих 4.1.1-1шт, 5.5-2шт, 5.6-2шт, 6.4-47шт</t>
  </si>
  <si>
    <t>-дополнительные 8.6.1-6шт, 8.6.4-41шт, 8.23-1шт, 8.24-2</t>
  </si>
  <si>
    <t>дорожная разметка 1.1. Марка краски - белая АК-511 или аналог, ширина полосы 0.1м</t>
  </si>
  <si>
    <t>дорожная разметка 1.5. Марка краски - белая АК-511 или аналог, ширина полосы 0.1м</t>
  </si>
  <si>
    <t>дорожная разметка 1.18. Марка краски - белая АК-511 или аналог, площадь одной стрелки 1,21 м²</t>
  </si>
  <si>
    <t>Труба гофрированная полипропиленов OD∅345/400</t>
  </si>
  <si>
    <t>Муфта защитная для гофрированной od400</t>
  </si>
  <si>
    <t>Уплотнители для прохода ч /з муфту od400</t>
  </si>
  <si>
    <t>Дождеприемник ДБ 2-В125-10-37 х77</t>
  </si>
  <si>
    <t>Песок</t>
  </si>
  <si>
    <t>Наименование материала</t>
  </si>
  <si>
    <t>Кол-во материала</t>
  </si>
  <si>
    <t>ПН15</t>
  </si>
  <si>
    <t>КС15.6</t>
  </si>
  <si>
    <t>КС15.9</t>
  </si>
  <si>
    <t>1ПП15-2</t>
  </si>
  <si>
    <t>ПП 10-2</t>
  </si>
  <si>
    <t>КО6</t>
  </si>
  <si>
    <t>КС7.3</t>
  </si>
  <si>
    <t>Скобы</t>
  </si>
  <si>
    <t>Бетон В 15</t>
  </si>
  <si>
    <t>Люк тяжелый</t>
  </si>
  <si>
    <t>Люк - дождеприемкник</t>
  </si>
  <si>
    <t>Праймер</t>
  </si>
  <si>
    <t>Разработка грунта</t>
  </si>
  <si>
    <t>Устройство футляров 2*ПЭ450 методом ГНБ</t>
  </si>
  <si>
    <t>Укладка трубопроводов в футляры ПЭ Ду160</t>
  </si>
  <si>
    <t>Устройство ж/б колодца гасителя 1500 мм</t>
  </si>
  <si>
    <t>Устройство гидрантов</t>
  </si>
  <si>
    <t>Ремонт теплотрассы</t>
  </si>
  <si>
    <t>Демонтаж трубы в ППУ изоляции в ОЦ ст133</t>
  </si>
  <si>
    <t>Блок бокс</t>
  </si>
  <si>
    <t>Фундамент блок бокса</t>
  </si>
  <si>
    <t>Люк чугунный Т фланцевый ЗЗУ</t>
  </si>
  <si>
    <t>1</t>
  </si>
  <si>
    <t>Задвижка короткая фланцевая DN 100 RN16 №2111(Fabryka Armatur "JAFAR" S.A.)</t>
  </si>
  <si>
    <t>Штурвал для задвижек DN 100-150 №9301 (Fabryka Armatur "JAFAR" S.A.)</t>
  </si>
  <si>
    <t>Шток телескопический для задвижек и вентилей 2,5-3,1 м DN 100-150 №9011 (JAFAR)</t>
  </si>
  <si>
    <t>Втулка под фланец ПЭ100 SDR11, d= 110мм лит.удл. ВОДА</t>
  </si>
  <si>
    <t>Фланец Ду 110 расточенный Ру 10</t>
  </si>
  <si>
    <t>Тройник ПЭ100 SDR11, d=160*110*160м лит.удл. ГАЗ, ВОДА</t>
  </si>
  <si>
    <t>ППОФ Пожарная подставка-одинарная фланцевая Ду 100</t>
  </si>
  <si>
    <t>Пожарный гидрант ГОСТ DN125 Н=2000мм №8854 (Fabryka Armatur "JAFAR" S.A.)</t>
  </si>
  <si>
    <t>2</t>
  </si>
  <si>
    <t>Труба э/св ст. 325* 6,0</t>
  </si>
  <si>
    <t>пог.м.</t>
  </si>
  <si>
    <t>Труба ПЭ100 SDR17, d= 160*9,5</t>
  </si>
  <si>
    <t>60</t>
  </si>
  <si>
    <t>Труба ПЭ100 SDR17, d= 450*26,7</t>
  </si>
  <si>
    <t>48</t>
  </si>
  <si>
    <t>Манжета герметизирующая МГ 160/450</t>
  </si>
  <si>
    <t>4</t>
  </si>
  <si>
    <t>Укрытие защитное манжеты УЗМГ 160/450</t>
  </si>
  <si>
    <t>Кольцо ОНК 160/450</t>
  </si>
  <si>
    <t>18</t>
  </si>
  <si>
    <t>Отвод седловой VGA FX35.20 обжимной для стальных и чугунных труб OD 206-233, с фланцевым отводом DN 150, PN 16</t>
  </si>
  <si>
    <t>Втулка под фланец ПЭ100 SDR11, d= 160мм лит.удл. ВОДА</t>
  </si>
  <si>
    <t>Фланец Ду 160 расточенный Ру 10</t>
  </si>
  <si>
    <t>Труба ПЭ100 SDR17 - 450*26,7 питьевая (13 м)</t>
  </si>
  <si>
    <t>Труба ПЭ100 SDR17 - 160*9,5 питьевая (12 м)</t>
  </si>
  <si>
    <t>Щебень для строительных работ фр. 20-40</t>
  </si>
  <si>
    <t>Бетонирование Бетон В7,5</t>
  </si>
  <si>
    <t>Бетонирование Бетон В20, F200, W8</t>
  </si>
  <si>
    <t>Арматура Ø 12 А 500</t>
  </si>
  <si>
    <t>Арматура Ø 6 А 240</t>
  </si>
  <si>
    <t xml:space="preserve">руба ПНД Ø50 SN13 420Н, L=1350 </t>
  </si>
  <si>
    <t xml:space="preserve">Труба ПНД Ø50 SN13 420Н, L=3400 </t>
  </si>
  <si>
    <t>Праймер битумный</t>
  </si>
  <si>
    <t>ФМ 2 - 4 шт. (Фундамент монолитный под шлагбаум)</t>
  </si>
  <si>
    <t>ФМ 1.2 - 52 шт. (Фундамент монолитный под стойки ограждения)</t>
  </si>
  <si>
    <t>ФМ 1.1 - 84 шт. (Фундамент монолитный под стойки ограждения)</t>
  </si>
  <si>
    <t>ФМ 3.1 - 55 шт. (Фундамент монолитный под опоры освещения)</t>
  </si>
  <si>
    <t>ФМ 3.2 - 7 шт. (Фундамент монолитный под опоры освещения)</t>
  </si>
  <si>
    <t>ФМ 4 - 1 шт.. (Фундамент монолитный конструкции блок-бокса)</t>
  </si>
  <si>
    <t>ФМ5 - 2 шт. (Фундамент монолитный под зарядные станции для электромобилей)</t>
  </si>
  <si>
    <t>ФМ 6 - 2 шт. (Фундамент монолитный под опоры эстакады ТС0</t>
  </si>
  <si>
    <t>Арматура Ø 12 А 240</t>
  </si>
  <si>
    <t>Арматура Ø 8 А 240</t>
  </si>
  <si>
    <t>Закладных деталей Труба ПНД Ø50 SN13 420Н, кр, L=1050</t>
  </si>
  <si>
    <t>Монтаж закладных деталей Труба ПНД Ø50 SN13 420Н, кр, L=1050</t>
  </si>
  <si>
    <t>Приемно-контрольный прибор Сигнал-10</t>
  </si>
  <si>
    <t>Преобразователь интерфейса RS485/Ethernet C2000-Ethernet</t>
  </si>
  <si>
    <t xml:space="preserve">Источник резервированного питания 12В РИП-12 исп.01 </t>
  </si>
  <si>
    <t>Извещатель охранный магнитоконтактный ST-DM120NC-WТ</t>
  </si>
  <si>
    <t xml:space="preserve">Извещатель охранный объёмный ST-AD100PM </t>
  </si>
  <si>
    <t xml:space="preserve">Аккумуляторная батарея 12В 17Ач Delta DTM 1217 (12V / 17Ah) </t>
  </si>
  <si>
    <t>Труба ПВХ гибкая гофр. д.16мм, лёгкая с протяжкой, 100м, цвет серый 91916</t>
  </si>
  <si>
    <t>Кабель симметричный для систем сигнализации и управления, групповой прокладки, с 
пониженным дымо- и газовыделением
КПСВВнг(А)-LS 1x2x0,75</t>
  </si>
  <si>
    <t>Кабель симметричный для систем сигнализации и управления, групповой прокладки, с 
пониженным дымо- и газовыделением
КИПЭВнг(А)-LS 1x2x0,60</t>
  </si>
  <si>
    <t>Комплект оборудования для управления 1-2 точками доступа, в составе: ИМ АИМ-2СЛ</t>
  </si>
  <si>
    <t>компл.</t>
  </si>
  <si>
    <t>Источник бесперебойного питания 12В</t>
  </si>
  <si>
    <t>Аккумуляторная батарея 12В 5Ач</t>
  </si>
  <si>
    <t>Кнопка Выхода накладная</t>
  </si>
  <si>
    <t>Устройство дистанционного пуска электроконтактное УДП 513-3М ИСП.0</t>
  </si>
  <si>
    <t>Считыватель бесконтактных карт PRN-EN15</t>
  </si>
  <si>
    <t>Электромагнитный замок ST-EL180ML</t>
  </si>
  <si>
    <t>Кабель категории 5e, U/UTP, 4 пары, 24 AWG, нг(A)-HF, внутренней прокладки, оранжевый, 
коробка 305 м 19C-U5-120R-B305</t>
  </si>
  <si>
    <t>Кабель симметричный для систем сигнализации и управления, групповой прокладки, с пониженным дымо- и газовыделением КПСВВнг(А)-LS 1x2x1,5</t>
  </si>
  <si>
    <t>Коммутационный шнур категории 5e U/UTP, LSZH, 2 м, красный 21D-U5-02RD</t>
  </si>
  <si>
    <t>Приемно-контрольный прибор Рубеж-2ОП прот.R3 Рубеж-2ОП прот.R3</t>
  </si>
  <si>
    <t>Источник резервного питания 12 В с АКБ ИВЭПР 12/3,5 RS-R3 2х7 БР</t>
  </si>
  <si>
    <t>Преобразователь интерфейса RS485 в оптику ICF-1150-S-SC</t>
  </si>
  <si>
    <t>Модуль сопряжения преобразователь интерфейса МС-E R3-МС-E</t>
  </si>
  <si>
    <t>Блок индикации и управления Рубеж-БИУ</t>
  </si>
  <si>
    <t>Извещатель пожарный дымовой адресный ИП-212-64 прот.R3</t>
  </si>
  <si>
    <t xml:space="preserve">Извещатель пожарный ручной адресный ИПР 513-11 прот.R3 </t>
  </si>
  <si>
    <t>Релейный модуль РМ-4К прот.R3 адресный РМ-4К прот.R3</t>
  </si>
  <si>
    <t xml:space="preserve">Релейный модуль РМ-1 прот.R3 адресный РМ-1 прот.R3 </t>
  </si>
  <si>
    <t>Оповещатель световой табло "Выход" 12В ОПОП 1-8</t>
  </si>
  <si>
    <t xml:space="preserve">Оповещатель звуковой 12В ОПОП 2-35 </t>
  </si>
  <si>
    <t>Аккумуляторная батарея 12В 7Ач Delta DTM 1207 (12V / 7Ah)</t>
  </si>
  <si>
    <t>Оптическая панель серии 47C-24, 19'' 1U, корпус на 24 адаптера симплекс SC 47C-24-2L-00BL</t>
  </si>
  <si>
    <t>Перемычки кабельные длиной:до 6 м.</t>
  </si>
  <si>
    <t>Извещатель пожарный ручной адресный ИПР 513-11 прот.R3</t>
  </si>
  <si>
    <t>Огнестойкий кабель для систем пожарной безопасности на рабочее напряжение до 300 В (ТУ 
3581-006-53930360-2010) КПСЭнг(А)-FRHF 2х2х0,75 мм</t>
  </si>
  <si>
    <t>Кабель симметричный, для промышленного интерфейса RS-485, огнестойкие, групповой 
прокладки, с пониженным дымо- и газовыделением
КСБ нг(А)-FRHF 1x2x0,64</t>
  </si>
  <si>
    <t>Кабель оптический, огнестойкий, не распространяющий горений, с оптическими модулями из полимерного материала, в оболочке из поли</t>
  </si>
  <si>
    <t xml:space="preserve">Оптический монтажный шнур (pigtail) 9/125, OS2, SC, 3 метра, оконцован с двух сторон </t>
  </si>
  <si>
    <t xml:space="preserve">Перемычки кабельные </t>
  </si>
  <si>
    <t>м.</t>
  </si>
  <si>
    <t>IP-камера Hikvision DS-2CD3626G2T-IZS</t>
  </si>
  <si>
    <t>Omxd30002 - SFP трансивер</t>
  </si>
  <si>
    <t>Регистратор видеонаблюдения (временный до прихода сервера) DS-N332/2 (C) IP видеорегистратор 32-х канальный</t>
  </si>
  <si>
    <t>Жесткий диск HDD 6 Toshiba</t>
  </si>
  <si>
    <t>Промышленный коммутатор Huawei AR550C-2C6GE</t>
  </si>
  <si>
    <t>Кронштейн KMCC-З для установки шкафа на земле</t>
  </si>
  <si>
    <t>Патч-панель PP3-19-24-8P8C-C5E-110D</t>
  </si>
  <si>
    <t>19 НАПОЛЬНЫЙ ШКАФ 42U 600Х1000 ММ, ПЕРЕДНЯЯ ДВЕРЬ СТЕКЛО, РЕГУЛИРУЕМЫЕ ОПОРЫ, NTSS</t>
  </si>
  <si>
    <t>ВЕНТИЛЯТОРНЫЙ МОДУЛЬ 4 ЭЛЕМЕНТА ПОТОЛОЧНЫЙ БЕЗ ТЕРМОСТАТА ДЛЯ ШКАФОВ С ГЛУБИНОЙ 1000ММ</t>
  </si>
  <si>
    <t>Блок розетор SCHUKO 8 шт</t>
  </si>
  <si>
    <t>Коммутатор 24 PoE + 4SFP S5731-S24P4X</t>
  </si>
  <si>
    <t>Коммутатор 24SFP S5732-S24S6Q</t>
  </si>
  <si>
    <t>Кабель FTP 4*2*0,52 cat.5е Out/Cu 01-1010 SUPRLAN premium AWG24</t>
  </si>
  <si>
    <t>Преобразователь или блок питания</t>
  </si>
  <si>
    <t>SFP+ 10GE модуль, 20 км, SM, 2 волокна, 1310 nm, LC, DDM</t>
  </si>
  <si>
    <t>труба стальная Ду200 – Ø219х6,0 в тепловой изоляции типа 1 из пенополиуретана в оцинкованной трубе - оболочке</t>
  </si>
  <si>
    <t>Комплект заделки стыка с оцинкованной трубой оболочкой для трубы Ду200 – Ø219х6,0 с трубой оболочкой Ø315</t>
  </si>
  <si>
    <t>Коробка ответвительная на стене</t>
  </si>
  <si>
    <t>Розетка штепсельная трехполюсная</t>
  </si>
  <si>
    <t>Приборы и аппараты, снятые перед транспортировкой.</t>
  </si>
  <si>
    <t>Монтаж светильника</t>
  </si>
  <si>
    <t>Световые настенные указатели</t>
  </si>
  <si>
    <t>Модульная настен. коробка для эл/устан. изделий VIVA, IP55,2мод</t>
  </si>
  <si>
    <t>Розетка силовая 2Р+Е, со шторками, «Viva», 2 мод., цвет белый 230В 16А</t>
  </si>
  <si>
    <t>Светодиодный светильник L-industry NEW, 46 Вт, 4000К</t>
  </si>
  <si>
    <t>Датчик освещенности PS 25</t>
  </si>
  <si>
    <t>Провод медный гибкий с ПВХ изоляцией ПуГВнг(А)-LS -1х25мм²</t>
  </si>
  <si>
    <t>Станция зарядная</t>
  </si>
  <si>
    <t xml:space="preserve">Устройство стальных опор </t>
  </si>
  <si>
    <t>Установка выключателя</t>
  </si>
  <si>
    <t>Световой комплекс Стик 8/1-70 Вт</t>
  </si>
  <si>
    <t>Закладная для опор ФМ-0,159-2,0</t>
  </si>
  <si>
    <t>Общее кол-во СМР (ФАКТ)</t>
  </si>
  <si>
    <t>4918.1</t>
  </si>
  <si>
    <t>тн</t>
  </si>
  <si>
    <t>5.1.</t>
  </si>
  <si>
    <t>5.2.</t>
  </si>
  <si>
    <t>5.3.</t>
  </si>
  <si>
    <t>Щебень М400 фр. 40-70</t>
  </si>
  <si>
    <t>Бетон В 7,5</t>
  </si>
  <si>
    <t>Транспортировка /перевозка (непригодного) грунта до 2х км</t>
  </si>
  <si>
    <t>Замена землянного полотна (непригодный грунт на песок)</t>
  </si>
  <si>
    <t>предложение Заказчика</t>
  </si>
  <si>
    <t>Замена землянного полотна (непригодный грунт на привозной местный грунт)</t>
  </si>
  <si>
    <t>Протокол от 14.05.24, чтто привозной грунт не пригоден</t>
  </si>
  <si>
    <t>Устройство бордюра дорожного (тип материала по проекту) 100.20.8</t>
  </si>
  <si>
    <t xml:space="preserve"> БР 100.30.15</t>
  </si>
  <si>
    <t xml:space="preserve"> БР 100.20.8</t>
  </si>
  <si>
    <t>Розлив вяжущих материалов - Битумы нефтяные дорожные жидкие 0,3 л/м2</t>
  </si>
  <si>
    <t>Работа на отвале грунт 2 гр.</t>
  </si>
  <si>
    <t>Разработка грунта механизированным способом под траншеи (для прокладки труб, кабелей, нестандартных фундаментов, под тротуары), под проектную высотную отметку с погрузкой грунта в автомобили-самосвалы грунт 1 гр.</t>
  </si>
  <si>
    <t>Работа на отвале грунт 1 гр.</t>
  </si>
  <si>
    <t>Разработка грунта механизированным способом под траншеи (для прокладки труб, кабелей, нестандартных фундаментов, под тротуары), под проектную высотную отметку с погрузкой грунта в автомобили-самосвалы грунт 2 гр.</t>
  </si>
  <si>
    <t>Асфальтобетонная смесь А32НТ</t>
  </si>
  <si>
    <t>Устройство нижнего слоя из асфальтобетонных смесей толщиной 8 см , тип смеси принять по проекту</t>
  </si>
  <si>
    <t>Розлив вяжущих материалов - Битумы нефтяные дорожные жидкие 0,7 л/м2</t>
  </si>
  <si>
    <t xml:space="preserve">Транспортирование материала от фрезерования а/бетонного покрытия с погрузкой в автосамосвалы  на расстояние до 2 км </t>
  </si>
  <si>
    <t>Розлив вяжущих материалов - Битумы нефтяные дорожные жидкие 0,4 л/м2</t>
  </si>
  <si>
    <t>Устройство выравнивающего слоя покрытия из асфальтобетона тип А16 Нт; ГОСТ Р 58406.2-2020 на битуме БНД марки 70/100 средней толщиной 0,04м</t>
  </si>
  <si>
    <t xml:space="preserve">Фрезерование существующего а/б покрытия hср = 0,04 -0,05 м             </t>
  </si>
  <si>
    <t>Пленка полиэтиленовая</t>
  </si>
  <si>
    <t xml:space="preserve">Укладка армирующей сетки 4Вр-I 200х200 </t>
  </si>
  <si>
    <t xml:space="preserve">Армирующая сетка </t>
  </si>
  <si>
    <t>Устройство основания из бетона В-20 ГОСТ26633-91  толщиной 0,10м</t>
  </si>
  <si>
    <t>Бетон  В20</t>
  </si>
  <si>
    <t>Устройство песчано-цементной смеси М-400 (200кг/1м³)(соотношение 4:1) толщиной 0,04м</t>
  </si>
  <si>
    <t>Песчано-цементнаяч смесь М-400</t>
  </si>
  <si>
    <t xml:space="preserve">Укладка брусчатки толщиной 0,06м с заполнением швов сухой смесью (песко-цемент М-400, 200 кг/1м³) </t>
  </si>
  <si>
    <t xml:space="preserve">Брусчатка </t>
  </si>
  <si>
    <t>Устройство растительного грунта; толщиной 0,15м</t>
  </si>
  <si>
    <t>Грунт плодородный</t>
  </si>
  <si>
    <t>Устройство трубы D= 0,05 м (ПНД 500) Строительство спиральновитой гофрированной трубы на съезде d=0,5</t>
  </si>
  <si>
    <t>Засыпка песком. Строительство спиральновитой гофрированной трубы на съезде d=0,5</t>
  </si>
  <si>
    <t xml:space="preserve">Труба D= 0,05 м (ПНД 500) </t>
  </si>
  <si>
    <t>п.м</t>
  </si>
  <si>
    <t>Асфальтобетонная смесь А8Вн</t>
  </si>
  <si>
    <t>Устройство фундамента из монолитного бетона В15 под стойки</t>
  </si>
  <si>
    <t xml:space="preserve">Бетон В15 </t>
  </si>
  <si>
    <t>Установка стальной стойки для дорожных знаков с покраской</t>
  </si>
  <si>
    <t>приоритета /2.1 – 8; 2.4 - 4/ пленка МСВ-Iiб</t>
  </si>
  <si>
    <t>апрещающие /3.1 - 8; 3.13 - 2; 3.18.1 - 1; 3.27 - 49/ пленка МСВ-Iiб</t>
  </si>
  <si>
    <t>предписывающие /4.1.1 - 2; 4.2.1 - 2; / пленка МСВ-Iiб</t>
  </si>
  <si>
    <t>особых предписаний /5.5 - 1; 5.6 - 1; 5.15.3 - 2; 5.15.5 - 2; 5.16 -4/пленка МСВ-Iiб5.19.1 - 8; 5.19.2 - 8/ на желтом фоне</t>
  </si>
  <si>
    <t>Информационные знаки /6.4 - 40/пленка МСВ-Iiб</t>
  </si>
  <si>
    <t>Дополнительной информации /8.2.4 - 16; 8.2.5 - 21; 8.2.6 - 20; 8.4.1- 7; 8.6.4 - 40; 8.13 - 3; 8.22.1 - 2; 8.17 - 12; 8.24 - 49; 8.26 - 2/
пленка МСВ-IIб</t>
  </si>
  <si>
    <t>Сплошная линия 1.1</t>
  </si>
  <si>
    <t>Прерывистая линия 1.5 (1:4)</t>
  </si>
  <si>
    <t>Прерывистая линия 1.6 (3:4)</t>
  </si>
  <si>
    <t>Разметка 1.14.1 (пешеходный переход)</t>
  </si>
  <si>
    <t>Разметка 1.15</t>
  </si>
  <si>
    <t>Разметка 1.19</t>
  </si>
  <si>
    <t>Разметка 1.24.3</t>
  </si>
  <si>
    <t>Сплошная линия разметки (граница парковочного места)</t>
  </si>
  <si>
    <t>Устройство песчаного основания под прокладку труб и колодцев</t>
  </si>
  <si>
    <t>Разработка грунта механизированным способом под траншеи (для прокладки труб, кабелей, нестандартных фундаментов, под тротуары), под проектную высотную отметку с погрузкой грунта в автомобили-самосвалы (колодцы, траншеи и сваи-шпунты)</t>
  </si>
  <si>
    <t>Обратная засыпка труб песком с уплотнением трамбовками</t>
  </si>
  <si>
    <t>Оббивка котлована КНС ст. трубами ⌀273мм, L=11м, шаг между сваями 0,96м (50 шт)</t>
  </si>
  <si>
    <t>Стальная трубаи ⌀273мм, L=11м</t>
  </si>
  <si>
    <t>Демонтаж стальных труб (свай) после засыпки котлована</t>
  </si>
  <si>
    <t>Труба 2*Ду63 - 2*80 п.м.</t>
  </si>
  <si>
    <t xml:space="preserve">Устройство водоотводного лотка, с решеткой, в бетонной обойме </t>
  </si>
  <si>
    <t>Лоток водоотводный BetoMax DriveЛВ-30.36.26-Б бетонный</t>
  </si>
  <si>
    <t>ПескоуловительBetoMax DriveПУ-30.36.94-Б бетонный</t>
  </si>
  <si>
    <t>КНС стеклопластик горизонтальная V=130м3 q=6л/с StandartPark</t>
  </si>
  <si>
    <t>Корзина для пескоуловителя КОПУ-30.39.95-ОС оцинкованная сталь</t>
  </si>
  <si>
    <t>Переходник каскадный стальной ПР-ПУ-30.39.95-Б-ОС для пескоуловителя
бетонного</t>
  </si>
  <si>
    <t>Заглушка торцевая стальная ЗЛВ-30.36.26-Б-ОС</t>
  </si>
  <si>
    <t>Заглушка торцевая стальная ЗЛВ-30.36.36-Б-ОС</t>
  </si>
  <si>
    <t>Решетка водоприемнаяDriveРВ-30.35.50 "шина"чугунная ВЧE600</t>
  </si>
  <si>
    <t>Болт М10х25</t>
  </si>
  <si>
    <t>Гайка М10квадрат</t>
  </si>
  <si>
    <t>Герметик полиуретановый однокомпонентный в упаковке600мл</t>
  </si>
  <si>
    <t xml:space="preserve">ПНД труба диаметром от 51 мм до 110 мм включительно </t>
  </si>
  <si>
    <t>Колодец дождеприемный ⌀1000мм из сборных ж/б элементов</t>
  </si>
  <si>
    <t>Дождеприемник ДБ2-В125-10-37х11</t>
  </si>
  <si>
    <t>Бетон В3.5 (основание колодца)</t>
  </si>
  <si>
    <t>Бетон В15 (монолитный лоток)</t>
  </si>
  <si>
    <t>Гидроизоляция мастикой Технониколь №24 (МГТН) 2 слоя</t>
  </si>
  <si>
    <t xml:space="preserve">Монтаж колодецев дождеприемных Ду1000 </t>
  </si>
  <si>
    <t xml:space="preserve">Монтаж колодецев смотровых Ду1500 </t>
  </si>
  <si>
    <t xml:space="preserve">Монтаж люков </t>
  </si>
  <si>
    <t>Люк легкий чугунный тип Л (А30)-К</t>
  </si>
  <si>
    <t>Люк тяжелый чугунный тип Т (С250)-К</t>
  </si>
  <si>
    <t>Вторая крышка люка металлическая</t>
  </si>
  <si>
    <t>Монтаж стремянок</t>
  </si>
  <si>
    <t>Стремянка стальная серии С1: С1-01</t>
  </si>
  <si>
    <t>Стремянка стальная серии С1: С1-02</t>
  </si>
  <si>
    <t>Стремянка стальная серии С1: С1-03</t>
  </si>
  <si>
    <t>Стремянка стальная серии С1: С1-04</t>
  </si>
  <si>
    <t>Обивка доской прозоров между труб</t>
  </si>
  <si>
    <t>Прокол ГНБ под трубопровод из ПВХ, свыше Ду 110</t>
  </si>
  <si>
    <t xml:space="preserve">Устройство обмазочной гидроизоляции ж/б элементов колодцев. Огрунтовка праймером "Технониколь", 2 слоя по 2мм (колодцы дождеприемные и смотровые) </t>
  </si>
  <si>
    <t>Футляр стальной защитный из стальных электросварных труб с весьма усиленной
изоляцией: ⌀530х7</t>
  </si>
  <si>
    <t>Для труб ⌀345 - 3шт
Для труб ⌀400 - 2шт</t>
  </si>
  <si>
    <t>Монтаж защитных муфт ПП для прохода через ж/б стенки колодца</t>
  </si>
  <si>
    <t>Муфта защитная: D250/288</t>
  </si>
  <si>
    <t>Муфта защитная: D300/345</t>
  </si>
  <si>
    <t>Муфта защитная: D400/345</t>
  </si>
  <si>
    <t>Муфта защитная: ID500/571</t>
  </si>
  <si>
    <t>Уплотнитель резиновый ID250</t>
  </si>
  <si>
    <t>Уплотнитель резиновый ID300</t>
  </si>
  <si>
    <t>Уплотнитель резиновый OD400</t>
  </si>
  <si>
    <t>Уплотнитель резиновый ID500</t>
  </si>
  <si>
    <t>Укладка футляра ст Ду630</t>
  </si>
  <si>
    <t>Труба МультиМайн ИЗИ III ПЭ100/ПЭ100/АС SDR11 Ø63x5,8</t>
  </si>
  <si>
    <t>Труба двухслойная гофрированная раструбная полипропиленовая РГК АС: ID300/345 SN11</t>
  </si>
  <si>
    <t>Труба двухслойная гофрированная раструбная полипропиленовая РГК АС: ID250/288 SN11</t>
  </si>
  <si>
    <t>Труба двухслойная гофрированная раструбная полипропиленовая РГК АС: OD400/345 SN11</t>
  </si>
  <si>
    <t>Труба двухслойная гофрированная раструбная полипропиленовая РГК АС: ID500/571 SN11</t>
  </si>
  <si>
    <t>Укладка гофрир труб</t>
  </si>
  <si>
    <t>Труба ПЭ SDR13,6 ⌀315х23,2</t>
  </si>
  <si>
    <t>Труба ПЭ SDR17 ⌀315х18,5</t>
  </si>
  <si>
    <t>Колодец-гаситель стеклопластиковый</t>
  </si>
  <si>
    <t>Устройство слоя покрытия из а/б покрытия тип А8 Вн средней толщиной 0,05 м</t>
  </si>
  <si>
    <t xml:space="preserve">Демонтаж существующего а/б h= 0,1 м </t>
  </si>
  <si>
    <t xml:space="preserve">Демонтаж существующего бетонного покрытия h= 0,4 м </t>
  </si>
  <si>
    <t>Бетон</t>
  </si>
  <si>
    <t>Бетон В15 М200</t>
  </si>
  <si>
    <t>ФМ-0,159-2,0</t>
  </si>
  <si>
    <t>ФМ-0,133-1,5</t>
  </si>
  <si>
    <t>ФМ-0,219-2,0</t>
  </si>
  <si>
    <t>Монтаж опор освещения</t>
  </si>
  <si>
    <t>Опора фланцевая граненная</t>
  </si>
  <si>
    <t>Oпopa нecилoвaя флaнцeвaя гpaнeнaя Н=10м НФГ-10-68/160-3</t>
  </si>
  <si>
    <t>Монтаж светового комплекса</t>
  </si>
  <si>
    <t>Световой комплекс Авеню 8/1-70 вт</t>
  </si>
  <si>
    <t>Световой комплекс Авеню 6/2-54 Вт</t>
  </si>
  <si>
    <t>Светильник уличный</t>
  </si>
  <si>
    <t>Кронштейн однорожковый</t>
  </si>
  <si>
    <t>Светильник уличный светодиодный 37 WD-Street Light 37</t>
  </si>
  <si>
    <t xml:space="preserve">Монтаж светильников и кронштейнов </t>
  </si>
  <si>
    <t xml:space="preserve"> Кронштейн однорожковый, угол наклона к горизонту 15° 1К1-1,0-1,5-1-1</t>
  </si>
  <si>
    <t xml:space="preserve"> Кронштейн однорожковый, угол наклона к горизонту 15° 1К2-1,0-1,5-90-Ф2-1</t>
  </si>
  <si>
    <t xml:space="preserve"> Кронштейн однорожковый, угол наклона к горизонту 15° 7К3(300)-1,0-1,5-90/ 135- Ф2-1</t>
  </si>
  <si>
    <t xml:space="preserve"> Кронштейн однорожковый, угол наклона к горизонту 15° 1К3-1,0-1,5-90-Ф2-1</t>
  </si>
  <si>
    <t>Монтаж приемно-контрольного прибора на 5-8 зоны</t>
  </si>
  <si>
    <t>Монтаж шнура коммутационного</t>
  </si>
  <si>
    <t>Коммутационный шнур категории 5е U/UTP, LSZH, 2 м, желтый 21D-U5-02YL, Eurolan</t>
  </si>
  <si>
    <t>Изолятор шлейфа И3-1-R3, ООО "Рубеж"</t>
  </si>
  <si>
    <t>Монтаж кросс панели</t>
  </si>
  <si>
    <t>Монтаж перфорированного кабельного лотка ширина до 100 мм, без установки опор</t>
  </si>
  <si>
    <t>Лоток металлический перфорированный, основание 50мм, высота 50 мм, длина 3000 мм</t>
  </si>
  <si>
    <t>Крышка с заземлением на лоток основание 50мм, длина 3000мм</t>
  </si>
  <si>
    <t>Монтаж скоб для крепления лотка с основанием 100 мм</t>
  </si>
  <si>
    <t>Скоба DKC CS, на лоток, с основанием 50 мм</t>
  </si>
  <si>
    <t>2Мп уличная цилиндрическая IP-камера с ИК-подсветкой Hikvision DS-2CD3626G2T-IZS</t>
  </si>
  <si>
    <t>Оконечивание кабеля</t>
  </si>
  <si>
    <t>Разъемы RJ-45 (8P8C) под витую пару  Hyperline</t>
  </si>
  <si>
    <t xml:space="preserve">Монтажная коробка белая Ф105 DS-1260ZJ </t>
  </si>
  <si>
    <t>Крепление для камер на столб</t>
  </si>
  <si>
    <t>Крепления для камер на столб PFA 152-E</t>
  </si>
  <si>
    <t>Волоконно-оптические патч-корды LC-LC, 1м</t>
  </si>
  <si>
    <t>Патч-корд RJ45 LSZH</t>
  </si>
  <si>
    <t>Монтаж съемных модулей</t>
  </si>
  <si>
    <t>Кросс оптический стоечный  ШКОС-Л-1U/2-16-LC-16-LC/SM-16-LC/UPC</t>
  </si>
  <si>
    <t>монтаж съемных модулей</t>
  </si>
  <si>
    <t>Шкаф МАСТЕР-4УТП</t>
  </si>
  <si>
    <t>Аккумуляторная батарея 12В 7Ач Delta DTM 1207 (12Ѵ/7Аh), Дельта</t>
  </si>
  <si>
    <t>Источник вторичного электропитания резервированный UPS 300W/48V/DIN</t>
  </si>
  <si>
    <t>Источник вторичного электропитания 36W/12-24V/DIN Slim</t>
  </si>
  <si>
    <t>Кросс настенный укомплектованный LC(duplex) OS2 FOBX8-N-8LCUD09</t>
  </si>
  <si>
    <t>Протяжка оптичнеского кабеля в готовой пнд трубе</t>
  </si>
  <si>
    <t>Волоконно-оптический кабель 16-ти волоконный ОКЛнг(А)-HF-16(G.652.D)-T/C</t>
  </si>
  <si>
    <t>Монтаж сборного колодца d=700мм</t>
  </si>
  <si>
    <t>Плита перекрытия колодца ПП7</t>
  </si>
  <si>
    <t>Бетонное кольцо стеновое КС 7.9</t>
  </si>
  <si>
    <t>Бетонное кольцо стеновое КС 7.3</t>
  </si>
  <si>
    <t>Плита днища железобетонная ПН7</t>
  </si>
  <si>
    <t>Железобетонное опорное кольцо КО7</t>
  </si>
  <si>
    <t>Люк чугунный тяжелого типа для колодцев и коробок тип Т</t>
  </si>
  <si>
    <t>Труба гофрированная ПНД с протяжкой d32мм</t>
  </si>
  <si>
    <t>Труба гофрированная ПНД с протяжкой d63мм</t>
  </si>
  <si>
    <t>выставление опалубки</t>
  </si>
  <si>
    <t>Островок безопасности АП-ПРО-О7 АП-ПРО</t>
  </si>
  <si>
    <t>заливка бетона</t>
  </si>
  <si>
    <t>Монтаж контроллера доступа</t>
  </si>
  <si>
    <t xml:space="preserve">Контроллер СКУД Elsys-NG-800-DIN </t>
  </si>
  <si>
    <t xml:space="preserve">Считыватель настольный Elsys-SW-USB </t>
  </si>
  <si>
    <t>Монтаж шкафа</t>
  </si>
  <si>
    <t>Шкаф Мастер-3УТ</t>
  </si>
  <si>
    <t>Источник резервного питания 12 В с АКБ ИВЭПР 12/3,5 RS-R3 2x7 БР, ООО "Рубеж"</t>
  </si>
  <si>
    <t>монтаж аккумулятора</t>
  </si>
  <si>
    <t>монтаж шлагбаума для установки на КПП</t>
  </si>
  <si>
    <t>Шлагбаум GPX40MGS левосторонний в комплекте со стрелой 3,8 м (803XA-0050),пружинами (001G04060), 803XA-0020, 001G02809, 001G02807, 803XA-0610, 803XA-0080, SMA2</t>
  </si>
  <si>
    <t>Панель управления Зх кнопочная с ключом SELC1FDG</t>
  </si>
  <si>
    <t>Монтаж крепления стрелы</t>
  </si>
  <si>
    <t>Фланец откидной 803XA-0170</t>
  </si>
  <si>
    <t>Монтаж датчиков безопасности</t>
  </si>
  <si>
    <t>Барьер безопасности фоторелейный DXR10BAP</t>
  </si>
  <si>
    <t>укладка кабеля в штробу под асфальт</t>
  </si>
  <si>
    <t>Индукционная петля Elka Induction loop 21 м</t>
  </si>
  <si>
    <t>Устройство коммутационное «УК-ВК/06»</t>
  </si>
  <si>
    <t>Светофор, двухсекционный, 230 В, PSSRV1</t>
  </si>
  <si>
    <t>Считыватель проксимити-карт, Elsys-SW10-EH</t>
  </si>
  <si>
    <t>Домофон сетевой DS-KV6103-РЕ1</t>
  </si>
  <si>
    <t>оконечивание кабеля</t>
  </si>
  <si>
    <t>DS-1260ZJ Монтажная коробка белая Ф105</t>
  </si>
  <si>
    <t>Сервер IPDROM Enterprise KOS21062024_2 IPDROM</t>
  </si>
  <si>
    <t>Монтаж АРМ</t>
  </si>
  <si>
    <t>Персональный компьютер IPDROM WS KOS24062024_5 IPDROM</t>
  </si>
  <si>
    <t>монитор настольный</t>
  </si>
  <si>
    <t>Монитор Samsung Odyssey G6 27" S27BG650EI</t>
  </si>
  <si>
    <t>бетониторание столбика</t>
  </si>
  <si>
    <t>Стойка светофора, 1,6 м «VАР-0092-00»</t>
  </si>
  <si>
    <t>Стойка для считывателя «Stolz 300x400»</t>
  </si>
  <si>
    <t>Подземная прокладка кабеля, Группа (ОЭ)/(ББЭ), общее количество жил 3, сечением жилы до 2,5 мм2, неогнестойкий</t>
  </si>
  <si>
    <t>Силовой кабель, не распространяющий горение, с медными токопроводящими жилами, в изоляции и оболочке из ПВХ ВВГнг(A)-LS 3х2,5</t>
  </si>
  <si>
    <t>П/Э труба диаметром 110 мм</t>
  </si>
  <si>
    <t>Труба полиэтиленовая ПЭ100 SDR13,6 d110х8,1мм</t>
  </si>
  <si>
    <t>Комплект ИБП для сервера IPDROM Enterprise KOS21062024_2 IPDROM</t>
  </si>
  <si>
    <t>Кабельный организатор 19" Hyperline CM-1U-ML</t>
  </si>
  <si>
    <t>Монтаж блока розуток</t>
  </si>
  <si>
    <t>ВРУ</t>
  </si>
  <si>
    <t>ПЭСП3</t>
  </si>
  <si>
    <t>ЯУО 9601-3474 IP31</t>
  </si>
  <si>
    <t>Коробка пластиковая FS с кабельными вводами и клеммниками, ІР55,100x100x50 мм, 4р, 450Ѵ, 6А. 4 мм2 FSB11404, ДКС</t>
  </si>
  <si>
    <t>Автоматический выключатель ВА 47-29 3 Р 6А</t>
  </si>
  <si>
    <t>Силовой кабель, не распространяющий горение, с медными токопроводящими жилами, в изоляции и оболочке из ПВХ ВВнг(А)-LS 3х1,5</t>
  </si>
  <si>
    <t>Силовой кабель, не распространяющий горение, с медными токопроводящими жилами, в изоляции и оболочке из ПВХ ВВнг(А)-LS 3х4</t>
  </si>
  <si>
    <t>Силовой кабель, не распространяющий горение, с медными токопроводящими жилами, в изоляции и оболочке из ПВХ ВВнг(А)-LS 4х2,5</t>
  </si>
  <si>
    <t>Труба гофрированная ПНД с протяжкой d20мм</t>
  </si>
  <si>
    <t>Полоса стальная оцинкованная 50х5 мм</t>
  </si>
  <si>
    <t>ПР-1</t>
  </si>
  <si>
    <t>ПР-2</t>
  </si>
  <si>
    <t>Зарядная станция E-PROM 44кВт напольная</t>
  </si>
  <si>
    <t>Устройство основания под опору</t>
  </si>
  <si>
    <t>Монтаж кабеля НИЗКОГО напряжения, надземная прокладка, 4 жильный, сечением 150 мм2</t>
  </si>
  <si>
    <t>Силовой бронированный кабель с алюминиевой жилой с изоляцией из ПВХ АВБШв 4х150 - 1кВ</t>
  </si>
  <si>
    <t>Силовой кабель, не распространяющий горение, с медными токопроводящими жилами, в изоляции и оболочке из ПВХ ВВГнг(А)-LS 5х25</t>
  </si>
  <si>
    <t>Силовой кабель, не распространяющий горение, с медными токопроводящими жилами, в изоляции и оболочке из ПВХ ВВГнг(A)-LS 5х6</t>
  </si>
  <si>
    <t>Устройство концевой кабельной муфты/заделки/оконцевание жил кабеля/подключение кабеля НИЗКОГО напряжения до 1 кВ, 4-жильный, сечением 150 мм2</t>
  </si>
  <si>
    <t>Муфта кабельная концевая 4 ПКВ(Н)Тпб-1 (70-120)</t>
  </si>
  <si>
    <t>Устройство концевой кабельной муфты/заделки/оконцевание жил кабеля/подключение кабеля НИЗКОГО напряжения до 1 кВ, 5-жильный, сечением 25 мм2</t>
  </si>
  <si>
    <t>Муфта кабельная концевая 5ПКТп(б)-1-25/50-Б</t>
  </si>
  <si>
    <t xml:space="preserve">Устройство вертикального заземлителя из угловой стали </t>
  </si>
  <si>
    <t>Уголок стальной 50х50х5</t>
  </si>
  <si>
    <t>Устройство проводника заземляющего</t>
  </si>
  <si>
    <t>Устройство ввода контура заземления в фундамент блок-бокса</t>
  </si>
  <si>
    <t>Устройство закладных деталей в фундамент блок-бокса</t>
  </si>
  <si>
    <t>Плита перекрытия колодца ПП20-1</t>
  </si>
  <si>
    <t>Бетонное кольцо стеновое КС 20.9</t>
  </si>
  <si>
    <t>Плита днища железобетонная ПН20</t>
  </si>
  <si>
    <t xml:space="preserve">Заполнение вводов труб </t>
  </si>
  <si>
    <t>Канализационная каболка 14-16 мм, 20 кг</t>
  </si>
  <si>
    <t>упак</t>
  </si>
  <si>
    <t>Герметизация вводов труб</t>
  </si>
  <si>
    <t>Цементно-песчаный раствор М150</t>
  </si>
  <si>
    <t>Труба гофрированная ПНД с протяжкой d50мм</t>
  </si>
  <si>
    <t>Лоток металлический перфорированный, основание 100мм, высота 50 мм, длина 3000 мм</t>
  </si>
  <si>
    <t>Крышка с заземлением на лоток основание 100мм, длина 3000мм</t>
  </si>
  <si>
    <t>Скоба DKC CS, на лоток, с основанием 100 мм</t>
  </si>
  <si>
    <t>Силовой кабель, не распространяющий горение, с медными токопроводящими жилами,
в изоляции и оболочке из ПВХ ВВГнг(А)-LS 3х2,5</t>
  </si>
  <si>
    <t>Силовой кабель, не распространяющий горение, с медными токопроводящими жилами,
в изоляции и оболочке из ПВХ ВВГнг(А)-LS 5х6</t>
  </si>
  <si>
    <t>Силовой кабель, не распространяющий горение, с медными токопроводящими жилами,
в изоляции и оболочке из ПВХ ВВГнг(А)-LS 5х2,5</t>
  </si>
  <si>
    <t>Труба ПНД гофрированная 50мм (траншея 0,6м*0,64м) ПНД-50</t>
  </si>
  <si>
    <t>Муфта кабельная 5ПКТп(б) мини - 2,5/10</t>
  </si>
  <si>
    <t>Сжим ответвительный</t>
  </si>
  <si>
    <t>Сжим ответвительный У733МУЗ</t>
  </si>
  <si>
    <t>Прокладка провода СИП</t>
  </si>
  <si>
    <t>Провод самонесущий изолированный СИП 4х25</t>
  </si>
  <si>
    <t>Крюк монтажный универсальный КМУ-16</t>
  </si>
  <si>
    <t>Зажим анкерный РА1500</t>
  </si>
  <si>
    <t>Металлическая лента 20х0,7 F-207</t>
  </si>
  <si>
    <t>Скрепа-бугель СУ-20</t>
  </si>
  <si>
    <t>Монтаж кабеля НИЗКОГО напряжения, надземная прокладка, 5-16 жильный, сечением 16 мм2</t>
  </si>
  <si>
    <t>Кабель силовой с алюминиевыми жилами АВБШв 5х16</t>
  </si>
  <si>
    <t>Муфта концевая термоусаживаемая внутренней установки 5КВТп-1-16/25</t>
  </si>
  <si>
    <t>ПНД труба диаметром до 63 мм включительно</t>
  </si>
  <si>
    <t>Труба ПНД гофрированная 63мм</t>
  </si>
  <si>
    <t>Труба ПЭ100 SDR 13,6 d=63мм</t>
  </si>
  <si>
    <t>Выключатель автоматический однополюсный I=10А ВА 47-29 3 Р 6А</t>
  </si>
  <si>
    <t xml:space="preserve">Выключатель автоматический однополюсный I=10А ВА 47-29 1 Р </t>
  </si>
  <si>
    <t>Динрейка L=300мм 10101</t>
  </si>
  <si>
    <t>Лента сигнальная Л300</t>
  </si>
  <si>
    <t xml:space="preserve"> Труба гофрированная ПНД с протяжкой d40мм</t>
  </si>
  <si>
    <t>Труба ПНД d=50мм</t>
  </si>
  <si>
    <t xml:space="preserve"> Муфта кабельная концевая  5ПКТп(б)-1-25/50-Б</t>
  </si>
  <si>
    <t xml:space="preserve"> Муфта кабельная концевая  5ПКТп(б) мини - 2,5/10</t>
  </si>
  <si>
    <t xml:space="preserve"> Муфта кабельная концевая 5ПКТп(б)-1-16/25-Б</t>
  </si>
  <si>
    <t xml:space="preserve"> Муфта кабельная концевая  4 ПКВ(Н)Тпб-1 (16-25)</t>
  </si>
  <si>
    <t>Муфта кабельная соединительная 5ПСтБ-В-35/50</t>
  </si>
  <si>
    <t>Муфта кабельная соединительная 5ПСтБ-В-10/25</t>
  </si>
  <si>
    <t>Муфта кабельная соединительная  4 ПСТб-1 (16-25)</t>
  </si>
  <si>
    <t>Термоусаживаемый уплотнитель кабельных проходов УКПт-175/50</t>
  </si>
  <si>
    <t>Лоток перфорированный 400ммх100ммх3000мм</t>
  </si>
  <si>
    <t>Шпилька ∅10 1м</t>
  </si>
  <si>
    <t>Прокладка труб методом ГНБ</t>
  </si>
  <si>
    <t xml:space="preserve">Труба полиэтиленовая ПЭ100 SDR11 d=110мм (ГНБ) </t>
  </si>
  <si>
    <t>Труба полиэтиленовая ПЭ100 SDR13,6 d=110мм (ГНБ)</t>
  </si>
  <si>
    <t>Прокладка трубы полиэтиленовой ПЭ100</t>
  </si>
  <si>
    <t>Труба полиэтиленовая ПЭ100 SDR11 d=110мм</t>
  </si>
  <si>
    <t>Труба полиэтиленовая ПЭ100 SDR13,6 d=110мм</t>
  </si>
  <si>
    <t>Перфорированный профиль 40ммх40ммх2000мм</t>
  </si>
  <si>
    <t>№ 9</t>
  </si>
  <si>
    <t>Монтаж ж/б элементов колодцев</t>
  </si>
  <si>
    <t>Пена монтажная</t>
  </si>
  <si>
    <t>Плита перекрытия колодцев  ПП20-1</t>
  </si>
  <si>
    <t>Кольца колодцев стеновые КС20.9</t>
  </si>
  <si>
    <t>Днище колодцев ПН20</t>
  </si>
  <si>
    <t>Установка зарядных станций</t>
  </si>
  <si>
    <t>бал.</t>
  </si>
  <si>
    <t>Устройство монолитных фундаметов под зарядные станции</t>
  </si>
  <si>
    <t>Арматура Ø 12 А500С, L=550</t>
  </si>
  <si>
    <t>Арматура Ø 6 А240, L=2215</t>
  </si>
  <si>
    <t>Арматура Ø 6 А240, L=1415</t>
  </si>
  <si>
    <t>Бетон В20, F200, W8</t>
  </si>
  <si>
    <t>Бетон В7,5</t>
  </si>
  <si>
    <t>Битумная мастика</t>
  </si>
  <si>
    <t>Монтаж электрощитового оборудования</t>
  </si>
  <si>
    <t>Щит НО</t>
  </si>
  <si>
    <t>Щит ВРУ</t>
  </si>
  <si>
    <t>Щит СКУД</t>
  </si>
  <si>
    <t>Шит СВН</t>
  </si>
  <si>
    <t>Кронштейн на лоток</t>
  </si>
  <si>
    <t>Лоток металлический 100х100</t>
  </si>
  <si>
    <t>Крышка на лоток  100 мм</t>
  </si>
  <si>
    <t>Кабель ВБШВнг 5х50</t>
  </si>
  <si>
    <t xml:space="preserve">Кабель ВВГнг 5х6 </t>
  </si>
  <si>
    <t>Кабель ВБШВнг 5х35</t>
  </si>
  <si>
    <t>Кабель ВВГнг 7х1.5</t>
  </si>
  <si>
    <t>Кабель СИП 4х16</t>
  </si>
  <si>
    <t xml:space="preserve">Зажим анкерный </t>
  </si>
  <si>
    <t>Кабель ВВГнг 4х1,5</t>
  </si>
  <si>
    <t xml:space="preserve">Тросс </t>
  </si>
  <si>
    <t>Стойка СВ 95)</t>
  </si>
  <si>
    <t>Светиильник</t>
  </si>
  <si>
    <t>Кронштейн</t>
  </si>
  <si>
    <t>Прокладка кабеля в готовой траншее кабеля, НИЗКОГО напряжения</t>
  </si>
  <si>
    <t xml:space="preserve">Кабель силовой бронированный ВБШВнг 5х25 (МК) 1кВ </t>
  </si>
  <si>
    <t xml:space="preserve">Кабель силовой бронированный  ВБШВнг 5х50 (МК) 1кВ </t>
  </si>
  <si>
    <t>Силовой кабель с алюминиевой жилой АВБбШв 5х2,5-0,66/1 кВ</t>
  </si>
  <si>
    <t>Кабель контрольный, не распространяющий горение, с медными токопроводящими
жилами, в изоляции и оболочке из ПВХ  КВВГЭнг(А)-LS 4х1,5</t>
  </si>
  <si>
    <t>Кабель силовой бронированный АВБШв 4х16(ок) 0,66 кВ</t>
  </si>
  <si>
    <t>Силовой кабель, не распространяющий горение, с медными токопроводящими жилами,
в изоляции и оболочке из ПВХ ВВГнг(А)-LS 5х4</t>
  </si>
  <si>
    <t>Силовой кабель, не распространяющий горение, с медными токопроводящими жилами,
в изоляции и оболочке из ПВХ ВВГнг(А)-LS 5х25</t>
  </si>
  <si>
    <t>Силовой кабель, не распространяющий горение, с медными токопроводящими жилами,
в изоляции и оболочке из ПВХ ВВГнг(А)-LS 4х120</t>
  </si>
  <si>
    <t>Кабель силовой бронированный  АВБШв 4х16(ок) 0,66 кВ ГОСТ</t>
  </si>
  <si>
    <t>Монтаж системы автополива</t>
  </si>
  <si>
    <t>Устройство заземления</t>
  </si>
  <si>
    <t>Устройство противотаранных МАФов</t>
  </si>
  <si>
    <t>Бетон В20W4 F150</t>
  </si>
  <si>
    <r>
      <t xml:space="preserve">Труба ПНД </t>
    </r>
    <r>
      <rPr>
        <sz val="11"/>
        <color rgb="FFC00000"/>
        <rFont val="Calibri"/>
        <family val="2"/>
        <charset val="204"/>
      </rPr>
      <t>Ø</t>
    </r>
    <r>
      <rPr>
        <sz val="7.7"/>
        <color rgb="FFC00000"/>
        <rFont val="Times New Roman"/>
        <family val="1"/>
        <charset val="204"/>
      </rPr>
      <t xml:space="preserve"> </t>
    </r>
    <r>
      <rPr>
        <sz val="11"/>
        <color rgb="FFC00000"/>
        <rFont val="Times New Roman"/>
        <family val="1"/>
        <charset val="204"/>
      </rPr>
      <t>50 мм</t>
    </r>
  </si>
  <si>
    <t>Устройство отбойников вокруг столбов освещения</t>
  </si>
  <si>
    <r>
      <t xml:space="preserve">Труба </t>
    </r>
    <r>
      <rPr>
        <sz val="11"/>
        <color rgb="FFC00000"/>
        <rFont val="Calibri"/>
        <family val="2"/>
        <charset val="204"/>
      </rPr>
      <t>Ø</t>
    </r>
    <r>
      <rPr>
        <sz val="7.7"/>
        <color rgb="FFC00000"/>
        <rFont val="Times New Roman"/>
        <family val="1"/>
        <charset val="204"/>
      </rPr>
      <t xml:space="preserve"> </t>
    </r>
    <r>
      <rPr>
        <sz val="12"/>
        <color rgb="FFC00000"/>
        <rFont val="Times New Roman"/>
        <family val="1"/>
        <charset val="204"/>
      </rPr>
      <t xml:space="preserve">76 мм </t>
    </r>
    <r>
      <rPr>
        <sz val="11"/>
        <color rgb="FFC00000"/>
        <rFont val="Times New Roman"/>
        <family val="1"/>
        <charset val="204"/>
      </rPr>
      <t>L=2 м</t>
    </r>
  </si>
  <si>
    <t>Разработка грунта в ручную возле здания с шурфовкой</t>
  </si>
  <si>
    <t>Гидроизоляция бетонных поверхностей ж/б ростверка</t>
  </si>
  <si>
    <t>Асфальтобетонная смесь А16НТ</t>
  </si>
  <si>
    <t>Наименование работ по первоначальному ТКП (которое подали/)</t>
  </si>
  <si>
    <t>Наименование работ по проектной документации</t>
  </si>
  <si>
    <t>Разработка грунта в ручную</t>
  </si>
  <si>
    <t>Устройство нижнего слоя из асфальтобетонных смесей толщиной 7 см , тип смеси принять по проекту</t>
  </si>
  <si>
    <t>Установка столбиков сигнальных пластиковых</t>
  </si>
  <si>
    <t>Устройство водоотводного лотка, с решеткой, в бетонной обойме</t>
  </si>
  <si>
    <t>CW00-03-05-4</t>
  </si>
  <si>
    <t>Армирование сеткой дорог и площадок</t>
  </si>
  <si>
    <t>CW00-04-06-1</t>
  </si>
  <si>
    <t>Устройство тротуаров из бетонной брусчатки, с заполнением швов ЦПС</t>
  </si>
  <si>
    <t>CW00-01-06-1</t>
  </si>
  <si>
    <t>Устройство основания из песчано-цементной смеси, с послойным уплотнением каткамии и трамбовками</t>
  </si>
  <si>
    <t>Сети ЛК</t>
  </si>
  <si>
    <t>Ограждение по периметру</t>
  </si>
  <si>
    <t>Розлив вяжущих материалов - Битумы нефтяные дорожные жидкие (объеденены все участки)</t>
  </si>
  <si>
    <t>Транспортировка на полигон или площадку складирования строительного боя и мусора (позиции объеденены)</t>
  </si>
  <si>
    <t>ДОП объемы по ТКП (Е-Y)</t>
  </si>
  <si>
    <t>ДОП объемы СМР (H-Y)</t>
  </si>
  <si>
    <t>Кол-во по ТКП</t>
  </si>
  <si>
    <t>Монтаж приемно-контрольного прибора на 5-8 зон</t>
  </si>
  <si>
    <t>Монтаж светового табло внутреннего исполнения</t>
  </si>
  <si>
    <t>Протаскивание труб стальных/полиэтиленовых в футляр Ду до 110мм</t>
  </si>
  <si>
    <t>Монтаж неперфорированного кабельного лотка ширина до 100 мм, , без установки опор</t>
  </si>
  <si>
    <t>CS00-03-01-1</t>
  </si>
  <si>
    <t>II00-12-01-74</t>
  </si>
  <si>
    <t>Монтаж шлагбаума для установки на КПП</t>
  </si>
  <si>
    <t>II00-12-01-60</t>
  </si>
  <si>
    <t>Монтаж ограждения высота не менее 1200 мм, ширина 1000 мм (м/п)</t>
  </si>
  <si>
    <t>Подземная прокладка коаксиального и специального, небронированного кабеля</t>
  </si>
  <si>
    <t>II00-12-01-51</t>
  </si>
  <si>
    <t>II00-12-01-71</t>
  </si>
  <si>
    <t>Монтаж светофора, электронного табло</t>
  </si>
  <si>
    <t>II00-05-07-15</t>
  </si>
  <si>
    <t>II00-10-01-1</t>
  </si>
  <si>
    <t>Станция внутренней связи наружного типа</t>
  </si>
  <si>
    <t>EL00-16-05-1</t>
  </si>
  <si>
    <t>Прокладка кабеля в готовой траншее кабеля, НИЗКОГО напряжения, 1-жильный, сечением 2,5 мм2</t>
  </si>
  <si>
    <t>EL00-10-11-3</t>
  </si>
  <si>
    <t>Установка комплекта: штепсельная розетка+вилка</t>
  </si>
  <si>
    <t>CS00-04-01-8</t>
  </si>
  <si>
    <t>Монтаж кабелепровода из полимерной трубы от 26 мм до 63 мм, включительно по кабельным стойкам полкам</t>
  </si>
  <si>
    <t>CS00-04-01-9</t>
  </si>
  <si>
    <t>Монтаж кабелепровода из полимерной трубы от 64 мм до 160 мм, включительно по кабельным стойкам полкам</t>
  </si>
  <si>
    <t>II00-03-06-1</t>
  </si>
  <si>
    <t>Монтаж оптического, бронированного, кабеля надземной прокладки с количеством волокон от 4 до 8 шт</t>
  </si>
  <si>
    <t>Монтаж щита распределительного (вместе 2 шт)</t>
  </si>
  <si>
    <t>Монтаж кабеля НИЗКОГО напряжения, надземная прокладка, 3-5 жильный, сечением 1,5 мм2 (вместе 32+6 м)</t>
  </si>
  <si>
    <t>EL00-10-04-1</t>
  </si>
  <si>
    <t>Монтаж полевого светильника, монтируемого на опоре освещения</t>
  </si>
  <si>
    <t>Монтаж кабеля НИЗКОГО напряжения, надземная прокладка, 4 жильный, сечением 120 мм2</t>
  </si>
  <si>
    <t>EL00-08-02-33</t>
  </si>
  <si>
    <t>Монтаж кабеля НИЗКОГО напряжения, надземная прокладка, 4 жильный, сечением 25 мм2</t>
  </si>
  <si>
    <t>Устройство концевой кабельной муфты/заделки/оконцевание жил кабеля/подключение кабеля НИЗКОГО напряжения до 1 кВ, 1-жильный, сечением 70 мм2</t>
  </si>
  <si>
    <t>Устройство концевой кабельной муфты/заделки/оконцевание жил кабеля/подключение кабеля НИЗКОГО напряжения до 1 кВ, 1-жильный, сечением 25 мм2</t>
  </si>
  <si>
    <t>CS00-04-02-2</t>
  </si>
  <si>
    <t>ПНД труба диаметром от 51 мм до 110 мм включительно</t>
  </si>
  <si>
    <t>EL00-11-10-1</t>
  </si>
  <si>
    <t>Малые силовые шкафы, до 50 кг</t>
  </si>
  <si>
    <t>EL00-08-02-41</t>
  </si>
  <si>
    <t>Монтаж кабеля НИЗКОГО напряжения, надземная прокладка, 4 жильный, сечением 240 мм2</t>
  </si>
  <si>
    <t>EL00-09-01-1</t>
  </si>
  <si>
    <t>Устройство концевой кабельной муфты/заделки/оконцевание жил кабеля/подключение кабеля СРЕДНЕГО напряжения от 1 кВ до 35 кВ, 1-жильный, сечением 150 мм2</t>
  </si>
  <si>
    <t xml:space="preserve">Демонтаж сущ. Элетрообрудования по кабелю </t>
  </si>
  <si>
    <t>Выполнено 100%, ИТД предоставлена на проверку 25.05.24 в 2х экзм.</t>
  </si>
  <si>
    <r>
      <t xml:space="preserve">Проект будет откорретирован на бурение и закладку закладных под опоры освещения разделов ЭО и ЭС. Заменены на закладные под столбы освещения. </t>
    </r>
    <r>
      <rPr>
        <sz val="11"/>
        <rFont val="Times New Roman"/>
        <family val="1"/>
        <charset val="204"/>
      </rPr>
      <t>Выполнено 100%, после ИС возможны корректиролвки объемов</t>
    </r>
  </si>
  <si>
    <r>
      <t>Проект будет откорретирован на бурение и закладку закладных под опоры освещения разделов ЭО и ЭС. Заме</t>
    </r>
    <r>
      <rPr>
        <sz val="11"/>
        <rFont val="Times New Roman"/>
        <family val="1"/>
        <charset val="204"/>
      </rPr>
      <t>нены на закладные под столбы освещения. Выполнено 100%, после ИС возможны корректиролвки объемов</t>
    </r>
  </si>
  <si>
    <t>Выполнено 100%. ИТД предоставлено на проверку 25.06.24</t>
  </si>
  <si>
    <t>Выполнено 100%, после ИС возможны корректиролвки объемов.ИТД предоставлено на проверку 25.06.24</t>
  </si>
  <si>
    <t>Выполнено 90%, S=3500 щебень досыпка зимы. после ИС возможны корректиролвки объемов. ИТД предоставлено на проверку 25.06.24</t>
  </si>
  <si>
    <t>Выполнено 100%. после ИС возможны корректиролвки объемов. ИТД предоставлено на проверку 25.06.24</t>
  </si>
  <si>
    <t>Выполнено 100%, после ИС возможны корректиролвки объемов. ИТД предоставлено на проверку 25.06.24</t>
  </si>
  <si>
    <t>Выполнена 90%. ИТД предоставлено на проверку 25.06.24</t>
  </si>
  <si>
    <t>Выполнена 50%. ИТД предоставлено на проверку 25.06.24</t>
  </si>
  <si>
    <r>
      <rPr>
        <sz val="11"/>
        <rFont val="Times New Roman"/>
        <family val="1"/>
        <charset val="204"/>
      </rPr>
      <t xml:space="preserve">Выполнена 70%. ИТД предоставлено на проверку 25.06.24. </t>
    </r>
    <r>
      <rPr>
        <sz val="11"/>
        <color rgb="FFC00000"/>
        <rFont val="Times New Roman"/>
        <family val="1"/>
        <charset val="204"/>
      </rPr>
      <t>Часть БР заменят на отбойники вокруг столбов освещения</t>
    </r>
  </si>
  <si>
    <t>Выполнена 70%. ИТД предоставлено на проверку 25.06.24.</t>
  </si>
  <si>
    <r>
      <t xml:space="preserve">В ТКП не заложили. </t>
    </r>
    <r>
      <rPr>
        <sz val="11"/>
        <color theme="1"/>
        <rFont val="Times New Roman"/>
        <family val="1"/>
        <charset val="204"/>
      </rPr>
      <t>Выполнена 80%. ИТД предоставлено на проверку 25.06.24.</t>
    </r>
  </si>
  <si>
    <r>
      <t xml:space="preserve">По факту h=8 см.  </t>
    </r>
    <r>
      <rPr>
        <sz val="11"/>
        <color theme="1"/>
        <rFont val="Times New Roman"/>
        <family val="1"/>
        <charset val="204"/>
      </rPr>
      <t>Выполнена 80%. ИТД предоставлено на проверку 25.06.24.</t>
    </r>
  </si>
  <si>
    <t>В ТКП не заложили. Выполнена 80%. ИТД предоставлено на проверку 25.06.24.</t>
  </si>
  <si>
    <t>Выполнена 80%. ИТД предоставлено на проверку 25.06.24.</t>
  </si>
  <si>
    <t>На 08.07. разработка грунта под КНС 50шт*(7,20*20) глубина 6,40 м</t>
  </si>
  <si>
    <t>На 08.07 забили 50 шт. длиной 11 м</t>
  </si>
  <si>
    <t>КН14</t>
  </si>
  <si>
    <t>КН15</t>
  </si>
  <si>
    <t>КН16</t>
  </si>
  <si>
    <t>КН17</t>
  </si>
  <si>
    <t>КН18</t>
  </si>
  <si>
    <t>КН19</t>
  </si>
  <si>
    <t>КН20</t>
  </si>
  <si>
    <t>КН21</t>
  </si>
  <si>
    <t>КН22</t>
  </si>
  <si>
    <t>КН23</t>
  </si>
  <si>
    <t>КН24</t>
  </si>
  <si>
    <t>КН25</t>
  </si>
  <si>
    <t>КН26</t>
  </si>
  <si>
    <t>КН27</t>
  </si>
  <si>
    <t>КН28</t>
  </si>
  <si>
    <t>КН29</t>
  </si>
  <si>
    <t>КН30</t>
  </si>
  <si>
    <t>КН31</t>
  </si>
  <si>
    <t>КН32</t>
  </si>
  <si>
    <t>КН33</t>
  </si>
  <si>
    <t>КН34</t>
  </si>
  <si>
    <t>КН35</t>
  </si>
  <si>
    <t>КН36</t>
  </si>
  <si>
    <t>КН37</t>
  </si>
  <si>
    <t>КН38</t>
  </si>
  <si>
    <t>КН39</t>
  </si>
  <si>
    <t>СМР Приняты СК</t>
  </si>
  <si>
    <t>СМР Приняты ∆ от факта ФО</t>
  </si>
  <si>
    <t>Принятые ФО СК</t>
  </si>
  <si>
    <t>КН40</t>
  </si>
  <si>
    <r>
      <t>Труба Ø</t>
    </r>
    <r>
      <rPr>
        <sz val="7.7"/>
        <color rgb="FFC00000"/>
        <rFont val="Calibri"/>
        <family val="2"/>
        <charset val="204"/>
        <scheme val="minor"/>
      </rPr>
      <t xml:space="preserve"> </t>
    </r>
    <r>
      <rPr>
        <sz val="12"/>
        <color rgb="FFC00000"/>
        <rFont val="Calibri"/>
        <family val="2"/>
        <charset val="204"/>
        <scheme val="minor"/>
      </rPr>
      <t xml:space="preserve">76 мм </t>
    </r>
    <r>
      <rPr>
        <sz val="11"/>
        <color rgb="FFC00000"/>
        <rFont val="Calibri"/>
        <family val="2"/>
        <charset val="204"/>
        <scheme val="minor"/>
      </rPr>
      <t>L=2 м</t>
    </r>
  </si>
  <si>
    <r>
      <t xml:space="preserve">Проект будет откорретирован на бурение и закладку закладных под опоры освещения разделов ЭО и ЭС. Заменены на закладные под столбы освещения. </t>
    </r>
    <r>
      <rPr>
        <sz val="11"/>
        <rFont val="Calibri"/>
        <family val="2"/>
        <charset val="204"/>
        <scheme val="minor"/>
      </rPr>
      <t>Выполнено 100%, после ИС возможны корректиролвки объемов</t>
    </r>
  </si>
  <si>
    <r>
      <t>Проект будет откорретирован на бурение и закладку закладных под опоры освещения разделов ЭО и ЭС. Заме</t>
    </r>
    <r>
      <rPr>
        <sz val="11"/>
        <rFont val="Calibri"/>
        <family val="2"/>
        <charset val="204"/>
        <scheme val="minor"/>
      </rPr>
      <t>нены на закладные под столбы освещения. Выполнено 100%, после ИС возможны корректиролвки объемов</t>
    </r>
  </si>
  <si>
    <t>ИД
Передана на проверку СК</t>
  </si>
  <si>
    <t>ИД
предоставить
на ∆ от факта ФО</t>
  </si>
  <si>
    <t>Передано на проверку ИД</t>
  </si>
  <si>
    <t>ИД
Подписана СК</t>
  </si>
  <si>
    <t>ИД
не подписана СК</t>
  </si>
  <si>
    <t>Подписано ИД</t>
  </si>
  <si>
    <r>
      <t xml:space="preserve">Разработка грунта механизированным способом под траншеи (для прокладки труб, кабелей, нестандартных фундаментов, под тротуары), под проектную высотную отметку с погрузкой грунта в автомобили-самосвалы </t>
    </r>
    <r>
      <rPr>
        <sz val="11"/>
        <color rgb="FF7030A0"/>
        <rFont val="Calibri"/>
        <family val="2"/>
        <charset val="204"/>
        <scheme val="minor"/>
      </rPr>
      <t>(под островки безопасности)</t>
    </r>
  </si>
  <si>
    <r>
      <rPr>
        <sz val="11"/>
        <rFont val="Calibri"/>
        <family val="2"/>
        <charset val="204"/>
        <scheme val="minor"/>
      </rPr>
      <t xml:space="preserve">Выполнена 70%. ИТД предоставлено на проверку 25.06.24. </t>
    </r>
    <r>
      <rPr>
        <sz val="11"/>
        <color rgb="FFC00000"/>
        <rFont val="Calibri"/>
        <family val="2"/>
        <charset val="204"/>
        <scheme val="minor"/>
      </rPr>
      <t>Часть БР заменят на отбойники вокруг столбов освещения</t>
    </r>
  </si>
  <si>
    <r>
      <t xml:space="preserve">В ТКП не заложили. </t>
    </r>
    <r>
      <rPr>
        <sz val="11"/>
        <color theme="1"/>
        <rFont val="Calibri"/>
        <family val="2"/>
        <charset val="204"/>
        <scheme val="minor"/>
      </rPr>
      <t>Выполнена 80%. ИТД предоставлено на проверку 25.06.24.</t>
    </r>
  </si>
  <si>
    <r>
      <t xml:space="preserve">По факту h=8 см.  </t>
    </r>
    <r>
      <rPr>
        <sz val="11"/>
        <color theme="1"/>
        <rFont val="Calibri"/>
        <family val="2"/>
        <charset val="204"/>
        <scheme val="minor"/>
      </rPr>
      <t>Выполнена 80%. ИТД предоставлено на проверку 25.06.24.</t>
    </r>
  </si>
  <si>
    <t>Прокладка гофрированной трубы Ø 50 мм</t>
  </si>
  <si>
    <t>Труба ПНД Ø 50 мм</t>
  </si>
  <si>
    <t>Труба Ø 76 мм L=2 м</t>
  </si>
  <si>
    <t>CW00-03-10-6</t>
  </si>
  <si>
    <t>DW00-08-01-06-03</t>
  </si>
  <si>
    <t>Код единичной расценки (ЕР)</t>
  </si>
  <si>
    <t>3</t>
  </si>
  <si>
    <t>PL00-01-02-1</t>
  </si>
  <si>
    <t>Трудоемкость на ед. изм. ЕР, чел./час.</t>
  </si>
  <si>
    <t>7</t>
  </si>
  <si>
    <t>DW00-14-01-01-02</t>
  </si>
  <si>
    <t>CW00-04-06-4</t>
  </si>
  <si>
    <t>CW00-06-05-9</t>
  </si>
  <si>
    <t>CW00-10-04-3</t>
  </si>
  <si>
    <t>CW00-10-01-02</t>
  </si>
  <si>
    <t>CW00-10-01-01</t>
  </si>
  <si>
    <t>CW00-10-07-04</t>
  </si>
  <si>
    <t>DW00-10-01-05-04</t>
  </si>
  <si>
    <t>CW00-10-07-02</t>
  </si>
  <si>
    <t>CW00-10-01-05</t>
  </si>
  <si>
    <t>CW00-01-08-1</t>
  </si>
  <si>
    <t>EL00-10-04-2</t>
  </si>
  <si>
    <t>Фрезерование слоя износа покрытий дорог, площадок и тротуаров из асфальта и асфальтобетона (в том числе стоимость утилизации)</t>
  </si>
  <si>
    <t>Устройство пешеходного тротуара из асфальтобетона</t>
  </si>
  <si>
    <t xml:space="preserve">Посадка кустов </t>
  </si>
  <si>
    <t>Устройство автополива</t>
  </si>
  <si>
    <t>Установка уличного павильона "Пост охраны" (применительно)</t>
  </si>
  <si>
    <t>Демонтаж малогабаритных металлоконструкций массой &gt;10 - 30 кг (применительно)</t>
  </si>
  <si>
    <t>Транспортировка на полигон или площадку складирования металлолома</t>
  </si>
  <si>
    <t>Установка уличного павильона (беседки-навесы)</t>
  </si>
  <si>
    <t>Монтаж полевого светильника, монтируемого на сборную закладную конструкцию</t>
  </si>
  <si>
    <t>Наименование единичной расценки (ЕР)</t>
  </si>
  <si>
    <t>ЭТАП-1</t>
  </si>
  <si>
    <t>Новая конструкция дорожной одежды Тип-1</t>
  </si>
  <si>
    <t>Новая конструкция дорожной одежды Тип-2</t>
  </si>
  <si>
    <t>Новая конструкция дорожной одежды Тип-3</t>
  </si>
  <si>
    <t>ЭТАП-2</t>
  </si>
  <si>
    <t>ФМ 1.1 84 шт.</t>
  </si>
  <si>
    <t>ФМ 1.2 52 шт</t>
  </si>
  <si>
    <t>ФМ 2  4 шт</t>
  </si>
  <si>
    <t>ФМ 3.1 55 шт</t>
  </si>
  <si>
    <t>ФМ 3.2 7 шт.</t>
  </si>
  <si>
    <t>ФМ 4 -1 шт.</t>
  </si>
  <si>
    <t>ФМ5 2 шт.</t>
  </si>
  <si>
    <t>ФМ 6 - 2 шт</t>
  </si>
  <si>
    <t>Установка основания под опору</t>
  </si>
  <si>
    <t>Устройство железобетонных опор одностоечных</t>
  </si>
  <si>
    <t>Защитные столбы-ограничители</t>
  </si>
  <si>
    <t>Посадка трав</t>
  </si>
  <si>
    <t>Установка уличного павильона "Место для курения"</t>
  </si>
  <si>
    <t>Установка уличного кашпо для растений (Кадки мобильные )</t>
  </si>
  <si>
    <t>Устройство коробчатых габионов с заполнением камнями</t>
  </si>
  <si>
    <t>Монтаж блока розеток</t>
  </si>
  <si>
    <t>Трудоемкость всего, чел./час.</t>
  </si>
  <si>
    <t>Трудоемкость факт, чел./час.</t>
  </si>
  <si>
    <t>Трудоемкость передано ИД, чел./час.</t>
  </si>
  <si>
    <t>Трудоемкость ИД подписано, чел./час.</t>
  </si>
  <si>
    <t>Трудоемкость СМР принято, чел./час.</t>
  </si>
  <si>
    <t xml:space="preserve">Монтаж стремянок </t>
  </si>
  <si>
    <t>Стремянка С1-03</t>
  </si>
  <si>
    <t>тн*км</t>
  </si>
  <si>
    <t>Стремянка С1-04</t>
  </si>
  <si>
    <t>Стремянка С1-05</t>
  </si>
  <si>
    <t>Пусконаладочные работы</t>
  </si>
  <si>
    <t>Бетонирование закладных</t>
  </si>
  <si>
    <t>Бетон В</t>
  </si>
  <si>
    <t xml:space="preserve">Врезка </t>
  </si>
  <si>
    <t>ПЭ труба диаметром до 63 мм включительно</t>
  </si>
  <si>
    <t>ПЭ труба диаметром до 110 мм включительно</t>
  </si>
  <si>
    <t>Труба ПЭ100 SDR 13,6 d=110мм</t>
  </si>
  <si>
    <t>Раздел СКУДА (шлагбаум+СВН)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</si>
</sst>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3" formatCode="_-* #,##0.00_-;\-* #,##0.00_-;_-* &quot;-&quot;??_-;_-@_-"/>
    <numFmt numFmtId="164" formatCode="#,##0.00\ _₽"/>
    <numFmt numFmtId="165" formatCode="_-* #,##0\ _₽_-;\-* #,##0\ _₽_-;_-* &quot;-&quot;\ _₽_-;_-@_-"/>
    <numFmt numFmtId="166" formatCode="_-* #,##0.00\ _€_-;\-* #,##0.00\ _€_-;_-* &quot;-&quot;??\ _€_-;_-@_-"/>
    <numFmt numFmtId="167" formatCode="_-* #,##0.00\ _₽_-;\-* #,##0.00\ _₽_-;_-* &quot;-&quot;??\ _₽_-;_-@_-"/>
    <numFmt numFmtId="168" formatCode="_-* #,##0.0_-;\-* #,##0.0_-;_-* &quot;-&quot;??_-;_-@_-"/>
    <numFmt numFmtId="169" formatCode="_-* #,##0.000_-;\-* #,##0.000_-;_-* &quot;-&quot;??_-;_-@_-"/>
    <numFmt numFmtId="170" formatCode="_-* #,##0.0000_-;\-* #,##0.0000_-;_-* &quot;-&quot;??_-;_-@_-"/>
    <numFmt numFmtId="171" formatCode="_-* #,##0.0000\ _₽_-;\-* #,##0.0000\ _₽_-;_-* &quot;-&quot;????\ _₽_-;_-@_-"/>
    <numFmt numFmtId="172" formatCode="#,##0\ &quot;₽&quot;"/>
    <numFmt numFmtId="173" formatCode="_-* #,##0.00000\ _₽_-;\-* #,##0.00000\ _₽_-;_-* &quot;-&quot;??\ _₽_-;_-@_-"/>
    <numFmt numFmtId="179" formatCode="_-* #,##0_-;\-* #,##0_-;_-* &quot;-&quot;_-;_-@_-"/>
    <numFmt numFmtId="181" formatCode="_-* #,##0.00_-;\-* #,##0.00_-;_-* &quot;-&quot;??_-;_-@_-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10"/>
      <name val="Arial"/>
      <family val="2"/>
    </font>
    <font>
      <b/>
      <i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alibri"/>
      <family val="2"/>
      <scheme val="minor"/>
    </font>
    <font>
      <b/>
      <i/>
      <sz val="14"/>
      <color theme="1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rgb="FF7030A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i/>
      <sz val="11"/>
      <color rgb="FFC00000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C00000"/>
      <name val="Calibri"/>
      <family val="2"/>
      <charset val="204"/>
    </font>
    <font>
      <sz val="7.7"/>
      <color rgb="FFC00000"/>
      <name val="Times New Roman"/>
      <family val="1"/>
      <charset val="204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3"/>
      <charset val="134"/>
      <scheme val="minor"/>
    </font>
    <font>
      <sz val="11"/>
      <color theme="1"/>
      <name val="Arial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  <charset val="162"/>
    </font>
    <font>
      <sz val="10"/>
      <color theme="1"/>
      <name val="Times New Roman"/>
      <family val="2"/>
      <charset val="162"/>
    </font>
    <font>
      <sz val="10"/>
      <name val="ＭＳ ゴシック"/>
      <family val="3"/>
      <charset val="128"/>
    </font>
    <font>
      <sz val="10"/>
      <color theme="1"/>
      <name val="Arial Narrow"/>
      <family val="2"/>
      <charset val="204"/>
    </font>
    <font>
      <sz val="10"/>
      <name val="Arial Cyr"/>
      <family val="2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7.7"/>
      <color rgb="FFC00000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  <font>
      <b/>
      <i/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1"/>
      <color rgb="FF008C95"/>
      <name val="Arial"/>
      <family val="2"/>
      <charset val="204"/>
    </font>
    <font>
      <sz val="11"/>
      <color rgb="FF000000"/>
      <name val="Calibri"/>
      <family val="2"/>
      <charset val="204"/>
    </font>
    <font>
      <strike/>
      <sz val="11"/>
      <color rgb="FFC0000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C95"/>
        <bgColor indexed="64"/>
      </patternFill>
    </fill>
    <fill>
      <patternFill patternType="solid">
        <fgColor rgb="FFB2D2D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0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thin">
        <color auto="1"/>
      </right>
      <top style="thin">
        <color auto="1"/>
      </top>
      <bottom/>
      <diagonal/>
    </border>
    <border>
      <left/>
      <right style="hair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224">
    <xf numFmtId="0" fontId="0" fillId="0" borderId="0"/>
    <xf numFmtId="0" fontId="5" fillId="0" borderId="0"/>
    <xf numFmtId="0" fontId="11" fillId="0" borderId="0"/>
    <xf numFmtId="0" fontId="10" fillId="0" borderId="0"/>
    <xf numFmtId="0" fontId="12" fillId="0" borderId="0"/>
    <xf numFmtId="0" fontId="10" fillId="0" borderId="0"/>
    <xf numFmtId="0" fontId="28" fillId="0" borderId="0"/>
    <xf numFmtId="0" fontId="29" fillId="0" borderId="0"/>
    <xf numFmtId="0" fontId="5" fillId="0" borderId="0"/>
    <xf numFmtId="0" fontId="29" fillId="0" borderId="0"/>
    <xf numFmtId="165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" fillId="0" borderId="0"/>
    <xf numFmtId="43" fontId="29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36" fillId="0" borderId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31" fillId="0" borderId="0"/>
    <xf numFmtId="0" fontId="29" fillId="0" borderId="0"/>
    <xf numFmtId="0" fontId="29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0"/>
    <xf numFmtId="165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0" fontId="32" fillId="0" borderId="0" applyFont="0" applyFill="0" applyBorder="0" applyAlignment="0" applyProtection="0"/>
    <xf numFmtId="0" fontId="4" fillId="0" borderId="0"/>
    <xf numFmtId="0" fontId="33" fillId="0" borderId="0"/>
    <xf numFmtId="0" fontId="34" fillId="0" borderId="0"/>
    <xf numFmtId="0" fontId="35" fillId="0" borderId="0"/>
    <xf numFmtId="0" fontId="4" fillId="0" borderId="0"/>
    <xf numFmtId="0" fontId="5" fillId="0" borderId="0"/>
    <xf numFmtId="0" fontId="11" fillId="0" borderId="0"/>
    <xf numFmtId="0" fontId="29" fillId="0" borderId="0"/>
    <xf numFmtId="0" fontId="29" fillId="0" borderId="0"/>
    <xf numFmtId="0" fontId="4" fillId="0" borderId="0"/>
    <xf numFmtId="9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0"/>
    <xf numFmtId="0" fontId="4" fillId="0" borderId="0"/>
    <xf numFmtId="0" fontId="4" fillId="0" borderId="0"/>
    <xf numFmtId="0" fontId="4" fillId="0" borderId="0"/>
    <xf numFmtId="43" fontId="30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0" fontId="30" fillId="0" borderId="0"/>
    <xf numFmtId="0" fontId="30" fillId="0" borderId="0"/>
    <xf numFmtId="0" fontId="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7" fillId="0" borderId="0"/>
    <xf numFmtId="0" fontId="4" fillId="0" borderId="0"/>
    <xf numFmtId="0" fontId="4" fillId="0" borderId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0" fontId="2" fillId="0" borderId="0"/>
    <xf numFmtId="43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2" fillId="0" borderId="0"/>
    <xf numFmtId="0" fontId="2" fillId="0" borderId="0"/>
    <xf numFmtId="0" fontId="2" fillId="8" borderId="0" applyNumberFormat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62" fillId="0" borderId="0"/>
    <xf numFmtId="165" fontId="1" fillId="0" borderId="0" applyFont="0" applyFill="0" applyBorder="0" applyAlignment="0" applyProtection="0"/>
    <xf numFmtId="181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81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81" fontId="5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1" fontId="1" fillId="0" borderId="0" applyFont="0" applyFill="0" applyBorder="0" applyAlignment="0" applyProtection="0"/>
    <xf numFmtId="181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81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81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81" fontId="5" fillId="0" borderId="0" applyFont="0" applyFill="0" applyBorder="0" applyAlignment="0" applyProtection="0"/>
    <xf numFmtId="0" fontId="1" fillId="0" borderId="0"/>
    <xf numFmtId="181" fontId="30" fillId="0" borderId="0" applyFont="0" applyFill="0" applyBorder="0" applyAlignment="0" applyProtection="0"/>
    <xf numFmtId="18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1" fontId="1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1" fontId="30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181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1" fontId="5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</cellStyleXfs>
  <cellXfs count="768">
    <xf numFmtId="0" fontId="0" fillId="0" borderId="0" xfId="0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top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4" fontId="9" fillId="0" borderId="13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0" xfId="0" applyFont="1" applyFill="1" applyAlignment="1">
      <alignment vertical="top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13" fillId="2" borderId="21" xfId="0" applyFont="1" applyFill="1" applyBorder="1" applyAlignment="1">
      <alignment vertical="top" wrapText="1"/>
    </xf>
    <xf numFmtId="0" fontId="6" fillId="0" borderId="21" xfId="0" applyFont="1" applyBorder="1" applyAlignment="1">
      <alignment horizontal="center" vertical="center" wrapText="1"/>
    </xf>
    <xf numFmtId="4" fontId="6" fillId="0" borderId="21" xfId="0" applyNumberFormat="1" applyFont="1" applyBorder="1" applyAlignment="1">
      <alignment horizontal="center" vertical="center" wrapText="1"/>
    </xf>
    <xf numFmtId="4" fontId="6" fillId="0" borderId="21" xfId="0" applyNumberFormat="1" applyFont="1" applyBorder="1" applyAlignment="1">
      <alignment vertical="center" wrapText="1"/>
    </xf>
    <xf numFmtId="4" fontId="6" fillId="0" borderId="21" xfId="0" applyNumberFormat="1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7" xfId="0" applyNumberFormat="1" applyFont="1" applyBorder="1" applyAlignment="1">
      <alignment horizontal="center" vertical="center" wrapText="1"/>
    </xf>
    <xf numFmtId="0" fontId="6" fillId="0" borderId="15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4" fontId="13" fillId="0" borderId="0" xfId="0" applyNumberFormat="1" applyFont="1" applyAlignment="1">
      <alignment horizontal="center" vertical="center" wrapText="1"/>
    </xf>
    <xf numFmtId="4" fontId="13" fillId="0" borderId="0" xfId="0" applyNumberFormat="1" applyFont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6" fillId="0" borderId="0" xfId="0" applyFont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4" fontId="6" fillId="0" borderId="0" xfId="0" applyNumberFormat="1" applyFont="1" applyAlignment="1">
      <alignment vertical="center" wrapText="1"/>
    </xf>
    <xf numFmtId="4" fontId="6" fillId="0" borderId="0" xfId="0" applyNumberFormat="1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4" fontId="6" fillId="0" borderId="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vertical="top" wrapText="1"/>
    </xf>
    <xf numFmtId="4" fontId="6" fillId="0" borderId="1" xfId="0" applyNumberFormat="1" applyFont="1" applyFill="1" applyBorder="1" applyAlignment="1">
      <alignment horizontal="center" vertical="center" wrapText="1"/>
    </xf>
    <xf numFmtId="4" fontId="6" fillId="0" borderId="7" xfId="0" applyNumberFormat="1" applyFont="1" applyBorder="1" applyAlignment="1">
      <alignment vertical="center" wrapText="1"/>
    </xf>
    <xf numFmtId="0" fontId="6" fillId="0" borderId="24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8" xfId="0" applyFont="1" applyFill="1" applyBorder="1" applyAlignment="1">
      <alignment vertical="top" wrapText="1"/>
    </xf>
    <xf numFmtId="0" fontId="6" fillId="0" borderId="18" xfId="0" applyFont="1" applyBorder="1" applyAlignment="1">
      <alignment horizontal="center" vertical="center" wrapText="1"/>
    </xf>
    <xf numFmtId="4" fontId="6" fillId="0" borderId="18" xfId="0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vertical="top" wrapText="1"/>
    </xf>
    <xf numFmtId="0" fontId="6" fillId="0" borderId="28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9" xfId="0" applyFont="1" applyBorder="1" applyAlignment="1">
      <alignment vertical="top" wrapText="1"/>
    </xf>
    <xf numFmtId="0" fontId="6" fillId="6" borderId="15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 wrapText="1"/>
    </xf>
    <xf numFmtId="0" fontId="6" fillId="0" borderId="30" xfId="0" applyFont="1" applyBorder="1" applyAlignment="1">
      <alignment vertical="top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4" fontId="17" fillId="0" borderId="1" xfId="0" applyNumberFormat="1" applyFont="1" applyBorder="1" applyAlignment="1">
      <alignment horizontal="center" vertical="center" wrapText="1"/>
    </xf>
    <xf numFmtId="0" fontId="17" fillId="0" borderId="23" xfId="0" applyFont="1" applyBorder="1" applyAlignment="1">
      <alignment vertical="top" wrapText="1"/>
    </xf>
    <xf numFmtId="0" fontId="9" fillId="4" borderId="0" xfId="0" applyFont="1" applyFill="1" applyAlignment="1">
      <alignment horizontal="right" vertical="top" wrapText="1"/>
    </xf>
    <xf numFmtId="14" fontId="9" fillId="4" borderId="0" xfId="0" applyNumberFormat="1" applyFont="1" applyFill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20" fillId="2" borderId="0" xfId="0" applyFont="1" applyFill="1" applyAlignment="1">
      <alignment horizontal="right" vertical="top" wrapText="1"/>
    </xf>
    <xf numFmtId="14" fontId="20" fillId="2" borderId="0" xfId="0" applyNumberFormat="1" applyFont="1" applyFill="1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center" vertical="center" wrapText="1"/>
    </xf>
    <xf numFmtId="4" fontId="9" fillId="0" borderId="32" xfId="0" applyNumberFormat="1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2" fontId="6" fillId="0" borderId="35" xfId="0" applyNumberFormat="1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2" fontId="17" fillId="0" borderId="35" xfId="0" applyNumberFormat="1" applyFont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4" fontId="17" fillId="0" borderId="35" xfId="0" applyNumberFormat="1" applyFont="1" applyBorder="1" applyAlignment="1">
      <alignment horizontal="center" vertical="center" wrapText="1"/>
    </xf>
    <xf numFmtId="4" fontId="6" fillId="0" borderId="35" xfId="0" applyNumberFormat="1" applyFont="1" applyBorder="1" applyAlignment="1">
      <alignment horizontal="center" vertical="center" wrapText="1"/>
    </xf>
    <xf numFmtId="4" fontId="6" fillId="0" borderId="36" xfId="0" applyNumberFormat="1" applyFont="1" applyBorder="1" applyAlignment="1">
      <alignment horizontal="center" vertical="center" wrapText="1"/>
    </xf>
    <xf numFmtId="4" fontId="9" fillId="0" borderId="37" xfId="0" applyNumberFormat="1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4" fontId="6" fillId="0" borderId="40" xfId="0" applyNumberFormat="1" applyFont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4" fontId="17" fillId="0" borderId="40" xfId="0" applyNumberFormat="1" applyFont="1" applyBorder="1" applyAlignment="1">
      <alignment horizontal="center" vertical="center" wrapText="1"/>
    </xf>
    <xf numFmtId="4" fontId="6" fillId="0" borderId="41" xfId="0" applyNumberFormat="1" applyFont="1" applyBorder="1" applyAlignment="1">
      <alignment horizontal="center" vertical="center" wrapText="1"/>
    </xf>
    <xf numFmtId="4" fontId="9" fillId="0" borderId="12" xfId="0" applyNumberFormat="1" applyFont="1" applyBorder="1" applyAlignment="1">
      <alignment horizontal="center" vertical="center" wrapText="1"/>
    </xf>
    <xf numFmtId="4" fontId="9" fillId="0" borderId="14" xfId="0" applyNumberFormat="1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4" fontId="14" fillId="0" borderId="16" xfId="0" applyNumberFormat="1" applyFont="1" applyBorder="1" applyAlignment="1">
      <alignment horizontal="center" vertical="center" wrapText="1"/>
    </xf>
    <xf numFmtId="4" fontId="6" fillId="0" borderId="15" xfId="0" applyNumberFormat="1" applyFont="1" applyBorder="1" applyAlignment="1">
      <alignment horizontal="center" vertical="center" wrapText="1"/>
    </xf>
    <xf numFmtId="4" fontId="6" fillId="0" borderId="16" xfId="0" applyNumberFormat="1" applyFont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4" fontId="6" fillId="0" borderId="20" xfId="0" applyNumberFormat="1" applyFont="1" applyBorder="1" applyAlignment="1">
      <alignment vertical="center" wrapText="1"/>
    </xf>
    <xf numFmtId="4" fontId="6" fillId="0" borderId="22" xfId="0" applyNumberFormat="1" applyFont="1" applyBorder="1" applyAlignment="1">
      <alignment vertical="center" wrapText="1"/>
    </xf>
    <xf numFmtId="4" fontId="17" fillId="0" borderId="15" xfId="0" applyNumberFormat="1" applyFont="1" applyBorder="1" applyAlignment="1">
      <alignment horizontal="center" vertical="center" wrapText="1"/>
    </xf>
    <xf numFmtId="4" fontId="17" fillId="0" borderId="16" xfId="0" applyNumberFormat="1" applyFont="1" applyBorder="1" applyAlignment="1">
      <alignment horizontal="center" vertical="center" wrapText="1"/>
    </xf>
    <xf numFmtId="4" fontId="6" fillId="0" borderId="6" xfId="0" applyNumberFormat="1" applyFont="1" applyBorder="1" applyAlignment="1">
      <alignment horizontal="center" vertical="center" wrapText="1"/>
    </xf>
    <xf numFmtId="4" fontId="6" fillId="0" borderId="8" xfId="0" applyNumberFormat="1" applyFont="1" applyBorder="1" applyAlignment="1">
      <alignment horizontal="center" vertical="center" wrapText="1"/>
    </xf>
    <xf numFmtId="0" fontId="6" fillId="6" borderId="35" xfId="0" applyFont="1" applyFill="1" applyBorder="1" applyAlignment="1">
      <alignment horizontal="center" vertical="center" wrapText="1"/>
    </xf>
    <xf numFmtId="4" fontId="6" fillId="0" borderId="44" xfId="0" applyNumberFormat="1" applyFont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 wrapText="1"/>
    </xf>
    <xf numFmtId="4" fontId="6" fillId="0" borderId="42" xfId="0" applyNumberFormat="1" applyFont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4" fontId="6" fillId="0" borderId="26" xfId="0" applyNumberFormat="1" applyFont="1" applyBorder="1" applyAlignment="1">
      <alignment horizontal="center" vertical="center" wrapText="1"/>
    </xf>
    <xf numFmtId="4" fontId="6" fillId="0" borderId="28" xfId="0" applyNumberFormat="1" applyFont="1" applyBorder="1" applyAlignment="1">
      <alignment horizontal="center" vertical="center" wrapText="1"/>
    </xf>
    <xf numFmtId="4" fontId="6" fillId="0" borderId="17" xfId="0" applyNumberFormat="1" applyFont="1" applyBorder="1" applyAlignment="1">
      <alignment horizontal="center" vertical="center" wrapText="1"/>
    </xf>
    <xf numFmtId="4" fontId="6" fillId="0" borderId="19" xfId="0" applyNumberFormat="1" applyFont="1" applyBorder="1" applyAlignment="1">
      <alignment horizontal="center" vertical="center" wrapText="1"/>
    </xf>
    <xf numFmtId="4" fontId="6" fillId="0" borderId="6" xfId="0" applyNumberFormat="1" applyFont="1" applyBorder="1" applyAlignment="1">
      <alignment vertical="center" wrapText="1"/>
    </xf>
    <xf numFmtId="4" fontId="6" fillId="0" borderId="8" xfId="0" applyNumberFormat="1" applyFont="1" applyBorder="1" applyAlignment="1">
      <alignment vertical="center" wrapText="1"/>
    </xf>
    <xf numFmtId="0" fontId="17" fillId="0" borderId="15" xfId="0" applyFont="1" applyBorder="1" applyAlignment="1">
      <alignment vertical="top" wrapText="1"/>
    </xf>
    <xf numFmtId="4" fontId="9" fillId="0" borderId="48" xfId="0" applyNumberFormat="1" applyFont="1" applyBorder="1" applyAlignment="1">
      <alignment horizontal="center" vertical="center" wrapText="1"/>
    </xf>
    <xf numFmtId="4" fontId="6" fillId="0" borderId="51" xfId="0" applyNumberFormat="1" applyFont="1" applyBorder="1" applyAlignment="1">
      <alignment horizontal="center" vertical="center" wrapText="1"/>
    </xf>
    <xf numFmtId="0" fontId="6" fillId="6" borderId="51" xfId="0" applyFont="1" applyFill="1" applyBorder="1" applyAlignment="1">
      <alignment horizontal="center" vertical="center" wrapText="1"/>
    </xf>
    <xf numFmtId="4" fontId="17" fillId="0" borderId="51" xfId="0" applyNumberFormat="1" applyFont="1" applyBorder="1" applyAlignment="1">
      <alignment horizontal="center" vertical="center" wrapText="1"/>
    </xf>
    <xf numFmtId="4" fontId="6" fillId="0" borderId="52" xfId="0" applyNumberFormat="1" applyFont="1" applyBorder="1" applyAlignment="1">
      <alignment horizontal="center" vertical="center" wrapText="1"/>
    </xf>
    <xf numFmtId="0" fontId="9" fillId="6" borderId="51" xfId="0" applyFont="1" applyFill="1" applyBorder="1" applyAlignment="1">
      <alignment horizontal="center" vertical="center" wrapText="1"/>
    </xf>
    <xf numFmtId="4" fontId="6" fillId="0" borderId="49" xfId="0" applyNumberFormat="1" applyFont="1" applyBorder="1" applyAlignment="1">
      <alignment horizontal="center" vertical="center" wrapText="1"/>
    </xf>
    <xf numFmtId="4" fontId="6" fillId="0" borderId="53" xfId="0" applyNumberFormat="1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4" fontId="6" fillId="0" borderId="55" xfId="0" applyNumberFormat="1" applyFont="1" applyBorder="1" applyAlignment="1">
      <alignment horizontal="center" vertical="center" wrapText="1"/>
    </xf>
    <xf numFmtId="0" fontId="17" fillId="0" borderId="15" xfId="0" applyFont="1" applyFill="1" applyBorder="1" applyAlignment="1">
      <alignment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0" fontId="17" fillId="0" borderId="51" xfId="0" applyFont="1" applyFill="1" applyBorder="1" applyAlignment="1">
      <alignment horizontal="left" vertical="center" wrapText="1"/>
    </xf>
    <xf numFmtId="0" fontId="17" fillId="0" borderId="5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2" fontId="17" fillId="0" borderId="51" xfId="0" applyNumberFormat="1" applyFont="1" applyFill="1" applyBorder="1" applyAlignment="1">
      <alignment horizontal="center" vertical="center" wrapText="1"/>
    </xf>
    <xf numFmtId="4" fontId="6" fillId="0" borderId="53" xfId="0" applyNumberFormat="1" applyFont="1" applyBorder="1" applyAlignment="1">
      <alignment vertical="top" wrapText="1"/>
    </xf>
    <xf numFmtId="0" fontId="6" fillId="6" borderId="58" xfId="0" applyFont="1" applyFill="1" applyBorder="1" applyAlignment="1">
      <alignment horizontal="center" vertical="center" wrapText="1"/>
    </xf>
    <xf numFmtId="0" fontId="9" fillId="6" borderId="58" xfId="0" applyFont="1" applyFill="1" applyBorder="1" applyAlignment="1">
      <alignment horizontal="center" vertical="center" wrapText="1"/>
    </xf>
    <xf numFmtId="4" fontId="6" fillId="0" borderId="60" xfId="0" applyNumberFormat="1" applyFont="1" applyBorder="1" applyAlignment="1">
      <alignment horizontal="center" vertical="center" wrapText="1"/>
    </xf>
    <xf numFmtId="4" fontId="9" fillId="0" borderId="55" xfId="0" applyNumberFormat="1" applyFont="1" applyBorder="1" applyAlignment="1">
      <alignment horizontal="center" vertical="center" wrapText="1"/>
    </xf>
    <xf numFmtId="16" fontId="9" fillId="0" borderId="54" xfId="0" applyNumberFormat="1" applyFont="1" applyBorder="1" applyAlignment="1">
      <alignment horizontal="center" vertical="center" wrapText="1"/>
    </xf>
    <xf numFmtId="3" fontId="9" fillId="0" borderId="42" xfId="0" applyNumberFormat="1" applyFont="1" applyBorder="1" applyAlignment="1">
      <alignment horizontal="center" vertical="center" wrapText="1"/>
    </xf>
    <xf numFmtId="4" fontId="6" fillId="0" borderId="35" xfId="0" applyNumberFormat="1" applyFont="1" applyFill="1" applyBorder="1" applyAlignment="1">
      <alignment horizontal="center" vertical="center" wrapText="1"/>
    </xf>
    <xf numFmtId="4" fontId="6" fillId="0" borderId="51" xfId="0" applyNumberFormat="1" applyFont="1" applyFill="1" applyBorder="1" applyAlignment="1">
      <alignment horizontal="center" vertical="center" wrapText="1"/>
    </xf>
    <xf numFmtId="4" fontId="6" fillId="0" borderId="58" xfId="0" applyNumberFormat="1" applyFont="1" applyFill="1" applyBorder="1" applyAlignment="1">
      <alignment horizontal="center" vertical="center" wrapText="1"/>
    </xf>
    <xf numFmtId="4" fontId="17" fillId="0" borderId="51" xfId="0" applyNumberFormat="1" applyFont="1" applyFill="1" applyBorder="1" applyAlignment="1">
      <alignment horizontal="left" vertical="center" wrapText="1"/>
    </xf>
    <xf numFmtId="4" fontId="17" fillId="0" borderId="51" xfId="0" applyNumberFormat="1" applyFont="1" applyFill="1" applyBorder="1" applyAlignment="1">
      <alignment horizontal="center" vertical="center" wrapText="1"/>
    </xf>
    <xf numFmtId="4" fontId="17" fillId="0" borderId="58" xfId="0" applyNumberFormat="1" applyFont="1" applyFill="1" applyBorder="1" applyAlignment="1">
      <alignment horizontal="center" vertical="center" wrapText="1"/>
    </xf>
    <xf numFmtId="0" fontId="24" fillId="6" borderId="51" xfId="0" applyFont="1" applyFill="1" applyBorder="1" applyAlignment="1">
      <alignment horizontal="left" vertical="center" wrapText="1"/>
    </xf>
    <xf numFmtId="0" fontId="24" fillId="6" borderId="51" xfId="0" applyFont="1" applyFill="1" applyBorder="1" applyAlignment="1">
      <alignment horizontal="center" vertical="center" wrapText="1"/>
    </xf>
    <xf numFmtId="4" fontId="17" fillId="0" borderId="52" xfId="0" applyNumberFormat="1" applyFont="1" applyBorder="1" applyAlignment="1">
      <alignment horizontal="center" vertical="center" wrapText="1"/>
    </xf>
    <xf numFmtId="4" fontId="17" fillId="0" borderId="49" xfId="0" applyNumberFormat="1" applyFont="1" applyBorder="1" applyAlignment="1">
      <alignment horizontal="center" vertical="center" wrapText="1"/>
    </xf>
    <xf numFmtId="0" fontId="24" fillId="6" borderId="58" xfId="0" applyFont="1" applyFill="1" applyBorder="1" applyAlignment="1">
      <alignment horizontal="center" vertical="center" wrapText="1"/>
    </xf>
    <xf numFmtId="4" fontId="17" fillId="0" borderId="59" xfId="0" applyNumberFormat="1" applyFont="1" applyBorder="1" applyAlignment="1">
      <alignment horizontal="center" vertical="center" wrapText="1"/>
    </xf>
    <xf numFmtId="4" fontId="17" fillId="0" borderId="56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0" fontId="14" fillId="0" borderId="15" xfId="0" applyFont="1" applyBorder="1" applyAlignment="1">
      <alignment vertical="top" wrapText="1"/>
    </xf>
    <xf numFmtId="0" fontId="25" fillId="0" borderId="0" xfId="0" applyFont="1" applyAlignment="1">
      <alignment vertical="top" wrapText="1"/>
    </xf>
    <xf numFmtId="4" fontId="17" fillId="0" borderId="35" xfId="0" applyNumberFormat="1" applyFont="1" applyFill="1" applyBorder="1" applyAlignment="1">
      <alignment horizontal="center" vertical="center" wrapText="1"/>
    </xf>
    <xf numFmtId="4" fontId="17" fillId="6" borderId="5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top" wrapText="1"/>
    </xf>
    <xf numFmtId="0" fontId="17" fillId="0" borderId="28" xfId="0" applyFont="1" applyBorder="1" applyAlignment="1">
      <alignment vertical="top" wrapText="1"/>
    </xf>
    <xf numFmtId="0" fontId="17" fillId="0" borderId="29" xfId="0" applyFont="1" applyBorder="1" applyAlignment="1">
      <alignment vertical="top" wrapText="1"/>
    </xf>
    <xf numFmtId="4" fontId="17" fillId="0" borderId="44" xfId="0" applyNumberFormat="1" applyFont="1" applyFill="1" applyBorder="1" applyAlignment="1">
      <alignment horizontal="center" vertical="center" wrapText="1"/>
    </xf>
    <xf numFmtId="4" fontId="6" fillId="6" borderId="51" xfId="0" applyNumberFormat="1" applyFont="1" applyFill="1" applyBorder="1" applyAlignment="1">
      <alignment horizontal="center" vertical="center" wrapText="1"/>
    </xf>
    <xf numFmtId="4" fontId="14" fillId="0" borderId="52" xfId="0" applyNumberFormat="1" applyFont="1" applyFill="1" applyBorder="1" applyAlignment="1">
      <alignment horizontal="center" vertical="center" wrapText="1"/>
    </xf>
    <xf numFmtId="4" fontId="14" fillId="0" borderId="26" xfId="0" applyNumberFormat="1" applyFont="1" applyFill="1" applyBorder="1" applyAlignment="1">
      <alignment horizontal="center" vertical="center" wrapText="1"/>
    </xf>
    <xf numFmtId="4" fontId="14" fillId="0" borderId="51" xfId="0" applyNumberFormat="1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vertical="top" wrapText="1"/>
    </xf>
    <xf numFmtId="4" fontId="6" fillId="0" borderId="64" xfId="0" applyNumberFormat="1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" fontId="14" fillId="0" borderId="2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vertical="top" wrapText="1"/>
    </xf>
    <xf numFmtId="4" fontId="17" fillId="0" borderId="63" xfId="0" applyNumberFormat="1" applyFont="1" applyBorder="1" applyAlignment="1">
      <alignment horizontal="center" vertical="center" wrapText="1"/>
    </xf>
    <xf numFmtId="4" fontId="14" fillId="0" borderId="44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top" wrapText="1"/>
    </xf>
    <xf numFmtId="0" fontId="14" fillId="9" borderId="2" xfId="0" applyFont="1" applyFill="1" applyBorder="1" applyAlignment="1">
      <alignment horizontal="center" vertical="center" wrapText="1"/>
    </xf>
    <xf numFmtId="4" fontId="14" fillId="0" borderId="28" xfId="0" applyNumberFormat="1" applyFont="1" applyFill="1" applyBorder="1" applyAlignment="1">
      <alignment horizontal="center" vertical="center" wrapText="1"/>
    </xf>
    <xf numFmtId="0" fontId="9" fillId="6" borderId="63" xfId="0" applyFont="1" applyFill="1" applyBorder="1" applyAlignment="1">
      <alignment horizontal="center" vertical="center" wrapText="1"/>
    </xf>
    <xf numFmtId="0" fontId="6" fillId="6" borderId="63" xfId="0" applyFont="1" applyFill="1" applyBorder="1" applyAlignment="1">
      <alignment horizontal="center" vertical="center" wrapText="1"/>
    </xf>
    <xf numFmtId="4" fontId="6" fillId="0" borderId="62" xfId="0" applyNumberFormat="1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vertical="top" wrapText="1"/>
    </xf>
    <xf numFmtId="4" fontId="14" fillId="0" borderId="59" xfId="0" applyNumberFormat="1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vertical="top" wrapText="1"/>
    </xf>
    <xf numFmtId="4" fontId="9" fillId="0" borderId="0" xfId="0" applyNumberFormat="1" applyFont="1" applyBorder="1" applyAlignment="1">
      <alignment horizontal="center" vertical="center" wrapText="1"/>
    </xf>
    <xf numFmtId="4" fontId="6" fillId="0" borderId="63" xfId="0" applyNumberFormat="1" applyFont="1" applyBorder="1" applyAlignment="1">
      <alignment horizontal="center" vertical="center" wrapText="1"/>
    </xf>
    <xf numFmtId="4" fontId="14" fillId="0" borderId="52" xfId="0" applyNumberFormat="1" applyFont="1" applyFill="1" applyBorder="1" applyAlignment="1">
      <alignment horizontal="left" vertical="center" wrapText="1"/>
    </xf>
    <xf numFmtId="4" fontId="6" fillId="0" borderId="61" xfId="0" applyNumberFormat="1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center" vertical="center" wrapText="1"/>
    </xf>
    <xf numFmtId="4" fontId="6" fillId="0" borderId="65" xfId="0" applyNumberFormat="1" applyFont="1" applyBorder="1" applyAlignment="1">
      <alignment vertical="top" wrapText="1"/>
    </xf>
    <xf numFmtId="4" fontId="14" fillId="0" borderId="63" xfId="0" applyNumberFormat="1" applyFont="1" applyFill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6" fillId="0" borderId="67" xfId="0" applyFont="1" applyBorder="1" applyAlignment="1">
      <alignment vertical="top" wrapText="1"/>
    </xf>
    <xf numFmtId="0" fontId="6" fillId="6" borderId="23" xfId="0" applyFont="1" applyFill="1" applyBorder="1" applyAlignment="1">
      <alignment vertical="top" wrapText="1"/>
    </xf>
    <xf numFmtId="4" fontId="17" fillId="0" borderId="23" xfId="0" applyNumberFormat="1" applyFont="1" applyBorder="1" applyAlignment="1">
      <alignment vertical="top" wrapText="1"/>
    </xf>
    <xf numFmtId="0" fontId="6" fillId="0" borderId="68" xfId="0" applyFont="1" applyBorder="1" applyAlignment="1">
      <alignment vertical="top" wrapText="1"/>
    </xf>
    <xf numFmtId="0" fontId="9" fillId="6" borderId="23" xfId="0" applyFont="1" applyFill="1" applyBorder="1" applyAlignment="1">
      <alignment horizontal="center" vertical="center" wrapText="1"/>
    </xf>
    <xf numFmtId="4" fontId="9" fillId="0" borderId="49" xfId="0" applyNumberFormat="1" applyFont="1" applyBorder="1" applyAlignment="1">
      <alignment horizontal="center" vertical="center" wrapText="1"/>
    </xf>
    <xf numFmtId="4" fontId="6" fillId="9" borderId="50" xfId="0" applyNumberFormat="1" applyFont="1" applyFill="1" applyBorder="1" applyAlignment="1">
      <alignment horizontal="center" vertical="center" wrapText="1"/>
    </xf>
    <xf numFmtId="4" fontId="6" fillId="9" borderId="51" xfId="0" applyNumberFormat="1" applyFont="1" applyFill="1" applyBorder="1" applyAlignment="1">
      <alignment horizontal="center" vertical="center" wrapText="1"/>
    </xf>
    <xf numFmtId="4" fontId="6" fillId="9" borderId="52" xfId="0" applyNumberFormat="1" applyFont="1" applyFill="1" applyBorder="1" applyAlignment="1">
      <alignment horizontal="center" vertical="center" wrapText="1"/>
    </xf>
    <xf numFmtId="4" fontId="6" fillId="9" borderId="49" xfId="0" applyNumberFormat="1" applyFont="1" applyFill="1" applyBorder="1" applyAlignment="1">
      <alignment horizontal="center" vertical="center" wrapText="1"/>
    </xf>
    <xf numFmtId="4" fontId="6" fillId="0" borderId="53" xfId="0" applyNumberFormat="1" applyFont="1" applyFill="1" applyBorder="1" applyAlignment="1">
      <alignment vertical="top" wrapText="1"/>
    </xf>
    <xf numFmtId="0" fontId="9" fillId="0" borderId="37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6" fillId="0" borderId="39" xfId="0" applyFont="1" applyFill="1" applyBorder="1" applyAlignment="1">
      <alignment vertical="top" wrapText="1"/>
    </xf>
    <xf numFmtId="0" fontId="6" fillId="0" borderId="40" xfId="0" applyFont="1" applyFill="1" applyBorder="1" applyAlignment="1">
      <alignment vertical="top" wrapText="1"/>
    </xf>
    <xf numFmtId="0" fontId="13" fillId="6" borderId="40" xfId="0" applyFont="1" applyFill="1" applyBorder="1" applyAlignment="1">
      <alignment vertical="top" wrapText="1"/>
    </xf>
    <xf numFmtId="0" fontId="17" fillId="0" borderId="40" xfId="0" applyFont="1" applyFill="1" applyBorder="1" applyAlignment="1">
      <alignment vertical="top" wrapText="1"/>
    </xf>
    <xf numFmtId="0" fontId="6" fillId="0" borderId="40" xfId="0" applyFont="1" applyBorder="1" applyAlignment="1">
      <alignment vertical="top" wrapText="1"/>
    </xf>
    <xf numFmtId="0" fontId="17" fillId="0" borderId="40" xfId="0" applyFont="1" applyBorder="1" applyAlignment="1">
      <alignment vertical="top" wrapText="1"/>
    </xf>
    <xf numFmtId="0" fontId="17" fillId="0" borderId="47" xfId="0" applyFont="1" applyFill="1" applyBorder="1" applyAlignment="1">
      <alignment vertical="top" wrapText="1"/>
    </xf>
    <xf numFmtId="0" fontId="14" fillId="0" borderId="47" xfId="0" applyFont="1" applyFill="1" applyBorder="1" applyAlignment="1">
      <alignment vertical="top" wrapText="1"/>
    </xf>
    <xf numFmtId="0" fontId="13" fillId="6" borderId="40" xfId="0" applyFont="1" applyFill="1" applyBorder="1" applyAlignment="1">
      <alignment horizontal="left" vertical="center" wrapText="1"/>
    </xf>
    <xf numFmtId="0" fontId="6" fillId="0" borderId="47" xfId="0" applyFont="1" applyFill="1" applyBorder="1" applyAlignment="1">
      <alignment vertical="top" wrapText="1"/>
    </xf>
    <xf numFmtId="0" fontId="6" fillId="0" borderId="45" xfId="0" applyFont="1" applyFill="1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3" fontId="9" fillId="0" borderId="19" xfId="0" applyNumberFormat="1" applyFont="1" applyBorder="1" applyAlignment="1">
      <alignment horizontal="center" vertical="center" wrapText="1"/>
    </xf>
    <xf numFmtId="4" fontId="14" fillId="9" borderId="16" xfId="0" applyNumberFormat="1" applyFont="1" applyFill="1" applyBorder="1" applyAlignment="1">
      <alignment horizontal="center" vertical="center" wrapText="1"/>
    </xf>
    <xf numFmtId="4" fontId="14" fillId="9" borderId="26" xfId="0" applyNumberFormat="1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vertical="top" wrapText="1"/>
    </xf>
    <xf numFmtId="0" fontId="14" fillId="9" borderId="4" xfId="0" applyFont="1" applyFill="1" applyBorder="1" applyAlignment="1">
      <alignment horizontal="center" vertical="center" wrapText="1"/>
    </xf>
    <xf numFmtId="4" fontId="14" fillId="9" borderId="5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top" wrapText="1"/>
    </xf>
    <xf numFmtId="0" fontId="22" fillId="6" borderId="1" xfId="0" applyFont="1" applyFill="1" applyBorder="1" applyAlignment="1">
      <alignment vertical="top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164" fontId="14" fillId="9" borderId="16" xfId="0" applyNumberFormat="1" applyFont="1" applyFill="1" applyBorder="1" applyAlignment="1">
      <alignment horizontal="center" vertical="center" wrapText="1"/>
    </xf>
    <xf numFmtId="0" fontId="14" fillId="9" borderId="31" xfId="0" applyFont="1" applyFill="1" applyBorder="1" applyAlignment="1">
      <alignment vertical="top" wrapText="1"/>
    </xf>
    <xf numFmtId="0" fontId="14" fillId="9" borderId="31" xfId="0" applyFont="1" applyFill="1" applyBorder="1" applyAlignment="1">
      <alignment horizontal="center" vertical="center" wrapText="1"/>
    </xf>
    <xf numFmtId="4" fontId="14" fillId="9" borderId="25" xfId="0" applyNumberFormat="1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left" vertical="center" wrapText="1"/>
    </xf>
    <xf numFmtId="0" fontId="38" fillId="6" borderId="16" xfId="0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vertical="top" wrapText="1"/>
    </xf>
    <xf numFmtId="0" fontId="14" fillId="7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3" fillId="2" borderId="39" xfId="0" applyFont="1" applyFill="1" applyBorder="1" applyAlignment="1">
      <alignment horizontal="left" vertical="center" wrapText="1"/>
    </xf>
    <xf numFmtId="0" fontId="13" fillId="2" borderId="40" xfId="0" applyFont="1" applyFill="1" applyBorder="1" applyAlignment="1">
      <alignment vertical="top" wrapText="1"/>
    </xf>
    <xf numFmtId="0" fontId="22" fillId="2" borderId="40" xfId="0" applyFont="1" applyFill="1" applyBorder="1" applyAlignment="1">
      <alignment vertical="top" wrapText="1"/>
    </xf>
    <xf numFmtId="0" fontId="23" fillId="2" borderId="40" xfId="0" applyFont="1" applyFill="1" applyBorder="1" applyAlignment="1">
      <alignment vertical="top" wrapText="1"/>
    </xf>
    <xf numFmtId="0" fontId="9" fillId="0" borderId="69" xfId="0" applyFont="1" applyBorder="1" applyAlignment="1">
      <alignment horizontal="center" vertical="center" wrapText="1"/>
    </xf>
    <xf numFmtId="0" fontId="9" fillId="2" borderId="67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vertical="top" wrapText="1"/>
    </xf>
    <xf numFmtId="0" fontId="17" fillId="0" borderId="23" xfId="0" applyFont="1" applyFill="1" applyBorder="1" applyAlignment="1">
      <alignment vertical="top" wrapText="1"/>
    </xf>
    <xf numFmtId="0" fontId="14" fillId="0" borderId="23" xfId="0" applyFont="1" applyBorder="1" applyAlignment="1">
      <alignment vertical="top" wrapText="1"/>
    </xf>
    <xf numFmtId="0" fontId="14" fillId="0" borderId="29" xfId="0" applyFont="1" applyBorder="1" applyAlignment="1">
      <alignment vertical="top" wrapText="1"/>
    </xf>
    <xf numFmtId="0" fontId="6" fillId="2" borderId="29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7" fillId="2" borderId="23" xfId="0" applyFont="1" applyFill="1" applyBorder="1" applyAlignment="1">
      <alignment vertical="top" wrapText="1"/>
    </xf>
    <xf numFmtId="0" fontId="6" fillId="0" borderId="23" xfId="0" applyFont="1" applyFill="1" applyBorder="1" applyAlignment="1">
      <alignment vertical="top" wrapText="1"/>
    </xf>
    <xf numFmtId="0" fontId="9" fillId="2" borderId="55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4" fontId="6" fillId="0" borderId="55" xfId="0" applyNumberFormat="1" applyFont="1" applyBorder="1" applyAlignment="1">
      <alignment vertical="top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vertical="top" wrapText="1"/>
    </xf>
    <xf numFmtId="0" fontId="14" fillId="0" borderId="2" xfId="0" applyFont="1" applyFill="1" applyBorder="1" applyAlignment="1">
      <alignment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vertical="top" wrapText="1"/>
    </xf>
    <xf numFmtId="0" fontId="22" fillId="2" borderId="21" xfId="0" applyFont="1" applyFill="1" applyBorder="1" applyAlignment="1">
      <alignment vertical="top" wrapText="1"/>
    </xf>
    <xf numFmtId="0" fontId="14" fillId="2" borderId="21" xfId="0" applyFont="1" applyFill="1" applyBorder="1" applyAlignment="1">
      <alignment vertical="top" wrapText="1"/>
    </xf>
    <xf numFmtId="0" fontId="14" fillId="2" borderId="21" xfId="0" applyFont="1" applyFill="1" applyBorder="1" applyAlignment="1">
      <alignment horizontal="center" vertical="center" wrapText="1"/>
    </xf>
    <xf numFmtId="4" fontId="14" fillId="2" borderId="22" xfId="0" applyNumberFormat="1" applyFont="1" applyFill="1" applyBorder="1" applyAlignment="1">
      <alignment horizontal="center" vertical="center" wrapText="1"/>
    </xf>
    <xf numFmtId="2" fontId="14" fillId="0" borderId="16" xfId="0" applyNumberFormat="1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vertical="top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4" fontId="14" fillId="0" borderId="8" xfId="0" applyNumberFormat="1" applyFont="1" applyBorder="1" applyAlignment="1">
      <alignment horizontal="center" vertical="center" wrapText="1"/>
    </xf>
    <xf numFmtId="0" fontId="6" fillId="7" borderId="23" xfId="0" applyFont="1" applyFill="1" applyBorder="1" applyAlignment="1">
      <alignment vertical="top" wrapText="1"/>
    </xf>
    <xf numFmtId="2" fontId="6" fillId="0" borderId="1" xfId="0" applyNumberFormat="1" applyFont="1" applyFill="1" applyBorder="1" applyAlignment="1">
      <alignment horizontal="center" vertical="center" wrapText="1"/>
    </xf>
    <xf numFmtId="0" fontId="6" fillId="0" borderId="40" xfId="0" applyFont="1" applyFill="1" applyBorder="1" applyAlignment="1">
      <alignment horizontal="center" vertical="center" wrapText="1"/>
    </xf>
    <xf numFmtId="2" fontId="6" fillId="0" borderId="35" xfId="0" applyNumberFormat="1" applyFont="1" applyFill="1" applyBorder="1" applyAlignment="1">
      <alignment horizontal="center" vertical="center" wrapText="1"/>
    </xf>
    <xf numFmtId="2" fontId="6" fillId="0" borderId="51" xfId="0" applyNumberFormat="1" applyFont="1" applyFill="1" applyBorder="1" applyAlignment="1">
      <alignment horizontal="center" vertical="center" wrapText="1"/>
    </xf>
    <xf numFmtId="2" fontId="17" fillId="0" borderId="35" xfId="0" applyNumberFormat="1" applyFont="1" applyFill="1" applyBorder="1" applyAlignment="1">
      <alignment horizontal="center" vertical="center" wrapText="1"/>
    </xf>
    <xf numFmtId="2" fontId="17" fillId="0" borderId="15" xfId="0" applyNumberFormat="1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 wrapText="1"/>
    </xf>
    <xf numFmtId="2" fontId="17" fillId="0" borderId="16" xfId="0" applyNumberFormat="1" applyFont="1" applyFill="1" applyBorder="1" applyAlignment="1">
      <alignment horizontal="center" vertical="center" wrapText="1"/>
    </xf>
    <xf numFmtId="2" fontId="17" fillId="0" borderId="40" xfId="0" applyNumberFormat="1" applyFont="1" applyFill="1" applyBorder="1" applyAlignment="1">
      <alignment horizontal="center" vertical="center" wrapText="1"/>
    </xf>
    <xf numFmtId="4" fontId="14" fillId="0" borderId="15" xfId="0" applyNumberFormat="1" applyFont="1" applyFill="1" applyBorder="1" applyAlignment="1">
      <alignment horizontal="center" vertical="center" wrapText="1"/>
    </xf>
    <xf numFmtId="4" fontId="14" fillId="0" borderId="1" xfId="0" applyNumberFormat="1" applyFont="1" applyFill="1" applyBorder="1" applyAlignment="1">
      <alignment horizontal="center" vertical="center" wrapText="1"/>
    </xf>
    <xf numFmtId="4" fontId="14" fillId="0" borderId="16" xfId="0" applyNumberFormat="1" applyFont="1" applyFill="1" applyBorder="1" applyAlignment="1">
      <alignment horizontal="center" vertical="center" wrapText="1"/>
    </xf>
    <xf numFmtId="4" fontId="6" fillId="0" borderId="40" xfId="0" applyNumberFormat="1" applyFont="1" applyFill="1" applyBorder="1" applyAlignment="1">
      <alignment horizontal="center" vertical="center" wrapText="1"/>
    </xf>
    <xf numFmtId="4" fontId="6" fillId="0" borderId="15" xfId="0" applyNumberFormat="1" applyFont="1" applyFill="1" applyBorder="1" applyAlignment="1">
      <alignment horizontal="center" vertical="center" wrapText="1"/>
    </xf>
    <xf numFmtId="4" fontId="6" fillId="0" borderId="16" xfId="0" applyNumberFormat="1" applyFont="1" applyFill="1" applyBorder="1" applyAlignment="1">
      <alignment horizontal="center" vertical="center" wrapText="1"/>
    </xf>
    <xf numFmtId="2" fontId="6" fillId="0" borderId="16" xfId="0" applyNumberFormat="1" applyFont="1" applyFill="1" applyBorder="1" applyAlignment="1">
      <alignment horizontal="center" vertical="center" wrapText="1"/>
    </xf>
    <xf numFmtId="2" fontId="6" fillId="0" borderId="40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4" fontId="17" fillId="0" borderId="52" xfId="0" applyNumberFormat="1" applyFont="1" applyFill="1" applyBorder="1" applyAlignment="1">
      <alignment horizontal="left" vertical="center" wrapText="1"/>
    </xf>
    <xf numFmtId="4" fontId="17" fillId="0" borderId="52" xfId="0" applyNumberFormat="1" applyFont="1" applyFill="1" applyBorder="1" applyAlignment="1">
      <alignment horizontal="center" vertical="center" wrapText="1"/>
    </xf>
    <xf numFmtId="4" fontId="17" fillId="0" borderId="59" xfId="0" applyNumberFormat="1" applyFont="1" applyFill="1" applyBorder="1" applyAlignment="1">
      <alignment horizontal="center" vertical="center" wrapText="1"/>
    </xf>
    <xf numFmtId="4" fontId="17" fillId="0" borderId="28" xfId="0" applyNumberFormat="1" applyFont="1" applyFill="1" applyBorder="1" applyAlignment="1">
      <alignment horizontal="center" vertical="center" wrapText="1"/>
    </xf>
    <xf numFmtId="4" fontId="17" fillId="0" borderId="2" xfId="0" applyNumberFormat="1" applyFont="1" applyFill="1" applyBorder="1" applyAlignment="1">
      <alignment horizontal="center" vertical="center" wrapText="1"/>
    </xf>
    <xf numFmtId="4" fontId="17" fillId="0" borderId="26" xfId="0" applyNumberFormat="1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vertical="top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5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" fontId="6" fillId="0" borderId="34" xfId="0" applyNumberFormat="1" applyFont="1" applyFill="1" applyBorder="1" applyAlignment="1">
      <alignment horizontal="center" vertical="center" wrapText="1"/>
    </xf>
    <xf numFmtId="4" fontId="6" fillId="0" borderId="50" xfId="0" applyNumberFormat="1" applyFont="1" applyFill="1" applyBorder="1" applyAlignment="1">
      <alignment horizontal="center" vertical="center" wrapText="1"/>
    </xf>
    <xf numFmtId="4" fontId="6" fillId="0" borderId="57" xfId="0" applyNumberFormat="1" applyFont="1" applyFill="1" applyBorder="1" applyAlignment="1">
      <alignment horizontal="center" vertical="center" wrapText="1"/>
    </xf>
    <xf numFmtId="4" fontId="6" fillId="0" borderId="3" xfId="0" applyNumberFormat="1" applyFont="1" applyFill="1" applyBorder="1" applyAlignment="1">
      <alignment horizontal="center" vertical="center" wrapText="1"/>
    </xf>
    <xf numFmtId="4" fontId="6" fillId="0" borderId="4" xfId="0" applyNumberFormat="1" applyFont="1" applyFill="1" applyBorder="1" applyAlignment="1">
      <alignment horizontal="center" vertical="center" wrapText="1"/>
    </xf>
    <xf numFmtId="4" fontId="6" fillId="0" borderId="5" xfId="0" applyNumberFormat="1" applyFont="1" applyFill="1" applyBorder="1" applyAlignment="1">
      <alignment horizontal="center" vertical="center" wrapText="1"/>
    </xf>
    <xf numFmtId="4" fontId="6" fillId="0" borderId="2" xfId="0" applyNumberFormat="1" applyFont="1" applyFill="1" applyBorder="1" applyAlignment="1">
      <alignment horizontal="center" vertical="center" wrapText="1"/>
    </xf>
    <xf numFmtId="4" fontId="6" fillId="0" borderId="26" xfId="0" applyNumberFormat="1" applyFont="1" applyFill="1" applyBorder="1" applyAlignment="1">
      <alignment horizontal="center" vertical="center" wrapText="1"/>
    </xf>
    <xf numFmtId="4" fontId="17" fillId="0" borderId="15" xfId="0" applyNumberFormat="1" applyFont="1" applyFill="1" applyBorder="1" applyAlignment="1">
      <alignment horizontal="center" vertical="center" wrapText="1"/>
    </xf>
    <xf numFmtId="4" fontId="14" fillId="0" borderId="35" xfId="0" applyNumberFormat="1" applyFont="1" applyFill="1" applyBorder="1" applyAlignment="1">
      <alignment horizontal="center" vertical="center" wrapText="1"/>
    </xf>
    <xf numFmtId="4" fontId="17" fillId="0" borderId="1" xfId="0" applyNumberFormat="1" applyFont="1" applyFill="1" applyBorder="1" applyAlignment="1">
      <alignment horizontal="center" vertical="center" wrapText="1"/>
    </xf>
    <xf numFmtId="4" fontId="17" fillId="0" borderId="16" xfId="0" applyNumberFormat="1" applyFont="1" applyFill="1" applyBorder="1" applyAlignment="1">
      <alignment horizontal="center" vertical="center" wrapText="1"/>
    </xf>
    <xf numFmtId="164" fontId="17" fillId="0" borderId="35" xfId="0" applyNumberFormat="1" applyFont="1" applyFill="1" applyBorder="1" applyAlignment="1">
      <alignment horizontal="center" vertical="center" wrapText="1"/>
    </xf>
    <xf numFmtId="3" fontId="17" fillId="0" borderId="58" xfId="0" applyNumberFormat="1" applyFont="1" applyFill="1" applyBorder="1" applyAlignment="1">
      <alignment horizontal="center" vertical="center" wrapText="1"/>
    </xf>
    <xf numFmtId="4" fontId="17" fillId="0" borderId="15" xfId="0" applyNumberFormat="1" applyFont="1" applyFill="1" applyBorder="1" applyAlignment="1">
      <alignment vertical="center" wrapText="1"/>
    </xf>
    <xf numFmtId="4" fontId="17" fillId="0" borderId="1" xfId="0" applyNumberFormat="1" applyFont="1" applyFill="1" applyBorder="1" applyAlignment="1">
      <alignment vertical="center" wrapText="1"/>
    </xf>
    <xf numFmtId="4" fontId="17" fillId="0" borderId="16" xfId="0" applyNumberFormat="1" applyFont="1" applyFill="1" applyBorder="1" applyAlignment="1">
      <alignment vertical="center" wrapText="1"/>
    </xf>
    <xf numFmtId="0" fontId="6" fillId="0" borderId="46" xfId="0" applyFont="1" applyFill="1" applyBorder="1" applyAlignment="1">
      <alignment vertical="top" wrapText="1"/>
    </xf>
    <xf numFmtId="0" fontId="6" fillId="0" borderId="31" xfId="0" applyFont="1" applyFill="1" applyBorder="1" applyAlignment="1">
      <alignment horizontal="center" vertical="center" wrapText="1"/>
    </xf>
    <xf numFmtId="4" fontId="6" fillId="0" borderId="43" xfId="0" applyNumberFormat="1" applyFont="1" applyFill="1" applyBorder="1" applyAlignment="1">
      <alignment horizontal="center" vertical="center" wrapText="1"/>
    </xf>
    <xf numFmtId="4" fontId="6" fillId="0" borderId="52" xfId="0" applyNumberFormat="1" applyFont="1" applyFill="1" applyBorder="1" applyAlignment="1">
      <alignment horizontal="center" vertical="center" wrapText="1"/>
    </xf>
    <xf numFmtId="4" fontId="6" fillId="0" borderId="28" xfId="0" applyNumberFormat="1" applyFont="1" applyFill="1" applyBorder="1" applyAlignment="1">
      <alignment horizontal="center" vertical="center" wrapText="1"/>
    </xf>
    <xf numFmtId="4" fontId="6" fillId="0" borderId="15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6" fillId="0" borderId="16" xfId="0" applyNumberFormat="1" applyFont="1" applyFill="1" applyBorder="1" applyAlignment="1">
      <alignment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9" fillId="10" borderId="7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24" fillId="2" borderId="15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15" fontId="40" fillId="0" borderId="31" xfId="0" applyNumberFormat="1" applyFont="1" applyBorder="1" applyAlignment="1">
      <alignment horizontal="center" vertical="center" wrapText="1"/>
    </xf>
    <xf numFmtId="15" fontId="40" fillId="0" borderId="46" xfId="0" applyNumberFormat="1" applyFont="1" applyBorder="1" applyAlignment="1">
      <alignment horizontal="center" vertical="center" wrapText="1"/>
    </xf>
    <xf numFmtId="0" fontId="43" fillId="0" borderId="0" xfId="0" applyFont="1" applyAlignment="1">
      <alignment vertical="top" wrapText="1"/>
    </xf>
    <xf numFmtId="0" fontId="43" fillId="0" borderId="0" xfId="0" applyFont="1" applyFill="1" applyAlignment="1">
      <alignment vertical="top" wrapText="1"/>
    </xf>
    <xf numFmtId="0" fontId="45" fillId="0" borderId="0" xfId="0" applyFont="1" applyFill="1" applyAlignment="1">
      <alignment horizontal="right" vertical="top" wrapText="1"/>
    </xf>
    <xf numFmtId="14" fontId="45" fillId="0" borderId="0" xfId="0" applyNumberFormat="1" applyFont="1" applyFill="1" applyAlignment="1">
      <alignment horizontal="left" vertical="top" wrapText="1"/>
    </xf>
    <xf numFmtId="0" fontId="45" fillId="0" borderId="0" xfId="0" applyFont="1" applyFill="1" applyAlignment="1">
      <alignment horizontal="center" vertical="center" wrapText="1"/>
    </xf>
    <xf numFmtId="0" fontId="43" fillId="0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39" fillId="0" borderId="78" xfId="0" applyFont="1" applyBorder="1" applyAlignment="1">
      <alignment horizontal="center" vertical="center" wrapText="1"/>
    </xf>
    <xf numFmtId="0" fontId="39" fillId="0" borderId="79" xfId="0" applyFont="1" applyBorder="1" applyAlignment="1">
      <alignment horizontal="center" vertical="center" wrapText="1"/>
    </xf>
    <xf numFmtId="4" fontId="39" fillId="0" borderId="80" xfId="0" applyNumberFormat="1" applyFont="1" applyBorder="1" applyAlignment="1">
      <alignment horizontal="center" vertical="center" wrapText="1"/>
    </xf>
    <xf numFmtId="0" fontId="39" fillId="0" borderId="81" xfId="0" applyFont="1" applyBorder="1" applyAlignment="1">
      <alignment horizontal="center" vertical="center" wrapText="1"/>
    </xf>
    <xf numFmtId="4" fontId="39" fillId="0" borderId="82" xfId="0" applyNumberFormat="1" applyFont="1" applyBorder="1" applyAlignment="1">
      <alignment horizontal="center" vertical="center" wrapText="1"/>
    </xf>
    <xf numFmtId="4" fontId="39" fillId="0" borderId="55" xfId="0" applyNumberFormat="1" applyFont="1" applyBorder="1" applyAlignment="1">
      <alignment horizontal="center" vertical="center" wrapText="1"/>
    </xf>
    <xf numFmtId="4" fontId="39" fillId="0" borderId="78" xfId="0" applyNumberFormat="1" applyFont="1" applyBorder="1" applyAlignment="1">
      <alignment horizontal="center" vertical="center" wrapText="1"/>
    </xf>
    <xf numFmtId="4" fontId="39" fillId="0" borderId="79" xfId="0" applyNumberFormat="1" applyFont="1" applyBorder="1" applyAlignment="1">
      <alignment horizontal="center" vertical="center" wrapText="1"/>
    </xf>
    <xf numFmtId="4" fontId="39" fillId="0" borderId="22" xfId="0" applyNumberFormat="1" applyFont="1" applyBorder="1" applyAlignment="1">
      <alignment horizontal="center" vertical="center" wrapText="1"/>
    </xf>
    <xf numFmtId="4" fontId="39" fillId="0" borderId="21" xfId="0" applyNumberFormat="1" applyFont="1" applyBorder="1" applyAlignment="1">
      <alignment horizontal="center" vertical="center" wrapText="1"/>
    </xf>
    <xf numFmtId="0" fontId="39" fillId="0" borderId="21" xfId="0" applyFont="1" applyBorder="1" applyAlignment="1">
      <alignment horizontal="center" vertical="center" wrapText="1"/>
    </xf>
    <xf numFmtId="0" fontId="39" fillId="10" borderId="71" xfId="0" applyFont="1" applyFill="1" applyBorder="1" applyAlignment="1">
      <alignment horizontal="center" vertical="center" wrapText="1"/>
    </xf>
    <xf numFmtId="0" fontId="46" fillId="2" borderId="73" xfId="0" applyFont="1" applyFill="1" applyBorder="1" applyAlignment="1">
      <alignment horizontal="center" vertical="center" wrapText="1"/>
    </xf>
    <xf numFmtId="0" fontId="39" fillId="2" borderId="72" xfId="0" applyFont="1" applyFill="1" applyBorder="1" applyAlignment="1">
      <alignment horizontal="center" vertical="center" wrapText="1"/>
    </xf>
    <xf numFmtId="0" fontId="46" fillId="2" borderId="72" xfId="0" applyFont="1" applyFill="1" applyBorder="1" applyAlignment="1">
      <alignment horizontal="left" vertical="center" wrapText="1"/>
    </xf>
    <xf numFmtId="0" fontId="39" fillId="2" borderId="74" xfId="0" applyFont="1" applyFill="1" applyBorder="1" applyAlignment="1">
      <alignment horizontal="center" vertical="center" wrapText="1"/>
    </xf>
    <xf numFmtId="0" fontId="39" fillId="2" borderId="83" xfId="0" applyFont="1" applyFill="1" applyBorder="1" applyAlignment="1">
      <alignment horizontal="center" vertical="center" wrapText="1"/>
    </xf>
    <xf numFmtId="0" fontId="39" fillId="2" borderId="84" xfId="0" applyFont="1" applyFill="1" applyBorder="1" applyAlignment="1">
      <alignment horizontal="center" vertical="center" wrapText="1"/>
    </xf>
    <xf numFmtId="0" fontId="43" fillId="2" borderId="73" xfId="0" applyFont="1" applyFill="1" applyBorder="1" applyAlignment="1">
      <alignment vertical="top" wrapText="1"/>
    </xf>
    <xf numFmtId="0" fontId="43" fillId="2" borderId="74" xfId="0" applyFont="1" applyFill="1" applyBorder="1" applyAlignment="1">
      <alignment vertical="top" wrapText="1"/>
    </xf>
    <xf numFmtId="0" fontId="3" fillId="0" borderId="73" xfId="0" applyFont="1" applyBorder="1" applyAlignment="1">
      <alignment horizontal="center" vertical="center" wrapText="1"/>
    </xf>
    <xf numFmtId="0" fontId="47" fillId="0" borderId="72" xfId="0" applyFont="1" applyFill="1" applyBorder="1" applyAlignment="1">
      <alignment vertical="top" wrapText="1"/>
    </xf>
    <xf numFmtId="0" fontId="47" fillId="0" borderId="72" xfId="0" applyFont="1" applyFill="1" applyBorder="1" applyAlignment="1">
      <alignment horizontal="center" vertical="center" wrapText="1"/>
    </xf>
    <xf numFmtId="0" fontId="3" fillId="0" borderId="72" xfId="0" applyFont="1" applyFill="1" applyBorder="1" applyAlignment="1">
      <alignment vertical="top" wrapText="1"/>
    </xf>
    <xf numFmtId="0" fontId="3" fillId="0" borderId="72" xfId="0" applyFont="1" applyFill="1" applyBorder="1" applyAlignment="1">
      <alignment horizontal="center" vertical="center" wrapText="1"/>
    </xf>
    <xf numFmtId="2" fontId="3" fillId="0" borderId="72" xfId="0" applyNumberFormat="1" applyFont="1" applyFill="1" applyBorder="1" applyAlignment="1">
      <alignment horizontal="right" vertical="center" wrapText="1"/>
    </xf>
    <xf numFmtId="2" fontId="3" fillId="0" borderId="74" xfId="0" applyNumberFormat="1" applyFont="1" applyFill="1" applyBorder="1" applyAlignment="1">
      <alignment horizontal="right" vertical="center" wrapText="1"/>
    </xf>
    <xf numFmtId="0" fontId="3" fillId="0" borderId="83" xfId="0" applyFont="1" applyBorder="1" applyAlignment="1">
      <alignment horizontal="center" vertical="center" wrapText="1"/>
    </xf>
    <xf numFmtId="4" fontId="3" fillId="9" borderId="72" xfId="0" applyNumberFormat="1" applyFont="1" applyFill="1" applyBorder="1" applyAlignment="1">
      <alignment horizontal="center" vertical="center" wrapText="1"/>
    </xf>
    <xf numFmtId="0" fontId="3" fillId="0" borderId="84" xfId="0" applyFont="1" applyBorder="1" applyAlignment="1">
      <alignment vertical="top" wrapText="1"/>
    </xf>
    <xf numFmtId="2" fontId="47" fillId="0" borderId="72" xfId="0" applyNumberFormat="1" applyFont="1" applyFill="1" applyBorder="1" applyAlignment="1">
      <alignment horizontal="center" vertical="center" wrapText="1"/>
    </xf>
    <xf numFmtId="0" fontId="48" fillId="0" borderId="72" xfId="0" applyFont="1" applyFill="1" applyBorder="1" applyAlignment="1">
      <alignment vertical="top" wrapText="1"/>
    </xf>
    <xf numFmtId="0" fontId="48" fillId="0" borderId="72" xfId="0" applyFont="1" applyFill="1" applyBorder="1" applyAlignment="1">
      <alignment horizontal="center" vertical="center" wrapText="1"/>
    </xf>
    <xf numFmtId="2" fontId="48" fillId="0" borderId="72" xfId="0" applyNumberFormat="1" applyFont="1" applyFill="1" applyBorder="1" applyAlignment="1">
      <alignment horizontal="right" vertical="center" wrapText="1"/>
    </xf>
    <xf numFmtId="2" fontId="48" fillId="0" borderId="74" xfId="0" applyNumberFormat="1" applyFont="1" applyFill="1" applyBorder="1" applyAlignment="1">
      <alignment horizontal="right" vertical="center" wrapText="1"/>
    </xf>
    <xf numFmtId="0" fontId="48" fillId="0" borderId="83" xfId="0" applyFont="1" applyBorder="1" applyAlignment="1">
      <alignment horizontal="center" vertical="center" wrapText="1"/>
    </xf>
    <xf numFmtId="0" fontId="48" fillId="0" borderId="84" xfId="0" applyFont="1" applyBorder="1" applyAlignment="1">
      <alignment vertical="top" wrapText="1"/>
    </xf>
    <xf numFmtId="2" fontId="48" fillId="0" borderId="83" xfId="0" applyNumberFormat="1" applyFont="1" applyBorder="1" applyAlignment="1">
      <alignment horizontal="center" vertical="center" wrapText="1"/>
    </xf>
    <xf numFmtId="0" fontId="47" fillId="2" borderId="72" xfId="0" applyFont="1" applyFill="1" applyBorder="1" applyAlignment="1">
      <alignment horizontal="center" vertical="center" wrapText="1"/>
    </xf>
    <xf numFmtId="0" fontId="3" fillId="2" borderId="72" xfId="0" applyFont="1" applyFill="1" applyBorder="1" applyAlignment="1">
      <alignment horizontal="center" vertical="center" wrapText="1"/>
    </xf>
    <xf numFmtId="2" fontId="3" fillId="2" borderId="72" xfId="0" applyNumberFormat="1" applyFont="1" applyFill="1" applyBorder="1" applyAlignment="1">
      <alignment horizontal="right" vertical="center" wrapText="1"/>
    </xf>
    <xf numFmtId="2" fontId="3" fillId="2" borderId="74" xfId="0" applyNumberFormat="1" applyFont="1" applyFill="1" applyBorder="1" applyAlignment="1">
      <alignment horizontal="right" vertical="center" wrapText="1"/>
    </xf>
    <xf numFmtId="0" fontId="3" fillId="2" borderId="83" xfId="0" applyFont="1" applyFill="1" applyBorder="1" applyAlignment="1">
      <alignment horizontal="center" vertical="center" wrapText="1"/>
    </xf>
    <xf numFmtId="0" fontId="3" fillId="2" borderId="84" xfId="0" applyFont="1" applyFill="1" applyBorder="1" applyAlignment="1">
      <alignment vertical="top" wrapText="1"/>
    </xf>
    <xf numFmtId="2" fontId="48" fillId="0" borderId="72" xfId="0" applyNumberFormat="1" applyFont="1" applyFill="1" applyBorder="1" applyAlignment="1">
      <alignment horizontal="right" vertical="top" wrapText="1"/>
    </xf>
    <xf numFmtId="2" fontId="47" fillId="0" borderId="72" xfId="0" applyNumberFormat="1" applyFont="1" applyFill="1" applyBorder="1" applyAlignment="1">
      <alignment horizontal="right" vertical="center" wrapText="1"/>
    </xf>
    <xf numFmtId="4" fontId="3" fillId="0" borderId="83" xfId="0" applyNumberFormat="1" applyFont="1" applyBorder="1" applyAlignment="1">
      <alignment horizontal="center" vertical="center" wrapText="1"/>
    </xf>
    <xf numFmtId="2" fontId="3" fillId="0" borderId="83" xfId="0" applyNumberFormat="1" applyFont="1" applyBorder="1" applyAlignment="1">
      <alignment horizontal="center" vertical="center" wrapText="1"/>
    </xf>
    <xf numFmtId="0" fontId="48" fillId="0" borderId="73" xfId="0" applyFont="1" applyBorder="1" applyAlignment="1">
      <alignment horizontal="center" vertical="center" wrapText="1"/>
    </xf>
    <xf numFmtId="4" fontId="47" fillId="0" borderId="72" xfId="0" applyNumberFormat="1" applyFont="1" applyFill="1" applyBorder="1" applyAlignment="1">
      <alignment horizontal="center" vertical="center" wrapText="1"/>
    </xf>
    <xf numFmtId="4" fontId="48" fillId="0" borderId="83" xfId="0" applyNumberFormat="1" applyFont="1" applyBorder="1" applyAlignment="1">
      <alignment horizontal="center" vertical="center" wrapText="1"/>
    </xf>
    <xf numFmtId="0" fontId="48" fillId="0" borderId="73" xfId="0" applyFont="1" applyFill="1" applyBorder="1" applyAlignment="1">
      <alignment horizontal="center" vertical="center" wrapText="1"/>
    </xf>
    <xf numFmtId="0" fontId="48" fillId="0" borderId="83" xfId="0" applyFont="1" applyFill="1" applyBorder="1" applyAlignment="1">
      <alignment horizontal="center" vertical="center" wrapText="1"/>
    </xf>
    <xf numFmtId="0" fontId="48" fillId="0" borderId="84" xfId="0" applyFont="1" applyFill="1" applyBorder="1" applyAlignment="1">
      <alignment vertical="top" wrapText="1"/>
    </xf>
    <xf numFmtId="0" fontId="3" fillId="7" borderId="84" xfId="0" applyFont="1" applyFill="1" applyBorder="1" applyAlignment="1">
      <alignment vertical="top" wrapText="1"/>
    </xf>
    <xf numFmtId="2" fontId="47" fillId="0" borderId="74" xfId="0" applyNumberFormat="1" applyFont="1" applyFill="1" applyBorder="1" applyAlignment="1">
      <alignment horizontal="right" vertical="center" wrapText="1"/>
    </xf>
    <xf numFmtId="0" fontId="47" fillId="0" borderId="83" xfId="0" applyFont="1" applyBorder="1" applyAlignment="1">
      <alignment horizontal="center" vertical="center" wrapText="1"/>
    </xf>
    <xf numFmtId="0" fontId="47" fillId="0" borderId="84" xfId="0" applyFont="1" applyBorder="1" applyAlignment="1">
      <alignment vertical="top" wrapText="1"/>
    </xf>
    <xf numFmtId="2" fontId="47" fillId="2" borderId="72" xfId="0" applyNumberFormat="1" applyFont="1" applyFill="1" applyBorder="1" applyAlignment="1">
      <alignment horizontal="right" vertical="center" wrapText="1"/>
    </xf>
    <xf numFmtId="2" fontId="47" fillId="2" borderId="74" xfId="0" applyNumberFormat="1" applyFont="1" applyFill="1" applyBorder="1" applyAlignment="1">
      <alignment horizontal="right" vertical="center" wrapText="1"/>
    </xf>
    <xf numFmtId="0" fontId="47" fillId="2" borderId="83" xfId="0" applyFont="1" applyFill="1" applyBorder="1" applyAlignment="1">
      <alignment horizontal="center" vertical="center" wrapText="1"/>
    </xf>
    <xf numFmtId="0" fontId="47" fillId="2" borderId="84" xfId="0" applyFont="1" applyFill="1" applyBorder="1" applyAlignment="1">
      <alignment vertical="top" wrapText="1"/>
    </xf>
    <xf numFmtId="0" fontId="52" fillId="2" borderId="73" xfId="0" applyFont="1" applyFill="1" applyBorder="1" applyAlignment="1">
      <alignment horizontal="center" vertical="center" wrapText="1"/>
    </xf>
    <xf numFmtId="0" fontId="48" fillId="2" borderId="72" xfId="0" applyFont="1" applyFill="1" applyBorder="1" applyAlignment="1">
      <alignment horizontal="center" vertical="center" wrapText="1"/>
    </xf>
    <xf numFmtId="2" fontId="48" fillId="2" borderId="72" xfId="0" applyNumberFormat="1" applyFont="1" applyFill="1" applyBorder="1" applyAlignment="1">
      <alignment horizontal="right" vertical="center" wrapText="1"/>
    </xf>
    <xf numFmtId="2" fontId="48" fillId="2" borderId="74" xfId="0" applyNumberFormat="1" applyFont="1" applyFill="1" applyBorder="1" applyAlignment="1">
      <alignment horizontal="right" vertical="center" wrapText="1"/>
    </xf>
    <xf numFmtId="0" fontId="48" fillId="2" borderId="83" xfId="0" applyFont="1" applyFill="1" applyBorder="1" applyAlignment="1">
      <alignment horizontal="center" vertical="center" wrapText="1"/>
    </xf>
    <xf numFmtId="0" fontId="48" fillId="2" borderId="84" xfId="0" applyFont="1" applyFill="1" applyBorder="1" applyAlignment="1">
      <alignment vertical="top" wrapText="1"/>
    </xf>
    <xf numFmtId="0" fontId="47" fillId="0" borderId="73" xfId="0" applyFont="1" applyBorder="1" applyAlignment="1">
      <alignment horizontal="center" vertical="center" wrapText="1"/>
    </xf>
    <xf numFmtId="0" fontId="3" fillId="0" borderId="73" xfId="0" applyFont="1" applyFill="1" applyBorder="1" applyAlignment="1">
      <alignment horizontal="center" vertical="center" wrapText="1"/>
    </xf>
    <xf numFmtId="0" fontId="3" fillId="0" borderId="84" xfId="0" applyFont="1" applyFill="1" applyBorder="1" applyAlignment="1">
      <alignment vertical="top" wrapText="1"/>
    </xf>
    <xf numFmtId="2" fontId="43" fillId="0" borderId="72" xfId="0" applyNumberFormat="1" applyFont="1" applyFill="1" applyBorder="1" applyAlignment="1">
      <alignment horizontal="right" vertical="center" wrapText="1"/>
    </xf>
    <xf numFmtId="0" fontId="53" fillId="2" borderId="73" xfId="0" applyFont="1" applyFill="1" applyBorder="1" applyAlignment="1">
      <alignment horizontal="center" vertical="center" wrapText="1"/>
    </xf>
    <xf numFmtId="4" fontId="47" fillId="2" borderId="72" xfId="0" applyNumberFormat="1" applyFont="1" applyFill="1" applyBorder="1" applyAlignment="1">
      <alignment horizontal="center" vertical="center" wrapText="1"/>
    </xf>
    <xf numFmtId="2" fontId="3" fillId="2" borderId="74" xfId="0" applyNumberFormat="1" applyFont="1" applyFill="1" applyBorder="1" applyAlignment="1">
      <alignment horizontal="right" vertical="top" wrapText="1"/>
    </xf>
    <xf numFmtId="4" fontId="3" fillId="2" borderId="83" xfId="0" applyNumberFormat="1" applyFont="1" applyFill="1" applyBorder="1" applyAlignment="1">
      <alignment vertical="top" wrapText="1"/>
    </xf>
    <xf numFmtId="4" fontId="3" fillId="2" borderId="72" xfId="0" applyNumberFormat="1" applyFont="1" applyFill="1" applyBorder="1" applyAlignment="1">
      <alignment vertical="top" wrapText="1"/>
    </xf>
    <xf numFmtId="0" fontId="47" fillId="0" borderId="72" xfId="0" applyFont="1" applyBorder="1" applyAlignment="1">
      <alignment horizontal="center" vertical="center" wrapText="1"/>
    </xf>
    <xf numFmtId="4" fontId="47" fillId="0" borderId="72" xfId="0" applyNumberFormat="1" applyFont="1" applyBorder="1" applyAlignment="1">
      <alignment horizontal="center" vertical="center" wrapText="1"/>
    </xf>
    <xf numFmtId="0" fontId="48" fillId="0" borderId="72" xfId="0" applyFont="1" applyBorder="1" applyAlignment="1">
      <alignment horizontal="center" vertical="center" wrapText="1"/>
    </xf>
    <xf numFmtId="2" fontId="48" fillId="0" borderId="72" xfId="0" applyNumberFormat="1" applyFont="1" applyBorder="1" applyAlignment="1">
      <alignment horizontal="right" vertical="center" wrapText="1"/>
    </xf>
    <xf numFmtId="2" fontId="48" fillId="0" borderId="74" xfId="0" applyNumberFormat="1" applyFont="1" applyBorder="1" applyAlignment="1">
      <alignment horizontal="right" vertical="center" wrapText="1"/>
    </xf>
    <xf numFmtId="0" fontId="3" fillId="0" borderId="75" xfId="0" applyFont="1" applyBorder="1" applyAlignment="1">
      <alignment horizontal="center" vertical="center" wrapText="1"/>
    </xf>
    <xf numFmtId="0" fontId="47" fillId="0" borderId="76" xfId="0" applyFont="1" applyBorder="1" applyAlignment="1">
      <alignment horizontal="center" vertical="center" wrapText="1"/>
    </xf>
    <xf numFmtId="4" fontId="47" fillId="0" borderId="76" xfId="0" applyNumberFormat="1" applyFont="1" applyBorder="1" applyAlignment="1">
      <alignment horizontal="center" vertical="center" wrapText="1"/>
    </xf>
    <xf numFmtId="0" fontId="48" fillId="0" borderId="76" xfId="0" applyFont="1" applyBorder="1" applyAlignment="1">
      <alignment horizontal="center" vertical="center" wrapText="1"/>
    </xf>
    <xf numFmtId="2" fontId="48" fillId="0" borderId="76" xfId="0" applyNumberFormat="1" applyFont="1" applyBorder="1" applyAlignment="1">
      <alignment horizontal="right" vertical="center" wrapText="1"/>
    </xf>
    <xf numFmtId="2" fontId="48" fillId="0" borderId="77" xfId="0" applyNumberFormat="1" applyFont="1" applyBorder="1" applyAlignment="1">
      <alignment horizontal="right" vertical="center" wrapText="1"/>
    </xf>
    <xf numFmtId="2" fontId="3" fillId="0" borderId="74" xfId="0" applyNumberFormat="1" applyFont="1" applyBorder="1" applyAlignment="1">
      <alignment horizontal="right" vertical="center" wrapText="1"/>
    </xf>
    <xf numFmtId="2" fontId="3" fillId="0" borderId="73" xfId="0" applyNumberFormat="1" applyFont="1" applyBorder="1" applyAlignment="1">
      <alignment horizontal="right" vertical="center" wrapText="1"/>
    </xf>
    <xf numFmtId="2" fontId="3" fillId="0" borderId="74" xfId="0" applyNumberFormat="1" applyFont="1" applyBorder="1" applyAlignment="1">
      <alignment vertical="center" wrapText="1"/>
    </xf>
    <xf numFmtId="2" fontId="3" fillId="2" borderId="73" xfId="0" applyNumberFormat="1" applyFont="1" applyFill="1" applyBorder="1" applyAlignment="1">
      <alignment vertical="center" wrapText="1"/>
    </xf>
    <xf numFmtId="2" fontId="3" fillId="2" borderId="74" xfId="0" applyNumberFormat="1" applyFont="1" applyFill="1" applyBorder="1" applyAlignment="1">
      <alignment vertical="center" wrapText="1"/>
    </xf>
    <xf numFmtId="2" fontId="48" fillId="0" borderId="74" xfId="0" applyNumberFormat="1" applyFont="1" applyBorder="1" applyAlignment="1">
      <alignment vertical="center" wrapText="1"/>
    </xf>
    <xf numFmtId="2" fontId="48" fillId="0" borderId="74" xfId="0" applyNumberFormat="1" applyFont="1" applyFill="1" applyBorder="1" applyAlignment="1">
      <alignment vertical="center" wrapText="1"/>
    </xf>
    <xf numFmtId="2" fontId="48" fillId="2" borderId="73" xfId="0" applyNumberFormat="1" applyFont="1" applyFill="1" applyBorder="1" applyAlignment="1">
      <alignment vertical="center" wrapText="1"/>
    </xf>
    <xf numFmtId="2" fontId="48" fillId="2" borderId="74" xfId="0" applyNumberFormat="1" applyFont="1" applyFill="1" applyBorder="1" applyAlignment="1">
      <alignment vertical="center" wrapText="1"/>
    </xf>
    <xf numFmtId="2" fontId="47" fillId="0" borderId="74" xfId="0" applyNumberFormat="1" applyFont="1" applyBorder="1" applyAlignment="1">
      <alignment vertical="center" wrapText="1"/>
    </xf>
    <xf numFmtId="2" fontId="3" fillId="0" borderId="75" xfId="0" applyNumberFormat="1" applyFont="1" applyBorder="1" applyAlignment="1">
      <alignment vertical="center" wrapText="1"/>
    </xf>
    <xf numFmtId="2" fontId="3" fillId="0" borderId="77" xfId="0" applyNumberFormat="1" applyFont="1" applyBorder="1" applyAlignment="1">
      <alignment vertical="center" wrapText="1"/>
    </xf>
    <xf numFmtId="0" fontId="3" fillId="2" borderId="83" xfId="0" applyFont="1" applyFill="1" applyBorder="1" applyAlignment="1">
      <alignment horizontal="center" wrapText="1"/>
    </xf>
    <xf numFmtId="0" fontId="3" fillId="2" borderId="72" xfId="0" applyFont="1" applyFill="1" applyBorder="1" applyAlignment="1">
      <alignment horizontal="center" wrapText="1"/>
    </xf>
    <xf numFmtId="0" fontId="3" fillId="0" borderId="83" xfId="0" applyFont="1" applyBorder="1" applyAlignment="1">
      <alignment horizontal="center" wrapText="1"/>
    </xf>
    <xf numFmtId="0" fontId="3" fillId="0" borderId="72" xfId="0" applyFont="1" applyBorder="1" applyAlignment="1">
      <alignment horizontal="center" wrapText="1"/>
    </xf>
    <xf numFmtId="0" fontId="48" fillId="0" borderId="83" xfId="0" applyFont="1" applyBorder="1" applyAlignment="1">
      <alignment horizontal="center" wrapText="1"/>
    </xf>
    <xf numFmtId="0" fontId="48" fillId="0" borderId="72" xfId="0" applyFont="1" applyBorder="1" applyAlignment="1">
      <alignment horizontal="center" wrapText="1"/>
    </xf>
    <xf numFmtId="0" fontId="48" fillId="0" borderId="83" xfId="0" applyFont="1" applyFill="1" applyBorder="1" applyAlignment="1">
      <alignment horizontal="center" wrapText="1"/>
    </xf>
    <xf numFmtId="0" fontId="48" fillId="0" borderId="72" xfId="0" applyFont="1" applyFill="1" applyBorder="1" applyAlignment="1">
      <alignment horizontal="center" wrapText="1"/>
    </xf>
    <xf numFmtId="0" fontId="48" fillId="2" borderId="83" xfId="0" applyFont="1" applyFill="1" applyBorder="1" applyAlignment="1">
      <alignment horizontal="center" wrapText="1"/>
    </xf>
    <xf numFmtId="0" fontId="48" fillId="2" borderId="72" xfId="0" applyFont="1" applyFill="1" applyBorder="1" applyAlignment="1">
      <alignment horizontal="center" wrapText="1"/>
    </xf>
    <xf numFmtId="0" fontId="47" fillId="0" borderId="83" xfId="0" applyFont="1" applyBorder="1" applyAlignment="1">
      <alignment horizontal="center" wrapText="1"/>
    </xf>
    <xf numFmtId="0" fontId="47" fillId="0" borderId="72" xfId="0" applyFont="1" applyBorder="1" applyAlignment="1">
      <alignment horizontal="center" wrapText="1"/>
    </xf>
    <xf numFmtId="0" fontId="47" fillId="0" borderId="72" xfId="0" applyFont="1" applyBorder="1" applyAlignment="1">
      <alignment vertical="center" wrapText="1"/>
    </xf>
    <xf numFmtId="0" fontId="47" fillId="0" borderId="72" xfId="0" applyFont="1" applyFill="1" applyBorder="1" applyAlignment="1">
      <alignment vertical="center" wrapText="1"/>
    </xf>
    <xf numFmtId="0" fontId="3" fillId="0" borderId="72" xfId="0" applyFont="1" applyFill="1" applyBorder="1" applyAlignment="1">
      <alignment vertical="center" wrapText="1"/>
    </xf>
    <xf numFmtId="0" fontId="48" fillId="0" borderId="72" xfId="0" applyFont="1" applyFill="1" applyBorder="1" applyAlignment="1">
      <alignment vertical="center" wrapText="1"/>
    </xf>
    <xf numFmtId="0" fontId="47" fillId="2" borderId="72" xfId="0" applyFont="1" applyFill="1" applyBorder="1" applyAlignment="1">
      <alignment vertical="center" wrapText="1"/>
    </xf>
    <xf numFmtId="0" fontId="49" fillId="2" borderId="72" xfId="0" applyFont="1" applyFill="1" applyBorder="1" applyAlignment="1">
      <alignment vertical="center" wrapText="1"/>
    </xf>
    <xf numFmtId="0" fontId="46" fillId="2" borderId="72" xfId="0" applyFont="1" applyFill="1" applyBorder="1" applyAlignment="1">
      <alignment vertical="center" wrapText="1"/>
    </xf>
    <xf numFmtId="0" fontId="52" fillId="2" borderId="72" xfId="0" applyFont="1" applyFill="1" applyBorder="1" applyAlignment="1">
      <alignment vertical="center" wrapText="1"/>
    </xf>
    <xf numFmtId="0" fontId="48" fillId="0" borderId="72" xfId="0" applyFont="1" applyBorder="1" applyAlignment="1">
      <alignment vertical="center" wrapText="1"/>
    </xf>
    <xf numFmtId="0" fontId="47" fillId="0" borderId="76" xfId="0" applyFont="1" applyBorder="1" applyAlignment="1">
      <alignment vertical="center" wrapText="1"/>
    </xf>
    <xf numFmtId="0" fontId="48" fillId="0" borderId="76" xfId="0" applyFont="1" applyBorder="1" applyAlignment="1">
      <alignment vertical="center" wrapText="1"/>
    </xf>
    <xf numFmtId="0" fontId="39" fillId="10" borderId="20" xfId="0" applyFont="1" applyFill="1" applyBorder="1" applyAlignment="1">
      <alignment horizontal="center" vertical="center" wrapText="1"/>
    </xf>
    <xf numFmtId="0" fontId="41" fillId="10" borderId="80" xfId="0" applyFont="1" applyFill="1" applyBorder="1" applyAlignment="1">
      <alignment horizontal="center" vertical="center" wrapText="1"/>
    </xf>
    <xf numFmtId="0" fontId="44" fillId="3" borderId="0" xfId="0" applyFont="1" applyFill="1" applyAlignment="1">
      <alignment horizontal="centerContinuous" vertical="top" wrapText="1"/>
    </xf>
    <xf numFmtId="0" fontId="44" fillId="3" borderId="0" xfId="0" applyFont="1" applyFill="1" applyAlignment="1">
      <alignment horizontal="centerContinuous" vertical="center" wrapText="1"/>
    </xf>
    <xf numFmtId="0" fontId="44" fillId="3" borderId="0" xfId="0" applyFont="1" applyFill="1" applyAlignment="1">
      <alignment horizontal="centerContinuous" vertical="top"/>
    </xf>
    <xf numFmtId="0" fontId="6" fillId="0" borderId="0" xfId="0" applyFont="1" applyFill="1" applyAlignment="1">
      <alignment vertical="top" wrapText="1"/>
    </xf>
    <xf numFmtId="0" fontId="13" fillId="5" borderId="0" xfId="0" applyFont="1" applyFill="1" applyAlignment="1">
      <alignment horizontal="centerContinuous" vertical="top"/>
    </xf>
    <xf numFmtId="4" fontId="3" fillId="0" borderId="74" xfId="0" applyNumberFormat="1" applyFont="1" applyBorder="1" applyAlignment="1">
      <alignment horizontal="right" vertical="center" wrapText="1"/>
    </xf>
    <xf numFmtId="4" fontId="40" fillId="0" borderId="85" xfId="0" applyNumberFormat="1" applyFont="1" applyBorder="1" applyAlignment="1">
      <alignment horizontal="center" vertical="center" wrapText="1"/>
    </xf>
    <xf numFmtId="4" fontId="40" fillId="0" borderId="86" xfId="0" applyNumberFormat="1" applyFont="1" applyBorder="1" applyAlignment="1">
      <alignment horizontal="center" vertical="center" wrapText="1"/>
    </xf>
    <xf numFmtId="4" fontId="3" fillId="0" borderId="74" xfId="0" applyNumberFormat="1" applyFont="1" applyBorder="1" applyAlignment="1">
      <alignment vertical="center" wrapText="1"/>
    </xf>
    <xf numFmtId="4" fontId="3" fillId="0" borderId="72" xfId="0" applyNumberFormat="1" applyFont="1" applyBorder="1" applyAlignment="1">
      <alignment horizontal="center" wrapText="1"/>
    </xf>
    <xf numFmtId="4" fontId="3" fillId="0" borderId="83" xfId="0" applyNumberFormat="1" applyFont="1" applyBorder="1" applyAlignment="1">
      <alignment horizontal="center" wrapText="1"/>
    </xf>
    <xf numFmtId="4" fontId="48" fillId="0" borderId="74" xfId="0" applyNumberFormat="1" applyFont="1" applyFill="1" applyBorder="1" applyAlignment="1">
      <alignment vertical="center" wrapText="1"/>
    </xf>
    <xf numFmtId="4" fontId="48" fillId="0" borderId="83" xfId="0" applyNumberFormat="1" applyFont="1" applyFill="1" applyBorder="1" applyAlignment="1">
      <alignment horizontal="center" wrapText="1"/>
    </xf>
    <xf numFmtId="4" fontId="48" fillId="0" borderId="72" xfId="0" applyNumberFormat="1" applyFont="1" applyFill="1" applyBorder="1" applyAlignment="1">
      <alignment horizontal="center" wrapText="1"/>
    </xf>
    <xf numFmtId="4" fontId="40" fillId="0" borderId="87" xfId="0" applyNumberFormat="1" applyFont="1" applyBorder="1" applyAlignment="1">
      <alignment horizontal="center" vertical="center" wrapText="1"/>
    </xf>
    <xf numFmtId="0" fontId="47" fillId="9" borderId="72" xfId="0" applyFont="1" applyFill="1" applyBorder="1" applyAlignment="1">
      <alignment horizontal="center" vertical="center" wrapText="1"/>
    </xf>
    <xf numFmtId="4" fontId="47" fillId="9" borderId="72" xfId="0" applyNumberFormat="1" applyFont="1" applyFill="1" applyBorder="1" applyAlignment="1">
      <alignment horizontal="center" vertical="center" wrapText="1"/>
    </xf>
    <xf numFmtId="4" fontId="3" fillId="0" borderId="72" xfId="0" applyNumberFormat="1" applyFont="1" applyFill="1" applyBorder="1" applyAlignment="1">
      <alignment horizontal="center" vertical="center" wrapText="1"/>
    </xf>
    <xf numFmtId="4" fontId="3" fillId="0" borderId="72" xfId="0" applyNumberFormat="1" applyFont="1" applyBorder="1" applyAlignment="1">
      <alignment vertical="top" wrapText="1"/>
    </xf>
    <xf numFmtId="4" fontId="3" fillId="0" borderId="72" xfId="0" applyNumberFormat="1" applyFont="1" applyBorder="1" applyAlignment="1">
      <alignment horizontal="right" vertical="center" wrapText="1"/>
    </xf>
    <xf numFmtId="0" fontId="47" fillId="6" borderId="72" xfId="0" applyFont="1" applyFill="1" applyBorder="1" applyAlignment="1">
      <alignment horizontal="center" vertical="center" wrapText="1"/>
    </xf>
    <xf numFmtId="0" fontId="46" fillId="6" borderId="72" xfId="0" applyFont="1" applyFill="1" applyBorder="1" applyAlignment="1">
      <alignment vertical="top" wrapText="1"/>
    </xf>
    <xf numFmtId="0" fontId="3" fillId="6" borderId="72" xfId="0" applyFont="1" applyFill="1" applyBorder="1" applyAlignment="1">
      <alignment horizontal="center" vertical="center" wrapText="1"/>
    </xf>
    <xf numFmtId="4" fontId="3" fillId="6" borderId="72" xfId="0" applyNumberFormat="1" applyFont="1" applyFill="1" applyBorder="1" applyAlignment="1">
      <alignment horizontal="center" vertical="center" wrapText="1"/>
    </xf>
    <xf numFmtId="4" fontId="3" fillId="6" borderId="72" xfId="0" applyNumberFormat="1" applyFont="1" applyFill="1" applyBorder="1" applyAlignment="1">
      <alignment vertical="top" wrapText="1"/>
    </xf>
    <xf numFmtId="4" fontId="48" fillId="0" borderId="72" xfId="0" applyNumberFormat="1" applyFont="1" applyFill="1" applyBorder="1" applyAlignment="1">
      <alignment horizontal="center" vertical="center" wrapText="1"/>
    </xf>
    <xf numFmtId="4" fontId="48" fillId="0" borderId="72" xfId="0" applyNumberFormat="1" applyFont="1" applyBorder="1" applyAlignment="1">
      <alignment vertical="top" wrapText="1"/>
    </xf>
    <xf numFmtId="4" fontId="48" fillId="0" borderId="72" xfId="0" applyNumberFormat="1" applyFont="1" applyFill="1" applyBorder="1" applyAlignment="1">
      <alignment horizontal="left" vertical="center" wrapText="1"/>
    </xf>
    <xf numFmtId="164" fontId="47" fillId="9" borderId="72" xfId="0" applyNumberFormat="1" applyFont="1" applyFill="1" applyBorder="1" applyAlignment="1">
      <alignment horizontal="center" vertical="center" wrapText="1"/>
    </xf>
    <xf numFmtId="4" fontId="48" fillId="0" borderId="72" xfId="0" applyNumberFormat="1" applyFont="1" applyFill="1" applyBorder="1" applyAlignment="1">
      <alignment vertical="center" wrapText="1"/>
    </xf>
    <xf numFmtId="4" fontId="3" fillId="0" borderId="72" xfId="0" applyNumberFormat="1" applyFont="1" applyFill="1" applyBorder="1" applyAlignment="1">
      <alignment vertical="center" wrapText="1"/>
    </xf>
    <xf numFmtId="4" fontId="47" fillId="0" borderId="72" xfId="0" applyNumberFormat="1" applyFont="1" applyFill="1" applyBorder="1" applyAlignment="1">
      <alignment horizontal="left" vertical="center" wrapText="1"/>
    </xf>
    <xf numFmtId="4" fontId="47" fillId="0" borderId="72" xfId="0" applyNumberFormat="1" applyFont="1" applyFill="1" applyBorder="1" applyAlignment="1">
      <alignment vertical="top" wrapText="1"/>
    </xf>
    <xf numFmtId="0" fontId="39" fillId="6" borderId="72" xfId="0" applyFont="1" applyFill="1" applyBorder="1" applyAlignment="1">
      <alignment horizontal="center" vertical="center" wrapText="1"/>
    </xf>
    <xf numFmtId="0" fontId="49" fillId="6" borderId="72" xfId="0" applyFont="1" applyFill="1" applyBorder="1" applyAlignment="1">
      <alignment horizontal="left" vertical="center" wrapText="1"/>
    </xf>
    <xf numFmtId="0" fontId="55" fillId="6" borderId="72" xfId="0" applyFont="1" applyFill="1" applyBorder="1" applyAlignment="1">
      <alignment horizontal="center" vertical="center" wrapText="1"/>
    </xf>
    <xf numFmtId="0" fontId="46" fillId="6" borderId="72" xfId="0" applyFont="1" applyFill="1" applyBorder="1" applyAlignment="1">
      <alignment horizontal="left" vertical="center" wrapText="1"/>
    </xf>
    <xf numFmtId="4" fontId="39" fillId="6" borderId="72" xfId="0" applyNumberFormat="1" applyFont="1" applyFill="1" applyBorder="1" applyAlignment="1">
      <alignment horizontal="center" vertical="center" wrapText="1"/>
    </xf>
    <xf numFmtId="4" fontId="56" fillId="6" borderId="72" xfId="0" applyNumberFormat="1" applyFont="1" applyFill="1" applyBorder="1" applyAlignment="1">
      <alignment horizontal="left" vertical="center" wrapText="1"/>
    </xf>
    <xf numFmtId="4" fontId="56" fillId="6" borderId="72" xfId="0" applyNumberFormat="1" applyFont="1" applyFill="1" applyBorder="1" applyAlignment="1">
      <alignment horizontal="center" vertical="center" wrapText="1"/>
    </xf>
    <xf numFmtId="4" fontId="48" fillId="6" borderId="72" xfId="0" applyNumberFormat="1" applyFont="1" applyFill="1" applyBorder="1" applyAlignment="1">
      <alignment horizontal="center" vertical="center" wrapText="1"/>
    </xf>
    <xf numFmtId="4" fontId="3" fillId="0" borderId="72" xfId="0" applyNumberFormat="1" applyFont="1" applyFill="1" applyBorder="1" applyAlignment="1">
      <alignment horizontal="right" vertical="center" wrapText="1"/>
    </xf>
    <xf numFmtId="4" fontId="3" fillId="0" borderId="83" xfId="0" applyNumberFormat="1" applyFont="1" applyFill="1" applyBorder="1" applyAlignment="1">
      <alignment horizontal="center" wrapText="1"/>
    </xf>
    <xf numFmtId="4" fontId="3" fillId="0" borderId="72" xfId="0" applyNumberFormat="1" applyFont="1" applyFill="1" applyBorder="1" applyAlignment="1">
      <alignment horizontal="center" wrapText="1"/>
    </xf>
    <xf numFmtId="0" fontId="17" fillId="0" borderId="0" xfId="0" applyFont="1" applyFill="1" applyAlignment="1">
      <alignment vertical="top" wrapText="1"/>
    </xf>
    <xf numFmtId="4" fontId="47" fillId="0" borderId="83" xfId="0" applyNumberFormat="1" applyFont="1" applyFill="1" applyBorder="1" applyAlignment="1">
      <alignment horizontal="center" wrapText="1"/>
    </xf>
    <xf numFmtId="4" fontId="47" fillId="0" borderId="72" xfId="0" applyNumberFormat="1" applyFont="1" applyFill="1" applyBorder="1" applyAlignment="1">
      <alignment horizontal="center" wrapText="1"/>
    </xf>
    <xf numFmtId="0" fontId="39" fillId="0" borderId="88" xfId="0" applyFont="1" applyBorder="1" applyAlignment="1">
      <alignment horizontal="center" vertical="center" wrapText="1"/>
    </xf>
    <xf numFmtId="4" fontId="39" fillId="0" borderId="88" xfId="0" applyNumberFormat="1" applyFont="1" applyBorder="1" applyAlignment="1">
      <alignment horizontal="center" vertical="center" wrapText="1"/>
    </xf>
    <xf numFmtId="0" fontId="39" fillId="10" borderId="88" xfId="0" applyFont="1" applyFill="1" applyBorder="1" applyAlignment="1">
      <alignment horizontal="center" vertical="center" wrapText="1"/>
    </xf>
    <xf numFmtId="0" fontId="39" fillId="0" borderId="89" xfId="0" applyFont="1" applyBorder="1" applyAlignment="1">
      <alignment horizontal="center" vertical="center" wrapText="1"/>
    </xf>
    <xf numFmtId="4" fontId="39" fillId="0" borderId="90" xfId="0" applyNumberFormat="1" applyFont="1" applyBorder="1" applyAlignment="1">
      <alignment horizontal="center" vertical="center" wrapText="1"/>
    </xf>
    <xf numFmtId="4" fontId="3" fillId="0" borderId="74" xfId="0" applyNumberFormat="1" applyFont="1" applyFill="1" applyBorder="1" applyAlignment="1">
      <alignment horizontal="center" vertical="center" wrapText="1"/>
    </xf>
    <xf numFmtId="4" fontId="47" fillId="0" borderId="74" xfId="0" applyNumberFormat="1" applyFont="1" applyFill="1" applyBorder="1" applyAlignment="1">
      <alignment horizontal="center" vertical="center" wrapText="1"/>
    </xf>
    <xf numFmtId="0" fontId="47" fillId="9" borderId="76" xfId="0" applyFont="1" applyFill="1" applyBorder="1" applyAlignment="1">
      <alignment horizontal="center" vertical="center" wrapText="1"/>
    </xf>
    <xf numFmtId="4" fontId="47" fillId="9" borderId="76" xfId="0" applyNumberFormat="1" applyFont="1" applyFill="1" applyBorder="1" applyAlignment="1">
      <alignment horizontal="center" vertical="center" wrapText="1"/>
    </xf>
    <xf numFmtId="0" fontId="3" fillId="0" borderId="76" xfId="0" applyFont="1" applyFill="1" applyBorder="1" applyAlignment="1">
      <alignment vertical="top" wrapText="1"/>
    </xf>
    <xf numFmtId="0" fontId="3" fillId="0" borderId="76" xfId="0" applyFont="1" applyFill="1" applyBorder="1" applyAlignment="1">
      <alignment horizontal="center" vertical="center" wrapText="1"/>
    </xf>
    <xf numFmtId="4" fontId="3" fillId="0" borderId="76" xfId="0" applyNumberFormat="1" applyFont="1" applyFill="1" applyBorder="1" applyAlignment="1">
      <alignment horizontal="center" vertical="center" wrapText="1"/>
    </xf>
    <xf numFmtId="4" fontId="48" fillId="0" borderId="76" xfId="0" applyNumberFormat="1" applyFont="1" applyFill="1" applyBorder="1" applyAlignment="1">
      <alignment horizontal="center" vertical="center" wrapText="1"/>
    </xf>
    <xf numFmtId="4" fontId="3" fillId="0" borderId="76" xfId="0" applyNumberFormat="1" applyFont="1" applyFill="1" applyBorder="1" applyAlignment="1">
      <alignment vertical="center" wrapText="1"/>
    </xf>
    <xf numFmtId="4" fontId="3" fillId="0" borderId="77" xfId="0" applyNumberFormat="1" applyFont="1" applyFill="1" applyBorder="1" applyAlignment="1">
      <alignment horizontal="center" vertical="center" wrapText="1"/>
    </xf>
    <xf numFmtId="4" fontId="39" fillId="0" borderId="89" xfId="0" applyNumberFormat="1" applyFont="1" applyBorder="1" applyAlignment="1">
      <alignment horizontal="center" vertical="center" wrapText="1"/>
    </xf>
    <xf numFmtId="0" fontId="39" fillId="10" borderId="90" xfId="0" applyFont="1" applyFill="1" applyBorder="1" applyAlignment="1">
      <alignment horizontal="center" vertical="center" wrapText="1"/>
    </xf>
    <xf numFmtId="4" fontId="3" fillId="0" borderId="73" xfId="0" applyNumberFormat="1" applyFont="1" applyBorder="1" applyAlignment="1">
      <alignment horizontal="center" vertical="center" wrapText="1"/>
    </xf>
    <xf numFmtId="4" fontId="3" fillId="0" borderId="74" xfId="0" applyNumberFormat="1" applyFont="1" applyFill="1" applyBorder="1" applyAlignment="1">
      <alignment vertical="center" wrapText="1"/>
    </xf>
    <xf numFmtId="4" fontId="48" fillId="0" borderId="73" xfId="0" applyNumberFormat="1" applyFont="1" applyBorder="1" applyAlignment="1">
      <alignment horizontal="center" vertical="center" wrapText="1"/>
    </xf>
    <xf numFmtId="4" fontId="47" fillId="0" borderId="73" xfId="0" applyNumberFormat="1" applyFont="1" applyFill="1" applyBorder="1" applyAlignment="1">
      <alignment horizontal="center" vertical="center" wrapText="1"/>
    </xf>
    <xf numFmtId="4" fontId="47" fillId="0" borderId="74" xfId="0" applyNumberFormat="1" applyFont="1" applyFill="1" applyBorder="1" applyAlignment="1">
      <alignment vertical="center" wrapText="1"/>
    </xf>
    <xf numFmtId="4" fontId="3" fillId="0" borderId="75" xfId="0" applyNumberFormat="1" applyFont="1" applyBorder="1" applyAlignment="1">
      <alignment horizontal="center" vertical="center" wrapText="1"/>
    </xf>
    <xf numFmtId="4" fontId="3" fillId="9" borderId="76" xfId="0" applyNumberFormat="1" applyFont="1" applyFill="1" applyBorder="1" applyAlignment="1">
      <alignment horizontal="center" vertical="center" wrapText="1"/>
    </xf>
    <xf numFmtId="4" fontId="3" fillId="0" borderId="76" xfId="0" applyNumberFormat="1" applyFont="1" applyBorder="1" applyAlignment="1">
      <alignment vertical="top" wrapText="1"/>
    </xf>
    <xf numFmtId="4" fontId="3" fillId="0" borderId="76" xfId="0" applyNumberFormat="1" applyFont="1" applyFill="1" applyBorder="1" applyAlignment="1">
      <alignment horizontal="right" vertical="center" wrapText="1"/>
    </xf>
    <xf numFmtId="4" fontId="3" fillId="0" borderId="77" xfId="0" applyNumberFormat="1" applyFont="1" applyFill="1" applyBorder="1" applyAlignment="1">
      <alignment vertical="center" wrapText="1"/>
    </xf>
    <xf numFmtId="0" fontId="47" fillId="0" borderId="72" xfId="0" applyFont="1" applyFill="1" applyBorder="1" applyAlignment="1">
      <alignment horizontal="left" vertical="center" wrapText="1"/>
    </xf>
    <xf numFmtId="0" fontId="47" fillId="9" borderId="72" xfId="0" applyFont="1" applyFill="1" applyBorder="1" applyAlignment="1">
      <alignment horizontal="left" vertical="center" wrapText="1"/>
    </xf>
    <xf numFmtId="0" fontId="47" fillId="0" borderId="76" xfId="0" applyFont="1" applyFill="1" applyBorder="1" applyAlignment="1">
      <alignment horizontal="left" vertical="center" wrapText="1"/>
    </xf>
    <xf numFmtId="0" fontId="47" fillId="9" borderId="76" xfId="0" applyFont="1" applyFill="1" applyBorder="1" applyAlignment="1">
      <alignment horizontal="left" vertical="center" wrapText="1"/>
    </xf>
    <xf numFmtId="0" fontId="47" fillId="6" borderId="72" xfId="0" applyFont="1" applyFill="1" applyBorder="1" applyAlignment="1">
      <alignment horizontal="left" vertical="center" wrapText="1"/>
    </xf>
    <xf numFmtId="4" fontId="3" fillId="6" borderId="74" xfId="0" applyNumberFormat="1" applyFont="1" applyFill="1" applyBorder="1" applyAlignment="1">
      <alignment horizontal="center" vertical="center" wrapText="1"/>
    </xf>
    <xf numFmtId="4" fontId="3" fillId="6" borderId="73" xfId="0" applyNumberFormat="1" applyFont="1" applyFill="1" applyBorder="1" applyAlignment="1">
      <alignment horizontal="center" vertical="center" wrapText="1"/>
    </xf>
    <xf numFmtId="4" fontId="3" fillId="6" borderId="72" xfId="0" applyNumberFormat="1" applyFont="1" applyFill="1" applyBorder="1" applyAlignment="1">
      <alignment horizontal="right" vertical="center" wrapText="1"/>
    </xf>
    <xf numFmtId="4" fontId="3" fillId="6" borderId="74" xfId="0" applyNumberFormat="1" applyFont="1" applyFill="1" applyBorder="1" applyAlignment="1">
      <alignment vertical="center" wrapText="1"/>
    </xf>
    <xf numFmtId="4" fontId="3" fillId="6" borderId="83" xfId="0" applyNumberFormat="1" applyFont="1" applyFill="1" applyBorder="1" applyAlignment="1">
      <alignment horizontal="center" wrapText="1"/>
    </xf>
    <xf numFmtId="4" fontId="3" fillId="6" borderId="72" xfId="0" applyNumberFormat="1" applyFont="1" applyFill="1" applyBorder="1" applyAlignment="1">
      <alignment horizontal="center" wrapText="1"/>
    </xf>
    <xf numFmtId="0" fontId="46" fillId="6" borderId="73" xfId="0" applyFont="1" applyFill="1" applyBorder="1" applyAlignment="1">
      <alignment horizontal="center" vertical="center" wrapText="1"/>
    </xf>
    <xf numFmtId="0" fontId="55" fillId="6" borderId="72" xfId="0" applyFont="1" applyFill="1" applyBorder="1" applyAlignment="1">
      <alignment horizontal="left" vertical="center" wrapText="1"/>
    </xf>
    <xf numFmtId="4" fontId="39" fillId="6" borderId="73" xfId="0" applyNumberFormat="1" applyFont="1" applyFill="1" applyBorder="1" applyAlignment="1">
      <alignment horizontal="center" vertical="center" wrapText="1"/>
    </xf>
    <xf numFmtId="4" fontId="47" fillId="6" borderId="74" xfId="0" applyNumberFormat="1" applyFont="1" applyFill="1" applyBorder="1" applyAlignment="1">
      <alignment vertical="center" wrapText="1"/>
    </xf>
    <xf numFmtId="4" fontId="47" fillId="6" borderId="83" xfId="0" applyNumberFormat="1" applyFont="1" applyFill="1" applyBorder="1" applyAlignment="1">
      <alignment horizontal="center" wrapText="1"/>
    </xf>
    <xf numFmtId="4" fontId="47" fillId="6" borderId="72" xfId="0" applyNumberFormat="1" applyFont="1" applyFill="1" applyBorder="1" applyAlignment="1">
      <alignment horizontal="center" wrapText="1"/>
    </xf>
    <xf numFmtId="0" fontId="47" fillId="0" borderId="7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Continuous" vertical="top" wrapText="1"/>
    </xf>
    <xf numFmtId="0" fontId="7" fillId="5" borderId="0" xfId="0" applyFont="1" applyFill="1" applyAlignment="1">
      <alignment horizontal="centerContinuous" vertical="top" wrapText="1"/>
    </xf>
    <xf numFmtId="0" fontId="43" fillId="5" borderId="0" xfId="0" applyFont="1" applyFill="1" applyAlignment="1">
      <alignment horizontal="centerContinuous" vertical="top" wrapText="1"/>
    </xf>
    <xf numFmtId="0" fontId="42" fillId="3" borderId="0" xfId="0" applyFont="1" applyFill="1" applyAlignment="1">
      <alignment horizontal="centerContinuous" vertical="top" wrapText="1"/>
    </xf>
    <xf numFmtId="0" fontId="43" fillId="3" borderId="0" xfId="0" applyFont="1" applyFill="1" applyAlignment="1">
      <alignment horizontal="centerContinuous" vertical="top" wrapText="1"/>
    </xf>
    <xf numFmtId="0" fontId="8" fillId="5" borderId="0" xfId="0" applyFont="1" applyFill="1" applyAlignment="1">
      <alignment horizontal="centerContinuous" vertical="top"/>
    </xf>
    <xf numFmtId="0" fontId="8" fillId="5" borderId="0" xfId="0" applyFont="1" applyFill="1" applyAlignment="1">
      <alignment horizontal="centerContinuous" vertical="top" wrapText="1"/>
    </xf>
    <xf numFmtId="0" fontId="8" fillId="5" borderId="0" xfId="0" applyFont="1" applyFill="1" applyAlignment="1">
      <alignment horizontal="centerContinuous" vertical="center" wrapText="1"/>
    </xf>
    <xf numFmtId="4" fontId="8" fillId="5" borderId="0" xfId="0" applyNumberFormat="1" applyFont="1" applyFill="1" applyAlignment="1">
      <alignment horizontal="centerContinuous" vertical="center" wrapText="1"/>
    </xf>
    <xf numFmtId="4" fontId="8" fillId="5" borderId="0" xfId="0" applyNumberFormat="1" applyFont="1" applyFill="1" applyAlignment="1">
      <alignment horizontal="centerContinuous" vertical="top" wrapText="1"/>
    </xf>
    <xf numFmtId="0" fontId="57" fillId="0" borderId="72" xfId="0" applyFont="1" applyBorder="1" applyAlignment="1">
      <alignment vertical="center" wrapText="1"/>
    </xf>
    <xf numFmtId="2" fontId="48" fillId="0" borderId="95" xfId="0" applyNumberFormat="1" applyFont="1" applyBorder="1" applyAlignment="1">
      <alignment horizontal="right" vertical="center" wrapText="1"/>
    </xf>
    <xf numFmtId="0" fontId="10" fillId="0" borderId="1" xfId="8" applyFont="1" applyBorder="1" applyAlignment="1">
      <alignment horizontal="left" vertical="center" wrapText="1"/>
    </xf>
    <xf numFmtId="2" fontId="48" fillId="0" borderId="84" xfId="0" applyNumberFormat="1" applyFont="1" applyFill="1" applyBorder="1" applyAlignment="1">
      <alignment horizontal="right" vertical="center" wrapText="1"/>
    </xf>
    <xf numFmtId="171" fontId="10" fillId="14" borderId="1" xfId="2" applyNumberFormat="1" applyFont="1" applyFill="1" applyBorder="1" applyAlignment="1">
      <alignment horizontal="center" vertical="center"/>
    </xf>
    <xf numFmtId="0" fontId="28" fillId="0" borderId="1" xfId="2" applyFont="1" applyBorder="1" applyAlignment="1">
      <alignment horizontal="left" vertical="center" wrapText="1"/>
    </xf>
    <xf numFmtId="0" fontId="10" fillId="11" borderId="1" xfId="2" applyFont="1" applyFill="1" applyBorder="1" applyAlignment="1">
      <alignment horizontal="center" vertical="center" wrapText="1"/>
    </xf>
    <xf numFmtId="0" fontId="57" fillId="0" borderId="72" xfId="0" applyFont="1" applyFill="1" applyBorder="1" applyAlignment="1">
      <alignment vertical="center" wrapText="1"/>
    </xf>
    <xf numFmtId="167" fontId="10" fillId="14" borderId="1" xfId="2" applyNumberFormat="1" applyFont="1" applyFill="1" applyBorder="1" applyAlignment="1">
      <alignment horizontal="center" vertical="center"/>
    </xf>
    <xf numFmtId="2" fontId="47" fillId="0" borderId="96" xfId="0" applyNumberFormat="1" applyFont="1" applyFill="1" applyBorder="1" applyAlignment="1">
      <alignment horizontal="right" vertical="center" wrapText="1"/>
    </xf>
    <xf numFmtId="170" fontId="10" fillId="15" borderId="40" xfId="96" applyNumberFormat="1" applyFont="1" applyFill="1" applyBorder="1" applyAlignment="1">
      <alignment horizontal="center" vertical="center" wrapText="1"/>
    </xf>
    <xf numFmtId="2" fontId="57" fillId="0" borderId="72" xfId="0" applyNumberFormat="1" applyFont="1" applyFill="1" applyBorder="1" applyAlignment="1">
      <alignment horizontal="right" vertical="center" wrapText="1"/>
    </xf>
    <xf numFmtId="0" fontId="39" fillId="0" borderId="22" xfId="0" applyFont="1" applyBorder="1" applyAlignment="1">
      <alignment horizontal="center" vertical="center" wrapText="1"/>
    </xf>
    <xf numFmtId="2" fontId="3" fillId="0" borderId="84" xfId="0" applyNumberFormat="1" applyFont="1" applyFill="1" applyBorder="1" applyAlignment="1">
      <alignment horizontal="right" vertical="center" wrapText="1"/>
    </xf>
    <xf numFmtId="4" fontId="39" fillId="0" borderId="20" xfId="0" applyNumberFormat="1" applyFont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left" vertical="center" wrapText="1"/>
    </xf>
    <xf numFmtId="172" fontId="10" fillId="0" borderId="1" xfId="0" applyNumberFormat="1" applyFont="1" applyBorder="1" applyAlignment="1">
      <alignment vertical="center" wrapText="1"/>
    </xf>
    <xf numFmtId="0" fontId="10" fillId="11" borderId="1" xfId="0" applyFont="1" applyFill="1" applyBorder="1" applyAlignment="1">
      <alignment horizontal="center" vertical="center"/>
    </xf>
    <xf numFmtId="173" fontId="10" fillId="14" borderId="1" xfId="2" applyNumberFormat="1" applyFont="1" applyFill="1" applyBorder="1" applyAlignment="1">
      <alignment horizontal="center" vertical="center"/>
    </xf>
    <xf numFmtId="2" fontId="3" fillId="2" borderId="84" xfId="0" applyNumberFormat="1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/>
    </xf>
    <xf numFmtId="0" fontId="10" fillId="11" borderId="1" xfId="8" applyFont="1" applyFill="1" applyBorder="1" applyAlignment="1">
      <alignment horizontal="left" vertical="center" wrapText="1"/>
    </xf>
    <xf numFmtId="2" fontId="48" fillId="2" borderId="84" xfId="0" applyNumberFormat="1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 wrapText="1"/>
    </xf>
    <xf numFmtId="2" fontId="48" fillId="0" borderId="84" xfId="0" applyNumberFormat="1" applyFont="1" applyBorder="1" applyAlignment="1">
      <alignment horizontal="right" vertical="center" wrapText="1"/>
    </xf>
    <xf numFmtId="172" fontId="10" fillId="11" borderId="1" xfId="0" applyNumberFormat="1" applyFont="1" applyFill="1" applyBorder="1" applyAlignment="1">
      <alignment vertical="center" wrapText="1"/>
    </xf>
    <xf numFmtId="0" fontId="48" fillId="0" borderId="74" xfId="0" applyFont="1" applyBorder="1" applyAlignment="1">
      <alignment vertical="top" wrapText="1"/>
    </xf>
    <xf numFmtId="0" fontId="47" fillId="2" borderId="74" xfId="0" applyFont="1" applyFill="1" applyBorder="1" applyAlignment="1">
      <alignment vertical="top" wrapText="1"/>
    </xf>
    <xf numFmtId="0" fontId="10" fillId="11" borderId="1" xfId="2" applyFont="1" applyFill="1" applyBorder="1" applyAlignment="1">
      <alignment horizontal="center" vertical="center"/>
    </xf>
    <xf numFmtId="0" fontId="47" fillId="0" borderId="74" xfId="0" applyFont="1" applyBorder="1" applyAlignment="1">
      <alignment vertical="top" wrapText="1"/>
    </xf>
    <xf numFmtId="0" fontId="3" fillId="2" borderId="74" xfId="0" applyFont="1" applyFill="1" applyBorder="1" applyAlignment="1">
      <alignment vertical="top" wrapText="1"/>
    </xf>
    <xf numFmtId="169" fontId="59" fillId="0" borderId="72" xfId="96" applyNumberFormat="1" applyFont="1" applyFill="1" applyBorder="1" applyAlignment="1">
      <alignment horizontal="center" vertical="center"/>
    </xf>
    <xf numFmtId="2" fontId="48" fillId="2" borderId="96" xfId="0" applyNumberFormat="1" applyFont="1" applyFill="1" applyBorder="1" applyAlignment="1">
      <alignment horizontal="right" vertical="center" wrapText="1"/>
    </xf>
    <xf numFmtId="2" fontId="48" fillId="0" borderId="97" xfId="0" applyNumberFormat="1" applyFont="1" applyBorder="1" applyAlignment="1">
      <alignment horizontal="right" vertical="center" wrapText="1"/>
    </xf>
    <xf numFmtId="2" fontId="48" fillId="0" borderId="96" xfId="0" applyNumberFormat="1" applyFont="1" applyBorder="1" applyAlignment="1">
      <alignment horizontal="right" vertical="center" wrapText="1"/>
    </xf>
    <xf numFmtId="2" fontId="47" fillId="2" borderId="96" xfId="0" applyNumberFormat="1" applyFont="1" applyFill="1" applyBorder="1" applyAlignment="1">
      <alignment horizontal="right" vertical="center" wrapText="1"/>
    </xf>
    <xf numFmtId="170" fontId="10" fillId="6" borderId="40" xfId="96" applyNumberFormat="1" applyFont="1" applyFill="1" applyBorder="1" applyAlignment="1">
      <alignment horizontal="center" vertical="center" wrapText="1"/>
    </xf>
    <xf numFmtId="2" fontId="3" fillId="0" borderId="96" xfId="0" applyNumberFormat="1" applyFont="1" applyFill="1" applyBorder="1" applyAlignment="1">
      <alignment horizontal="right" vertical="center" wrapText="1"/>
    </xf>
    <xf numFmtId="2" fontId="48" fillId="0" borderId="96" xfId="0" applyNumberFormat="1" applyFont="1" applyFill="1" applyBorder="1" applyAlignment="1">
      <alignment horizontal="right" vertical="center" wrapText="1"/>
    </xf>
    <xf numFmtId="2" fontId="48" fillId="0" borderId="76" xfId="0" applyNumberFormat="1" applyFont="1" applyFill="1" applyBorder="1" applyAlignment="1">
      <alignment horizontal="right" vertical="center" wrapText="1"/>
    </xf>
    <xf numFmtId="0" fontId="3" fillId="0" borderId="74" xfId="0" applyFont="1" applyFill="1" applyBorder="1" applyAlignment="1">
      <alignment vertical="top" wrapText="1"/>
    </xf>
    <xf numFmtId="0" fontId="3" fillId="7" borderId="74" xfId="0" applyFont="1" applyFill="1" applyBorder="1" applyAlignment="1">
      <alignment vertical="top" wrapText="1"/>
    </xf>
    <xf numFmtId="168" fontId="61" fillId="12" borderId="72" xfId="20" applyNumberFormat="1" applyFont="1" applyFill="1" applyBorder="1" applyAlignment="1">
      <alignment horizontal="center" vertical="center"/>
    </xf>
    <xf numFmtId="0" fontId="3" fillId="0" borderId="74" xfId="0" applyFont="1" applyBorder="1" applyAlignment="1">
      <alignment vertical="top" wrapText="1"/>
    </xf>
    <xf numFmtId="0" fontId="48" fillId="2" borderId="74" xfId="0" applyFont="1" applyFill="1" applyBorder="1" applyAlignment="1">
      <alignment vertical="top" wrapText="1"/>
    </xf>
    <xf numFmtId="0" fontId="48" fillId="0" borderId="74" xfId="0" applyFont="1" applyFill="1" applyBorder="1" applyAlignment="1">
      <alignment vertical="top" wrapText="1"/>
    </xf>
    <xf numFmtId="0" fontId="39" fillId="2" borderId="96" xfId="0" applyFont="1" applyFill="1" applyBorder="1" applyAlignment="1">
      <alignment horizontal="center" vertical="center" wrapText="1"/>
    </xf>
    <xf numFmtId="0" fontId="10" fillId="14" borderId="1" xfId="2" applyFont="1" applyFill="1" applyBorder="1" applyAlignment="1">
      <alignment horizontal="center" vertical="center"/>
    </xf>
    <xf numFmtId="169" fontId="10" fillId="6" borderId="40" xfId="96" applyNumberFormat="1" applyFont="1" applyFill="1" applyBorder="1" applyAlignment="1">
      <alignment horizontal="center" vertical="center" wrapText="1"/>
    </xf>
    <xf numFmtId="43" fontId="59" fillId="15" borderId="72" xfId="20" applyNumberFormat="1" applyFont="1" applyFill="1" applyBorder="1" applyAlignment="1">
      <alignment horizontal="center" vertical="center"/>
    </xf>
    <xf numFmtId="0" fontId="39" fillId="2" borderId="93" xfId="0" applyFont="1" applyFill="1" applyBorder="1" applyAlignment="1">
      <alignment horizontal="center" vertical="center" wrapText="1"/>
    </xf>
    <xf numFmtId="2" fontId="3" fillId="2" borderId="96" xfId="0" applyNumberFormat="1" applyFont="1" applyFill="1" applyBorder="1" applyAlignment="1">
      <alignment horizontal="right" vertical="center" wrapText="1"/>
    </xf>
    <xf numFmtId="2" fontId="47" fillId="2" borderId="84" xfId="0" applyNumberFormat="1" applyFont="1" applyFill="1" applyBorder="1" applyAlignment="1">
      <alignment horizontal="right" vertical="center" wrapText="1"/>
    </xf>
    <xf numFmtId="0" fontId="28" fillId="0" borderId="1" xfId="0" applyFont="1" applyBorder="1" applyAlignment="1">
      <alignment horizontal="left" vertical="center"/>
    </xf>
    <xf numFmtId="0" fontId="10" fillId="0" borderId="1" xfId="2" applyFont="1" applyBorder="1" applyAlignment="1">
      <alignment horizontal="left" vertical="center" wrapText="1"/>
    </xf>
    <xf numFmtId="0" fontId="10" fillId="0" borderId="1" xfId="2" applyFont="1" applyBorder="1" applyAlignment="1">
      <alignment horizontal="center" vertical="center" wrapText="1"/>
    </xf>
    <xf numFmtId="0" fontId="10" fillId="11" borderId="1" xfId="2" applyFont="1" applyFill="1" applyBorder="1" applyAlignment="1">
      <alignment horizontal="left" vertical="center" wrapText="1"/>
    </xf>
    <xf numFmtId="0" fontId="2" fillId="0" borderId="72" xfId="0" applyFont="1" applyFill="1" applyBorder="1" applyAlignment="1">
      <alignment vertical="center" wrapText="1"/>
    </xf>
    <xf numFmtId="0" fontId="57" fillId="0" borderId="72" xfId="0" applyFont="1" applyFill="1" applyBorder="1" applyAlignment="1">
      <alignment horizontal="center" vertical="center" wrapText="1"/>
    </xf>
    <xf numFmtId="2" fontId="47" fillId="0" borderId="84" xfId="0" applyNumberFormat="1" applyFont="1" applyFill="1" applyBorder="1" applyAlignment="1">
      <alignment horizontal="right" vertical="center" wrapText="1"/>
    </xf>
    <xf numFmtId="0" fontId="60" fillId="13" borderId="92" xfId="153" applyNumberFormat="1" applyFont="1" applyFill="1" applyBorder="1" applyAlignment="1">
      <alignment horizontal="center" vertical="center" wrapText="1"/>
    </xf>
    <xf numFmtId="2" fontId="60" fillId="13" borderId="72" xfId="148" applyNumberFormat="1" applyFont="1" applyFill="1" applyBorder="1" applyAlignment="1">
      <alignment horizontal="center" vertical="center" wrapText="1"/>
    </xf>
    <xf numFmtId="0" fontId="59" fillId="0" borderId="72" xfId="153" applyNumberFormat="1" applyFont="1" applyFill="1" applyBorder="1" applyAlignment="1">
      <alignment horizontal="center" vertical="center"/>
    </xf>
    <xf numFmtId="0" fontId="59" fillId="0" borderId="72" xfId="153" applyNumberFormat="1" applyFont="1" applyFill="1" applyBorder="1" applyAlignment="1">
      <alignment horizontal="left" vertical="center" wrapText="1"/>
    </xf>
    <xf numFmtId="0" fontId="60" fillId="13" borderId="91" xfId="153" applyNumberFormat="1" applyFont="1" applyFill="1" applyBorder="1" applyAlignment="1">
      <alignment horizontal="center" vertical="center" wrapText="1"/>
    </xf>
    <xf numFmtId="0" fontId="61" fillId="12" borderId="72" xfId="153" applyNumberFormat="1" applyFont="1" applyFill="1" applyBorder="1" applyAlignment="1">
      <alignment horizontal="center" vertical="center"/>
    </xf>
    <xf numFmtId="0" fontId="61" fillId="12" borderId="72" xfId="153" applyNumberFormat="1" applyFont="1" applyFill="1" applyBorder="1" applyAlignment="1">
      <alignment horizontal="left" vertical="center" wrapText="1"/>
    </xf>
    <xf numFmtId="0" fontId="58" fillId="0" borderId="72" xfId="153" applyNumberFormat="1" applyFont="1" applyFill="1" applyBorder="1" applyAlignment="1">
      <alignment horizontal="left" vertical="center" wrapText="1"/>
    </xf>
    <xf numFmtId="0" fontId="59" fillId="15" borderId="72" xfId="153" applyNumberFormat="1" applyFont="1" applyFill="1" applyBorder="1" applyAlignment="1">
      <alignment horizontal="center" vertical="center"/>
    </xf>
    <xf numFmtId="0" fontId="59" fillId="15" borderId="72" xfId="153" applyNumberFormat="1" applyFont="1" applyFill="1" applyBorder="1" applyAlignment="1">
      <alignment horizontal="left" vertical="center" wrapText="1"/>
    </xf>
    <xf numFmtId="0" fontId="58" fillId="15" borderId="72" xfId="153" applyNumberFormat="1" applyFont="1" applyFill="1" applyBorder="1" applyAlignment="1">
      <alignment horizontal="left" vertical="center" wrapText="1"/>
    </xf>
    <xf numFmtId="0" fontId="48" fillId="0" borderId="98" xfId="0" applyFont="1" applyBorder="1" applyAlignment="1">
      <alignment horizontal="center" vertical="center" wrapText="1"/>
    </xf>
    <xf numFmtId="0" fontId="48" fillId="0" borderId="77" xfId="0" applyFont="1" applyBorder="1" applyAlignment="1">
      <alignment vertical="top" wrapText="1"/>
    </xf>
    <xf numFmtId="0" fontId="3" fillId="0" borderId="93" xfId="0" applyFont="1" applyBorder="1" applyAlignment="1">
      <alignment vertical="center" wrapText="1"/>
    </xf>
    <xf numFmtId="0" fontId="48" fillId="0" borderId="93" xfId="0" applyFont="1" applyBorder="1" applyAlignment="1">
      <alignment vertical="center" wrapText="1"/>
    </xf>
    <xf numFmtId="0" fontId="3" fillId="2" borderId="93" xfId="0" applyFont="1" applyFill="1" applyBorder="1" applyAlignment="1">
      <alignment vertical="center" wrapText="1"/>
    </xf>
    <xf numFmtId="0" fontId="48" fillId="0" borderId="93" xfId="0" applyFont="1" applyFill="1" applyBorder="1" applyAlignment="1">
      <alignment vertical="center" wrapText="1"/>
    </xf>
    <xf numFmtId="0" fontId="3" fillId="7" borderId="93" xfId="0" applyFont="1" applyFill="1" applyBorder="1" applyAlignment="1">
      <alignment vertical="center" wrapText="1"/>
    </xf>
    <xf numFmtId="0" fontId="47" fillId="0" borderId="93" xfId="0" applyFont="1" applyBorder="1" applyAlignment="1">
      <alignment vertical="center" wrapText="1"/>
    </xf>
    <xf numFmtId="0" fontId="48" fillId="0" borderId="93" xfId="0" applyFont="1" applyBorder="1" applyAlignment="1">
      <alignment horizontal="left" vertical="center" wrapText="1"/>
    </xf>
    <xf numFmtId="0" fontId="47" fillId="2" borderId="93" xfId="0" applyFont="1" applyFill="1" applyBorder="1" applyAlignment="1">
      <alignment vertical="center" wrapText="1"/>
    </xf>
    <xf numFmtId="0" fontId="48" fillId="2" borderId="93" xfId="0" applyFont="1" applyFill="1" applyBorder="1" applyAlignment="1">
      <alignment vertical="center" wrapText="1"/>
    </xf>
    <xf numFmtId="0" fontId="3" fillId="0" borderId="93" xfId="0" applyFont="1" applyFill="1" applyBorder="1" applyAlignment="1">
      <alignment vertical="center" wrapText="1"/>
    </xf>
    <xf numFmtId="2" fontId="3" fillId="0" borderId="93" xfId="0" applyNumberFormat="1" applyFont="1" applyBorder="1" applyAlignment="1">
      <alignment vertical="center" wrapText="1"/>
    </xf>
    <xf numFmtId="2" fontId="48" fillId="0" borderId="93" xfId="0" applyNumberFormat="1" applyFont="1" applyBorder="1" applyAlignment="1">
      <alignment vertical="center" wrapText="1"/>
    </xf>
    <xf numFmtId="2" fontId="3" fillId="2" borderId="93" xfId="0" applyNumberFormat="1" applyFont="1" applyFill="1" applyBorder="1" applyAlignment="1">
      <alignment vertical="center" wrapText="1"/>
    </xf>
    <xf numFmtId="2" fontId="48" fillId="0" borderId="93" xfId="0" applyNumberFormat="1" applyFont="1" applyFill="1" applyBorder="1" applyAlignment="1">
      <alignment vertical="center" wrapText="1"/>
    </xf>
    <xf numFmtId="2" fontId="3" fillId="7" borderId="93" xfId="0" applyNumberFormat="1" applyFont="1" applyFill="1" applyBorder="1" applyAlignment="1">
      <alignment vertical="center" wrapText="1"/>
    </xf>
    <xf numFmtId="2" fontId="47" fillId="0" borderId="93" xfId="0" applyNumberFormat="1" applyFont="1" applyBorder="1" applyAlignment="1">
      <alignment vertical="center" wrapText="1"/>
    </xf>
    <xf numFmtId="2" fontId="48" fillId="0" borderId="93" xfId="0" applyNumberFormat="1" applyFont="1" applyBorder="1" applyAlignment="1">
      <alignment horizontal="left" vertical="center" wrapText="1"/>
    </xf>
    <xf numFmtId="2" fontId="47" fillId="2" borderId="93" xfId="0" applyNumberFormat="1" applyFont="1" applyFill="1" applyBorder="1" applyAlignment="1">
      <alignment vertical="center" wrapText="1"/>
    </xf>
    <xf numFmtId="2" fontId="48" fillId="2" borderId="93" xfId="0" applyNumberFormat="1" applyFont="1" applyFill="1" applyBorder="1" applyAlignment="1">
      <alignment vertical="center" wrapText="1"/>
    </xf>
    <xf numFmtId="2" fontId="3" fillId="0" borderId="93" xfId="0" applyNumberFormat="1" applyFont="1" applyFill="1" applyBorder="1" applyAlignment="1">
      <alignment vertical="center" wrapText="1"/>
    </xf>
    <xf numFmtId="2" fontId="48" fillId="0" borderId="94" xfId="0" applyNumberFormat="1" applyFont="1" applyBorder="1" applyAlignment="1">
      <alignment vertical="center" wrapText="1"/>
    </xf>
    <xf numFmtId="2" fontId="3" fillId="0" borderId="93" xfId="0" applyNumberFormat="1" applyFont="1" applyBorder="1" applyAlignment="1">
      <alignment vertical="top" wrapText="1"/>
    </xf>
    <xf numFmtId="2" fontId="48" fillId="0" borderId="93" xfId="0" applyNumberFormat="1" applyFont="1" applyBorder="1" applyAlignment="1">
      <alignment vertical="top" wrapText="1"/>
    </xf>
    <xf numFmtId="2" fontId="3" fillId="2" borderId="93" xfId="0" applyNumberFormat="1" applyFont="1" applyFill="1" applyBorder="1" applyAlignment="1">
      <alignment vertical="top" wrapText="1"/>
    </xf>
    <xf numFmtId="2" fontId="48" fillId="0" borderId="93" xfId="0" applyNumberFormat="1" applyFont="1" applyFill="1" applyBorder="1" applyAlignment="1">
      <alignment vertical="top" wrapText="1"/>
    </xf>
    <xf numFmtId="2" fontId="3" fillId="7" borderId="93" xfId="0" applyNumberFormat="1" applyFont="1" applyFill="1" applyBorder="1" applyAlignment="1">
      <alignment vertical="top" wrapText="1"/>
    </xf>
    <xf numFmtId="2" fontId="47" fillId="0" borderId="93" xfId="0" applyNumberFormat="1" applyFont="1" applyBorder="1" applyAlignment="1">
      <alignment vertical="top" wrapText="1"/>
    </xf>
    <xf numFmtId="2" fontId="48" fillId="0" borderId="93" xfId="0" applyNumberFormat="1" applyFont="1" applyBorder="1" applyAlignment="1">
      <alignment horizontal="left" vertical="top" wrapText="1"/>
    </xf>
    <xf numFmtId="2" fontId="47" fillId="2" borderId="93" xfId="0" applyNumberFormat="1" applyFont="1" applyFill="1" applyBorder="1" applyAlignment="1">
      <alignment vertical="top" wrapText="1"/>
    </xf>
    <xf numFmtId="2" fontId="48" fillId="2" borderId="93" xfId="0" applyNumberFormat="1" applyFont="1" applyFill="1" applyBorder="1" applyAlignment="1">
      <alignment vertical="top" wrapText="1"/>
    </xf>
    <xf numFmtId="2" fontId="3" fillId="0" borderId="93" xfId="0" applyNumberFormat="1" applyFont="1" applyFill="1" applyBorder="1" applyAlignment="1">
      <alignment vertical="top" wrapText="1"/>
    </xf>
    <xf numFmtId="2" fontId="48" fillId="0" borderId="94" xfId="0" applyNumberFormat="1" applyFont="1" applyBorder="1" applyAlignment="1">
      <alignment vertical="top" wrapText="1"/>
    </xf>
    <xf numFmtId="0" fontId="57" fillId="0" borderId="72" xfId="0" applyFont="1" applyFill="1" applyBorder="1" applyAlignment="1">
      <alignment horizontal="left" vertical="center" wrapText="1"/>
    </xf>
    <xf numFmtId="0" fontId="2" fillId="0" borderId="72" xfId="0" applyFont="1" applyFill="1" applyBorder="1" applyAlignment="1">
      <alignment vertical="top" wrapText="1"/>
    </xf>
    <xf numFmtId="0" fontId="48" fillId="0" borderId="99" xfId="0" applyFont="1" applyBorder="1" applyAlignment="1">
      <alignment vertical="center" wrapText="1"/>
    </xf>
    <xf numFmtId="4" fontId="3" fillId="0" borderId="84" xfId="0" applyNumberFormat="1" applyFont="1" applyFill="1" applyBorder="1" applyAlignment="1">
      <alignment horizontal="right" vertical="center" wrapText="1"/>
    </xf>
    <xf numFmtId="4" fontId="3" fillId="6" borderId="84" xfId="0" applyNumberFormat="1" applyFont="1" applyFill="1" applyBorder="1" applyAlignment="1">
      <alignment horizontal="right" vertical="center" wrapText="1"/>
    </xf>
    <xf numFmtId="4" fontId="48" fillId="0" borderId="84" xfId="0" applyNumberFormat="1" applyFont="1" applyFill="1" applyBorder="1" applyAlignment="1">
      <alignment horizontal="right" vertical="center" wrapText="1"/>
    </xf>
    <xf numFmtId="4" fontId="47" fillId="0" borderId="84" xfId="0" applyNumberFormat="1" applyFont="1" applyFill="1" applyBorder="1" applyAlignment="1">
      <alignment horizontal="right" vertical="center" wrapText="1"/>
    </xf>
    <xf numFmtId="4" fontId="39" fillId="6" borderId="84" xfId="0" applyNumberFormat="1" applyFont="1" applyFill="1" applyBorder="1" applyAlignment="1">
      <alignment horizontal="right" vertical="center" wrapText="1"/>
    </xf>
    <xf numFmtId="4" fontId="3" fillId="0" borderId="95" xfId="0" applyNumberFormat="1" applyFont="1" applyFill="1" applyBorder="1" applyAlignment="1">
      <alignment horizontal="right" vertical="center" wrapText="1"/>
    </xf>
    <xf numFmtId="4" fontId="2" fillId="0" borderId="72" xfId="0" applyNumberFormat="1" applyFont="1" applyBorder="1" applyAlignment="1">
      <alignment vertical="top" wrapText="1"/>
    </xf>
    <xf numFmtId="0" fontId="17" fillId="0" borderId="68" xfId="0" applyFont="1" applyBorder="1" applyAlignment="1">
      <alignment horizontal="left" vertical="top" wrapText="1"/>
    </xf>
    <xf numFmtId="0" fontId="17" fillId="0" borderId="27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16" fillId="3" borderId="0" xfId="0" applyFont="1" applyFill="1" applyAlignment="1">
      <alignment horizontal="center" vertical="top" wrapText="1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8" fillId="0" borderId="74" xfId="0" applyFont="1" applyBorder="1" applyAlignment="1">
      <alignment horizontal="left" vertical="top" wrapText="1"/>
    </xf>
    <xf numFmtId="0" fontId="48" fillId="0" borderId="84" xfId="0" applyFont="1" applyBorder="1" applyAlignment="1">
      <alignment horizontal="left" vertical="top" wrapText="1"/>
    </xf>
    <xf numFmtId="0" fontId="16" fillId="5" borderId="0" xfId="0" applyFont="1" applyFill="1" applyAlignment="1">
      <alignment horizontal="center" vertical="top" wrapText="1"/>
    </xf>
    <xf numFmtId="2" fontId="48" fillId="7" borderId="72" xfId="0" applyNumberFormat="1" applyFont="1" applyFill="1" applyBorder="1" applyAlignment="1">
      <alignment horizontal="right" vertical="center" wrapText="1"/>
    </xf>
    <xf numFmtId="0" fontId="3" fillId="16" borderId="72" xfId="0" applyFont="1" applyFill="1" applyBorder="1" applyAlignment="1">
      <alignment horizontal="center" vertical="center" wrapText="1"/>
    </xf>
    <xf numFmtId="2" fontId="63" fillId="0" borderId="72" xfId="0" applyNumberFormat="1" applyFont="1" applyFill="1" applyBorder="1" applyAlignment="1">
      <alignment horizontal="right" vertical="top" wrapText="1"/>
    </xf>
    <xf numFmtId="0" fontId="3" fillId="16" borderId="72" xfId="0" applyFont="1" applyFill="1" applyBorder="1" applyAlignment="1">
      <alignment vertical="center" wrapText="1"/>
    </xf>
    <xf numFmtId="2" fontId="48" fillId="16" borderId="72" xfId="0" applyNumberFormat="1" applyFont="1" applyFill="1" applyBorder="1" applyAlignment="1">
      <alignment horizontal="right" vertical="center" wrapText="1"/>
    </xf>
    <xf numFmtId="0" fontId="48" fillId="16" borderId="72" xfId="0" applyFont="1" applyFill="1" applyBorder="1" applyAlignment="1">
      <alignment horizontal="center" vertical="center" wrapText="1"/>
    </xf>
    <xf numFmtId="2" fontId="48" fillId="16" borderId="7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vertical="top" wrapText="1"/>
    </xf>
    <xf numFmtId="4" fontId="3" fillId="7" borderId="72" xfId="0" applyNumberFormat="1" applyFont="1" applyFill="1" applyBorder="1" applyAlignment="1">
      <alignment horizontal="center" vertical="center" wrapText="1"/>
    </xf>
    <xf numFmtId="0" fontId="48" fillId="16" borderId="72" xfId="0" applyFont="1" applyFill="1" applyBorder="1" applyAlignment="1">
      <alignment vertical="center" wrapText="1"/>
    </xf>
    <xf numFmtId="2" fontId="63" fillId="0" borderId="72" xfId="0" applyNumberFormat="1" applyFont="1" applyFill="1" applyBorder="1" applyAlignment="1">
      <alignment horizontal="right" vertical="center" wrapText="1"/>
    </xf>
    <xf numFmtId="4" fontId="48" fillId="16" borderId="72" xfId="0" applyNumberFormat="1" applyFont="1" applyFill="1" applyBorder="1" applyAlignment="1">
      <alignment horizontal="left" vertical="center" wrapText="1"/>
    </xf>
    <xf numFmtId="2" fontId="3" fillId="16" borderId="72" xfId="0" applyNumberFormat="1" applyFont="1" applyFill="1" applyBorder="1" applyAlignment="1">
      <alignment horizontal="right" vertical="center" wrapText="1"/>
    </xf>
    <xf numFmtId="0" fontId="57" fillId="16" borderId="72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7" fillId="16" borderId="72" xfId="0" applyFont="1" applyFill="1" applyBorder="1" applyAlignment="1">
      <alignment vertical="center" wrapText="1"/>
    </xf>
    <xf numFmtId="0" fontId="48" fillId="16" borderId="72" xfId="0" applyFont="1" applyFill="1" applyBorder="1" applyAlignment="1">
      <alignment vertical="top" wrapText="1"/>
    </xf>
    <xf numFmtId="4" fontId="48" fillId="7" borderId="72" xfId="0" applyNumberFormat="1" applyFont="1" applyFill="1" applyBorder="1" applyAlignment="1">
      <alignment horizontal="center" vertical="center" wrapText="1"/>
    </xf>
    <xf numFmtId="4" fontId="48" fillId="16" borderId="7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2" fontId="48" fillId="0" borderId="74" xfId="0" applyNumberFormat="1" applyFont="1" applyFill="1" applyBorder="1" applyAlignment="1">
      <alignment horizontal="right" vertical="center" wrapText="1"/>
    </xf>
    <xf numFmtId="0" fontId="3" fillId="16" borderId="72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25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2" fontId="48" fillId="0" borderId="74" xfId="0" applyNumberFormat="1" applyFont="1" applyFill="1" applyBorder="1" applyAlignment="1">
      <alignment horizontal="right" vertical="center" wrapText="1"/>
    </xf>
    <xf numFmtId="2" fontId="47" fillId="0" borderId="74" xfId="0" applyNumberFormat="1" applyFont="1" applyFill="1" applyBorder="1" applyAlignment="1">
      <alignment horizontal="right" vertical="center" wrapText="1"/>
    </xf>
    <xf numFmtId="4" fontId="48" fillId="6" borderId="72" xfId="0" applyNumberFormat="1" applyFont="1" applyFill="1" applyBorder="1" applyAlignment="1">
      <alignment horizontal="left" vertical="center" wrapText="1"/>
    </xf>
    <xf numFmtId="4" fontId="48" fillId="6" borderId="73" xfId="0" applyNumberFormat="1" applyFont="1" applyFill="1" applyBorder="1" applyAlignment="1">
      <alignment horizontal="center" vertical="center" wrapText="1"/>
    </xf>
  </cellXfs>
  <cellStyles count="224">
    <cellStyle name="20% — акцент1 2" xfId="74"/>
    <cellStyle name="20% — акцент1 2 2" xfId="144"/>
    <cellStyle name="20% — акцент1 2 3" xfId="209"/>
    <cellStyle name="Comma 2" xfId="79"/>
    <cellStyle name="Comma 4" xfId="54"/>
    <cellStyle name="Normal 2" xfId="29"/>
    <cellStyle name="Normal 2 2" xfId="56"/>
    <cellStyle name="Normal 2 2 2" xfId="75"/>
    <cellStyle name="Normal 2 3" xfId="81"/>
    <cellStyle name="Normal 3" xfId="57"/>
    <cellStyle name="Normal 63" xfId="53"/>
    <cellStyle name="Normal 63 2" xfId="132"/>
    <cellStyle name="Normal 63 3" xfId="197"/>
    <cellStyle name="Standard 2" xfId="78"/>
    <cellStyle name="Обычный" xfId="0" builtinId="0"/>
    <cellStyle name="Обычный 10" xfId="62"/>
    <cellStyle name="Обычный 10 2" xfId="92"/>
    <cellStyle name="Обычный 11" xfId="63"/>
    <cellStyle name="Обычный 12" xfId="61"/>
    <cellStyle name="Обычный 13" xfId="64"/>
    <cellStyle name="Обычный 13 2" xfId="13"/>
    <cellStyle name="Обычный 13 3" xfId="88"/>
    <cellStyle name="Обычный 13 3 2" xfId="153"/>
    <cellStyle name="Обычный 13 3 3" xfId="217"/>
    <cellStyle name="Обычный 13 4" xfId="135"/>
    <cellStyle name="Обычный 13 5" xfId="200"/>
    <cellStyle name="Обычный 14" xfId="70"/>
    <cellStyle name="Обычный 14 2" xfId="140"/>
    <cellStyle name="Обычный 14 3" xfId="205"/>
    <cellStyle name="Обычный 149" xfId="68"/>
    <cellStyle name="Обычный 149 2" xfId="82"/>
    <cellStyle name="Обычный 149 2 2" xfId="148"/>
    <cellStyle name="Обычный 149 2 3" xfId="212"/>
    <cellStyle name="Обычный 149 3" xfId="23"/>
    <cellStyle name="Обычный 149 3 2" xfId="26"/>
    <cellStyle name="Обычный 149 3 2 2" xfId="49"/>
    <cellStyle name="Обычный 149 3 2 2 2" xfId="128"/>
    <cellStyle name="Обычный 149 3 2 2 3" xfId="193"/>
    <cellStyle name="Обычный 149 3 2 3" xfId="110"/>
    <cellStyle name="Обычный 149 3 2 4" xfId="175"/>
    <cellStyle name="Обычный 149 3 3" xfId="46"/>
    <cellStyle name="Обычный 149 3 3 2" xfId="125"/>
    <cellStyle name="Обычный 149 3 3 3" xfId="190"/>
    <cellStyle name="Обычный 149 3 4" xfId="107"/>
    <cellStyle name="Обычный 149 3 5" xfId="172"/>
    <cellStyle name="Обычный 149 4" xfId="89"/>
    <cellStyle name="Обычный 149 4 2" xfId="154"/>
    <cellStyle name="Обычный 149 4 3" xfId="218"/>
    <cellStyle name="Обычный 149 5" xfId="138"/>
    <cellStyle name="Обычный 149 6" xfId="203"/>
    <cellStyle name="Обычный 15" xfId="6"/>
    <cellStyle name="Обычный 15 2" xfId="161"/>
    <cellStyle name="Обычный 2" xfId="7"/>
    <cellStyle name="Обычный 2 2" xfId="3"/>
    <cellStyle name="Обычный 2 2 2" xfId="18"/>
    <cellStyle name="Обычный 2 2 3" xfId="69"/>
    <cellStyle name="Обычный 2 2 3 2" xfId="139"/>
    <cellStyle name="Обычный 2 2 3 3" xfId="204"/>
    <cellStyle name="Обычный 2 2 4" xfId="73"/>
    <cellStyle name="Обычный 2 2 4 2" xfId="143"/>
    <cellStyle name="Обычный 2 2 4 3" xfId="208"/>
    <cellStyle name="Обычный 2 3" xfId="60"/>
    <cellStyle name="Обычный 2 3 2" xfId="67"/>
    <cellStyle name="Обычный 2 4" xfId="80"/>
    <cellStyle name="Обычный 3" xfId="4"/>
    <cellStyle name="Обычный 3 2" xfId="5"/>
    <cellStyle name="Обычный 3 3" xfId="19"/>
    <cellStyle name="Обычный 3 3 2" xfId="42"/>
    <cellStyle name="Обычный 3 3 2 2" xfId="121"/>
    <cellStyle name="Обычный 3 3 2 3" xfId="186"/>
    <cellStyle name="Обычный 3 3 3" xfId="87"/>
    <cellStyle name="Обычный 3 3 3 2" xfId="152"/>
    <cellStyle name="Обычный 3 3 3 3" xfId="216"/>
    <cellStyle name="Обычный 3 4" xfId="31"/>
    <cellStyle name="Обычный 3 5" xfId="2"/>
    <cellStyle name="Обычный 4" xfId="8"/>
    <cellStyle name="Обычный 4 2" xfId="72"/>
    <cellStyle name="Обычный 4 2 2" xfId="142"/>
    <cellStyle name="Обычный 4 2 3" xfId="207"/>
    <cellStyle name="Обычный 4 3 2" xfId="1"/>
    <cellStyle name="Обычный 5" xfId="9"/>
    <cellStyle name="Обычный 5 2" xfId="34"/>
    <cellStyle name="Обычный 6" xfId="24"/>
    <cellStyle name="Обычный 6 2" xfId="30"/>
    <cellStyle name="Обычный 6 3" xfId="47"/>
    <cellStyle name="Обычный 6 3 2" xfId="126"/>
    <cellStyle name="Обычный 6 3 3" xfId="191"/>
    <cellStyle name="Обычный 6 4" xfId="108"/>
    <cellStyle name="Обычный 6 5" xfId="173"/>
    <cellStyle name="Обычный 7" xfId="27"/>
    <cellStyle name="Обычный 7 2" xfId="50"/>
    <cellStyle name="Обычный 7 2 2" xfId="129"/>
    <cellStyle name="Обычный 7 2 3" xfId="194"/>
    <cellStyle name="Обычный 7 3" xfId="111"/>
    <cellStyle name="Обычный 7 4" xfId="176"/>
    <cellStyle name="Обычный 8" xfId="16"/>
    <cellStyle name="Обычный 8 2" xfId="40"/>
    <cellStyle name="Обычный 8 2 2" xfId="119"/>
    <cellStyle name="Обычный 8 2 3" xfId="184"/>
    <cellStyle name="Обычный 8 3" xfId="102"/>
    <cellStyle name="Обычный 8 4" xfId="167"/>
    <cellStyle name="Обычный 9" xfId="55"/>
    <cellStyle name="Обычный 9 2" xfId="59"/>
    <cellStyle name="Обычный 9 2 2" xfId="93"/>
    <cellStyle name="Обычный 9 2 2 2" xfId="159"/>
    <cellStyle name="Обычный 9 2 2 3" xfId="221"/>
    <cellStyle name="Обычный 9 2 3" xfId="134"/>
    <cellStyle name="Обычный 9 2 4" xfId="199"/>
    <cellStyle name="Обычный 9 3" xfId="133"/>
    <cellStyle name="Обычный 9 4" xfId="198"/>
    <cellStyle name="Процентный 2" xfId="22"/>
    <cellStyle name="Процентный 2 2" xfId="45"/>
    <cellStyle name="Процентный 2 2 2" xfId="124"/>
    <cellStyle name="Процентный 2 2 3" xfId="189"/>
    <cellStyle name="Процентный 2 3" xfId="158"/>
    <cellStyle name="Процентный 2 4" xfId="106"/>
    <cellStyle name="Процентный 2 5" xfId="171"/>
    <cellStyle name="Процентный 3" xfId="25"/>
    <cellStyle name="Процентный 3 2" xfId="48"/>
    <cellStyle name="Процентный 3 2 2" xfId="127"/>
    <cellStyle name="Процентный 3 2 3" xfId="192"/>
    <cellStyle name="Процентный 3 3" xfId="109"/>
    <cellStyle name="Процентный 3 4" xfId="174"/>
    <cellStyle name="Процентный 4" xfId="33"/>
    <cellStyle name="Процентный 5" xfId="65"/>
    <cellStyle name="Процентный 5 2" xfId="136"/>
    <cellStyle name="Процентный 5 3" xfId="201"/>
    <cellStyle name="Процентный 6" xfId="85"/>
    <cellStyle name="Процентный 6 2" xfId="151"/>
    <cellStyle name="Процентный 6 3" xfId="215"/>
    <cellStyle name="Стиль 1" xfId="86"/>
    <cellStyle name="Финансовый" xfId="96" builtinId="3"/>
    <cellStyle name="Финансовый [0] 2" xfId="77"/>
    <cellStyle name="Финансовый [0] 2 2" xfId="160"/>
    <cellStyle name="Финансовый [0] 2 2 2" xfId="10"/>
    <cellStyle name="Финансовый [0] 2 2 2 2" xfId="12"/>
    <cellStyle name="Финансовый [0] 2 2 2 2 2" xfId="37"/>
    <cellStyle name="Финансовый [0] 2 2 2 2 2 2" xfId="116"/>
    <cellStyle name="Финансовый [0] 2 2 2 2 2 3" xfId="181"/>
    <cellStyle name="Финансовый [0] 2 2 2 2 3" xfId="99"/>
    <cellStyle name="Финансовый [0] 2 2 2 2 4" xfId="164"/>
    <cellStyle name="Финансовый [0] 2 2 2 3" xfId="15"/>
    <cellStyle name="Финансовый [0] 2 2 2 3 2" xfId="39"/>
    <cellStyle name="Финансовый [0] 2 2 2 3 2 2" xfId="118"/>
    <cellStyle name="Финансовый [0] 2 2 2 3 2 3" xfId="183"/>
    <cellStyle name="Финансовый [0] 2 2 2 3 3" xfId="101"/>
    <cellStyle name="Финансовый [0] 2 2 2 3 4" xfId="166"/>
    <cellStyle name="Финансовый [0] 2 2 2 4" xfId="35"/>
    <cellStyle name="Финансовый [0] 2 2 2 4 2" xfId="114"/>
    <cellStyle name="Финансовый [0] 2 2 2 4 3" xfId="179"/>
    <cellStyle name="Финансовый [0] 2 2 2 5" xfId="84"/>
    <cellStyle name="Финансовый [0] 2 2 2 5 2" xfId="150"/>
    <cellStyle name="Финансовый [0] 2 2 2 5 3" xfId="214"/>
    <cellStyle name="Финансовый [0] 2 2 2 6" xfId="97"/>
    <cellStyle name="Финансовый [0] 2 2 2 7" xfId="162"/>
    <cellStyle name="Финансовый [0] 2 3" xfId="146"/>
    <cellStyle name="Финансовый [0] 2 4" xfId="211"/>
    <cellStyle name="Финансовый 10" xfId="94"/>
    <cellStyle name="Финансовый 10 2" xfId="222"/>
    <cellStyle name="Финансовый 11" xfId="95"/>
    <cellStyle name="Финансовый 11 2" xfId="223"/>
    <cellStyle name="Финансовый 12" xfId="103"/>
    <cellStyle name="Финансовый 13" xfId="147"/>
    <cellStyle name="Финансовый 2" xfId="11"/>
    <cellStyle name="Финансовый 2 2" xfId="20"/>
    <cellStyle name="Финансовый 2 2 2" xfId="43"/>
    <cellStyle name="Финансовый 2 2 2 2" xfId="122"/>
    <cellStyle name="Финансовый 2 2 2 3" xfId="187"/>
    <cellStyle name="Финансовый 2 2 3" xfId="104"/>
    <cellStyle name="Финансовый 2 2 4" xfId="169"/>
    <cellStyle name="Финансовый 2 3" xfId="21"/>
    <cellStyle name="Финансовый 2 3 2" xfId="44"/>
    <cellStyle name="Финансовый 2 3 2 2" xfId="123"/>
    <cellStyle name="Финансовый 2 3 2 3" xfId="188"/>
    <cellStyle name="Финансовый 2 3 3" xfId="91"/>
    <cellStyle name="Финансовый 2 3 3 2" xfId="157"/>
    <cellStyle name="Финансовый 2 3 3 3" xfId="156"/>
    <cellStyle name="Финансовый 2 3 3 4" xfId="220"/>
    <cellStyle name="Финансовый 2 3 4" xfId="105"/>
    <cellStyle name="Финансовый 2 3 5" xfId="170"/>
    <cellStyle name="Финансовый 2 4" xfId="36"/>
    <cellStyle name="Финансовый 2 4 2" xfId="115"/>
    <cellStyle name="Финансовый 2 4 3" xfId="180"/>
    <cellStyle name="Финансовый 2 5" xfId="66"/>
    <cellStyle name="Финансовый 2 5 2" xfId="137"/>
    <cellStyle name="Финансовый 2 5 3" xfId="202"/>
    <cellStyle name="Финансовый 2 6" xfId="76"/>
    <cellStyle name="Финансовый 2 6 2" xfId="145"/>
    <cellStyle name="Финансовый 2 6 3" xfId="210"/>
    <cellStyle name="Финансовый 2 7" xfId="98"/>
    <cellStyle name="Финансовый 2 8" xfId="163"/>
    <cellStyle name="Финансовый 3" xfId="14"/>
    <cellStyle name="Финансовый 3 2" xfId="38"/>
    <cellStyle name="Финансовый 3 2 2" xfId="117"/>
    <cellStyle name="Финансовый 3 2 3" xfId="182"/>
    <cellStyle name="Финансовый 3 3" xfId="100"/>
    <cellStyle name="Финансовый 3 4" xfId="165"/>
    <cellStyle name="Финансовый 4" xfId="28"/>
    <cellStyle name="Финансовый 4 2" xfId="51"/>
    <cellStyle name="Финансовый 4 2 2" xfId="130"/>
    <cellStyle name="Финансовый 4 2 3" xfId="195"/>
    <cellStyle name="Финансовый 4 3" xfId="112"/>
    <cellStyle name="Финансовый 4 4" xfId="177"/>
    <cellStyle name="Финансовый 41" xfId="83"/>
    <cellStyle name="Финансовый 41 2" xfId="149"/>
    <cellStyle name="Финансовый 41 3" xfId="213"/>
    <cellStyle name="Финансовый 5" xfId="32"/>
    <cellStyle name="Финансовый 5 2" xfId="52"/>
    <cellStyle name="Финансовый 5 2 2" xfId="131"/>
    <cellStyle name="Финансовый 5 2 3" xfId="196"/>
    <cellStyle name="Финансовый 5 3" xfId="113"/>
    <cellStyle name="Финансовый 5 4" xfId="178"/>
    <cellStyle name="Финансовый 6" xfId="41"/>
    <cellStyle name="Финансовый 6 2" xfId="120"/>
    <cellStyle name="Финансовый 6 3" xfId="185"/>
    <cellStyle name="Финансовый 7" xfId="71"/>
    <cellStyle name="Финансовый 7 2" xfId="141"/>
    <cellStyle name="Финансовый 7 3" xfId="206"/>
    <cellStyle name="Финансовый 8" xfId="90"/>
    <cellStyle name="Финансовый 8 2" xfId="155"/>
    <cellStyle name="Финансовый 8 3" xfId="219"/>
    <cellStyle name="Финансовый 9" xfId="17"/>
    <cellStyle name="Финансовый 9 2" xfId="168"/>
    <cellStyle name="標準_RFP015" xfId="58"/>
  </cellStyles>
  <dxfs count="4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 patternType="none">
          <fgColor auto="1"/>
          <bgColor auto="1"/>
        </patternFill>
      </fill>
      <border diagonalUp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 patternType="none">
          <fgColor auto="1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auto="1"/>
      </font>
      <fill>
        <patternFill>
          <f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 diagonalDown="0">
        <left style="dashed">
          <color theme="0" tint="-0.14993743705557422"/>
        </left>
        <right style="dashed">
          <color theme="0" tint="-0.14993743705557422"/>
        </right>
        <top style="dashed">
          <color theme="0" tint="-0.14993743705557422"/>
        </top>
        <bottom style="dashed">
          <color theme="0" tint="-0.14993743705557422"/>
        </bottom>
        <vertical style="dashed">
          <color theme="0" tint="-0.14993743705557422"/>
        </vertical>
        <horizontal style="dashed">
          <color theme="0" tint="-0.14993743705557422"/>
        </horizontal>
      </border>
    </dxf>
    <dxf>
      <border>
        <left style="dashed">
          <color theme="0" tint="-0.14996795556505021"/>
        </left>
        <right style="dashed">
          <color theme="0" tint="-0.14996795556505021"/>
        </right>
        <top style="dashed">
          <color theme="0" tint="-0.14996795556505021"/>
        </top>
        <bottom style="dashed">
          <color theme="0" tint="-0.14996795556505021"/>
        </bottom>
        <vertical style="dashed">
          <color theme="0" tint="-0.14996795556505021"/>
        </vertical>
        <horizontal style="dashed">
          <color theme="0" tint="-0.14996795556505021"/>
        </horizontal>
      </border>
    </dxf>
    <dxf>
      <font>
        <b/>
        <i val="0"/>
        <strike val="0"/>
        <color theme="0"/>
      </font>
      <fill>
        <patternFill>
          <bgColor rgb="FF008C95"/>
        </patternFill>
      </fill>
      <border>
        <left style="dashed">
          <color theme="0" tint="-4.9989318521683403E-2"/>
        </left>
        <right style="dashed">
          <color theme="0" tint="-4.9989318521683403E-2"/>
        </right>
        <top style="dashed">
          <color theme="0" tint="-4.9989318521683403E-2"/>
        </top>
        <bottom style="dashed">
          <color theme="0" tint="-4.9989318521683403E-2"/>
        </bottom>
        <vertical style="dashed">
          <color theme="0" tint="-4.9989318521683403E-2"/>
        </vertical>
        <horizontal style="dashed">
          <color theme="0" tint="-4.9989318521683403E-2"/>
        </horizontal>
      </border>
    </dxf>
  </dxfs>
  <tableStyles count="2" defaultTableStyle="TableStyleMedium2" defaultPivotStyle="PivotStyleLight16">
    <tableStyle name="СИБУР" pivot="0" count="3">
      <tableStyleElement type="headerRow" dxfId="40"/>
      <tableStyleElement type="firstRowStripe" dxfId="39"/>
      <tableStyleElement type="secondRowStripe" dxfId="38"/>
    </tableStyle>
    <tableStyle name="Стиль таблицы 1" pivot="0" count="5">
      <tableStyleElement type="wholeTable" dxfId="37"/>
      <tableStyleElement type="firstRowStripe" dxfId="36"/>
      <tableStyleElement type="secondRowStripe" dxfId="35"/>
      <tableStyleElement type="firstColumnStripe" dxfId="34"/>
      <tableStyleElement type="secondColumn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9" tint="0.59999389629810485"/>
    <outlinePr summaryBelow="0"/>
  </sheetPr>
  <dimension ref="A1:AB504"/>
  <sheetViews>
    <sheetView zoomScale="55" zoomScaleNormal="55" workbookViewId="0">
      <selection activeCell="D30" sqref="D30"/>
    </sheetView>
  </sheetViews>
  <sheetFormatPr defaultRowHeight="15.75" outlineLevelRow="1" outlineLevelCol="1"/>
  <cols>
    <col min="1" max="1" width="5.7109375" style="1" customWidth="1"/>
    <col min="2" max="2" width="19.85546875" style="1" customWidth="1" outlineLevel="1"/>
    <col min="3" max="3" width="52.85546875" style="1" customWidth="1" outlineLevel="1"/>
    <col min="4" max="4" width="6.140625" style="2" customWidth="1" outlineLevel="1"/>
    <col min="5" max="5" width="9" style="2" customWidth="1" outlineLevel="1"/>
    <col min="6" max="6" width="52.85546875" style="1" customWidth="1"/>
    <col min="7" max="7" width="6.140625" style="2" customWidth="1"/>
    <col min="8" max="8" width="9" style="2" customWidth="1"/>
    <col min="9" max="9" width="52.85546875" style="2" customWidth="1" outlineLevel="1"/>
    <col min="10" max="10" width="7.140625" style="2" customWidth="1" outlineLevel="1"/>
    <col min="11" max="11" width="10.85546875" style="2" customWidth="1" outlineLevel="1"/>
    <col min="12" max="24" width="9" style="2" customWidth="1"/>
    <col min="25" max="25" width="14.42578125" style="2" customWidth="1"/>
    <col min="26" max="27" width="11.85546875" style="2" customWidth="1"/>
    <col min="28" max="28" width="59.85546875" style="1" customWidth="1"/>
    <col min="29" max="16384" width="9.140625" style="1"/>
  </cols>
  <sheetData>
    <row r="1" spans="1:28" ht="19.5">
      <c r="A1" s="730" t="s">
        <v>1</v>
      </c>
      <c r="B1" s="730"/>
      <c r="C1" s="730"/>
      <c r="D1" s="730"/>
      <c r="E1" s="730"/>
      <c r="F1" s="730"/>
      <c r="G1" s="730"/>
      <c r="H1" s="730"/>
      <c r="I1" s="730"/>
      <c r="J1" s="730"/>
      <c r="K1" s="730"/>
      <c r="L1" s="730"/>
      <c r="M1" s="730"/>
      <c r="N1" s="730"/>
      <c r="O1" s="730"/>
      <c r="P1" s="730"/>
      <c r="Q1" s="730"/>
      <c r="R1" s="730"/>
      <c r="S1" s="730"/>
      <c r="T1" s="730"/>
      <c r="U1" s="730"/>
      <c r="V1" s="730"/>
      <c r="W1" s="730"/>
      <c r="X1" s="730"/>
      <c r="Y1" s="730"/>
      <c r="Z1" s="730"/>
      <c r="AA1" s="730"/>
      <c r="AB1" s="730"/>
    </row>
    <row r="2" spans="1:28">
      <c r="A2" s="3"/>
      <c r="B2" s="3"/>
      <c r="C2" s="3"/>
      <c r="D2" s="4"/>
      <c r="E2" s="4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</row>
    <row r="3" spans="1:28" ht="16.5" thickBot="1">
      <c r="A3" s="17"/>
      <c r="B3" s="75"/>
      <c r="C3" s="76"/>
      <c r="D3" s="77"/>
      <c r="F3" s="76">
        <v>45483</v>
      </c>
      <c r="G3" s="77" t="s">
        <v>950</v>
      </c>
      <c r="J3" s="77"/>
    </row>
    <row r="4" spans="1:28" ht="57.75" thickBot="1">
      <c r="A4" s="9" t="s">
        <v>0</v>
      </c>
      <c r="B4" s="10" t="s">
        <v>7</v>
      </c>
      <c r="C4" s="10" t="s">
        <v>1004</v>
      </c>
      <c r="D4" s="10" t="s">
        <v>2</v>
      </c>
      <c r="E4" s="106" t="s">
        <v>1022</v>
      </c>
      <c r="F4" s="238" t="s">
        <v>1005</v>
      </c>
      <c r="G4" s="10" t="s">
        <v>2</v>
      </c>
      <c r="H4" s="82" t="s">
        <v>288</v>
      </c>
      <c r="I4" s="135" t="s">
        <v>506</v>
      </c>
      <c r="J4" s="10" t="s">
        <v>2</v>
      </c>
      <c r="K4" s="135" t="s">
        <v>507</v>
      </c>
      <c r="L4" s="105" t="s">
        <v>385</v>
      </c>
      <c r="M4" s="14" t="s">
        <v>432</v>
      </c>
      <c r="N4" s="14" t="s">
        <v>434</v>
      </c>
      <c r="O4" s="14" t="s">
        <v>433</v>
      </c>
      <c r="P4" s="14" t="s">
        <v>435</v>
      </c>
      <c r="Q4" s="14" t="s">
        <v>436</v>
      </c>
      <c r="R4" s="14" t="s">
        <v>437</v>
      </c>
      <c r="S4" s="14" t="s">
        <v>438</v>
      </c>
      <c r="T4" s="14" t="s">
        <v>439</v>
      </c>
      <c r="U4" s="14" t="s">
        <v>440</v>
      </c>
      <c r="V4" s="14" t="s">
        <v>441</v>
      </c>
      <c r="W4" s="14" t="s">
        <v>442</v>
      </c>
      <c r="X4" s="106" t="s">
        <v>443</v>
      </c>
      <c r="Y4" s="97" t="s">
        <v>649</v>
      </c>
      <c r="Z4" s="82" t="s">
        <v>1021</v>
      </c>
      <c r="AA4" s="135" t="s">
        <v>1020</v>
      </c>
      <c r="AB4" s="225" t="s">
        <v>464</v>
      </c>
    </row>
    <row r="5" spans="1:28" ht="16.5" thickBot="1">
      <c r="A5" s="6">
        <v>1</v>
      </c>
      <c r="B5" s="7">
        <v>2</v>
      </c>
      <c r="C5" s="7">
        <v>3</v>
      </c>
      <c r="D5" s="7">
        <v>4</v>
      </c>
      <c r="E5" s="8">
        <v>5</v>
      </c>
      <c r="F5" s="98">
        <v>3</v>
      </c>
      <c r="G5" s="7">
        <v>4</v>
      </c>
      <c r="H5" s="83">
        <v>5</v>
      </c>
      <c r="I5" s="173" t="s">
        <v>652</v>
      </c>
      <c r="J5" s="7" t="s">
        <v>653</v>
      </c>
      <c r="K5" s="143" t="s">
        <v>654</v>
      </c>
      <c r="L5" s="6">
        <v>6</v>
      </c>
      <c r="M5" s="7" t="s">
        <v>389</v>
      </c>
      <c r="N5" s="7" t="s">
        <v>390</v>
      </c>
      <c r="O5" s="7" t="s">
        <v>391</v>
      </c>
      <c r="P5" s="7" t="s">
        <v>392</v>
      </c>
      <c r="Q5" s="7" t="s">
        <v>393</v>
      </c>
      <c r="R5" s="7" t="s">
        <v>394</v>
      </c>
      <c r="S5" s="7" t="s">
        <v>395</v>
      </c>
      <c r="T5" s="7" t="s">
        <v>444</v>
      </c>
      <c r="U5" s="7" t="s">
        <v>445</v>
      </c>
      <c r="V5" s="7" t="s">
        <v>446</v>
      </c>
      <c r="W5" s="7" t="s">
        <v>447</v>
      </c>
      <c r="X5" s="8" t="s">
        <v>448</v>
      </c>
      <c r="Y5" s="98">
        <v>7</v>
      </c>
      <c r="Z5" s="83">
        <v>8</v>
      </c>
      <c r="AA5" s="143"/>
      <c r="AB5" s="277">
        <v>9</v>
      </c>
    </row>
    <row r="6" spans="1:28" s="65" customFormat="1">
      <c r="A6" s="18">
        <v>1</v>
      </c>
      <c r="B6" s="19"/>
      <c r="C6" s="20" t="s">
        <v>22</v>
      </c>
      <c r="D6" s="19"/>
      <c r="E6" s="21"/>
      <c r="F6" s="273" t="s">
        <v>22</v>
      </c>
      <c r="G6" s="19"/>
      <c r="H6" s="84"/>
      <c r="I6" s="144"/>
      <c r="J6" s="19"/>
      <c r="K6" s="144"/>
      <c r="L6" s="18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1"/>
      <c r="Y6" s="99"/>
      <c r="Z6" s="84"/>
      <c r="AA6" s="287"/>
      <c r="AB6" s="278"/>
    </row>
    <row r="7" spans="1:28" ht="30">
      <c r="A7" s="11">
        <f>A6+1</f>
        <v>2</v>
      </c>
      <c r="B7" s="78" t="s">
        <v>8</v>
      </c>
      <c r="C7" s="272" t="s">
        <v>3</v>
      </c>
      <c r="D7" s="294" t="s">
        <v>289</v>
      </c>
      <c r="E7" s="291">
        <v>83.4</v>
      </c>
      <c r="F7" s="241" t="s">
        <v>3</v>
      </c>
      <c r="G7" s="24" t="s">
        <v>289</v>
      </c>
      <c r="H7" s="92">
        <v>83.4</v>
      </c>
      <c r="I7" s="148"/>
      <c r="J7" s="24" t="s">
        <v>289</v>
      </c>
      <c r="K7" s="148"/>
      <c r="L7" s="114">
        <v>70</v>
      </c>
      <c r="M7" s="24">
        <v>10</v>
      </c>
      <c r="N7" s="307">
        <v>19.399999999999999</v>
      </c>
      <c r="O7" s="24"/>
      <c r="P7" s="24"/>
      <c r="Q7" s="24"/>
      <c r="R7" s="24"/>
      <c r="S7" s="24"/>
      <c r="T7" s="24"/>
      <c r="U7" s="24"/>
      <c r="V7" s="24"/>
      <c r="W7" s="24"/>
      <c r="X7" s="115"/>
      <c r="Y7" s="308">
        <f>SUM(L7:X7)</f>
        <v>99.4</v>
      </c>
      <c r="Z7" s="85">
        <f>H7-Y7</f>
        <v>-16</v>
      </c>
      <c r="AA7" s="234">
        <f>E7-Y7</f>
        <v>-16</v>
      </c>
      <c r="AB7" s="48" t="s">
        <v>410</v>
      </c>
    </row>
    <row r="8" spans="1:28" ht="30">
      <c r="A8" s="11">
        <f t="shared" ref="A8:A71" si="0">A7+1</f>
        <v>3</v>
      </c>
      <c r="B8" s="78" t="s">
        <v>9</v>
      </c>
      <c r="C8" s="272" t="s">
        <v>4</v>
      </c>
      <c r="D8" s="294" t="s">
        <v>290</v>
      </c>
      <c r="E8" s="291">
        <v>300.24</v>
      </c>
      <c r="F8" s="241" t="s">
        <v>4</v>
      </c>
      <c r="G8" s="24" t="s">
        <v>290</v>
      </c>
      <c r="H8" s="92">
        <v>300.24</v>
      </c>
      <c r="I8" s="148"/>
      <c r="J8" s="24" t="s">
        <v>290</v>
      </c>
      <c r="K8" s="148"/>
      <c r="L8" s="114">
        <f>L7*1.8*2</f>
        <v>252</v>
      </c>
      <c r="M8" s="24">
        <f>M7*1.8*2</f>
        <v>36</v>
      </c>
      <c r="N8" s="24">
        <f>N7*1.8*2</f>
        <v>69.84</v>
      </c>
      <c r="O8" s="24"/>
      <c r="P8" s="24"/>
      <c r="Q8" s="24"/>
      <c r="R8" s="24"/>
      <c r="S8" s="24"/>
      <c r="T8" s="24"/>
      <c r="U8" s="24"/>
      <c r="V8" s="24"/>
      <c r="W8" s="24"/>
      <c r="X8" s="115"/>
      <c r="Y8" s="308">
        <f t="shared" ref="Y8:Y131" si="1">SUM(L8:X8)</f>
        <v>357.84000000000003</v>
      </c>
      <c r="Z8" s="85">
        <f t="shared" ref="Z8:Z131" si="2">H8-Y8</f>
        <v>-57.600000000000023</v>
      </c>
      <c r="AA8" s="234">
        <f t="shared" ref="AA8:AA14" si="3">E8-Y8</f>
        <v>-57.600000000000023</v>
      </c>
      <c r="AB8" s="48" t="s">
        <v>410</v>
      </c>
    </row>
    <row r="9" spans="1:28" ht="45">
      <c r="A9" s="11">
        <f t="shared" si="0"/>
        <v>4</v>
      </c>
      <c r="B9" s="78" t="s">
        <v>10</v>
      </c>
      <c r="C9" s="272" t="s">
        <v>5</v>
      </c>
      <c r="D9" s="294" t="s">
        <v>289</v>
      </c>
      <c r="E9" s="300">
        <v>1.6950000000000001</v>
      </c>
      <c r="F9" s="241" t="s">
        <v>5</v>
      </c>
      <c r="G9" s="24" t="s">
        <v>289</v>
      </c>
      <c r="H9" s="309">
        <v>1.6950000000000001</v>
      </c>
      <c r="I9" s="310"/>
      <c r="J9" s="24" t="s">
        <v>289</v>
      </c>
      <c r="K9" s="310"/>
      <c r="L9" s="114">
        <v>0.5</v>
      </c>
      <c r="M9" s="24">
        <f>0.1</f>
        <v>0.1</v>
      </c>
      <c r="N9" s="24">
        <v>1.095</v>
      </c>
      <c r="O9" s="24"/>
      <c r="P9" s="24"/>
      <c r="Q9" s="24"/>
      <c r="R9" s="24"/>
      <c r="S9" s="24"/>
      <c r="T9" s="24"/>
      <c r="U9" s="24"/>
      <c r="V9" s="24"/>
      <c r="W9" s="24"/>
      <c r="X9" s="115"/>
      <c r="Y9" s="308">
        <f t="shared" si="1"/>
        <v>1.6949999999999998</v>
      </c>
      <c r="Z9" s="85">
        <f t="shared" si="2"/>
        <v>0</v>
      </c>
      <c r="AA9" s="234">
        <f t="shared" si="3"/>
        <v>0</v>
      </c>
      <c r="AB9" s="48" t="s">
        <v>410</v>
      </c>
    </row>
    <row r="10" spans="1:28" ht="30">
      <c r="A10" s="11">
        <f t="shared" si="0"/>
        <v>5</v>
      </c>
      <c r="B10" s="78" t="s">
        <v>11</v>
      </c>
      <c r="C10" s="272" t="s">
        <v>6</v>
      </c>
      <c r="D10" s="294" t="s">
        <v>290</v>
      </c>
      <c r="E10" s="291">
        <v>5.4240000000000004</v>
      </c>
      <c r="F10" s="241" t="s">
        <v>6</v>
      </c>
      <c r="G10" s="24" t="s">
        <v>290</v>
      </c>
      <c r="H10" s="92">
        <v>5.4240000000000004</v>
      </c>
      <c r="I10" s="148"/>
      <c r="J10" s="24" t="s">
        <v>290</v>
      </c>
      <c r="K10" s="148"/>
      <c r="L10" s="114">
        <f>L9*1.6*2</f>
        <v>1.6</v>
      </c>
      <c r="M10" s="24">
        <f>M9*1.6*2</f>
        <v>0.32000000000000006</v>
      </c>
      <c r="N10" s="24">
        <f>N9*1.6*2</f>
        <v>3.504</v>
      </c>
      <c r="O10" s="24"/>
      <c r="P10" s="24"/>
      <c r="Q10" s="24"/>
      <c r="R10" s="24"/>
      <c r="S10" s="24"/>
      <c r="T10" s="24"/>
      <c r="U10" s="24"/>
      <c r="V10" s="24"/>
      <c r="W10" s="24"/>
      <c r="X10" s="115"/>
      <c r="Y10" s="308">
        <f t="shared" si="1"/>
        <v>5.4240000000000004</v>
      </c>
      <c r="Z10" s="85">
        <f t="shared" si="2"/>
        <v>0</v>
      </c>
      <c r="AA10" s="234">
        <f t="shared" si="3"/>
        <v>0</v>
      </c>
      <c r="AB10" s="48" t="s">
        <v>410</v>
      </c>
    </row>
    <row r="11" spans="1:28" ht="30">
      <c r="A11" s="11">
        <f t="shared" si="0"/>
        <v>6</v>
      </c>
      <c r="B11" s="78" t="s">
        <v>12</v>
      </c>
      <c r="C11" s="272" t="s">
        <v>13</v>
      </c>
      <c r="D11" s="294" t="s">
        <v>291</v>
      </c>
      <c r="E11" s="291">
        <v>594</v>
      </c>
      <c r="F11" s="241" t="s">
        <v>13</v>
      </c>
      <c r="G11" s="24" t="s">
        <v>291</v>
      </c>
      <c r="H11" s="92">
        <v>594</v>
      </c>
      <c r="I11" s="148"/>
      <c r="J11" s="24" t="s">
        <v>291</v>
      </c>
      <c r="K11" s="148"/>
      <c r="L11" s="114">
        <v>0</v>
      </c>
      <c r="M11" s="24">
        <v>100</v>
      </c>
      <c r="N11" s="24">
        <v>494</v>
      </c>
      <c r="O11" s="24"/>
      <c r="P11" s="24"/>
      <c r="Q11" s="24"/>
      <c r="R11" s="24"/>
      <c r="S11" s="24"/>
      <c r="T11" s="24"/>
      <c r="U11" s="24"/>
      <c r="V11" s="24"/>
      <c r="W11" s="24"/>
      <c r="X11" s="115"/>
      <c r="Y11" s="308">
        <f t="shared" si="1"/>
        <v>594</v>
      </c>
      <c r="Z11" s="85">
        <f t="shared" si="2"/>
        <v>0</v>
      </c>
      <c r="AA11" s="234">
        <f t="shared" si="3"/>
        <v>0</v>
      </c>
      <c r="AB11" s="48" t="s">
        <v>411</v>
      </c>
    </row>
    <row r="12" spans="1:28" ht="30">
      <c r="A12" s="11">
        <f t="shared" si="0"/>
        <v>7</v>
      </c>
      <c r="B12" s="78" t="s">
        <v>9</v>
      </c>
      <c r="C12" s="272" t="s">
        <v>4</v>
      </c>
      <c r="D12" s="294" t="s">
        <v>290</v>
      </c>
      <c r="E12" s="291">
        <v>290.82239999999996</v>
      </c>
      <c r="F12" s="241" t="s">
        <v>4</v>
      </c>
      <c r="G12" s="24" t="s">
        <v>290</v>
      </c>
      <c r="H12" s="92">
        <v>290.82239999999996</v>
      </c>
      <c r="I12" s="148"/>
      <c r="J12" s="24" t="s">
        <v>290</v>
      </c>
      <c r="K12" s="148"/>
      <c r="L12" s="114">
        <f>L11*(0.043+0.059)*2.4</f>
        <v>0</v>
      </c>
      <c r="M12" s="24">
        <f>M11*(0.043+0.059)*2.4*2</f>
        <v>48.959999999999994</v>
      </c>
      <c r="N12" s="24">
        <f>N11*(0.043+0.059)*2.4*2</f>
        <v>241.86239999999998</v>
      </c>
      <c r="O12" s="24"/>
      <c r="P12" s="24"/>
      <c r="Q12" s="24"/>
      <c r="R12" s="24"/>
      <c r="S12" s="24"/>
      <c r="T12" s="24"/>
      <c r="U12" s="24"/>
      <c r="V12" s="24"/>
      <c r="W12" s="24"/>
      <c r="X12" s="115"/>
      <c r="Y12" s="308">
        <f t="shared" si="1"/>
        <v>290.82239999999996</v>
      </c>
      <c r="Z12" s="85">
        <f t="shared" si="2"/>
        <v>0</v>
      </c>
      <c r="AA12" s="234">
        <f t="shared" si="3"/>
        <v>0</v>
      </c>
      <c r="AB12" s="48" t="s">
        <v>411</v>
      </c>
    </row>
    <row r="13" spans="1:28" ht="30">
      <c r="A13" s="11">
        <f t="shared" si="0"/>
        <v>8</v>
      </c>
      <c r="B13" s="78"/>
      <c r="C13" s="272"/>
      <c r="D13" s="294"/>
      <c r="E13" s="291"/>
      <c r="F13" s="243" t="s">
        <v>415</v>
      </c>
      <c r="G13" s="152" t="s">
        <v>289</v>
      </c>
      <c r="H13" s="153">
        <v>0</v>
      </c>
      <c r="I13" s="154"/>
      <c r="J13" s="152" t="s">
        <v>289</v>
      </c>
      <c r="K13" s="154"/>
      <c r="L13" s="155">
        <v>0</v>
      </c>
      <c r="M13" s="152">
        <v>0</v>
      </c>
      <c r="N13" s="152">
        <v>0</v>
      </c>
      <c r="O13" s="152">
        <f>100*0.1</f>
        <v>10</v>
      </c>
      <c r="P13" s="152">
        <v>10</v>
      </c>
      <c r="Q13" s="152">
        <v>2.63</v>
      </c>
      <c r="R13" s="152"/>
      <c r="S13" s="152"/>
      <c r="T13" s="152"/>
      <c r="U13" s="152"/>
      <c r="V13" s="152"/>
      <c r="W13" s="152"/>
      <c r="X13" s="156"/>
      <c r="Y13" s="157">
        <f t="shared" ref="Y13:Y14" si="4">SUM(L13:X13)</f>
        <v>22.63</v>
      </c>
      <c r="Z13" s="87">
        <f t="shared" ref="Z13:Z14" si="5">H13-Y13</f>
        <v>-22.63</v>
      </c>
      <c r="AA13" s="234">
        <f t="shared" si="3"/>
        <v>-22.63</v>
      </c>
      <c r="AB13" s="71" t="s">
        <v>458</v>
      </c>
    </row>
    <row r="14" spans="1:28" ht="30">
      <c r="A14" s="11">
        <f t="shared" si="0"/>
        <v>9</v>
      </c>
      <c r="B14" s="78"/>
      <c r="C14" s="272"/>
      <c r="D14" s="294"/>
      <c r="E14" s="300"/>
      <c r="F14" s="243" t="s">
        <v>4</v>
      </c>
      <c r="G14" s="152" t="s">
        <v>290</v>
      </c>
      <c r="H14" s="311">
        <v>0</v>
      </c>
      <c r="I14" s="167"/>
      <c r="J14" s="152" t="s">
        <v>290</v>
      </c>
      <c r="K14" s="167"/>
      <c r="L14" s="312">
        <f>L13*(0.043+0.059)*2.4</f>
        <v>0</v>
      </c>
      <c r="M14" s="313">
        <f>M13*(0.043+0.059)*2.4*2</f>
        <v>0</v>
      </c>
      <c r="N14" s="313">
        <f>N13*(0.043+0.059)*2.4*2</f>
        <v>0</v>
      </c>
      <c r="O14" s="313">
        <f>O13*2.4*2</f>
        <v>48</v>
      </c>
      <c r="P14" s="313">
        <f t="shared" ref="P14:Q14" si="6">P13*2.4*2</f>
        <v>48</v>
      </c>
      <c r="Q14" s="313">
        <f t="shared" si="6"/>
        <v>12.623999999999999</v>
      </c>
      <c r="R14" s="313"/>
      <c r="S14" s="313"/>
      <c r="T14" s="313"/>
      <c r="U14" s="313"/>
      <c r="V14" s="313"/>
      <c r="W14" s="313"/>
      <c r="X14" s="314"/>
      <c r="Y14" s="315">
        <f t="shared" si="4"/>
        <v>108.624</v>
      </c>
      <c r="Z14" s="88">
        <f t="shared" si="5"/>
        <v>-108.624</v>
      </c>
      <c r="AA14" s="234">
        <f t="shared" si="3"/>
        <v>-108.624</v>
      </c>
      <c r="AB14" s="71" t="s">
        <v>459</v>
      </c>
    </row>
    <row r="15" spans="1:28" s="65" customFormat="1">
      <c r="A15" s="373">
        <f t="shared" si="0"/>
        <v>10</v>
      </c>
      <c r="B15" s="79"/>
      <c r="C15" s="80" t="s">
        <v>23</v>
      </c>
      <c r="D15" s="81"/>
      <c r="E15" s="113"/>
      <c r="F15" s="274" t="s">
        <v>23</v>
      </c>
      <c r="G15" s="22"/>
      <c r="H15" s="89"/>
      <c r="I15" s="146"/>
      <c r="J15" s="22"/>
      <c r="K15" s="146"/>
      <c r="L15" s="10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108"/>
      <c r="Y15" s="100"/>
      <c r="Z15" s="89"/>
      <c r="AA15" s="146"/>
      <c r="AB15" s="279"/>
    </row>
    <row r="16" spans="1:28" ht="60">
      <c r="A16" s="11">
        <f t="shared" si="0"/>
        <v>11</v>
      </c>
      <c r="B16" s="78" t="s">
        <v>14</v>
      </c>
      <c r="C16" s="272" t="s">
        <v>15</v>
      </c>
      <c r="D16" s="294" t="s">
        <v>289</v>
      </c>
      <c r="E16" s="291">
        <v>1000</v>
      </c>
      <c r="F16" s="241" t="s">
        <v>15</v>
      </c>
      <c r="G16" s="24" t="s">
        <v>289</v>
      </c>
      <c r="H16" s="92">
        <v>1000</v>
      </c>
      <c r="I16" s="148"/>
      <c r="J16" s="24" t="s">
        <v>289</v>
      </c>
      <c r="K16" s="148"/>
      <c r="L16" s="114">
        <v>850</v>
      </c>
      <c r="M16" s="24">
        <f>1101-L16</f>
        <v>251</v>
      </c>
      <c r="N16" s="24">
        <v>274.83999999999997</v>
      </c>
      <c r="O16" s="24"/>
      <c r="P16" s="24"/>
      <c r="Q16" s="24"/>
      <c r="R16" s="24"/>
      <c r="S16" s="24"/>
      <c r="T16" s="24"/>
      <c r="U16" s="24"/>
      <c r="V16" s="24"/>
      <c r="W16" s="24"/>
      <c r="X16" s="115"/>
      <c r="Y16" s="308">
        <f t="shared" si="1"/>
        <v>1375.84</v>
      </c>
      <c r="Z16" s="85">
        <f t="shared" si="2"/>
        <v>-375.83999999999992</v>
      </c>
      <c r="AA16" s="234">
        <f t="shared" ref="AA16:AA17" si="7">E16-Y16</f>
        <v>-375.83999999999992</v>
      </c>
      <c r="AB16" s="48" t="s">
        <v>1070</v>
      </c>
    </row>
    <row r="17" spans="1:28">
      <c r="A17" s="11">
        <f t="shared" si="0"/>
        <v>12</v>
      </c>
      <c r="B17" s="78" t="s">
        <v>16</v>
      </c>
      <c r="C17" s="272" t="s">
        <v>17</v>
      </c>
      <c r="D17" s="294" t="s">
        <v>292</v>
      </c>
      <c r="E17" s="291">
        <v>1750</v>
      </c>
      <c r="F17" s="241" t="s">
        <v>17</v>
      </c>
      <c r="G17" s="24" t="s">
        <v>292</v>
      </c>
      <c r="H17" s="92">
        <v>1750</v>
      </c>
      <c r="I17" s="148"/>
      <c r="J17" s="24" t="s">
        <v>292</v>
      </c>
      <c r="K17" s="148"/>
      <c r="L17" s="114">
        <f>L16*1.8</f>
        <v>1530</v>
      </c>
      <c r="M17" s="24">
        <f>M16*1.8</f>
        <v>451.8</v>
      </c>
      <c r="N17" s="307">
        <f>N16*1.8</f>
        <v>494.71199999999999</v>
      </c>
      <c r="O17" s="24"/>
      <c r="P17" s="24"/>
      <c r="Q17" s="24"/>
      <c r="R17" s="24"/>
      <c r="S17" s="24"/>
      <c r="T17" s="24"/>
      <c r="U17" s="24"/>
      <c r="V17" s="24"/>
      <c r="W17" s="24"/>
      <c r="X17" s="115"/>
      <c r="Y17" s="308">
        <f t="shared" si="1"/>
        <v>2476.5119999999997</v>
      </c>
      <c r="Z17" s="85">
        <f t="shared" si="2"/>
        <v>-726.51199999999972</v>
      </c>
      <c r="AA17" s="234">
        <f t="shared" si="7"/>
        <v>-726.51199999999972</v>
      </c>
      <c r="AB17" s="48" t="s">
        <v>410</v>
      </c>
    </row>
    <row r="18" spans="1:28" s="65" customFormat="1">
      <c r="A18" s="373">
        <f t="shared" si="0"/>
        <v>13</v>
      </c>
      <c r="B18" s="79"/>
      <c r="C18" s="80" t="s">
        <v>32</v>
      </c>
      <c r="D18" s="81"/>
      <c r="E18" s="113"/>
      <c r="F18" s="274" t="s">
        <v>32</v>
      </c>
      <c r="G18" s="22"/>
      <c r="H18" s="89"/>
      <c r="I18" s="146"/>
      <c r="J18" s="22"/>
      <c r="K18" s="146"/>
      <c r="L18" s="10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08"/>
      <c r="Y18" s="100"/>
      <c r="Z18" s="89"/>
      <c r="AA18" s="146"/>
      <c r="AB18" s="279"/>
    </row>
    <row r="19" spans="1:28" s="65" customFormat="1" ht="30">
      <c r="A19" s="373">
        <f t="shared" si="0"/>
        <v>14</v>
      </c>
      <c r="B19" s="79"/>
      <c r="C19" s="80" t="s">
        <v>470</v>
      </c>
      <c r="D19" s="81"/>
      <c r="E19" s="113"/>
      <c r="F19" s="274" t="s">
        <v>470</v>
      </c>
      <c r="G19" s="22"/>
      <c r="H19" s="89"/>
      <c r="I19" s="146"/>
      <c r="J19" s="22"/>
      <c r="K19" s="146"/>
      <c r="L19" s="10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108"/>
      <c r="Y19" s="100"/>
      <c r="Z19" s="89"/>
      <c r="AA19" s="146"/>
      <c r="AB19" s="279"/>
    </row>
    <row r="20" spans="1:28" ht="30">
      <c r="A20" s="11">
        <f t="shared" si="0"/>
        <v>15</v>
      </c>
      <c r="B20" s="78" t="s">
        <v>18</v>
      </c>
      <c r="C20" s="272" t="s">
        <v>19</v>
      </c>
      <c r="D20" s="294" t="s">
        <v>289</v>
      </c>
      <c r="E20" s="291">
        <v>456</v>
      </c>
      <c r="F20" s="241" t="s">
        <v>19</v>
      </c>
      <c r="G20" s="24" t="s">
        <v>289</v>
      </c>
      <c r="H20" s="92">
        <v>456</v>
      </c>
      <c r="I20" s="160" t="s">
        <v>465</v>
      </c>
      <c r="J20" s="152" t="s">
        <v>651</v>
      </c>
      <c r="K20" s="167">
        <f>H20*1.5*1.1</f>
        <v>752.40000000000009</v>
      </c>
      <c r="L20" s="316">
        <f>1000*0.3</f>
        <v>300</v>
      </c>
      <c r="M20" s="317">
        <v>20</v>
      </c>
      <c r="N20" s="317">
        <v>80</v>
      </c>
      <c r="O20" s="317">
        <v>56</v>
      </c>
      <c r="P20" s="317"/>
      <c r="Q20" s="317"/>
      <c r="R20" s="317"/>
      <c r="S20" s="317"/>
      <c r="T20" s="317"/>
      <c r="U20" s="317"/>
      <c r="V20" s="317"/>
      <c r="W20" s="317"/>
      <c r="X20" s="318"/>
      <c r="Y20" s="319">
        <f t="shared" si="1"/>
        <v>456</v>
      </c>
      <c r="Z20" s="95">
        <f t="shared" si="2"/>
        <v>0</v>
      </c>
      <c r="AA20" s="234">
        <f t="shared" ref="AA20:AA25" si="8">E20-Y20</f>
        <v>0</v>
      </c>
      <c r="AB20" s="48" t="s">
        <v>1071</v>
      </c>
    </row>
    <row r="21" spans="1:28" ht="45">
      <c r="A21" s="11">
        <f t="shared" si="0"/>
        <v>16</v>
      </c>
      <c r="B21" s="78" t="s">
        <v>24</v>
      </c>
      <c r="C21" s="272" t="s">
        <v>25</v>
      </c>
      <c r="D21" s="294" t="s">
        <v>289</v>
      </c>
      <c r="E21" s="291">
        <v>717.74</v>
      </c>
      <c r="F21" s="241" t="s">
        <v>25</v>
      </c>
      <c r="G21" s="24" t="s">
        <v>289</v>
      </c>
      <c r="H21" s="92">
        <v>717.74</v>
      </c>
      <c r="I21" s="160" t="s">
        <v>466</v>
      </c>
      <c r="J21" s="152" t="s">
        <v>292</v>
      </c>
      <c r="K21" s="154">
        <v>1238.96</v>
      </c>
      <c r="L21" s="320">
        <f>(93.18+227.82)*1.26</f>
        <v>404.46</v>
      </c>
      <c r="M21" s="49">
        <f>(42.5+382.5)*1.26</f>
        <v>535.5</v>
      </c>
      <c r="N21" s="49">
        <f>734*1.26</f>
        <v>924.84</v>
      </c>
      <c r="O21" s="49"/>
      <c r="P21" s="49">
        <f>350*1.26</f>
        <v>441</v>
      </c>
      <c r="Q21" s="49">
        <f>(31.89+77.11)*1.26</f>
        <v>137.34</v>
      </c>
      <c r="R21" s="49"/>
      <c r="S21" s="49"/>
      <c r="T21" s="49"/>
      <c r="U21" s="49"/>
      <c r="V21" s="49"/>
      <c r="W21" s="49"/>
      <c r="X21" s="321"/>
      <c r="Y21" s="319">
        <f t="shared" si="1"/>
        <v>2443.1400000000003</v>
      </c>
      <c r="Z21" s="95">
        <f t="shared" si="2"/>
        <v>-1725.4000000000003</v>
      </c>
      <c r="AA21" s="234">
        <f t="shared" si="8"/>
        <v>-1725.4000000000003</v>
      </c>
      <c r="AB21" s="48" t="s">
        <v>1072</v>
      </c>
    </row>
    <row r="22" spans="1:28" ht="30">
      <c r="A22" s="11">
        <f t="shared" si="0"/>
        <v>17</v>
      </c>
      <c r="B22" s="78" t="s">
        <v>26</v>
      </c>
      <c r="C22" s="272" t="s">
        <v>27</v>
      </c>
      <c r="D22" s="294" t="s">
        <v>293</v>
      </c>
      <c r="E22" s="291">
        <v>12744</v>
      </c>
      <c r="F22" s="241" t="s">
        <v>27</v>
      </c>
      <c r="G22" s="24" t="s">
        <v>293</v>
      </c>
      <c r="H22" s="92">
        <v>12744</v>
      </c>
      <c r="I22" s="160" t="s">
        <v>467</v>
      </c>
      <c r="J22" s="152" t="s">
        <v>292</v>
      </c>
      <c r="K22" s="154">
        <v>9.1880000000000006</v>
      </c>
      <c r="L22" s="320"/>
      <c r="M22" s="49">
        <v>196.04</v>
      </c>
      <c r="N22" s="49"/>
      <c r="O22" s="49">
        <v>6069.49</v>
      </c>
      <c r="P22" s="49"/>
      <c r="Q22" s="49">
        <f>5949.77</f>
        <v>5949.77</v>
      </c>
      <c r="R22" s="49">
        <v>350</v>
      </c>
      <c r="S22" s="49">
        <v>439.5</v>
      </c>
      <c r="T22" s="49">
        <v>20</v>
      </c>
      <c r="U22" s="49"/>
      <c r="V22" s="49"/>
      <c r="W22" s="49"/>
      <c r="X22" s="321"/>
      <c r="Y22" s="319">
        <f t="shared" si="1"/>
        <v>13024.8</v>
      </c>
      <c r="Z22" s="95">
        <f t="shared" si="2"/>
        <v>-280.79999999999927</v>
      </c>
      <c r="AA22" s="234">
        <f t="shared" si="8"/>
        <v>-280.79999999999927</v>
      </c>
      <c r="AB22" s="48" t="s">
        <v>1073</v>
      </c>
    </row>
    <row r="23" spans="1:28" ht="45">
      <c r="A23" s="11">
        <f t="shared" si="0"/>
        <v>18</v>
      </c>
      <c r="B23" s="78" t="s">
        <v>28</v>
      </c>
      <c r="C23" s="272" t="s">
        <v>29</v>
      </c>
      <c r="D23" s="294" t="s">
        <v>293</v>
      </c>
      <c r="E23" s="291">
        <v>12744</v>
      </c>
      <c r="F23" s="241" t="s">
        <v>29</v>
      </c>
      <c r="G23" s="24" t="s">
        <v>293</v>
      </c>
      <c r="H23" s="92">
        <v>12744</v>
      </c>
      <c r="I23" s="160" t="s">
        <v>468</v>
      </c>
      <c r="J23" s="152" t="s">
        <v>292</v>
      </c>
      <c r="K23" s="154">
        <v>2936.21</v>
      </c>
      <c r="L23" s="320"/>
      <c r="M23" s="49">
        <v>196.04</v>
      </c>
      <c r="N23" s="49"/>
      <c r="O23" s="49">
        <v>6069.49</v>
      </c>
      <c r="P23" s="49"/>
      <c r="Q23" s="49">
        <f>5949.77</f>
        <v>5949.77</v>
      </c>
      <c r="R23" s="49">
        <v>350</v>
      </c>
      <c r="S23" s="49">
        <v>439.5</v>
      </c>
      <c r="T23" s="49">
        <v>20</v>
      </c>
      <c r="U23" s="49"/>
      <c r="V23" s="49"/>
      <c r="W23" s="49"/>
      <c r="X23" s="321"/>
      <c r="Y23" s="319">
        <f t="shared" si="1"/>
        <v>13024.8</v>
      </c>
      <c r="Z23" s="95">
        <f t="shared" si="2"/>
        <v>-280.79999999999927</v>
      </c>
      <c r="AA23" s="234">
        <f t="shared" si="8"/>
        <v>-280.79999999999927</v>
      </c>
      <c r="AB23" s="48" t="s">
        <v>1073</v>
      </c>
    </row>
    <row r="24" spans="1:28" ht="30">
      <c r="A24" s="11">
        <f t="shared" si="0"/>
        <v>19</v>
      </c>
      <c r="B24" s="78" t="s">
        <v>26</v>
      </c>
      <c r="C24" s="272" t="s">
        <v>27</v>
      </c>
      <c r="D24" s="294" t="s">
        <v>293</v>
      </c>
      <c r="E24" s="291">
        <v>12744</v>
      </c>
      <c r="F24" s="241" t="s">
        <v>27</v>
      </c>
      <c r="G24" s="24" t="s">
        <v>293</v>
      </c>
      <c r="H24" s="92">
        <v>12744</v>
      </c>
      <c r="I24" s="160" t="s">
        <v>467</v>
      </c>
      <c r="J24" s="152" t="s">
        <v>292</v>
      </c>
      <c r="K24" s="154">
        <v>3.9369999999999998</v>
      </c>
      <c r="L24" s="320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321"/>
      <c r="Y24" s="319">
        <f t="shared" si="1"/>
        <v>0</v>
      </c>
      <c r="Z24" s="95">
        <f t="shared" si="2"/>
        <v>12744</v>
      </c>
      <c r="AA24" s="234">
        <f t="shared" si="8"/>
        <v>12744</v>
      </c>
      <c r="AB24" s="48"/>
    </row>
    <row r="25" spans="1:28" ht="45">
      <c r="A25" s="11">
        <f t="shared" si="0"/>
        <v>20</v>
      </c>
      <c r="B25" s="78" t="s">
        <v>30</v>
      </c>
      <c r="C25" s="272" t="s">
        <v>31</v>
      </c>
      <c r="D25" s="294" t="s">
        <v>293</v>
      </c>
      <c r="E25" s="291">
        <v>12744</v>
      </c>
      <c r="F25" s="241" t="s">
        <v>31</v>
      </c>
      <c r="G25" s="24" t="s">
        <v>293</v>
      </c>
      <c r="H25" s="92">
        <v>12744</v>
      </c>
      <c r="I25" s="160" t="s">
        <v>469</v>
      </c>
      <c r="J25" s="152" t="s">
        <v>292</v>
      </c>
      <c r="K25" s="154">
        <v>1631.23</v>
      </c>
      <c r="L25" s="320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321"/>
      <c r="Y25" s="319">
        <f t="shared" si="1"/>
        <v>0</v>
      </c>
      <c r="Z25" s="95">
        <f t="shared" si="2"/>
        <v>12744</v>
      </c>
      <c r="AA25" s="234">
        <f t="shared" si="8"/>
        <v>12744</v>
      </c>
      <c r="AB25" s="48"/>
    </row>
    <row r="26" spans="1:28" s="65" customFormat="1" ht="30">
      <c r="A26" s="373">
        <f t="shared" si="0"/>
        <v>21</v>
      </c>
      <c r="B26" s="79"/>
      <c r="C26" s="80" t="s">
        <v>471</v>
      </c>
      <c r="D26" s="81"/>
      <c r="E26" s="113"/>
      <c r="F26" s="274" t="s">
        <v>471</v>
      </c>
      <c r="G26" s="22"/>
      <c r="H26" s="89"/>
      <c r="I26" s="146"/>
      <c r="J26" s="22"/>
      <c r="K26" s="146"/>
      <c r="L26" s="107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108"/>
      <c r="Y26" s="100"/>
      <c r="Z26" s="89"/>
      <c r="AA26" s="146"/>
      <c r="AB26" s="279"/>
    </row>
    <row r="27" spans="1:28" ht="30">
      <c r="A27" s="11">
        <f t="shared" si="0"/>
        <v>22</v>
      </c>
      <c r="B27" s="78" t="s">
        <v>18</v>
      </c>
      <c r="C27" s="272" t="s">
        <v>19</v>
      </c>
      <c r="D27" s="294" t="s">
        <v>289</v>
      </c>
      <c r="E27" s="291">
        <v>3.12</v>
      </c>
      <c r="F27" s="241" t="s">
        <v>19</v>
      </c>
      <c r="G27" s="24" t="s">
        <v>289</v>
      </c>
      <c r="H27" s="92">
        <v>3.12</v>
      </c>
      <c r="I27" s="148"/>
      <c r="J27" s="24" t="s">
        <v>289</v>
      </c>
      <c r="K27" s="148"/>
      <c r="L27" s="114">
        <f>L29*0.2</f>
        <v>3</v>
      </c>
      <c r="M27" s="24">
        <v>6.73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15"/>
      <c r="Y27" s="308">
        <f t="shared" si="1"/>
        <v>9.73</v>
      </c>
      <c r="Z27" s="85">
        <f t="shared" si="2"/>
        <v>-6.61</v>
      </c>
      <c r="AA27" s="234">
        <f t="shared" ref="AA27:AA29" si="9">E27-Y27</f>
        <v>-6.61</v>
      </c>
      <c r="AB27" s="48" t="s">
        <v>1074</v>
      </c>
    </row>
    <row r="28" spans="1:28" ht="30">
      <c r="A28" s="11">
        <f t="shared" si="0"/>
        <v>23</v>
      </c>
      <c r="B28" s="78"/>
      <c r="C28" s="272"/>
      <c r="D28" s="294"/>
      <c r="E28" s="291"/>
      <c r="F28" s="243" t="s">
        <v>472</v>
      </c>
      <c r="G28" s="152" t="s">
        <v>293</v>
      </c>
      <c r="H28" s="153">
        <v>15.6</v>
      </c>
      <c r="I28" s="154"/>
      <c r="J28" s="152" t="s">
        <v>293</v>
      </c>
      <c r="K28" s="154"/>
      <c r="L28" s="155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6"/>
      <c r="Y28" s="157">
        <f t="shared" ref="Y28" si="10">SUM(L28:X28)</f>
        <v>0</v>
      </c>
      <c r="Z28" s="87">
        <f t="shared" ref="Z28" si="11">H28-Y28</f>
        <v>15.6</v>
      </c>
      <c r="AA28" s="234">
        <f t="shared" si="9"/>
        <v>0</v>
      </c>
      <c r="AB28" s="48"/>
    </row>
    <row r="29" spans="1:28">
      <c r="A29" s="11">
        <f t="shared" si="0"/>
        <v>24</v>
      </c>
      <c r="B29" s="78" t="s">
        <v>20</v>
      </c>
      <c r="C29" s="272" t="s">
        <v>21</v>
      </c>
      <c r="D29" s="294" t="s">
        <v>293</v>
      </c>
      <c r="E29" s="291">
        <v>15.6</v>
      </c>
      <c r="F29" s="243" t="s">
        <v>21</v>
      </c>
      <c r="G29" s="152" t="s">
        <v>293</v>
      </c>
      <c r="H29" s="153">
        <v>15.6</v>
      </c>
      <c r="I29" s="154"/>
      <c r="J29" s="152" t="s">
        <v>293</v>
      </c>
      <c r="K29" s="154"/>
      <c r="L29" s="155">
        <v>15</v>
      </c>
      <c r="M29" s="152">
        <f>64.88-L29</f>
        <v>49.879999999999995</v>
      </c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6"/>
      <c r="Y29" s="157">
        <f t="shared" si="1"/>
        <v>64.88</v>
      </c>
      <c r="Z29" s="87">
        <f t="shared" si="2"/>
        <v>-49.279999999999994</v>
      </c>
      <c r="AA29" s="234">
        <f t="shared" si="9"/>
        <v>-49.279999999999994</v>
      </c>
      <c r="AB29" s="71" t="s">
        <v>412</v>
      </c>
    </row>
    <row r="30" spans="1:28" s="65" customFormat="1" ht="30">
      <c r="A30" s="373">
        <f t="shared" si="0"/>
        <v>25</v>
      </c>
      <c r="B30" s="79"/>
      <c r="C30" s="80" t="s">
        <v>473</v>
      </c>
      <c r="D30" s="81"/>
      <c r="E30" s="113"/>
      <c r="F30" s="274" t="s">
        <v>473</v>
      </c>
      <c r="G30" s="22"/>
      <c r="H30" s="89"/>
      <c r="I30" s="146"/>
      <c r="J30" s="22"/>
      <c r="K30" s="146"/>
      <c r="L30" s="107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08"/>
      <c r="Y30" s="100"/>
      <c r="Z30" s="89"/>
      <c r="AA30" s="146"/>
      <c r="AB30" s="279"/>
    </row>
    <row r="31" spans="1:28" ht="30">
      <c r="A31" s="11">
        <f t="shared" si="0"/>
        <v>26</v>
      </c>
      <c r="B31" s="78" t="s">
        <v>18</v>
      </c>
      <c r="C31" s="272" t="s">
        <v>19</v>
      </c>
      <c r="D31" s="294" t="s">
        <v>289</v>
      </c>
      <c r="E31" s="291">
        <v>14.25</v>
      </c>
      <c r="F31" s="241" t="s">
        <v>19</v>
      </c>
      <c r="G31" s="24" t="s">
        <v>289</v>
      </c>
      <c r="H31" s="92">
        <v>14.25</v>
      </c>
      <c r="I31" s="160" t="s">
        <v>465</v>
      </c>
      <c r="J31" s="152" t="s">
        <v>651</v>
      </c>
      <c r="K31" s="167">
        <f>H31*1.5*1.1</f>
        <v>23.512500000000003</v>
      </c>
      <c r="L31" s="114">
        <v>0</v>
      </c>
      <c r="M31" s="24">
        <v>9.73</v>
      </c>
      <c r="N31" s="24"/>
      <c r="O31" s="24">
        <v>4.5199999999999996</v>
      </c>
      <c r="P31" s="24"/>
      <c r="Q31" s="24">
        <v>13.48</v>
      </c>
      <c r="R31" s="24"/>
      <c r="S31" s="24"/>
      <c r="T31" s="24"/>
      <c r="U31" s="24"/>
      <c r="V31" s="24"/>
      <c r="W31" s="24"/>
      <c r="X31" s="115"/>
      <c r="Y31" s="308">
        <f t="shared" si="1"/>
        <v>27.73</v>
      </c>
      <c r="Z31" s="85">
        <f t="shared" si="2"/>
        <v>-13.48</v>
      </c>
      <c r="AA31" s="234">
        <f t="shared" ref="AA31:AA33" si="12">E31-Y31</f>
        <v>-13.48</v>
      </c>
      <c r="AB31" s="48" t="s">
        <v>455</v>
      </c>
    </row>
    <row r="32" spans="1:28" ht="30">
      <c r="A32" s="11">
        <f t="shared" si="0"/>
        <v>27</v>
      </c>
      <c r="B32" s="78" t="s">
        <v>33</v>
      </c>
      <c r="C32" s="272" t="s">
        <v>34</v>
      </c>
      <c r="D32" s="294" t="s">
        <v>289</v>
      </c>
      <c r="E32" s="291">
        <v>14.25</v>
      </c>
      <c r="F32" s="241" t="s">
        <v>34</v>
      </c>
      <c r="G32" s="24" t="s">
        <v>289</v>
      </c>
      <c r="H32" s="92">
        <v>14.25</v>
      </c>
      <c r="I32" s="160" t="s">
        <v>474</v>
      </c>
      <c r="J32" s="152" t="s">
        <v>289</v>
      </c>
      <c r="K32" s="154">
        <v>24.597999999999999</v>
      </c>
      <c r="L32" s="114">
        <v>0</v>
      </c>
      <c r="M32" s="307">
        <f>9.63*1.26</f>
        <v>12.133800000000001</v>
      </c>
      <c r="N32" s="307"/>
      <c r="O32" s="307">
        <f>4.52*1.26</f>
        <v>5.6951999999999998</v>
      </c>
      <c r="P32" s="307"/>
      <c r="Q32" s="307">
        <f>13.58*1.26</f>
        <v>17.110800000000001</v>
      </c>
      <c r="R32" s="307"/>
      <c r="S32" s="307"/>
      <c r="T32" s="307"/>
      <c r="U32" s="307"/>
      <c r="V32" s="307"/>
      <c r="W32" s="307"/>
      <c r="X32" s="322"/>
      <c r="Y32" s="323">
        <f t="shared" si="1"/>
        <v>34.939800000000005</v>
      </c>
      <c r="Z32" s="86">
        <f t="shared" si="2"/>
        <v>-20.689800000000005</v>
      </c>
      <c r="AA32" s="234">
        <f t="shared" si="12"/>
        <v>-20.689800000000005</v>
      </c>
      <c r="AB32" s="48" t="s">
        <v>455</v>
      </c>
    </row>
    <row r="33" spans="1:28" ht="45">
      <c r="A33" s="11">
        <f t="shared" si="0"/>
        <v>28</v>
      </c>
      <c r="B33" s="78" t="s">
        <v>30</v>
      </c>
      <c r="C33" s="272" t="s">
        <v>31</v>
      </c>
      <c r="D33" s="294" t="s">
        <v>293</v>
      </c>
      <c r="E33" s="291">
        <v>95</v>
      </c>
      <c r="F33" s="241" t="s">
        <v>31</v>
      </c>
      <c r="G33" s="24" t="s">
        <v>293</v>
      </c>
      <c r="H33" s="92">
        <v>95</v>
      </c>
      <c r="I33" s="160" t="s">
        <v>475</v>
      </c>
      <c r="J33" s="152" t="s">
        <v>292</v>
      </c>
      <c r="K33" s="154">
        <v>12.16</v>
      </c>
      <c r="L33" s="114">
        <v>0</v>
      </c>
      <c r="M33" s="24">
        <v>64.88</v>
      </c>
      <c r="N33" s="24"/>
      <c r="O33" s="24"/>
      <c r="P33" s="24"/>
      <c r="Q33" s="24">
        <v>107.23</v>
      </c>
      <c r="R33" s="24"/>
      <c r="S33" s="24"/>
      <c r="T33" s="24"/>
      <c r="U33" s="24"/>
      <c r="V33" s="24"/>
      <c r="W33" s="24"/>
      <c r="X33" s="115"/>
      <c r="Y33" s="308">
        <f t="shared" si="1"/>
        <v>172.11</v>
      </c>
      <c r="Z33" s="85">
        <f t="shared" si="2"/>
        <v>-77.110000000000014</v>
      </c>
      <c r="AA33" s="234">
        <f t="shared" si="12"/>
        <v>-77.110000000000014</v>
      </c>
      <c r="AB33" s="48" t="s">
        <v>455</v>
      </c>
    </row>
    <row r="34" spans="1:28" s="65" customFormat="1">
      <c r="A34" s="373">
        <f t="shared" si="0"/>
        <v>29</v>
      </c>
      <c r="B34" s="79"/>
      <c r="C34" s="80" t="s">
        <v>35</v>
      </c>
      <c r="D34" s="81"/>
      <c r="E34" s="113"/>
      <c r="F34" s="274" t="s">
        <v>35</v>
      </c>
      <c r="G34" s="22"/>
      <c r="H34" s="89"/>
      <c r="I34" s="146"/>
      <c r="J34" s="22"/>
      <c r="K34" s="146"/>
      <c r="L34" s="107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108"/>
      <c r="Y34" s="100"/>
      <c r="Z34" s="89"/>
      <c r="AA34" s="146"/>
      <c r="AB34" s="279"/>
    </row>
    <row r="35" spans="1:28" ht="30">
      <c r="A35" s="11">
        <f t="shared" si="0"/>
        <v>30</v>
      </c>
      <c r="B35" s="78" t="s">
        <v>36</v>
      </c>
      <c r="C35" s="272" t="s">
        <v>37</v>
      </c>
      <c r="D35" s="294" t="s">
        <v>291</v>
      </c>
      <c r="E35" s="291">
        <v>632</v>
      </c>
      <c r="F35" s="241" t="s">
        <v>37</v>
      </c>
      <c r="G35" s="24" t="s">
        <v>291</v>
      </c>
      <c r="H35" s="92">
        <v>632</v>
      </c>
      <c r="I35" s="160" t="s">
        <v>476</v>
      </c>
      <c r="J35" s="152" t="s">
        <v>294</v>
      </c>
      <c r="K35" s="154">
        <v>632</v>
      </c>
      <c r="L35" s="114">
        <f>400+8+36</f>
        <v>444</v>
      </c>
      <c r="M35" s="24">
        <f>452.41-L35</f>
        <v>8.410000000000025</v>
      </c>
      <c r="N35" s="24">
        <v>160</v>
      </c>
      <c r="O35" s="24">
        <f>621-L35-M35-N35</f>
        <v>8.589999999999975</v>
      </c>
      <c r="P35" s="24">
        <v>11</v>
      </c>
      <c r="Q35" s="24"/>
      <c r="R35" s="24"/>
      <c r="S35" s="24"/>
      <c r="T35" s="24"/>
      <c r="U35" s="24"/>
      <c r="V35" s="24"/>
      <c r="W35" s="24"/>
      <c r="X35" s="115"/>
      <c r="Y35" s="308">
        <f t="shared" si="1"/>
        <v>632</v>
      </c>
      <c r="Z35" s="85">
        <f t="shared" si="2"/>
        <v>0</v>
      </c>
      <c r="AA35" s="234">
        <f t="shared" ref="AA35:AA36" si="13">E35-Y35</f>
        <v>0</v>
      </c>
      <c r="AB35" s="48" t="s">
        <v>1074</v>
      </c>
    </row>
    <row r="36" spans="1:28" ht="30">
      <c r="A36" s="11">
        <f t="shared" si="0"/>
        <v>31</v>
      </c>
      <c r="B36" s="78" t="s">
        <v>38</v>
      </c>
      <c r="C36" s="272" t="s">
        <v>39</v>
      </c>
      <c r="D36" s="294" t="s">
        <v>291</v>
      </c>
      <c r="E36" s="291">
        <v>45</v>
      </c>
      <c r="F36" s="241" t="s">
        <v>39</v>
      </c>
      <c r="G36" s="24" t="s">
        <v>291</v>
      </c>
      <c r="H36" s="92">
        <v>45</v>
      </c>
      <c r="I36" s="160" t="s">
        <v>477</v>
      </c>
      <c r="J36" s="152" t="s">
        <v>294</v>
      </c>
      <c r="K36" s="154">
        <v>74</v>
      </c>
      <c r="L36" s="114">
        <f>14+6</f>
        <v>20</v>
      </c>
      <c r="M36" s="24">
        <f>44.8-L36</f>
        <v>24.799999999999997</v>
      </c>
      <c r="N36" s="24"/>
      <c r="O36" s="24">
        <f>74-L36-M36</f>
        <v>29.200000000000003</v>
      </c>
      <c r="P36" s="24"/>
      <c r="Q36" s="24"/>
      <c r="R36" s="24"/>
      <c r="S36" s="24"/>
      <c r="T36" s="24"/>
      <c r="U36" s="24"/>
      <c r="V36" s="24"/>
      <c r="W36" s="24"/>
      <c r="X36" s="115"/>
      <c r="Y36" s="308">
        <f t="shared" si="1"/>
        <v>74</v>
      </c>
      <c r="Z36" s="85">
        <f t="shared" si="2"/>
        <v>-29</v>
      </c>
      <c r="AA36" s="234">
        <f t="shared" si="13"/>
        <v>-29</v>
      </c>
      <c r="AB36" s="48" t="s">
        <v>1074</v>
      </c>
    </row>
    <row r="37" spans="1:28" s="65" customFormat="1">
      <c r="A37" s="373">
        <f t="shared" si="0"/>
        <v>32</v>
      </c>
      <c r="B37" s="79"/>
      <c r="C37" s="80" t="s">
        <v>40</v>
      </c>
      <c r="D37" s="81"/>
      <c r="E37" s="113"/>
      <c r="F37" s="274" t="s">
        <v>40</v>
      </c>
      <c r="G37" s="22"/>
      <c r="H37" s="89"/>
      <c r="I37" s="146"/>
      <c r="J37" s="22"/>
      <c r="K37" s="146"/>
      <c r="L37" s="107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108"/>
      <c r="Y37" s="100"/>
      <c r="Z37" s="89"/>
      <c r="AA37" s="146"/>
      <c r="AB37" s="279"/>
    </row>
    <row r="38" spans="1:28" ht="30">
      <c r="A38" s="11">
        <f t="shared" si="0"/>
        <v>33</v>
      </c>
      <c r="B38" s="78" t="s">
        <v>41</v>
      </c>
      <c r="C38" s="272" t="s">
        <v>42</v>
      </c>
      <c r="D38" s="294" t="s">
        <v>289</v>
      </c>
      <c r="E38" s="291">
        <v>894.2</v>
      </c>
      <c r="F38" s="270" t="s">
        <v>42</v>
      </c>
      <c r="G38" s="294" t="s">
        <v>289</v>
      </c>
      <c r="H38" s="324">
        <v>894.2</v>
      </c>
      <c r="I38" s="154"/>
      <c r="J38" s="152" t="s">
        <v>289</v>
      </c>
      <c r="K38" s="154"/>
      <c r="L38" s="155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6"/>
      <c r="Y38" s="157">
        <f t="shared" si="1"/>
        <v>0</v>
      </c>
      <c r="Z38" s="87">
        <f t="shared" si="2"/>
        <v>894.2</v>
      </c>
      <c r="AA38" s="234">
        <f t="shared" ref="AA38:AA41" si="14">E38-Y38</f>
        <v>894.2</v>
      </c>
      <c r="AB38" s="71" t="s">
        <v>461</v>
      </c>
    </row>
    <row r="39" spans="1:28" ht="30">
      <c r="A39" s="11">
        <f t="shared" si="0"/>
        <v>34</v>
      </c>
      <c r="B39" s="78" t="s">
        <v>43</v>
      </c>
      <c r="C39" s="272" t="s">
        <v>44</v>
      </c>
      <c r="D39" s="294" t="s">
        <v>293</v>
      </c>
      <c r="E39" s="291">
        <v>4471</v>
      </c>
      <c r="F39" s="270" t="s">
        <v>44</v>
      </c>
      <c r="G39" s="294" t="s">
        <v>293</v>
      </c>
      <c r="H39" s="324">
        <v>4471</v>
      </c>
      <c r="I39" s="154"/>
      <c r="J39" s="152" t="s">
        <v>293</v>
      </c>
      <c r="K39" s="154"/>
      <c r="L39" s="155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6"/>
      <c r="Y39" s="157">
        <f t="shared" si="1"/>
        <v>0</v>
      </c>
      <c r="Z39" s="87">
        <f t="shared" si="2"/>
        <v>4471</v>
      </c>
      <c r="AA39" s="234">
        <f t="shared" si="14"/>
        <v>4471</v>
      </c>
      <c r="AB39" s="71" t="s">
        <v>460</v>
      </c>
    </row>
    <row r="40" spans="1:28">
      <c r="A40" s="11">
        <f t="shared" si="0"/>
        <v>35</v>
      </c>
      <c r="B40" s="78"/>
      <c r="C40" s="272"/>
      <c r="D40" s="294"/>
      <c r="E40" s="291"/>
      <c r="F40" s="243" t="s">
        <v>479</v>
      </c>
      <c r="G40" s="152" t="s">
        <v>293</v>
      </c>
      <c r="H40" s="153">
        <v>4471</v>
      </c>
      <c r="I40" s="159" t="s">
        <v>480</v>
      </c>
      <c r="J40" s="152" t="s">
        <v>293</v>
      </c>
      <c r="K40" s="154" t="s">
        <v>650</v>
      </c>
      <c r="L40" s="155"/>
      <c r="M40" s="152"/>
      <c r="N40" s="152"/>
      <c r="O40" s="152"/>
      <c r="P40" s="152"/>
      <c r="Q40" s="152"/>
      <c r="R40" s="152"/>
      <c r="S40" s="152"/>
      <c r="T40" s="152">
        <v>500</v>
      </c>
      <c r="U40" s="152"/>
      <c r="V40" s="152"/>
      <c r="W40" s="152"/>
      <c r="X40" s="156"/>
      <c r="Y40" s="157">
        <f t="shared" ref="Y40:Y41" si="15">SUM(L40:X40)</f>
        <v>500</v>
      </c>
      <c r="Z40" s="87">
        <f t="shared" ref="Z40:Z41" si="16">H40-Y40</f>
        <v>3971</v>
      </c>
      <c r="AA40" s="234">
        <f t="shared" si="14"/>
        <v>-500</v>
      </c>
      <c r="AB40" s="71"/>
    </row>
    <row r="41" spans="1:28" ht="30">
      <c r="A41" s="11">
        <f t="shared" si="0"/>
        <v>36</v>
      </c>
      <c r="B41" s="78"/>
      <c r="C41" s="272"/>
      <c r="D41" s="294"/>
      <c r="E41" s="291"/>
      <c r="F41" s="243" t="s">
        <v>478</v>
      </c>
      <c r="G41" s="152" t="s">
        <v>289</v>
      </c>
      <c r="H41" s="153">
        <f>H40*0.1</f>
        <v>447.1</v>
      </c>
      <c r="I41" s="160" t="s">
        <v>474</v>
      </c>
      <c r="J41" s="152" t="s">
        <v>289</v>
      </c>
      <c r="K41" s="154">
        <f>H41</f>
        <v>447.1</v>
      </c>
      <c r="L41" s="155"/>
      <c r="M41" s="152"/>
      <c r="N41" s="152"/>
      <c r="O41" s="152"/>
      <c r="P41" s="152"/>
      <c r="Q41" s="152"/>
      <c r="R41" s="152"/>
      <c r="S41" s="152"/>
      <c r="T41" s="152">
        <f>T40*0.1</f>
        <v>50</v>
      </c>
      <c r="U41" s="152"/>
      <c r="V41" s="152"/>
      <c r="W41" s="152"/>
      <c r="X41" s="156"/>
      <c r="Y41" s="157">
        <f t="shared" si="15"/>
        <v>50</v>
      </c>
      <c r="Z41" s="87">
        <f t="shared" si="16"/>
        <v>397.1</v>
      </c>
      <c r="AA41" s="234">
        <f t="shared" si="14"/>
        <v>-50</v>
      </c>
      <c r="AB41" s="71"/>
    </row>
    <row r="42" spans="1:28" s="65" customFormat="1">
      <c r="A42" s="373">
        <f t="shared" si="0"/>
        <v>37</v>
      </c>
      <c r="B42" s="79"/>
      <c r="C42" s="80" t="s">
        <v>45</v>
      </c>
      <c r="D42" s="81"/>
      <c r="E42" s="113"/>
      <c r="F42" s="274" t="s">
        <v>45</v>
      </c>
      <c r="G42" s="22"/>
      <c r="H42" s="89"/>
      <c r="I42" s="146"/>
      <c r="J42" s="22"/>
      <c r="K42" s="146"/>
      <c r="L42" s="107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108"/>
      <c r="Y42" s="100"/>
      <c r="Z42" s="89"/>
      <c r="AA42" s="146"/>
      <c r="AB42" s="279"/>
    </row>
    <row r="43" spans="1:28" ht="45">
      <c r="A43" s="11">
        <f t="shared" si="0"/>
        <v>38</v>
      </c>
      <c r="B43" s="78" t="s">
        <v>46</v>
      </c>
      <c r="C43" s="272" t="s">
        <v>47</v>
      </c>
      <c r="D43" s="294" t="s">
        <v>291</v>
      </c>
      <c r="E43" s="291">
        <v>338.85999999999996</v>
      </c>
      <c r="F43" s="241" t="s">
        <v>47</v>
      </c>
      <c r="G43" s="24" t="s">
        <v>291</v>
      </c>
      <c r="H43" s="92">
        <v>338.85999999999996</v>
      </c>
      <c r="I43" s="160" t="s">
        <v>481</v>
      </c>
      <c r="J43" s="152" t="s">
        <v>482</v>
      </c>
      <c r="K43" s="154">
        <v>129</v>
      </c>
      <c r="L43" s="11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115"/>
      <c r="Y43" s="308">
        <f t="shared" si="1"/>
        <v>0</v>
      </c>
      <c r="Z43" s="85">
        <f t="shared" si="2"/>
        <v>338.85999999999996</v>
      </c>
      <c r="AA43" s="234">
        <f t="shared" ref="AA43:AA53" si="17">E43-Y43</f>
        <v>338.85999999999996</v>
      </c>
      <c r="AB43" s="48"/>
    </row>
    <row r="44" spans="1:28" ht="45" outlineLevel="1">
      <c r="A44" s="11">
        <f t="shared" si="0"/>
        <v>39</v>
      </c>
      <c r="B44" s="78"/>
      <c r="C44" s="272"/>
      <c r="D44" s="294"/>
      <c r="E44" s="291"/>
      <c r="F44" s="241"/>
      <c r="G44" s="24"/>
      <c r="H44" s="92"/>
      <c r="I44" s="160" t="s">
        <v>483</v>
      </c>
      <c r="J44" s="152" t="s">
        <v>482</v>
      </c>
      <c r="K44" s="154">
        <v>2</v>
      </c>
      <c r="L44" s="11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115"/>
      <c r="Y44" s="308"/>
      <c r="Z44" s="85"/>
      <c r="AA44" s="234">
        <f t="shared" si="17"/>
        <v>0</v>
      </c>
      <c r="AB44" s="48"/>
    </row>
    <row r="45" spans="1:28" ht="45" outlineLevel="1">
      <c r="A45" s="11">
        <f t="shared" si="0"/>
        <v>40</v>
      </c>
      <c r="B45" s="78"/>
      <c r="C45" s="272"/>
      <c r="D45" s="294"/>
      <c r="E45" s="291"/>
      <c r="F45" s="241"/>
      <c r="G45" s="24"/>
      <c r="H45" s="92"/>
      <c r="I45" s="160" t="s">
        <v>484</v>
      </c>
      <c r="J45" s="152" t="s">
        <v>482</v>
      </c>
      <c r="K45" s="154">
        <v>1</v>
      </c>
      <c r="L45" s="11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15"/>
      <c r="Y45" s="308"/>
      <c r="Z45" s="85"/>
      <c r="AA45" s="234">
        <f t="shared" si="17"/>
        <v>0</v>
      </c>
      <c r="AB45" s="48"/>
    </row>
    <row r="46" spans="1:28" ht="45" outlineLevel="1">
      <c r="A46" s="11">
        <f t="shared" si="0"/>
        <v>41</v>
      </c>
      <c r="B46" s="78"/>
      <c r="C46" s="272"/>
      <c r="D46" s="294"/>
      <c r="E46" s="291"/>
      <c r="F46" s="241"/>
      <c r="G46" s="24"/>
      <c r="H46" s="92"/>
      <c r="I46" s="160" t="s">
        <v>485</v>
      </c>
      <c r="J46" s="152" t="s">
        <v>482</v>
      </c>
      <c r="K46" s="154">
        <v>1</v>
      </c>
      <c r="L46" s="11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15"/>
      <c r="Y46" s="308"/>
      <c r="Z46" s="85"/>
      <c r="AA46" s="234">
        <f t="shared" si="17"/>
        <v>0</v>
      </c>
      <c r="AB46" s="48"/>
    </row>
    <row r="47" spans="1:28" ht="30">
      <c r="A47" s="11">
        <f t="shared" si="0"/>
        <v>42</v>
      </c>
      <c r="B47" s="271" t="s">
        <v>48</v>
      </c>
      <c r="C47" s="272" t="s">
        <v>49</v>
      </c>
      <c r="D47" s="294" t="s">
        <v>294</v>
      </c>
      <c r="E47" s="291">
        <v>4</v>
      </c>
      <c r="F47" s="241" t="s">
        <v>49</v>
      </c>
      <c r="G47" s="24" t="s">
        <v>294</v>
      </c>
      <c r="H47" s="92">
        <v>4</v>
      </c>
      <c r="I47" s="160" t="s">
        <v>486</v>
      </c>
      <c r="J47" s="152" t="s">
        <v>482</v>
      </c>
      <c r="K47" s="154">
        <v>4</v>
      </c>
      <c r="L47" s="11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115"/>
      <c r="Y47" s="308">
        <f t="shared" si="1"/>
        <v>0</v>
      </c>
      <c r="Z47" s="85">
        <f t="shared" si="2"/>
        <v>4</v>
      </c>
      <c r="AA47" s="234">
        <f t="shared" si="17"/>
        <v>4</v>
      </c>
      <c r="AB47" s="48"/>
    </row>
    <row r="48" spans="1:28" ht="30" outlineLevel="1">
      <c r="A48" s="11">
        <f t="shared" si="0"/>
        <v>43</v>
      </c>
      <c r="B48" s="78"/>
      <c r="C48" s="272"/>
      <c r="D48" s="294"/>
      <c r="E48" s="291"/>
      <c r="F48" s="241"/>
      <c r="G48" s="24"/>
      <c r="H48" s="92"/>
      <c r="I48" s="160" t="s">
        <v>487</v>
      </c>
      <c r="J48" s="152" t="s">
        <v>482</v>
      </c>
      <c r="K48" s="154">
        <v>408</v>
      </c>
      <c r="L48" s="11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115"/>
      <c r="Y48" s="308"/>
      <c r="Z48" s="85"/>
      <c r="AA48" s="234">
        <f t="shared" si="17"/>
        <v>0</v>
      </c>
      <c r="AB48" s="48"/>
    </row>
    <row r="49" spans="1:28" outlineLevel="1">
      <c r="A49" s="11">
        <f t="shared" si="0"/>
        <v>44</v>
      </c>
      <c r="B49" s="78"/>
      <c r="C49" s="272"/>
      <c r="D49" s="294"/>
      <c r="E49" s="291"/>
      <c r="F49" s="241"/>
      <c r="G49" s="24"/>
      <c r="H49" s="92"/>
      <c r="I49" s="160" t="s">
        <v>488</v>
      </c>
      <c r="J49" s="152" t="s">
        <v>482</v>
      </c>
      <c r="K49" s="154">
        <v>160</v>
      </c>
      <c r="L49" s="11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115"/>
      <c r="Y49" s="308"/>
      <c r="Z49" s="85"/>
      <c r="AA49" s="234">
        <f t="shared" si="17"/>
        <v>0</v>
      </c>
      <c r="AB49" s="48"/>
    </row>
    <row r="50" spans="1:28" outlineLevel="1">
      <c r="A50" s="11">
        <f t="shared" si="0"/>
        <v>45</v>
      </c>
      <c r="B50" s="78"/>
      <c r="C50" s="272"/>
      <c r="D50" s="294"/>
      <c r="E50" s="291"/>
      <c r="F50" s="241"/>
      <c r="G50" s="24"/>
      <c r="H50" s="92"/>
      <c r="I50" s="160" t="s">
        <v>489</v>
      </c>
      <c r="J50" s="152" t="s">
        <v>482</v>
      </c>
      <c r="K50" s="154">
        <v>20</v>
      </c>
      <c r="L50" s="11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115"/>
      <c r="Y50" s="308"/>
      <c r="Z50" s="85"/>
      <c r="AA50" s="234">
        <f t="shared" si="17"/>
        <v>0</v>
      </c>
      <c r="AB50" s="48"/>
    </row>
    <row r="51" spans="1:28" outlineLevel="1">
      <c r="A51" s="11">
        <f t="shared" si="0"/>
        <v>46</v>
      </c>
      <c r="B51" s="78"/>
      <c r="C51" s="272"/>
      <c r="D51" s="294"/>
      <c r="E51" s="291"/>
      <c r="F51" s="241"/>
      <c r="G51" s="24"/>
      <c r="H51" s="92"/>
      <c r="I51" s="160" t="s">
        <v>490</v>
      </c>
      <c r="J51" s="152" t="s">
        <v>482</v>
      </c>
      <c r="K51" s="154">
        <v>1</v>
      </c>
      <c r="L51" s="11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115"/>
      <c r="Y51" s="308"/>
      <c r="Z51" s="85"/>
      <c r="AA51" s="234">
        <f t="shared" si="17"/>
        <v>0</v>
      </c>
      <c r="AB51" s="48"/>
    </row>
    <row r="52" spans="1:28">
      <c r="A52" s="11">
        <f t="shared" si="0"/>
        <v>47</v>
      </c>
      <c r="B52" s="78"/>
      <c r="C52" s="272"/>
      <c r="D52" s="294"/>
      <c r="E52" s="291"/>
      <c r="F52" s="243" t="s">
        <v>491</v>
      </c>
      <c r="G52" s="152" t="s">
        <v>294</v>
      </c>
      <c r="H52" s="153">
        <v>4</v>
      </c>
      <c r="I52" s="160"/>
      <c r="J52" s="152"/>
      <c r="K52" s="154"/>
      <c r="L52" s="11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115"/>
      <c r="Y52" s="308"/>
      <c r="Z52" s="85"/>
      <c r="AA52" s="234">
        <f t="shared" si="17"/>
        <v>0</v>
      </c>
      <c r="AB52" s="48"/>
    </row>
    <row r="53" spans="1:28" s="193" customFormat="1">
      <c r="A53" s="194">
        <f t="shared" si="0"/>
        <v>48</v>
      </c>
      <c r="B53" s="292"/>
      <c r="C53" s="293"/>
      <c r="D53" s="214"/>
      <c r="E53" s="199"/>
      <c r="F53" s="246" t="s">
        <v>999</v>
      </c>
      <c r="G53" s="325" t="s">
        <v>482</v>
      </c>
      <c r="H53" s="196">
        <v>78</v>
      </c>
      <c r="I53" s="326" t="s">
        <v>1000</v>
      </c>
      <c r="J53" s="327" t="s">
        <v>482</v>
      </c>
      <c r="K53" s="328">
        <v>78</v>
      </c>
      <c r="L53" s="329"/>
      <c r="M53" s="330"/>
      <c r="N53" s="330"/>
      <c r="O53" s="330"/>
      <c r="P53" s="330"/>
      <c r="Q53" s="330"/>
      <c r="R53" s="330"/>
      <c r="S53" s="330"/>
      <c r="T53" s="330"/>
      <c r="U53" s="330"/>
      <c r="V53" s="330"/>
      <c r="W53" s="330"/>
      <c r="X53" s="331"/>
      <c r="Y53" s="179"/>
      <c r="Z53" s="206"/>
      <c r="AA53" s="234">
        <f t="shared" si="17"/>
        <v>0</v>
      </c>
      <c r="AB53" s="195"/>
    </row>
    <row r="54" spans="1:28" s="65" customFormat="1">
      <c r="A54" s="373">
        <f t="shared" si="0"/>
        <v>49</v>
      </c>
      <c r="B54" s="79"/>
      <c r="C54" s="80" t="s">
        <v>50</v>
      </c>
      <c r="D54" s="81"/>
      <c r="E54" s="113"/>
      <c r="F54" s="274" t="s">
        <v>50</v>
      </c>
      <c r="G54" s="22"/>
      <c r="H54" s="89"/>
      <c r="I54" s="146"/>
      <c r="J54" s="22"/>
      <c r="K54" s="146"/>
      <c r="L54" s="107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108"/>
      <c r="Y54" s="100"/>
      <c r="Z54" s="89"/>
      <c r="AA54" s="146"/>
      <c r="AB54" s="279"/>
    </row>
    <row r="55" spans="1:28" s="65" customFormat="1">
      <c r="A55" s="373">
        <f t="shared" si="0"/>
        <v>50</v>
      </c>
      <c r="B55" s="79"/>
      <c r="C55" s="80" t="s">
        <v>51</v>
      </c>
      <c r="D55" s="81"/>
      <c r="E55" s="113"/>
      <c r="F55" s="274" t="s">
        <v>51</v>
      </c>
      <c r="G55" s="22"/>
      <c r="H55" s="89"/>
      <c r="I55" s="146"/>
      <c r="J55" s="22"/>
      <c r="K55" s="146"/>
      <c r="L55" s="107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108"/>
      <c r="Y55" s="100"/>
      <c r="Z55" s="89"/>
      <c r="AA55" s="146"/>
      <c r="AB55" s="279"/>
    </row>
    <row r="56" spans="1:28" s="158" customFormat="1">
      <c r="A56" s="151">
        <f t="shared" si="0"/>
        <v>51</v>
      </c>
      <c r="B56" s="272"/>
      <c r="C56" s="272"/>
      <c r="D56" s="294"/>
      <c r="E56" s="291"/>
      <c r="F56" s="243" t="s">
        <v>492</v>
      </c>
      <c r="G56" s="152" t="s">
        <v>294</v>
      </c>
      <c r="H56" s="153">
        <v>40</v>
      </c>
      <c r="I56" s="160" t="s">
        <v>516</v>
      </c>
      <c r="J56" s="152" t="s">
        <v>289</v>
      </c>
      <c r="K56" s="154">
        <v>3</v>
      </c>
      <c r="L56" s="155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6"/>
      <c r="Y56" s="157"/>
      <c r="Z56" s="153"/>
      <c r="AA56" s="234">
        <f t="shared" ref="AA56:AA61" si="18">E56-Y56</f>
        <v>0</v>
      </c>
      <c r="AB56" s="280"/>
    </row>
    <row r="57" spans="1:28" s="158" customFormat="1" outlineLevel="1">
      <c r="A57" s="151">
        <f t="shared" si="0"/>
        <v>52</v>
      </c>
      <c r="B57" s="272"/>
      <c r="C57" s="272"/>
      <c r="D57" s="294"/>
      <c r="E57" s="291"/>
      <c r="F57" s="243"/>
      <c r="G57" s="152"/>
      <c r="H57" s="153"/>
      <c r="I57" s="160" t="s">
        <v>493</v>
      </c>
      <c r="J57" s="152" t="s">
        <v>482</v>
      </c>
      <c r="K57" s="154">
        <v>40</v>
      </c>
      <c r="L57" s="155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6"/>
      <c r="Y57" s="157"/>
      <c r="Z57" s="153"/>
      <c r="AA57" s="234">
        <f t="shared" si="18"/>
        <v>0</v>
      </c>
      <c r="AB57" s="280"/>
    </row>
    <row r="58" spans="1:28" ht="30">
      <c r="A58" s="11">
        <f t="shared" si="0"/>
        <v>53</v>
      </c>
      <c r="B58" s="78" t="s">
        <v>52</v>
      </c>
      <c r="C58" s="272" t="s">
        <v>53</v>
      </c>
      <c r="D58" s="294" t="s">
        <v>294</v>
      </c>
      <c r="E58" s="291">
        <v>40</v>
      </c>
      <c r="F58" s="241" t="s">
        <v>53</v>
      </c>
      <c r="G58" s="24" t="s">
        <v>294</v>
      </c>
      <c r="H58" s="153">
        <v>107</v>
      </c>
      <c r="I58" s="160" t="s">
        <v>494</v>
      </c>
      <c r="J58" s="24" t="s">
        <v>482</v>
      </c>
      <c r="K58" s="148">
        <v>1</v>
      </c>
      <c r="L58" s="11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115"/>
      <c r="Y58" s="308">
        <f t="shared" si="1"/>
        <v>0</v>
      </c>
      <c r="Z58" s="85">
        <f t="shared" si="2"/>
        <v>107</v>
      </c>
      <c r="AA58" s="234">
        <f t="shared" si="18"/>
        <v>40</v>
      </c>
      <c r="AB58" s="48"/>
    </row>
    <row r="59" spans="1:28" outlineLevel="1">
      <c r="A59" s="11">
        <f t="shared" si="0"/>
        <v>54</v>
      </c>
      <c r="B59" s="78"/>
      <c r="C59" s="272"/>
      <c r="D59" s="294"/>
      <c r="E59" s="291"/>
      <c r="F59" s="241"/>
      <c r="G59" s="24"/>
      <c r="H59" s="92"/>
      <c r="I59" s="160" t="s">
        <v>495</v>
      </c>
      <c r="J59" s="24" t="s">
        <v>482</v>
      </c>
      <c r="K59" s="148">
        <v>4</v>
      </c>
      <c r="L59" s="11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15"/>
      <c r="Y59" s="308"/>
      <c r="Z59" s="85"/>
      <c r="AA59" s="234">
        <f t="shared" si="18"/>
        <v>0</v>
      </c>
      <c r="AB59" s="48"/>
    </row>
    <row r="60" spans="1:28" ht="30" outlineLevel="1">
      <c r="A60" s="11">
        <f t="shared" si="0"/>
        <v>55</v>
      </c>
      <c r="B60" s="78"/>
      <c r="C60" s="272"/>
      <c r="D60" s="294"/>
      <c r="E60" s="291"/>
      <c r="F60" s="241"/>
      <c r="G60" s="24"/>
      <c r="H60" s="92"/>
      <c r="I60" s="160" t="s">
        <v>496</v>
      </c>
      <c r="J60" s="24" t="s">
        <v>482</v>
      </c>
      <c r="K60" s="148">
        <v>52</v>
      </c>
      <c r="L60" s="11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15"/>
      <c r="Y60" s="308"/>
      <c r="Z60" s="85"/>
      <c r="AA60" s="234">
        <f t="shared" si="18"/>
        <v>0</v>
      </c>
      <c r="AB60" s="48"/>
    </row>
    <row r="61" spans="1:28" ht="30" outlineLevel="1">
      <c r="A61" s="11">
        <f t="shared" si="0"/>
        <v>56</v>
      </c>
      <c r="B61" s="78"/>
      <c r="C61" s="272"/>
      <c r="D61" s="294"/>
      <c r="E61" s="291"/>
      <c r="F61" s="241"/>
      <c r="G61" s="24"/>
      <c r="H61" s="92"/>
      <c r="I61" s="160" t="s">
        <v>497</v>
      </c>
      <c r="J61" s="24" t="s">
        <v>482</v>
      </c>
      <c r="K61" s="148">
        <v>50</v>
      </c>
      <c r="L61" s="11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15"/>
      <c r="Y61" s="308"/>
      <c r="Z61" s="85"/>
      <c r="AA61" s="234">
        <f t="shared" si="18"/>
        <v>0</v>
      </c>
      <c r="AB61" s="48"/>
    </row>
    <row r="62" spans="1:28" s="65" customFormat="1">
      <c r="A62" s="373">
        <f t="shared" si="0"/>
        <v>57</v>
      </c>
      <c r="B62" s="79"/>
      <c r="C62" s="80" t="s">
        <v>54</v>
      </c>
      <c r="D62" s="81"/>
      <c r="E62" s="113"/>
      <c r="F62" s="274" t="s">
        <v>54</v>
      </c>
      <c r="G62" s="22"/>
      <c r="H62" s="89"/>
      <c r="I62" s="146"/>
      <c r="J62" s="22"/>
      <c r="K62" s="146"/>
      <c r="L62" s="107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108"/>
      <c r="Y62" s="100"/>
      <c r="Z62" s="89"/>
      <c r="AA62" s="146"/>
      <c r="AB62" s="279"/>
    </row>
    <row r="63" spans="1:28" ht="30">
      <c r="A63" s="11">
        <f t="shared" si="0"/>
        <v>58</v>
      </c>
      <c r="B63" s="78" t="s">
        <v>55</v>
      </c>
      <c r="C63" s="272" t="s">
        <v>56</v>
      </c>
      <c r="D63" s="294" t="s">
        <v>293</v>
      </c>
      <c r="E63" s="291">
        <v>406.7</v>
      </c>
      <c r="F63" s="241" t="s">
        <v>56</v>
      </c>
      <c r="G63" s="24" t="s">
        <v>293</v>
      </c>
      <c r="H63" s="92">
        <v>406.7</v>
      </c>
      <c r="I63" s="160" t="s">
        <v>498</v>
      </c>
      <c r="J63" s="152" t="s">
        <v>293</v>
      </c>
      <c r="K63" s="154">
        <v>376.98</v>
      </c>
      <c r="L63" s="11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115"/>
      <c r="Y63" s="308">
        <f t="shared" si="1"/>
        <v>0</v>
      </c>
      <c r="Z63" s="85">
        <f t="shared" si="2"/>
        <v>406.7</v>
      </c>
      <c r="AA63" s="234">
        <f t="shared" ref="AA63:AA66" si="19">E63-Y63</f>
        <v>406.7</v>
      </c>
      <c r="AB63" s="48"/>
    </row>
    <row r="64" spans="1:28" ht="30" outlineLevel="1">
      <c r="A64" s="11">
        <f t="shared" si="0"/>
        <v>59</v>
      </c>
      <c r="B64" s="78"/>
      <c r="C64" s="272"/>
      <c r="D64" s="294"/>
      <c r="E64" s="291"/>
      <c r="F64" s="241"/>
      <c r="G64" s="24"/>
      <c r="H64" s="92"/>
      <c r="I64" s="160" t="s">
        <v>499</v>
      </c>
      <c r="J64" s="152" t="s">
        <v>293</v>
      </c>
      <c r="K64" s="154">
        <v>17.78</v>
      </c>
      <c r="L64" s="11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115"/>
      <c r="Y64" s="308"/>
      <c r="Z64" s="85"/>
      <c r="AA64" s="234">
        <f t="shared" si="19"/>
        <v>0</v>
      </c>
      <c r="AB64" s="48"/>
    </row>
    <row r="65" spans="1:28" ht="30" outlineLevel="1">
      <c r="A65" s="11">
        <f t="shared" si="0"/>
        <v>60</v>
      </c>
      <c r="B65" s="78"/>
      <c r="C65" s="272"/>
      <c r="D65" s="294"/>
      <c r="E65" s="291"/>
      <c r="F65" s="241"/>
      <c r="G65" s="24"/>
      <c r="H65" s="92"/>
      <c r="I65" s="160" t="s">
        <v>500</v>
      </c>
      <c r="J65" s="152" t="s">
        <v>293</v>
      </c>
      <c r="K65" s="154">
        <v>9.68</v>
      </c>
      <c r="L65" s="11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115"/>
      <c r="Y65" s="308"/>
      <c r="Z65" s="85"/>
      <c r="AA65" s="234">
        <f t="shared" si="19"/>
        <v>0</v>
      </c>
      <c r="AB65" s="48"/>
    </row>
    <row r="66" spans="1:28" ht="30" outlineLevel="1">
      <c r="A66" s="11">
        <f t="shared" si="0"/>
        <v>61</v>
      </c>
      <c r="B66" s="78"/>
      <c r="C66" s="272"/>
      <c r="D66" s="294"/>
      <c r="E66" s="291"/>
      <c r="F66" s="241"/>
      <c r="G66" s="24"/>
      <c r="H66" s="92"/>
      <c r="I66" s="160" t="s">
        <v>500</v>
      </c>
      <c r="J66" s="152" t="s">
        <v>293</v>
      </c>
      <c r="K66" s="154">
        <v>2.2599999999999998</v>
      </c>
      <c r="L66" s="11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115"/>
      <c r="Y66" s="308"/>
      <c r="Z66" s="85"/>
      <c r="AA66" s="234">
        <f t="shared" si="19"/>
        <v>0</v>
      </c>
      <c r="AB66" s="48"/>
    </row>
    <row r="67" spans="1:28" s="65" customFormat="1">
      <c r="A67" s="373">
        <f t="shared" si="0"/>
        <v>62</v>
      </c>
      <c r="B67" s="79"/>
      <c r="C67" s="80" t="s">
        <v>57</v>
      </c>
      <c r="D67" s="81"/>
      <c r="E67" s="113"/>
      <c r="F67" s="274" t="s">
        <v>57</v>
      </c>
      <c r="G67" s="22"/>
      <c r="H67" s="89"/>
      <c r="I67" s="146"/>
      <c r="J67" s="22"/>
      <c r="K67" s="146"/>
      <c r="L67" s="107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108"/>
      <c r="Y67" s="100"/>
      <c r="Z67" s="89"/>
      <c r="AA67" s="146"/>
      <c r="AB67" s="279"/>
    </row>
    <row r="68" spans="1:28" ht="60">
      <c r="A68" s="11">
        <f t="shared" si="0"/>
        <v>63</v>
      </c>
      <c r="B68" s="78" t="s">
        <v>14</v>
      </c>
      <c r="C68" s="272" t="s">
        <v>15</v>
      </c>
      <c r="D68" s="294" t="s">
        <v>289</v>
      </c>
      <c r="E68" s="291">
        <v>108</v>
      </c>
      <c r="F68" s="241" t="s">
        <v>15</v>
      </c>
      <c r="G68" s="24" t="s">
        <v>289</v>
      </c>
      <c r="H68" s="153">
        <v>591.96</v>
      </c>
      <c r="I68" s="148"/>
      <c r="J68" s="24" t="s">
        <v>289</v>
      </c>
      <c r="K68" s="148"/>
      <c r="L68" s="114"/>
      <c r="M68" s="24"/>
      <c r="N68" s="24">
        <f>36.22+198.38</f>
        <v>234.6</v>
      </c>
      <c r="O68" s="24"/>
      <c r="P68" s="24"/>
      <c r="Q68" s="24">
        <v>125.5</v>
      </c>
      <c r="R68" s="24"/>
      <c r="S68" s="24"/>
      <c r="T68" s="24"/>
      <c r="U68" s="24"/>
      <c r="V68" s="24"/>
      <c r="W68" s="24"/>
      <c r="X68" s="115"/>
      <c r="Y68" s="308">
        <f t="shared" si="1"/>
        <v>360.1</v>
      </c>
      <c r="Z68" s="85">
        <f t="shared" si="2"/>
        <v>231.86</v>
      </c>
      <c r="AA68" s="234">
        <f t="shared" ref="AA68:AA76" si="20">E68-Y68</f>
        <v>-252.10000000000002</v>
      </c>
      <c r="AB68" s="48" t="s">
        <v>1067</v>
      </c>
    </row>
    <row r="69" spans="1:28" ht="30">
      <c r="A69" s="11">
        <f t="shared" si="0"/>
        <v>64</v>
      </c>
      <c r="B69" s="78" t="s">
        <v>11</v>
      </c>
      <c r="C69" s="272" t="s">
        <v>6</v>
      </c>
      <c r="D69" s="294" t="s">
        <v>290</v>
      </c>
      <c r="E69" s="291">
        <v>64</v>
      </c>
      <c r="F69" s="241" t="s">
        <v>6</v>
      </c>
      <c r="G69" s="24" t="s">
        <v>290</v>
      </c>
      <c r="H69" s="153">
        <v>875</v>
      </c>
      <c r="I69" s="148"/>
      <c r="J69" s="24" t="s">
        <v>290</v>
      </c>
      <c r="K69" s="148"/>
      <c r="L69" s="114"/>
      <c r="M69" s="24"/>
      <c r="N69" s="24">
        <f>N68*0.59</f>
        <v>138.41399999999999</v>
      </c>
      <c r="O69" s="24"/>
      <c r="P69" s="24"/>
      <c r="Q69" s="24">
        <v>115</v>
      </c>
      <c r="R69" s="24"/>
      <c r="S69" s="24"/>
      <c r="T69" s="24"/>
      <c r="U69" s="24"/>
      <c r="V69" s="24"/>
      <c r="W69" s="24"/>
      <c r="X69" s="115"/>
      <c r="Y69" s="308">
        <f t="shared" si="1"/>
        <v>253.41399999999999</v>
      </c>
      <c r="Z69" s="85">
        <f t="shared" si="2"/>
        <v>621.58600000000001</v>
      </c>
      <c r="AA69" s="234">
        <f t="shared" si="20"/>
        <v>-189.41399999999999</v>
      </c>
      <c r="AB69" s="48" t="s">
        <v>410</v>
      </c>
    </row>
    <row r="70" spans="1:28" ht="60">
      <c r="A70" s="11">
        <f t="shared" si="0"/>
        <v>65</v>
      </c>
      <c r="B70" s="78" t="s">
        <v>58</v>
      </c>
      <c r="C70" s="272" t="s">
        <v>59</v>
      </c>
      <c r="D70" s="294" t="s">
        <v>289</v>
      </c>
      <c r="E70" s="291">
        <v>3.2</v>
      </c>
      <c r="F70" s="241" t="s">
        <v>59</v>
      </c>
      <c r="G70" s="24" t="s">
        <v>289</v>
      </c>
      <c r="H70" s="153">
        <v>16.22</v>
      </c>
      <c r="I70" s="160" t="s">
        <v>465</v>
      </c>
      <c r="J70" s="152" t="s">
        <v>651</v>
      </c>
      <c r="K70" s="167">
        <f>H70*1.5*1.1</f>
        <v>26.763000000000002</v>
      </c>
      <c r="L70" s="114"/>
      <c r="M70" s="24"/>
      <c r="N70" s="24">
        <v>7</v>
      </c>
      <c r="O70" s="24"/>
      <c r="P70" s="24"/>
      <c r="Q70" s="24">
        <v>15</v>
      </c>
      <c r="R70" s="24"/>
      <c r="S70" s="24"/>
      <c r="T70" s="24"/>
      <c r="U70" s="24"/>
      <c r="V70" s="24"/>
      <c r="W70" s="24"/>
      <c r="X70" s="115"/>
      <c r="Y70" s="308">
        <f t="shared" si="1"/>
        <v>22</v>
      </c>
      <c r="Z70" s="85">
        <f t="shared" si="2"/>
        <v>-5.7800000000000011</v>
      </c>
      <c r="AA70" s="234">
        <f t="shared" si="20"/>
        <v>-18.8</v>
      </c>
      <c r="AB70" s="48" t="s">
        <v>1067</v>
      </c>
    </row>
    <row r="71" spans="1:28" ht="30">
      <c r="A71" s="11">
        <f t="shared" si="0"/>
        <v>66</v>
      </c>
      <c r="B71" s="78" t="s">
        <v>60</v>
      </c>
      <c r="C71" s="272" t="s">
        <v>61</v>
      </c>
      <c r="D71" s="294" t="s">
        <v>291</v>
      </c>
      <c r="E71" s="291">
        <v>63.51</v>
      </c>
      <c r="F71" s="241" t="s">
        <v>61</v>
      </c>
      <c r="G71" s="24" t="s">
        <v>291</v>
      </c>
      <c r="H71" s="92">
        <v>63.51</v>
      </c>
      <c r="I71" s="160" t="s">
        <v>501</v>
      </c>
      <c r="J71" s="152" t="s">
        <v>291</v>
      </c>
      <c r="K71" s="154"/>
      <c r="L71" s="114"/>
      <c r="M71" s="24"/>
      <c r="N71" s="24">
        <v>60.98</v>
      </c>
      <c r="O71" s="24"/>
      <c r="P71" s="24"/>
      <c r="Q71" s="24">
        <v>60</v>
      </c>
      <c r="R71" s="24"/>
      <c r="S71" s="24"/>
      <c r="T71" s="24"/>
      <c r="U71" s="24"/>
      <c r="V71" s="24"/>
      <c r="W71" s="24"/>
      <c r="X71" s="115"/>
      <c r="Y71" s="308">
        <f t="shared" si="1"/>
        <v>120.97999999999999</v>
      </c>
      <c r="Z71" s="85">
        <f t="shared" si="2"/>
        <v>-57.469999999999992</v>
      </c>
      <c r="AA71" s="234">
        <f t="shared" si="20"/>
        <v>-57.469999999999992</v>
      </c>
      <c r="AB71" s="48" t="s">
        <v>1067</v>
      </c>
    </row>
    <row r="72" spans="1:28" ht="30" outlineLevel="1">
      <c r="A72" s="11">
        <f t="shared" ref="A72:A135" si="21">A71+1</f>
        <v>67</v>
      </c>
      <c r="B72" s="78"/>
      <c r="C72" s="272"/>
      <c r="D72" s="294"/>
      <c r="E72" s="291"/>
      <c r="F72" s="241"/>
      <c r="G72" s="24"/>
      <c r="H72" s="153"/>
      <c r="I72" s="160" t="s">
        <v>502</v>
      </c>
      <c r="J72" s="152" t="s">
        <v>482</v>
      </c>
      <c r="K72" s="154">
        <v>5</v>
      </c>
      <c r="L72" s="114"/>
      <c r="M72" s="24"/>
      <c r="N72" s="24"/>
      <c r="O72" s="24"/>
      <c r="P72" s="24"/>
      <c r="Q72" s="24">
        <v>5</v>
      </c>
      <c r="R72" s="24"/>
      <c r="S72" s="24"/>
      <c r="T72" s="24"/>
      <c r="U72" s="24"/>
      <c r="V72" s="24"/>
      <c r="W72" s="24"/>
      <c r="X72" s="115"/>
      <c r="Y72" s="308"/>
      <c r="Z72" s="85"/>
      <c r="AA72" s="234">
        <f t="shared" si="20"/>
        <v>0</v>
      </c>
      <c r="AB72" s="48" t="s">
        <v>1067</v>
      </c>
    </row>
    <row r="73" spans="1:28" ht="30" outlineLevel="1">
      <c r="A73" s="11">
        <f t="shared" si="21"/>
        <v>68</v>
      </c>
      <c r="B73" s="78"/>
      <c r="C73" s="272"/>
      <c r="D73" s="294"/>
      <c r="E73" s="291"/>
      <c r="F73" s="241"/>
      <c r="G73" s="24"/>
      <c r="H73" s="153"/>
      <c r="I73" s="160" t="s">
        <v>503</v>
      </c>
      <c r="J73" s="152" t="s">
        <v>482</v>
      </c>
      <c r="K73" s="154">
        <v>5</v>
      </c>
      <c r="L73" s="114"/>
      <c r="M73" s="24"/>
      <c r="N73" s="24"/>
      <c r="O73" s="24"/>
      <c r="P73" s="24"/>
      <c r="Q73" s="24">
        <v>5</v>
      </c>
      <c r="R73" s="24"/>
      <c r="S73" s="24"/>
      <c r="T73" s="24"/>
      <c r="U73" s="24"/>
      <c r="V73" s="24"/>
      <c r="W73" s="24"/>
      <c r="X73" s="115"/>
      <c r="Y73" s="308"/>
      <c r="Z73" s="85"/>
      <c r="AA73" s="234">
        <f t="shared" si="20"/>
        <v>0</v>
      </c>
      <c r="AB73" s="48" t="s">
        <v>1067</v>
      </c>
    </row>
    <row r="74" spans="1:28" ht="60">
      <c r="A74" s="11">
        <f t="shared" si="21"/>
        <v>69</v>
      </c>
      <c r="B74" s="78" t="s">
        <v>58</v>
      </c>
      <c r="C74" s="272" t="s">
        <v>59</v>
      </c>
      <c r="D74" s="294" t="s">
        <v>289</v>
      </c>
      <c r="E74" s="291">
        <v>5</v>
      </c>
      <c r="F74" s="241" t="s">
        <v>59</v>
      </c>
      <c r="G74" s="24" t="s">
        <v>289</v>
      </c>
      <c r="H74" s="153">
        <v>563.04999999999995</v>
      </c>
      <c r="I74" s="160" t="s">
        <v>465</v>
      </c>
      <c r="J74" s="152" t="s">
        <v>651</v>
      </c>
      <c r="K74" s="167">
        <f>H74*1.5*1.1</f>
        <v>929.03250000000003</v>
      </c>
      <c r="L74" s="114"/>
      <c r="M74" s="24"/>
      <c r="N74" s="24">
        <v>5.3</v>
      </c>
      <c r="O74" s="24"/>
      <c r="P74" s="24"/>
      <c r="Q74" s="24">
        <v>8</v>
      </c>
      <c r="R74" s="24"/>
      <c r="S74" s="24"/>
      <c r="T74" s="24"/>
      <c r="U74" s="24"/>
      <c r="V74" s="24"/>
      <c r="W74" s="24"/>
      <c r="X74" s="115"/>
      <c r="Y74" s="308">
        <f t="shared" si="1"/>
        <v>13.3</v>
      </c>
      <c r="Z74" s="85">
        <f t="shared" si="2"/>
        <v>549.75</v>
      </c>
      <c r="AA74" s="234">
        <f t="shared" si="20"/>
        <v>-8.3000000000000007</v>
      </c>
      <c r="AB74" s="48" t="s">
        <v>1067</v>
      </c>
    </row>
    <row r="75" spans="1:28" ht="30">
      <c r="A75" s="11">
        <f t="shared" si="21"/>
        <v>70</v>
      </c>
      <c r="B75" s="78" t="s">
        <v>62</v>
      </c>
      <c r="C75" s="272" t="s">
        <v>63</v>
      </c>
      <c r="D75" s="294" t="s">
        <v>289</v>
      </c>
      <c r="E75" s="291">
        <v>88</v>
      </c>
      <c r="F75" s="241" t="s">
        <v>63</v>
      </c>
      <c r="G75" s="24" t="s">
        <v>289</v>
      </c>
      <c r="H75" s="153">
        <v>35.6</v>
      </c>
      <c r="I75" s="148"/>
      <c r="J75" s="24" t="s">
        <v>289</v>
      </c>
      <c r="K75" s="148"/>
      <c r="L75" s="114"/>
      <c r="M75" s="24"/>
      <c r="N75" s="24">
        <f>22.91+54.65+132</f>
        <v>209.56</v>
      </c>
      <c r="O75" s="24"/>
      <c r="P75" s="24"/>
      <c r="Q75" s="24"/>
      <c r="R75" s="24"/>
      <c r="S75" s="24"/>
      <c r="T75" s="24"/>
      <c r="U75" s="24"/>
      <c r="V75" s="24"/>
      <c r="W75" s="24"/>
      <c r="X75" s="115"/>
      <c r="Y75" s="308">
        <f t="shared" si="1"/>
        <v>209.56</v>
      </c>
      <c r="Z75" s="85">
        <f t="shared" si="2"/>
        <v>-173.96</v>
      </c>
      <c r="AA75" s="234">
        <f t="shared" si="20"/>
        <v>-121.56</v>
      </c>
      <c r="AB75" s="48" t="s">
        <v>1067</v>
      </c>
    </row>
    <row r="76" spans="1:28" ht="30">
      <c r="A76" s="11">
        <f t="shared" si="21"/>
        <v>71</v>
      </c>
      <c r="B76" s="78" t="s">
        <v>64</v>
      </c>
      <c r="C76" s="272" t="s">
        <v>65</v>
      </c>
      <c r="D76" s="294" t="s">
        <v>294</v>
      </c>
      <c r="E76" s="291">
        <v>1</v>
      </c>
      <c r="F76" s="241" t="s">
        <v>65</v>
      </c>
      <c r="G76" s="24" t="s">
        <v>294</v>
      </c>
      <c r="H76" s="92">
        <v>1</v>
      </c>
      <c r="I76" s="148"/>
      <c r="J76" s="24" t="s">
        <v>294</v>
      </c>
      <c r="K76" s="148"/>
      <c r="L76" s="114"/>
      <c r="M76" s="24"/>
      <c r="N76" s="24">
        <v>1</v>
      </c>
      <c r="O76" s="24"/>
      <c r="P76" s="24"/>
      <c r="Q76" s="24"/>
      <c r="R76" s="24"/>
      <c r="S76" s="24"/>
      <c r="T76" s="24"/>
      <c r="U76" s="24"/>
      <c r="V76" s="24"/>
      <c r="W76" s="24"/>
      <c r="X76" s="115"/>
      <c r="Y76" s="308">
        <f t="shared" si="1"/>
        <v>1</v>
      </c>
      <c r="Z76" s="85">
        <f t="shared" si="2"/>
        <v>0</v>
      </c>
      <c r="AA76" s="234">
        <f t="shared" si="20"/>
        <v>0</v>
      </c>
      <c r="AB76" s="48" t="s">
        <v>1067</v>
      </c>
    </row>
    <row r="77" spans="1:28" s="65" customFormat="1">
      <c r="A77" s="373">
        <f t="shared" si="21"/>
        <v>72</v>
      </c>
      <c r="B77" s="79"/>
      <c r="C77" s="80" t="s">
        <v>66</v>
      </c>
      <c r="D77" s="81"/>
      <c r="E77" s="113"/>
      <c r="F77" s="274" t="s">
        <v>66</v>
      </c>
      <c r="G77" s="22"/>
      <c r="H77" s="89"/>
      <c r="I77" s="146"/>
      <c r="J77" s="22"/>
      <c r="K77" s="146"/>
      <c r="L77" s="107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108"/>
      <c r="Y77" s="100"/>
      <c r="Z77" s="89"/>
      <c r="AA77" s="146"/>
      <c r="AB77" s="279"/>
    </row>
    <row r="78" spans="1:28" ht="30">
      <c r="A78" s="11">
        <f t="shared" si="21"/>
        <v>73</v>
      </c>
      <c r="B78" s="78" t="s">
        <v>67</v>
      </c>
      <c r="C78" s="272" t="s">
        <v>68</v>
      </c>
      <c r="D78" s="294" t="s">
        <v>294</v>
      </c>
      <c r="E78" s="291">
        <v>2</v>
      </c>
      <c r="F78" s="241" t="s">
        <v>68</v>
      </c>
      <c r="G78" s="24" t="s">
        <v>294</v>
      </c>
      <c r="H78" s="92">
        <v>2</v>
      </c>
      <c r="I78" s="160" t="s">
        <v>504</v>
      </c>
      <c r="J78" s="152" t="s">
        <v>482</v>
      </c>
      <c r="K78" s="154">
        <v>2</v>
      </c>
      <c r="L78" s="114"/>
      <c r="M78" s="24"/>
      <c r="N78" s="24"/>
      <c r="O78" s="24">
        <v>1</v>
      </c>
      <c r="P78" s="24"/>
      <c r="Q78" s="24">
        <v>4</v>
      </c>
      <c r="R78" s="24"/>
      <c r="S78" s="24"/>
      <c r="T78" s="24"/>
      <c r="U78" s="24"/>
      <c r="V78" s="24"/>
      <c r="W78" s="24"/>
      <c r="X78" s="115"/>
      <c r="Y78" s="308">
        <f t="shared" si="1"/>
        <v>5</v>
      </c>
      <c r="Z78" s="85">
        <f t="shared" si="2"/>
        <v>-3</v>
      </c>
      <c r="AA78" s="234">
        <f>E78-Y78</f>
        <v>-3</v>
      </c>
      <c r="AB78" s="48" t="s">
        <v>1067</v>
      </c>
    </row>
    <row r="79" spans="1:28" s="65" customFormat="1">
      <c r="A79" s="373">
        <f t="shared" si="21"/>
        <v>74</v>
      </c>
      <c r="B79" s="79"/>
      <c r="C79" s="80" t="s">
        <v>69</v>
      </c>
      <c r="D79" s="81"/>
      <c r="E79" s="113"/>
      <c r="F79" s="274" t="s">
        <v>69</v>
      </c>
      <c r="G79" s="22"/>
      <c r="H79" s="89"/>
      <c r="I79" s="146"/>
      <c r="J79" s="22"/>
      <c r="K79" s="146"/>
      <c r="L79" s="107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108"/>
      <c r="Y79" s="100"/>
      <c r="Z79" s="89"/>
      <c r="AA79" s="146"/>
      <c r="AB79" s="279"/>
    </row>
    <row r="80" spans="1:28" ht="60">
      <c r="A80" s="11">
        <f t="shared" si="21"/>
        <v>75</v>
      </c>
      <c r="B80" s="78" t="s">
        <v>58</v>
      </c>
      <c r="C80" s="272" t="s">
        <v>59</v>
      </c>
      <c r="D80" s="294" t="s">
        <v>289</v>
      </c>
      <c r="E80" s="291">
        <v>0.8</v>
      </c>
      <c r="F80" s="241" t="s">
        <v>59</v>
      </c>
      <c r="G80" s="24" t="s">
        <v>289</v>
      </c>
      <c r="H80" s="153">
        <v>0.57999999999999996</v>
      </c>
      <c r="I80" s="160" t="s">
        <v>505</v>
      </c>
      <c r="J80" s="152" t="s">
        <v>651</v>
      </c>
      <c r="K80" s="167">
        <f>H80*1.5*1.1</f>
        <v>0.95699999999999996</v>
      </c>
      <c r="L80" s="114"/>
      <c r="M80" s="24"/>
      <c r="N80" s="24"/>
      <c r="O80" s="24">
        <v>0.67</v>
      </c>
      <c r="P80" s="24"/>
      <c r="Q80" s="24"/>
      <c r="R80" s="24"/>
      <c r="S80" s="24"/>
      <c r="T80" s="24"/>
      <c r="U80" s="24"/>
      <c r="V80" s="24"/>
      <c r="W80" s="24"/>
      <c r="X80" s="115"/>
      <c r="Y80" s="308">
        <f t="shared" si="1"/>
        <v>0.67</v>
      </c>
      <c r="Z80" s="85">
        <f t="shared" si="2"/>
        <v>-9.000000000000008E-2</v>
      </c>
      <c r="AA80" s="234">
        <f t="shared" ref="AA80:AA93" si="22">E80-Y80</f>
        <v>0.13</v>
      </c>
      <c r="AB80" s="48" t="s">
        <v>1067</v>
      </c>
    </row>
    <row r="81" spans="1:28" ht="45">
      <c r="A81" s="11">
        <f t="shared" si="21"/>
        <v>76</v>
      </c>
      <c r="B81" s="78" t="s">
        <v>24</v>
      </c>
      <c r="C81" s="272" t="s">
        <v>25</v>
      </c>
      <c r="D81" s="294" t="s">
        <v>289</v>
      </c>
      <c r="E81" s="291">
        <v>1.6</v>
      </c>
      <c r="F81" s="241" t="s">
        <v>25</v>
      </c>
      <c r="G81" s="24" t="s">
        <v>289</v>
      </c>
      <c r="H81" s="92">
        <v>1.6</v>
      </c>
      <c r="I81" s="148"/>
      <c r="J81" s="24" t="s">
        <v>289</v>
      </c>
      <c r="K81" s="148"/>
      <c r="L81" s="114"/>
      <c r="M81" s="24"/>
      <c r="N81" s="24"/>
      <c r="O81" s="24">
        <v>1.33</v>
      </c>
      <c r="P81" s="24"/>
      <c r="Q81" s="24"/>
      <c r="R81" s="24"/>
      <c r="S81" s="24"/>
      <c r="T81" s="24"/>
      <c r="U81" s="24"/>
      <c r="V81" s="24"/>
      <c r="W81" s="24"/>
      <c r="X81" s="115"/>
      <c r="Y81" s="308">
        <f t="shared" si="1"/>
        <v>1.33</v>
      </c>
      <c r="Z81" s="85">
        <f t="shared" si="2"/>
        <v>0.27</v>
      </c>
      <c r="AA81" s="234">
        <f t="shared" si="22"/>
        <v>0.27</v>
      </c>
      <c r="AB81" s="48" t="s">
        <v>1067</v>
      </c>
    </row>
    <row r="82" spans="1:28" ht="30">
      <c r="A82" s="11">
        <f t="shared" si="21"/>
        <v>77</v>
      </c>
      <c r="B82" s="78" t="s">
        <v>70</v>
      </c>
      <c r="C82" s="272" t="s">
        <v>71</v>
      </c>
      <c r="D82" s="294" t="s">
        <v>289</v>
      </c>
      <c r="E82" s="291">
        <v>10.6</v>
      </c>
      <c r="F82" s="241" t="s">
        <v>71</v>
      </c>
      <c r="G82" s="24" t="s">
        <v>289</v>
      </c>
      <c r="H82" s="92">
        <v>10.6</v>
      </c>
      <c r="I82" s="160" t="s">
        <v>508</v>
      </c>
      <c r="J82" s="152" t="s">
        <v>482</v>
      </c>
      <c r="K82" s="154">
        <v>2</v>
      </c>
      <c r="L82" s="114"/>
      <c r="M82" s="24"/>
      <c r="N82" s="24">
        <v>2</v>
      </c>
      <c r="O82" s="24">
        <v>8.83</v>
      </c>
      <c r="P82" s="24"/>
      <c r="Q82" s="24"/>
      <c r="R82" s="24"/>
      <c r="S82" s="24"/>
      <c r="T82" s="24"/>
      <c r="U82" s="24"/>
      <c r="V82" s="24"/>
      <c r="W82" s="24"/>
      <c r="X82" s="115"/>
      <c r="Y82" s="308">
        <f t="shared" si="1"/>
        <v>10.83</v>
      </c>
      <c r="Z82" s="85">
        <f t="shared" si="2"/>
        <v>-0.23000000000000043</v>
      </c>
      <c r="AA82" s="234">
        <f t="shared" si="22"/>
        <v>-0.23000000000000043</v>
      </c>
      <c r="AB82" s="48" t="s">
        <v>1067</v>
      </c>
    </row>
    <row r="83" spans="1:28" ht="30" outlineLevel="1">
      <c r="A83" s="11">
        <f t="shared" si="21"/>
        <v>78</v>
      </c>
      <c r="B83" s="78"/>
      <c r="C83" s="272"/>
      <c r="D83" s="294"/>
      <c r="E83" s="291"/>
      <c r="F83" s="241"/>
      <c r="G83" s="24"/>
      <c r="H83" s="92"/>
      <c r="I83" s="160" t="s">
        <v>509</v>
      </c>
      <c r="J83" s="152" t="s">
        <v>482</v>
      </c>
      <c r="K83" s="154">
        <v>2</v>
      </c>
      <c r="L83" s="114"/>
      <c r="M83" s="24"/>
      <c r="N83" s="24">
        <v>2</v>
      </c>
      <c r="O83" s="24"/>
      <c r="P83" s="24"/>
      <c r="Q83" s="24"/>
      <c r="R83" s="24"/>
      <c r="S83" s="24"/>
      <c r="T83" s="24"/>
      <c r="U83" s="24"/>
      <c r="V83" s="24"/>
      <c r="W83" s="24"/>
      <c r="X83" s="115"/>
      <c r="Y83" s="308"/>
      <c r="Z83" s="85"/>
      <c r="AA83" s="234">
        <f t="shared" si="22"/>
        <v>0</v>
      </c>
      <c r="AB83" s="48" t="s">
        <v>1067</v>
      </c>
    </row>
    <row r="84" spans="1:28" ht="30" outlineLevel="1">
      <c r="A84" s="11">
        <f t="shared" si="21"/>
        <v>79</v>
      </c>
      <c r="B84" s="78"/>
      <c r="C84" s="272"/>
      <c r="D84" s="294"/>
      <c r="E84" s="291"/>
      <c r="F84" s="241"/>
      <c r="G84" s="24"/>
      <c r="H84" s="92"/>
      <c r="I84" s="160" t="s">
        <v>510</v>
      </c>
      <c r="J84" s="152" t="s">
        <v>482</v>
      </c>
      <c r="K84" s="154">
        <v>4</v>
      </c>
      <c r="L84" s="114"/>
      <c r="M84" s="24"/>
      <c r="N84" s="24">
        <v>4</v>
      </c>
      <c r="O84" s="24"/>
      <c r="P84" s="24"/>
      <c r="Q84" s="24"/>
      <c r="R84" s="24"/>
      <c r="S84" s="24"/>
      <c r="T84" s="24"/>
      <c r="U84" s="24"/>
      <c r="V84" s="24"/>
      <c r="W84" s="24"/>
      <c r="X84" s="115"/>
      <c r="Y84" s="308"/>
      <c r="Z84" s="85"/>
      <c r="AA84" s="234">
        <f t="shared" si="22"/>
        <v>0</v>
      </c>
      <c r="AB84" s="48" t="s">
        <v>1067</v>
      </c>
    </row>
    <row r="85" spans="1:28" ht="30" outlineLevel="1">
      <c r="A85" s="11">
        <f t="shared" si="21"/>
        <v>80</v>
      </c>
      <c r="B85" s="78"/>
      <c r="C85" s="272"/>
      <c r="D85" s="294"/>
      <c r="E85" s="291"/>
      <c r="F85" s="241"/>
      <c r="G85" s="24"/>
      <c r="H85" s="92"/>
      <c r="I85" s="160" t="s">
        <v>511</v>
      </c>
      <c r="J85" s="152" t="s">
        <v>482</v>
      </c>
      <c r="K85" s="154">
        <v>2</v>
      </c>
      <c r="L85" s="114"/>
      <c r="M85" s="24"/>
      <c r="N85" s="24">
        <v>2</v>
      </c>
      <c r="O85" s="24"/>
      <c r="P85" s="24"/>
      <c r="Q85" s="24"/>
      <c r="R85" s="24"/>
      <c r="S85" s="24"/>
      <c r="T85" s="24"/>
      <c r="U85" s="24"/>
      <c r="V85" s="24"/>
      <c r="W85" s="24"/>
      <c r="X85" s="115"/>
      <c r="Y85" s="308"/>
      <c r="Z85" s="85"/>
      <c r="AA85" s="234">
        <f t="shared" si="22"/>
        <v>0</v>
      </c>
      <c r="AB85" s="48" t="s">
        <v>1067</v>
      </c>
    </row>
    <row r="86" spans="1:28" ht="30" outlineLevel="1">
      <c r="A86" s="11">
        <f t="shared" si="21"/>
        <v>81</v>
      </c>
      <c r="B86" s="78"/>
      <c r="C86" s="272"/>
      <c r="D86" s="294"/>
      <c r="E86" s="291"/>
      <c r="F86" s="241"/>
      <c r="G86" s="24"/>
      <c r="H86" s="92"/>
      <c r="I86" s="160" t="s">
        <v>512</v>
      </c>
      <c r="J86" s="152" t="s">
        <v>482</v>
      </c>
      <c r="K86" s="154">
        <v>1</v>
      </c>
      <c r="L86" s="114"/>
      <c r="M86" s="24"/>
      <c r="N86" s="24">
        <v>1</v>
      </c>
      <c r="O86" s="24"/>
      <c r="P86" s="24"/>
      <c r="Q86" s="24"/>
      <c r="R86" s="24"/>
      <c r="S86" s="24"/>
      <c r="T86" s="24"/>
      <c r="U86" s="24"/>
      <c r="V86" s="24"/>
      <c r="W86" s="24"/>
      <c r="X86" s="115"/>
      <c r="Y86" s="308"/>
      <c r="Z86" s="85"/>
      <c r="AA86" s="234">
        <f t="shared" si="22"/>
        <v>0</v>
      </c>
      <c r="AB86" s="48" t="s">
        <v>1067</v>
      </c>
    </row>
    <row r="87" spans="1:28" ht="30" outlineLevel="1">
      <c r="A87" s="11">
        <f t="shared" si="21"/>
        <v>82</v>
      </c>
      <c r="B87" s="78"/>
      <c r="C87" s="272"/>
      <c r="D87" s="294"/>
      <c r="E87" s="291"/>
      <c r="F87" s="241"/>
      <c r="G87" s="24"/>
      <c r="H87" s="92"/>
      <c r="I87" s="160" t="s">
        <v>513</v>
      </c>
      <c r="J87" s="152" t="s">
        <v>482</v>
      </c>
      <c r="K87" s="154">
        <v>1</v>
      </c>
      <c r="L87" s="114"/>
      <c r="M87" s="24"/>
      <c r="N87" s="24">
        <v>1</v>
      </c>
      <c r="O87" s="24"/>
      <c r="P87" s="24"/>
      <c r="Q87" s="24"/>
      <c r="R87" s="24"/>
      <c r="S87" s="24"/>
      <c r="T87" s="24"/>
      <c r="U87" s="24"/>
      <c r="V87" s="24"/>
      <c r="W87" s="24"/>
      <c r="X87" s="115"/>
      <c r="Y87" s="308"/>
      <c r="Z87" s="85"/>
      <c r="AA87" s="234">
        <f t="shared" si="22"/>
        <v>0</v>
      </c>
      <c r="AB87" s="48" t="s">
        <v>1067</v>
      </c>
    </row>
    <row r="88" spans="1:28" ht="30" outlineLevel="1">
      <c r="A88" s="11">
        <f t="shared" si="21"/>
        <v>83</v>
      </c>
      <c r="B88" s="78"/>
      <c r="C88" s="272"/>
      <c r="D88" s="294"/>
      <c r="E88" s="291"/>
      <c r="F88" s="241"/>
      <c r="G88" s="24"/>
      <c r="H88" s="92"/>
      <c r="I88" s="160" t="s">
        <v>514</v>
      </c>
      <c r="J88" s="152" t="s">
        <v>482</v>
      </c>
      <c r="K88" s="154">
        <v>4</v>
      </c>
      <c r="L88" s="114"/>
      <c r="M88" s="24"/>
      <c r="N88" s="24">
        <v>4</v>
      </c>
      <c r="O88" s="24"/>
      <c r="P88" s="24"/>
      <c r="Q88" s="24"/>
      <c r="R88" s="24"/>
      <c r="S88" s="24"/>
      <c r="T88" s="24"/>
      <c r="U88" s="24"/>
      <c r="V88" s="24"/>
      <c r="W88" s="24"/>
      <c r="X88" s="115"/>
      <c r="Y88" s="308"/>
      <c r="Z88" s="85"/>
      <c r="AA88" s="234">
        <f t="shared" si="22"/>
        <v>0</v>
      </c>
      <c r="AB88" s="48" t="s">
        <v>1067</v>
      </c>
    </row>
    <row r="89" spans="1:28" ht="30" outlineLevel="1">
      <c r="A89" s="11">
        <f t="shared" si="21"/>
        <v>84</v>
      </c>
      <c r="B89" s="78"/>
      <c r="C89" s="272"/>
      <c r="D89" s="294"/>
      <c r="E89" s="291"/>
      <c r="F89" s="241"/>
      <c r="G89" s="24"/>
      <c r="H89" s="92"/>
      <c r="I89" s="160" t="s">
        <v>515</v>
      </c>
      <c r="J89" s="152" t="s">
        <v>482</v>
      </c>
      <c r="K89" s="154">
        <v>3</v>
      </c>
      <c r="L89" s="114"/>
      <c r="M89" s="24"/>
      <c r="N89" s="24">
        <v>3</v>
      </c>
      <c r="O89" s="24"/>
      <c r="P89" s="24"/>
      <c r="Q89" s="24"/>
      <c r="R89" s="24"/>
      <c r="S89" s="24"/>
      <c r="T89" s="24"/>
      <c r="U89" s="24"/>
      <c r="V89" s="24"/>
      <c r="W89" s="24"/>
      <c r="X89" s="115"/>
      <c r="Y89" s="308"/>
      <c r="Z89" s="85"/>
      <c r="AA89" s="234">
        <f t="shared" si="22"/>
        <v>0</v>
      </c>
      <c r="AB89" s="48" t="s">
        <v>1067</v>
      </c>
    </row>
    <row r="90" spans="1:28" ht="30" outlineLevel="1">
      <c r="A90" s="11">
        <f t="shared" si="21"/>
        <v>85</v>
      </c>
      <c r="B90" s="78"/>
      <c r="C90" s="272"/>
      <c r="D90" s="294"/>
      <c r="E90" s="291"/>
      <c r="F90" s="241"/>
      <c r="G90" s="24"/>
      <c r="H90" s="92"/>
      <c r="I90" s="160" t="s">
        <v>516</v>
      </c>
      <c r="J90" s="152" t="s">
        <v>289</v>
      </c>
      <c r="K90" s="154">
        <v>5</v>
      </c>
      <c r="L90" s="114"/>
      <c r="M90" s="24"/>
      <c r="N90" s="24">
        <v>5</v>
      </c>
      <c r="O90" s="24"/>
      <c r="P90" s="24"/>
      <c r="Q90" s="24"/>
      <c r="R90" s="24"/>
      <c r="S90" s="24"/>
      <c r="T90" s="24"/>
      <c r="U90" s="24"/>
      <c r="V90" s="24"/>
      <c r="W90" s="24"/>
      <c r="X90" s="115"/>
      <c r="Y90" s="308"/>
      <c r="Z90" s="85"/>
      <c r="AA90" s="234">
        <f t="shared" si="22"/>
        <v>0</v>
      </c>
      <c r="AB90" s="48" t="s">
        <v>1067</v>
      </c>
    </row>
    <row r="91" spans="1:28">
      <c r="A91" s="11">
        <f t="shared" si="21"/>
        <v>86</v>
      </c>
      <c r="B91" s="78" t="s">
        <v>72</v>
      </c>
      <c r="C91" s="272" t="s">
        <v>73</v>
      </c>
      <c r="D91" s="294" t="s">
        <v>294</v>
      </c>
      <c r="E91" s="291">
        <v>6</v>
      </c>
      <c r="F91" s="241" t="s">
        <v>73</v>
      </c>
      <c r="G91" s="24" t="s">
        <v>294</v>
      </c>
      <c r="H91" s="153">
        <v>8</v>
      </c>
      <c r="I91" s="160" t="s">
        <v>517</v>
      </c>
      <c r="J91" s="152" t="s">
        <v>482</v>
      </c>
      <c r="K91" s="154">
        <v>6</v>
      </c>
      <c r="L91" s="114"/>
      <c r="M91" s="24"/>
      <c r="N91" s="24"/>
      <c r="O91" s="24">
        <v>5</v>
      </c>
      <c r="P91" s="24"/>
      <c r="Q91" s="24">
        <v>1</v>
      </c>
      <c r="R91" s="24"/>
      <c r="S91" s="24"/>
      <c r="T91" s="24"/>
      <c r="U91" s="24"/>
      <c r="V91" s="24"/>
      <c r="W91" s="24"/>
      <c r="X91" s="115"/>
      <c r="Y91" s="308">
        <f t="shared" si="1"/>
        <v>6</v>
      </c>
      <c r="Z91" s="85">
        <f t="shared" si="2"/>
        <v>2</v>
      </c>
      <c r="AA91" s="234">
        <f t="shared" si="22"/>
        <v>0</v>
      </c>
      <c r="AB91" s="48" t="s">
        <v>462</v>
      </c>
    </row>
    <row r="92" spans="1:28" ht="30" outlineLevel="1">
      <c r="A92" s="11">
        <f t="shared" si="21"/>
        <v>87</v>
      </c>
      <c r="B92" s="78"/>
      <c r="C92" s="272"/>
      <c r="D92" s="294"/>
      <c r="E92" s="291"/>
      <c r="F92" s="241"/>
      <c r="G92" s="24"/>
      <c r="H92" s="92"/>
      <c r="I92" s="160" t="s">
        <v>518</v>
      </c>
      <c r="J92" s="152" t="s">
        <v>482</v>
      </c>
      <c r="K92" s="154">
        <v>2</v>
      </c>
      <c r="L92" s="114"/>
      <c r="M92" s="24"/>
      <c r="N92" s="24"/>
      <c r="O92" s="24"/>
      <c r="P92" s="24"/>
      <c r="Q92" s="24">
        <v>2</v>
      </c>
      <c r="R92" s="24"/>
      <c r="S92" s="24"/>
      <c r="T92" s="24"/>
      <c r="U92" s="24"/>
      <c r="V92" s="24"/>
      <c r="W92" s="24"/>
      <c r="X92" s="115"/>
      <c r="Y92" s="308"/>
      <c r="Z92" s="85"/>
      <c r="AA92" s="234">
        <f t="shared" si="22"/>
        <v>0</v>
      </c>
      <c r="AB92" s="48" t="s">
        <v>1067</v>
      </c>
    </row>
    <row r="93" spans="1:28">
      <c r="A93" s="11">
        <f t="shared" si="21"/>
        <v>88</v>
      </c>
      <c r="B93" s="78" t="s">
        <v>74</v>
      </c>
      <c r="C93" s="272" t="s">
        <v>75</v>
      </c>
      <c r="D93" s="294" t="s">
        <v>293</v>
      </c>
      <c r="E93" s="291">
        <v>26.38</v>
      </c>
      <c r="F93" s="241" t="s">
        <v>75</v>
      </c>
      <c r="G93" s="24" t="s">
        <v>293</v>
      </c>
      <c r="H93" s="153">
        <v>44.18</v>
      </c>
      <c r="I93" s="160" t="s">
        <v>519</v>
      </c>
      <c r="J93" s="152" t="s">
        <v>293</v>
      </c>
      <c r="K93" s="154">
        <v>44.18</v>
      </c>
      <c r="L93" s="114"/>
      <c r="M93" s="24"/>
      <c r="N93" s="24"/>
      <c r="O93" s="24">
        <v>21.98</v>
      </c>
      <c r="P93" s="24">
        <v>22.2</v>
      </c>
      <c r="Q93" s="24"/>
      <c r="R93" s="24"/>
      <c r="S93" s="24"/>
      <c r="T93" s="24"/>
      <c r="U93" s="24"/>
      <c r="V93" s="24"/>
      <c r="W93" s="24"/>
      <c r="X93" s="115"/>
      <c r="Y93" s="308">
        <f t="shared" si="1"/>
        <v>44.18</v>
      </c>
      <c r="Z93" s="85">
        <f t="shared" si="2"/>
        <v>0</v>
      </c>
      <c r="AA93" s="234">
        <f t="shared" si="22"/>
        <v>-17.8</v>
      </c>
      <c r="AB93" s="48" t="s">
        <v>462</v>
      </c>
    </row>
    <row r="94" spans="1:28" s="65" customFormat="1">
      <c r="A94" s="373">
        <f t="shared" si="21"/>
        <v>89</v>
      </c>
      <c r="B94" s="79"/>
      <c r="C94" s="80" t="s">
        <v>76</v>
      </c>
      <c r="D94" s="81"/>
      <c r="E94" s="113"/>
      <c r="F94" s="274" t="s">
        <v>76</v>
      </c>
      <c r="G94" s="22"/>
      <c r="H94" s="89"/>
      <c r="I94" s="146"/>
      <c r="J94" s="22"/>
      <c r="K94" s="146"/>
      <c r="L94" s="107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108"/>
      <c r="Y94" s="100"/>
      <c r="Z94" s="89"/>
      <c r="AA94" s="146"/>
      <c r="AB94" s="279"/>
    </row>
    <row r="95" spans="1:28" ht="30">
      <c r="A95" s="11">
        <f t="shared" si="21"/>
        <v>90</v>
      </c>
      <c r="B95" s="78" t="s">
        <v>70</v>
      </c>
      <c r="C95" s="272" t="s">
        <v>71</v>
      </c>
      <c r="D95" s="294" t="s">
        <v>289</v>
      </c>
      <c r="E95" s="291">
        <v>5.3</v>
      </c>
      <c r="F95" s="241" t="s">
        <v>71</v>
      </c>
      <c r="G95" s="24" t="s">
        <v>289</v>
      </c>
      <c r="H95" s="92">
        <v>5.3</v>
      </c>
      <c r="I95" s="148"/>
      <c r="J95" s="24" t="s">
        <v>289</v>
      </c>
      <c r="K95" s="148"/>
      <c r="L95" s="114"/>
      <c r="M95" s="24"/>
      <c r="N95" s="24"/>
      <c r="O95" s="24"/>
      <c r="P95" s="24"/>
      <c r="Q95" s="24">
        <v>10.6</v>
      </c>
      <c r="R95" s="24"/>
      <c r="S95" s="24"/>
      <c r="T95" s="24"/>
      <c r="U95" s="24"/>
      <c r="V95" s="24"/>
      <c r="W95" s="24"/>
      <c r="X95" s="115"/>
      <c r="Y95" s="308">
        <f t="shared" si="1"/>
        <v>10.6</v>
      </c>
      <c r="Z95" s="85">
        <f t="shared" si="2"/>
        <v>-5.3</v>
      </c>
      <c r="AA95" s="234">
        <f t="shared" ref="AA95:AA134" si="23">E95-Y95</f>
        <v>-5.3</v>
      </c>
      <c r="AB95" s="48" t="s">
        <v>411</v>
      </c>
    </row>
    <row r="96" spans="1:28" ht="30">
      <c r="A96" s="11">
        <f t="shared" si="21"/>
        <v>91</v>
      </c>
      <c r="B96" s="78" t="s">
        <v>72</v>
      </c>
      <c r="C96" s="272" t="s">
        <v>73</v>
      </c>
      <c r="D96" s="294" t="s">
        <v>294</v>
      </c>
      <c r="E96" s="291">
        <v>1</v>
      </c>
      <c r="F96" s="241" t="s">
        <v>73</v>
      </c>
      <c r="G96" s="24" t="s">
        <v>294</v>
      </c>
      <c r="H96" s="92">
        <v>1</v>
      </c>
      <c r="I96" s="148"/>
      <c r="J96" s="24" t="s">
        <v>294</v>
      </c>
      <c r="K96" s="148"/>
      <c r="L96" s="11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115"/>
      <c r="Y96" s="308">
        <f t="shared" si="1"/>
        <v>0</v>
      </c>
      <c r="Z96" s="85">
        <f t="shared" si="2"/>
        <v>1</v>
      </c>
      <c r="AA96" s="234">
        <f t="shared" si="23"/>
        <v>1</v>
      </c>
      <c r="AB96" s="48" t="s">
        <v>411</v>
      </c>
    </row>
    <row r="97" spans="1:28" ht="75">
      <c r="A97" s="11">
        <f t="shared" si="21"/>
        <v>92</v>
      </c>
      <c r="B97" s="78" t="s">
        <v>77</v>
      </c>
      <c r="C97" s="272" t="s">
        <v>78</v>
      </c>
      <c r="D97" s="294" t="s">
        <v>294</v>
      </c>
      <c r="E97" s="291">
        <v>1</v>
      </c>
      <c r="F97" s="241" t="s">
        <v>78</v>
      </c>
      <c r="G97" s="24" t="s">
        <v>294</v>
      </c>
      <c r="H97" s="92">
        <v>1</v>
      </c>
      <c r="I97" s="148"/>
      <c r="J97" s="24" t="s">
        <v>294</v>
      </c>
      <c r="K97" s="148"/>
      <c r="L97" s="114"/>
      <c r="M97" s="24"/>
      <c r="N97" s="24"/>
      <c r="O97" s="24"/>
      <c r="P97" s="24"/>
      <c r="Q97" s="24"/>
      <c r="R97" s="24">
        <v>1</v>
      </c>
      <c r="S97" s="24"/>
      <c r="T97" s="24"/>
      <c r="U97" s="24"/>
      <c r="V97" s="24"/>
      <c r="W97" s="24"/>
      <c r="X97" s="115"/>
      <c r="Y97" s="308">
        <f t="shared" si="1"/>
        <v>1</v>
      </c>
      <c r="Z97" s="85">
        <f t="shared" si="2"/>
        <v>0</v>
      </c>
      <c r="AA97" s="234">
        <f t="shared" si="23"/>
        <v>0</v>
      </c>
      <c r="AB97" s="48" t="s">
        <v>411</v>
      </c>
    </row>
    <row r="98" spans="1:28" ht="30">
      <c r="A98" s="11">
        <f t="shared" si="21"/>
        <v>93</v>
      </c>
      <c r="B98" s="78" t="s">
        <v>79</v>
      </c>
      <c r="C98" s="272" t="s">
        <v>80</v>
      </c>
      <c r="D98" s="294" t="s">
        <v>294</v>
      </c>
      <c r="E98" s="291">
        <v>2</v>
      </c>
      <c r="F98" s="241" t="s">
        <v>80</v>
      </c>
      <c r="G98" s="24" t="s">
        <v>294</v>
      </c>
      <c r="H98" s="92">
        <v>2</v>
      </c>
      <c r="I98" s="159" t="s">
        <v>538</v>
      </c>
      <c r="J98" s="24" t="s">
        <v>294</v>
      </c>
      <c r="K98" s="148">
        <v>2</v>
      </c>
      <c r="L98" s="114"/>
      <c r="M98" s="24"/>
      <c r="N98" s="24"/>
      <c r="O98" s="24"/>
      <c r="P98" s="24"/>
      <c r="Q98" s="24"/>
      <c r="R98" s="24">
        <v>2</v>
      </c>
      <c r="S98" s="24"/>
      <c r="T98" s="24"/>
      <c r="U98" s="24"/>
      <c r="V98" s="24"/>
      <c r="W98" s="24"/>
      <c r="X98" s="115"/>
      <c r="Y98" s="308">
        <f t="shared" si="1"/>
        <v>2</v>
      </c>
      <c r="Z98" s="85">
        <f t="shared" si="2"/>
        <v>0</v>
      </c>
      <c r="AA98" s="234">
        <f t="shared" si="23"/>
        <v>0</v>
      </c>
      <c r="AB98" s="48" t="s">
        <v>411</v>
      </c>
    </row>
    <row r="99" spans="1:28" ht="30">
      <c r="A99" s="11">
        <f t="shared" si="21"/>
        <v>94</v>
      </c>
      <c r="B99" s="78"/>
      <c r="C99" s="272"/>
      <c r="D99" s="294"/>
      <c r="E99" s="291"/>
      <c r="F99" s="243" t="s">
        <v>520</v>
      </c>
      <c r="G99" s="152" t="s">
        <v>289</v>
      </c>
      <c r="H99" s="153">
        <v>29</v>
      </c>
      <c r="I99" s="148"/>
      <c r="J99" s="24"/>
      <c r="K99" s="148"/>
      <c r="L99" s="114"/>
      <c r="M99" s="24"/>
      <c r="N99" s="24"/>
      <c r="O99" s="24"/>
      <c r="P99" s="24"/>
      <c r="Q99" s="24"/>
      <c r="R99" s="24">
        <v>29</v>
      </c>
      <c r="S99" s="24"/>
      <c r="T99" s="24"/>
      <c r="U99" s="24"/>
      <c r="V99" s="24"/>
      <c r="W99" s="24"/>
      <c r="X99" s="115"/>
      <c r="Y99" s="308">
        <f t="shared" ref="Y99:Y125" si="24">SUM(L99:X99)</f>
        <v>29</v>
      </c>
      <c r="Z99" s="85">
        <f t="shared" ref="Z99:Z125" si="25">H99-Y99</f>
        <v>0</v>
      </c>
      <c r="AA99" s="234">
        <f t="shared" si="23"/>
        <v>-29</v>
      </c>
      <c r="AB99" s="48" t="s">
        <v>411</v>
      </c>
    </row>
    <row r="100" spans="1:28" ht="30">
      <c r="A100" s="11">
        <f t="shared" si="21"/>
        <v>95</v>
      </c>
      <c r="B100" s="78"/>
      <c r="C100" s="272"/>
      <c r="D100" s="294"/>
      <c r="E100" s="291"/>
      <c r="F100" s="243" t="s">
        <v>521</v>
      </c>
      <c r="G100" s="152" t="s">
        <v>291</v>
      </c>
      <c r="H100" s="153">
        <v>44</v>
      </c>
      <c r="I100" s="148"/>
      <c r="J100" s="24"/>
      <c r="K100" s="148"/>
      <c r="L100" s="114"/>
      <c r="M100" s="24"/>
      <c r="N100" s="24"/>
      <c r="O100" s="24"/>
      <c r="P100" s="24"/>
      <c r="Q100" s="24"/>
      <c r="R100" s="24">
        <v>44</v>
      </c>
      <c r="S100" s="24"/>
      <c r="T100" s="24"/>
      <c r="U100" s="24"/>
      <c r="V100" s="24"/>
      <c r="W100" s="24"/>
      <c r="X100" s="115"/>
      <c r="Y100" s="308">
        <f t="shared" si="24"/>
        <v>44</v>
      </c>
      <c r="Z100" s="85">
        <f t="shared" si="25"/>
        <v>0</v>
      </c>
      <c r="AA100" s="234">
        <f t="shared" si="23"/>
        <v>-44</v>
      </c>
      <c r="AB100" s="48" t="s">
        <v>411</v>
      </c>
    </row>
    <row r="101" spans="1:28" ht="30">
      <c r="A101" s="11">
        <f t="shared" si="21"/>
        <v>96</v>
      </c>
      <c r="B101" s="78"/>
      <c r="C101" s="272"/>
      <c r="D101" s="294"/>
      <c r="E101" s="291"/>
      <c r="F101" s="243" t="s">
        <v>522</v>
      </c>
      <c r="G101" s="152" t="s">
        <v>291</v>
      </c>
      <c r="H101" s="153">
        <v>50</v>
      </c>
      <c r="I101" s="148"/>
      <c r="J101" s="24"/>
      <c r="K101" s="148"/>
      <c r="L101" s="114"/>
      <c r="M101" s="24"/>
      <c r="N101" s="24"/>
      <c r="O101" s="24"/>
      <c r="P101" s="24"/>
      <c r="Q101" s="24"/>
      <c r="R101" s="24">
        <v>50</v>
      </c>
      <c r="S101" s="24"/>
      <c r="T101" s="24"/>
      <c r="U101" s="24"/>
      <c r="V101" s="24"/>
      <c r="W101" s="24"/>
      <c r="X101" s="115"/>
      <c r="Y101" s="308">
        <f t="shared" si="24"/>
        <v>50</v>
      </c>
      <c r="Z101" s="85">
        <f t="shared" si="25"/>
        <v>0</v>
      </c>
      <c r="AA101" s="234">
        <f t="shared" si="23"/>
        <v>-50</v>
      </c>
      <c r="AB101" s="48" t="s">
        <v>411</v>
      </c>
    </row>
    <row r="102" spans="1:28" ht="30">
      <c r="A102" s="11">
        <f t="shared" si="21"/>
        <v>97</v>
      </c>
      <c r="B102" s="78"/>
      <c r="C102" s="272"/>
      <c r="D102" s="294"/>
      <c r="E102" s="291"/>
      <c r="F102" s="243" t="s">
        <v>523</v>
      </c>
      <c r="G102" s="152" t="s">
        <v>482</v>
      </c>
      <c r="H102" s="153">
        <v>1</v>
      </c>
      <c r="I102" s="148"/>
      <c r="J102" s="24"/>
      <c r="K102" s="148"/>
      <c r="L102" s="114"/>
      <c r="M102" s="24"/>
      <c r="N102" s="24"/>
      <c r="O102" s="24"/>
      <c r="P102" s="24"/>
      <c r="Q102" s="24"/>
      <c r="R102" s="24">
        <v>1</v>
      </c>
      <c r="S102" s="24"/>
      <c r="T102" s="24"/>
      <c r="U102" s="24"/>
      <c r="V102" s="24"/>
      <c r="W102" s="24"/>
      <c r="X102" s="115"/>
      <c r="Y102" s="308">
        <f t="shared" si="24"/>
        <v>1</v>
      </c>
      <c r="Z102" s="85">
        <f t="shared" si="25"/>
        <v>0</v>
      </c>
      <c r="AA102" s="234">
        <f t="shared" si="23"/>
        <v>-1</v>
      </c>
      <c r="AB102" s="48" t="s">
        <v>411</v>
      </c>
    </row>
    <row r="103" spans="1:28" ht="30">
      <c r="A103" s="11">
        <f t="shared" si="21"/>
        <v>98</v>
      </c>
      <c r="B103" s="78"/>
      <c r="C103" s="272"/>
      <c r="D103" s="294"/>
      <c r="E103" s="291"/>
      <c r="F103" s="243" t="s">
        <v>524</v>
      </c>
      <c r="G103" s="152" t="s">
        <v>482</v>
      </c>
      <c r="H103" s="153">
        <v>1</v>
      </c>
      <c r="I103" s="160" t="s">
        <v>529</v>
      </c>
      <c r="J103" s="152" t="s">
        <v>482</v>
      </c>
      <c r="K103" s="154" t="s">
        <v>530</v>
      </c>
      <c r="L103" s="11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115"/>
      <c r="Y103" s="308">
        <f t="shared" si="24"/>
        <v>0</v>
      </c>
      <c r="Z103" s="85">
        <f t="shared" si="25"/>
        <v>1</v>
      </c>
      <c r="AA103" s="234">
        <f t="shared" si="23"/>
        <v>0</v>
      </c>
      <c r="AB103" s="306" t="s">
        <v>411</v>
      </c>
    </row>
    <row r="104" spans="1:28" ht="30" outlineLevel="1">
      <c r="A104" s="11">
        <f t="shared" si="21"/>
        <v>99</v>
      </c>
      <c r="B104" s="78"/>
      <c r="C104" s="272"/>
      <c r="D104" s="294"/>
      <c r="E104" s="291"/>
      <c r="F104" s="243"/>
      <c r="G104" s="152"/>
      <c r="H104" s="153"/>
      <c r="I104" s="160" t="s">
        <v>531</v>
      </c>
      <c r="J104" s="152" t="s">
        <v>482</v>
      </c>
      <c r="K104" s="154" t="s">
        <v>530</v>
      </c>
      <c r="L104" s="114"/>
      <c r="M104" s="24"/>
      <c r="N104" s="24"/>
      <c r="O104" s="24"/>
      <c r="P104" s="24"/>
      <c r="Q104" s="24"/>
      <c r="R104" s="24">
        <v>1</v>
      </c>
      <c r="S104" s="24"/>
      <c r="T104" s="24"/>
      <c r="U104" s="24"/>
      <c r="V104" s="24"/>
      <c r="W104" s="24"/>
      <c r="X104" s="115"/>
      <c r="Y104" s="308">
        <f t="shared" si="24"/>
        <v>1</v>
      </c>
      <c r="Z104" s="85">
        <f>K104-Y104</f>
        <v>0</v>
      </c>
      <c r="AA104" s="234">
        <f t="shared" si="23"/>
        <v>-1</v>
      </c>
      <c r="AB104" s="48"/>
    </row>
    <row r="105" spans="1:28" ht="30" outlineLevel="1">
      <c r="A105" s="11">
        <f t="shared" si="21"/>
        <v>100</v>
      </c>
      <c r="B105" s="78"/>
      <c r="C105" s="272"/>
      <c r="D105" s="294"/>
      <c r="E105" s="291"/>
      <c r="F105" s="243"/>
      <c r="G105" s="152"/>
      <c r="H105" s="153"/>
      <c r="I105" s="160" t="s">
        <v>532</v>
      </c>
      <c r="J105" s="152" t="s">
        <v>482</v>
      </c>
      <c r="K105" s="154" t="s">
        <v>530</v>
      </c>
      <c r="L105" s="114"/>
      <c r="M105" s="24"/>
      <c r="N105" s="24"/>
      <c r="O105" s="24"/>
      <c r="P105" s="24"/>
      <c r="Q105" s="24"/>
      <c r="R105" s="24">
        <v>1</v>
      </c>
      <c r="S105" s="24"/>
      <c r="T105" s="24"/>
      <c r="U105" s="24"/>
      <c r="V105" s="24"/>
      <c r="W105" s="24"/>
      <c r="X105" s="115"/>
      <c r="Y105" s="308">
        <f t="shared" si="24"/>
        <v>1</v>
      </c>
      <c r="Z105" s="85">
        <f t="shared" ref="Z105:Z120" si="26">K105-Y105</f>
        <v>0</v>
      </c>
      <c r="AA105" s="234">
        <f t="shared" si="23"/>
        <v>-1</v>
      </c>
      <c r="AB105" s="48"/>
    </row>
    <row r="106" spans="1:28" ht="30" outlineLevel="1">
      <c r="A106" s="11">
        <f t="shared" si="21"/>
        <v>101</v>
      </c>
      <c r="B106" s="78"/>
      <c r="C106" s="272"/>
      <c r="D106" s="294"/>
      <c r="E106" s="291"/>
      <c r="F106" s="243"/>
      <c r="G106" s="152"/>
      <c r="H106" s="153"/>
      <c r="I106" s="160" t="s">
        <v>533</v>
      </c>
      <c r="J106" s="152" t="s">
        <v>482</v>
      </c>
      <c r="K106" s="154" t="s">
        <v>530</v>
      </c>
      <c r="L106" s="114"/>
      <c r="M106" s="24"/>
      <c r="N106" s="24"/>
      <c r="O106" s="24"/>
      <c r="P106" s="24"/>
      <c r="Q106" s="24"/>
      <c r="R106" s="24">
        <v>1</v>
      </c>
      <c r="S106" s="24"/>
      <c r="T106" s="24"/>
      <c r="U106" s="24"/>
      <c r="V106" s="24"/>
      <c r="W106" s="24"/>
      <c r="X106" s="115"/>
      <c r="Y106" s="308">
        <f t="shared" si="24"/>
        <v>1</v>
      </c>
      <c r="Z106" s="85">
        <f t="shared" si="26"/>
        <v>0</v>
      </c>
      <c r="AA106" s="234">
        <f t="shared" si="23"/>
        <v>-1</v>
      </c>
      <c r="AB106" s="48"/>
    </row>
    <row r="107" spans="1:28" ht="30" outlineLevel="1">
      <c r="A107" s="11">
        <f t="shared" si="21"/>
        <v>102</v>
      </c>
      <c r="B107" s="78"/>
      <c r="C107" s="272"/>
      <c r="D107" s="294"/>
      <c r="E107" s="291"/>
      <c r="F107" s="243"/>
      <c r="G107" s="152"/>
      <c r="H107" s="153"/>
      <c r="I107" s="160" t="s">
        <v>534</v>
      </c>
      <c r="J107" s="152" t="s">
        <v>482</v>
      </c>
      <c r="K107" s="154" t="s">
        <v>530</v>
      </c>
      <c r="L107" s="114"/>
      <c r="M107" s="24"/>
      <c r="N107" s="24"/>
      <c r="O107" s="24"/>
      <c r="P107" s="24"/>
      <c r="Q107" s="24"/>
      <c r="R107" s="24">
        <v>1</v>
      </c>
      <c r="S107" s="24"/>
      <c r="T107" s="24"/>
      <c r="U107" s="24"/>
      <c r="V107" s="24"/>
      <c r="W107" s="24"/>
      <c r="X107" s="115"/>
      <c r="Y107" s="308">
        <f t="shared" si="24"/>
        <v>1</v>
      </c>
      <c r="Z107" s="85">
        <f t="shared" si="26"/>
        <v>0</v>
      </c>
      <c r="AA107" s="234">
        <f t="shared" si="23"/>
        <v>-1</v>
      </c>
      <c r="AB107" s="48"/>
    </row>
    <row r="108" spans="1:28" outlineLevel="1">
      <c r="A108" s="11">
        <f t="shared" si="21"/>
        <v>103</v>
      </c>
      <c r="B108" s="78"/>
      <c r="C108" s="272"/>
      <c r="D108" s="294"/>
      <c r="E108" s="291"/>
      <c r="F108" s="243"/>
      <c r="G108" s="152"/>
      <c r="H108" s="153"/>
      <c r="I108" s="160" t="s">
        <v>535</v>
      </c>
      <c r="J108" s="152" t="s">
        <v>482</v>
      </c>
      <c r="K108" s="154" t="s">
        <v>530</v>
      </c>
      <c r="L108" s="114"/>
      <c r="M108" s="24"/>
      <c r="N108" s="24"/>
      <c r="O108" s="24"/>
      <c r="P108" s="24"/>
      <c r="Q108" s="24"/>
      <c r="R108" s="24">
        <v>1</v>
      </c>
      <c r="S108" s="24"/>
      <c r="T108" s="24"/>
      <c r="U108" s="24"/>
      <c r="V108" s="24"/>
      <c r="W108" s="24"/>
      <c r="X108" s="115"/>
      <c r="Y108" s="308">
        <f t="shared" si="24"/>
        <v>1</v>
      </c>
      <c r="Z108" s="85">
        <f t="shared" si="26"/>
        <v>0</v>
      </c>
      <c r="AA108" s="234">
        <f t="shared" si="23"/>
        <v>-1</v>
      </c>
      <c r="AB108" s="48"/>
    </row>
    <row r="109" spans="1:28" ht="30" outlineLevel="1">
      <c r="A109" s="11">
        <f t="shared" si="21"/>
        <v>104</v>
      </c>
      <c r="B109" s="78"/>
      <c r="C109" s="272"/>
      <c r="D109" s="294"/>
      <c r="E109" s="291"/>
      <c r="F109" s="243"/>
      <c r="G109" s="152"/>
      <c r="H109" s="153"/>
      <c r="I109" s="160" t="s">
        <v>536</v>
      </c>
      <c r="J109" s="152" t="s">
        <v>482</v>
      </c>
      <c r="K109" s="154" t="s">
        <v>530</v>
      </c>
      <c r="L109" s="114"/>
      <c r="M109" s="24"/>
      <c r="N109" s="24"/>
      <c r="O109" s="24"/>
      <c r="P109" s="24"/>
      <c r="Q109" s="24"/>
      <c r="R109" s="24">
        <v>1</v>
      </c>
      <c r="S109" s="24"/>
      <c r="T109" s="24"/>
      <c r="U109" s="24"/>
      <c r="V109" s="24"/>
      <c r="W109" s="24"/>
      <c r="X109" s="115"/>
      <c r="Y109" s="308">
        <f t="shared" si="24"/>
        <v>1</v>
      </c>
      <c r="Z109" s="85">
        <f t="shared" si="26"/>
        <v>0</v>
      </c>
      <c r="AA109" s="234">
        <f t="shared" si="23"/>
        <v>-1</v>
      </c>
      <c r="AB109" s="48"/>
    </row>
    <row r="110" spans="1:28" ht="30" outlineLevel="1">
      <c r="A110" s="11">
        <f t="shared" si="21"/>
        <v>105</v>
      </c>
      <c r="B110" s="78"/>
      <c r="C110" s="272"/>
      <c r="D110" s="294"/>
      <c r="E110" s="291"/>
      <c r="F110" s="243"/>
      <c r="G110" s="152"/>
      <c r="H110" s="153"/>
      <c r="I110" s="160" t="s">
        <v>537</v>
      </c>
      <c r="J110" s="152" t="s">
        <v>482</v>
      </c>
      <c r="K110" s="154" t="s">
        <v>530</v>
      </c>
      <c r="L110" s="114"/>
      <c r="M110" s="24"/>
      <c r="N110" s="24"/>
      <c r="O110" s="24"/>
      <c r="P110" s="24"/>
      <c r="Q110" s="24"/>
      <c r="R110" s="24">
        <v>1</v>
      </c>
      <c r="S110" s="24"/>
      <c r="T110" s="24"/>
      <c r="U110" s="24"/>
      <c r="V110" s="24"/>
      <c r="W110" s="24"/>
      <c r="X110" s="115"/>
      <c r="Y110" s="308">
        <f t="shared" si="24"/>
        <v>1</v>
      </c>
      <c r="Z110" s="85">
        <f t="shared" si="26"/>
        <v>0</v>
      </c>
      <c r="AA110" s="234">
        <f t="shared" si="23"/>
        <v>-1</v>
      </c>
      <c r="AB110" s="48"/>
    </row>
    <row r="111" spans="1:28" outlineLevel="1">
      <c r="A111" s="11">
        <f t="shared" si="21"/>
        <v>106</v>
      </c>
      <c r="B111" s="78"/>
      <c r="C111" s="272"/>
      <c r="D111" s="294"/>
      <c r="E111" s="291"/>
      <c r="F111" s="243"/>
      <c r="G111" s="152"/>
      <c r="H111" s="153"/>
      <c r="I111" s="160" t="s">
        <v>540</v>
      </c>
      <c r="J111" s="152" t="s">
        <v>541</v>
      </c>
      <c r="K111" s="154" t="s">
        <v>530</v>
      </c>
      <c r="L111" s="114"/>
      <c r="M111" s="24"/>
      <c r="N111" s="24"/>
      <c r="O111" s="24"/>
      <c r="P111" s="24"/>
      <c r="Q111" s="24"/>
      <c r="R111" s="24">
        <v>1</v>
      </c>
      <c r="S111" s="24"/>
      <c r="T111" s="24"/>
      <c r="U111" s="24"/>
      <c r="V111" s="24"/>
      <c r="W111" s="24"/>
      <c r="X111" s="115"/>
      <c r="Y111" s="308">
        <f t="shared" si="24"/>
        <v>1</v>
      </c>
      <c r="Z111" s="85">
        <f t="shared" si="26"/>
        <v>0</v>
      </c>
      <c r="AA111" s="234">
        <f t="shared" si="23"/>
        <v>-1</v>
      </c>
      <c r="AB111" s="48"/>
    </row>
    <row r="112" spans="1:28" outlineLevel="1">
      <c r="A112" s="11">
        <f t="shared" si="21"/>
        <v>107</v>
      </c>
      <c r="B112" s="78"/>
      <c r="C112" s="272"/>
      <c r="D112" s="294"/>
      <c r="E112" s="291"/>
      <c r="F112" s="243"/>
      <c r="G112" s="152"/>
      <c r="H112" s="153"/>
      <c r="I112" s="160" t="s">
        <v>542</v>
      </c>
      <c r="J112" s="152" t="s">
        <v>541</v>
      </c>
      <c r="K112" s="154" t="s">
        <v>543</v>
      </c>
      <c r="L112" s="114"/>
      <c r="M112" s="24"/>
      <c r="N112" s="24"/>
      <c r="O112" s="24"/>
      <c r="P112" s="24"/>
      <c r="Q112" s="24"/>
      <c r="R112" s="24">
        <v>60</v>
      </c>
      <c r="S112" s="24"/>
      <c r="T112" s="24"/>
      <c r="U112" s="24"/>
      <c r="V112" s="24"/>
      <c r="W112" s="24"/>
      <c r="X112" s="115"/>
      <c r="Y112" s="308">
        <f t="shared" si="24"/>
        <v>60</v>
      </c>
      <c r="Z112" s="85">
        <f t="shared" si="26"/>
        <v>0</v>
      </c>
      <c r="AA112" s="234">
        <f t="shared" si="23"/>
        <v>-60</v>
      </c>
      <c r="AB112" s="48"/>
    </row>
    <row r="113" spans="1:28" outlineLevel="1">
      <c r="A113" s="11">
        <f t="shared" si="21"/>
        <v>108</v>
      </c>
      <c r="B113" s="78"/>
      <c r="C113" s="272"/>
      <c r="D113" s="294"/>
      <c r="E113" s="291"/>
      <c r="F113" s="243"/>
      <c r="G113" s="152"/>
      <c r="H113" s="153"/>
      <c r="I113" s="160" t="s">
        <v>544</v>
      </c>
      <c r="J113" s="152" t="s">
        <v>541</v>
      </c>
      <c r="K113" s="154" t="s">
        <v>545</v>
      </c>
      <c r="L113" s="114"/>
      <c r="M113" s="24"/>
      <c r="N113" s="24"/>
      <c r="O113" s="24"/>
      <c r="P113" s="24"/>
      <c r="Q113" s="24"/>
      <c r="R113" s="24">
        <v>48</v>
      </c>
      <c r="S113" s="24"/>
      <c r="T113" s="24"/>
      <c r="U113" s="24"/>
      <c r="V113" s="24"/>
      <c r="W113" s="24"/>
      <c r="X113" s="115"/>
      <c r="Y113" s="308">
        <f t="shared" si="24"/>
        <v>48</v>
      </c>
      <c r="Z113" s="85">
        <f t="shared" si="26"/>
        <v>0</v>
      </c>
      <c r="AA113" s="234">
        <f t="shared" si="23"/>
        <v>-48</v>
      </c>
      <c r="AB113" s="48"/>
    </row>
    <row r="114" spans="1:28" outlineLevel="1">
      <c r="A114" s="11">
        <f t="shared" si="21"/>
        <v>109</v>
      </c>
      <c r="B114" s="78"/>
      <c r="C114" s="272"/>
      <c r="D114" s="294"/>
      <c r="E114" s="291"/>
      <c r="F114" s="243"/>
      <c r="G114" s="152"/>
      <c r="H114" s="153"/>
      <c r="I114" s="160" t="s">
        <v>546</v>
      </c>
      <c r="J114" s="152" t="s">
        <v>482</v>
      </c>
      <c r="K114" s="154" t="s">
        <v>547</v>
      </c>
      <c r="L114" s="114"/>
      <c r="M114" s="24"/>
      <c r="N114" s="24"/>
      <c r="O114" s="24"/>
      <c r="P114" s="24"/>
      <c r="Q114" s="24"/>
      <c r="R114" s="24">
        <v>4</v>
      </c>
      <c r="S114" s="24"/>
      <c r="T114" s="24"/>
      <c r="U114" s="24"/>
      <c r="V114" s="24"/>
      <c r="W114" s="24"/>
      <c r="X114" s="115"/>
      <c r="Y114" s="308">
        <f t="shared" si="24"/>
        <v>4</v>
      </c>
      <c r="Z114" s="85">
        <f t="shared" si="26"/>
        <v>0</v>
      </c>
      <c r="AA114" s="234">
        <f t="shared" si="23"/>
        <v>-4</v>
      </c>
      <c r="AB114" s="48"/>
    </row>
    <row r="115" spans="1:28" outlineLevel="1">
      <c r="A115" s="11">
        <f t="shared" si="21"/>
        <v>110</v>
      </c>
      <c r="B115" s="78"/>
      <c r="C115" s="272"/>
      <c r="D115" s="294"/>
      <c r="E115" s="291"/>
      <c r="F115" s="243"/>
      <c r="G115" s="152"/>
      <c r="H115" s="153"/>
      <c r="I115" s="160" t="s">
        <v>548</v>
      </c>
      <c r="J115" s="152" t="s">
        <v>482</v>
      </c>
      <c r="K115" s="154" t="s">
        <v>547</v>
      </c>
      <c r="L115" s="114"/>
      <c r="M115" s="24"/>
      <c r="N115" s="24"/>
      <c r="O115" s="24"/>
      <c r="P115" s="24"/>
      <c r="Q115" s="24"/>
      <c r="R115" s="24">
        <v>4</v>
      </c>
      <c r="S115" s="24"/>
      <c r="T115" s="24"/>
      <c r="U115" s="24"/>
      <c r="V115" s="24"/>
      <c r="W115" s="24"/>
      <c r="X115" s="115"/>
      <c r="Y115" s="308">
        <f t="shared" si="24"/>
        <v>4</v>
      </c>
      <c r="Z115" s="85">
        <f t="shared" si="26"/>
        <v>0</v>
      </c>
      <c r="AA115" s="234">
        <f t="shared" si="23"/>
        <v>-4</v>
      </c>
      <c r="AB115" s="48"/>
    </row>
    <row r="116" spans="1:28" outlineLevel="1">
      <c r="A116" s="11">
        <f t="shared" si="21"/>
        <v>111</v>
      </c>
      <c r="B116" s="78"/>
      <c r="C116" s="272"/>
      <c r="D116" s="294"/>
      <c r="E116" s="291"/>
      <c r="F116" s="243"/>
      <c r="G116" s="152"/>
      <c r="H116" s="153"/>
      <c r="I116" s="160" t="s">
        <v>549</v>
      </c>
      <c r="J116" s="152" t="s">
        <v>482</v>
      </c>
      <c r="K116" s="154" t="s">
        <v>550</v>
      </c>
      <c r="L116" s="114"/>
      <c r="M116" s="24"/>
      <c r="N116" s="24"/>
      <c r="O116" s="24"/>
      <c r="P116" s="24"/>
      <c r="Q116" s="24"/>
      <c r="R116" s="24">
        <v>18</v>
      </c>
      <c r="S116" s="24"/>
      <c r="T116" s="24"/>
      <c r="U116" s="24"/>
      <c r="V116" s="24"/>
      <c r="W116" s="24"/>
      <c r="X116" s="115"/>
      <c r="Y116" s="308">
        <f t="shared" si="24"/>
        <v>18</v>
      </c>
      <c r="Z116" s="85">
        <f t="shared" si="26"/>
        <v>0</v>
      </c>
      <c r="AA116" s="234">
        <f t="shared" si="23"/>
        <v>-18</v>
      </c>
      <c r="AB116" s="48"/>
    </row>
    <row r="117" spans="1:28" ht="45" outlineLevel="1">
      <c r="A117" s="11">
        <f t="shared" si="21"/>
        <v>112</v>
      </c>
      <c r="B117" s="78"/>
      <c r="C117" s="272"/>
      <c r="D117" s="294"/>
      <c r="E117" s="291"/>
      <c r="F117" s="243"/>
      <c r="G117" s="152"/>
      <c r="H117" s="153"/>
      <c r="I117" s="160" t="s">
        <v>551</v>
      </c>
      <c r="J117" s="152" t="s">
        <v>482</v>
      </c>
      <c r="K117" s="154" t="s">
        <v>539</v>
      </c>
      <c r="L117" s="114"/>
      <c r="M117" s="24"/>
      <c r="N117" s="24"/>
      <c r="O117" s="24"/>
      <c r="P117" s="24"/>
      <c r="Q117" s="24"/>
      <c r="R117" s="24">
        <v>2</v>
      </c>
      <c r="S117" s="24"/>
      <c r="T117" s="24"/>
      <c r="U117" s="24"/>
      <c r="V117" s="24"/>
      <c r="W117" s="24"/>
      <c r="X117" s="115"/>
      <c r="Y117" s="308">
        <f t="shared" si="24"/>
        <v>2</v>
      </c>
      <c r="Z117" s="85">
        <f t="shared" si="26"/>
        <v>0</v>
      </c>
      <c r="AA117" s="234">
        <f t="shared" si="23"/>
        <v>-2</v>
      </c>
      <c r="AB117" s="48"/>
    </row>
    <row r="118" spans="1:28" ht="30" outlineLevel="1">
      <c r="A118" s="11">
        <f t="shared" si="21"/>
        <v>113</v>
      </c>
      <c r="B118" s="78"/>
      <c r="C118" s="272"/>
      <c r="D118" s="294"/>
      <c r="E118" s="291"/>
      <c r="F118" s="243"/>
      <c r="G118" s="152"/>
      <c r="H118" s="153"/>
      <c r="I118" s="160" t="s">
        <v>552</v>
      </c>
      <c r="J118" s="152" t="s">
        <v>482</v>
      </c>
      <c r="K118" s="154" t="s">
        <v>539</v>
      </c>
      <c r="L118" s="114"/>
      <c r="M118" s="24"/>
      <c r="N118" s="24"/>
      <c r="O118" s="24"/>
      <c r="P118" s="24"/>
      <c r="Q118" s="24"/>
      <c r="R118" s="24">
        <v>2</v>
      </c>
      <c r="S118" s="24"/>
      <c r="T118" s="24"/>
      <c r="U118" s="24"/>
      <c r="V118" s="24"/>
      <c r="W118" s="24"/>
      <c r="X118" s="115"/>
      <c r="Y118" s="308">
        <f t="shared" si="24"/>
        <v>2</v>
      </c>
      <c r="Z118" s="85">
        <f t="shared" si="26"/>
        <v>0</v>
      </c>
      <c r="AA118" s="234">
        <f t="shared" si="23"/>
        <v>-2</v>
      </c>
      <c r="AB118" s="48"/>
    </row>
    <row r="119" spans="1:28" outlineLevel="1">
      <c r="A119" s="11">
        <f t="shared" si="21"/>
        <v>114</v>
      </c>
      <c r="B119" s="78"/>
      <c r="C119" s="272"/>
      <c r="D119" s="294"/>
      <c r="E119" s="291"/>
      <c r="F119" s="243"/>
      <c r="G119" s="152"/>
      <c r="H119" s="153"/>
      <c r="I119" s="160" t="s">
        <v>553</v>
      </c>
      <c r="J119" s="152" t="s">
        <v>482</v>
      </c>
      <c r="K119" s="154" t="s">
        <v>539</v>
      </c>
      <c r="L119" s="114"/>
      <c r="M119" s="24"/>
      <c r="N119" s="24"/>
      <c r="O119" s="24"/>
      <c r="P119" s="24"/>
      <c r="Q119" s="24"/>
      <c r="R119" s="24">
        <v>2</v>
      </c>
      <c r="S119" s="24"/>
      <c r="T119" s="24"/>
      <c r="U119" s="24"/>
      <c r="V119" s="24"/>
      <c r="W119" s="24"/>
      <c r="X119" s="115"/>
      <c r="Y119" s="308">
        <f t="shared" si="24"/>
        <v>2</v>
      </c>
      <c r="Z119" s="85">
        <f t="shared" si="26"/>
        <v>0</v>
      </c>
      <c r="AA119" s="234">
        <f t="shared" si="23"/>
        <v>-2</v>
      </c>
      <c r="AB119" s="48"/>
    </row>
    <row r="120" spans="1:28">
      <c r="A120" s="11">
        <f t="shared" si="21"/>
        <v>115</v>
      </c>
      <c r="B120" s="78"/>
      <c r="C120" s="272"/>
      <c r="D120" s="294"/>
      <c r="E120" s="291"/>
      <c r="F120" s="243" t="s">
        <v>525</v>
      </c>
      <c r="G120" s="152" t="s">
        <v>291</v>
      </c>
      <c r="H120" s="153">
        <v>52</v>
      </c>
      <c r="I120" s="160" t="s">
        <v>554</v>
      </c>
      <c r="J120" s="152" t="s">
        <v>291</v>
      </c>
      <c r="K120" s="154">
        <v>48</v>
      </c>
      <c r="L120" s="114"/>
      <c r="M120" s="24"/>
      <c r="N120" s="24"/>
      <c r="O120" s="24"/>
      <c r="P120" s="24"/>
      <c r="Q120" s="24"/>
      <c r="R120" s="24">
        <v>48</v>
      </c>
      <c r="S120" s="24"/>
      <c r="T120" s="24"/>
      <c r="U120" s="24"/>
      <c r="V120" s="24"/>
      <c r="W120" s="24"/>
      <c r="X120" s="115"/>
      <c r="Y120" s="308">
        <f t="shared" si="24"/>
        <v>48</v>
      </c>
      <c r="Z120" s="85">
        <f t="shared" si="26"/>
        <v>0</v>
      </c>
      <c r="AA120" s="234">
        <f t="shared" si="23"/>
        <v>-48</v>
      </c>
      <c r="AB120" s="48"/>
    </row>
    <row r="121" spans="1:28" outlineLevel="1">
      <c r="A121" s="11">
        <f t="shared" si="21"/>
        <v>116</v>
      </c>
      <c r="B121" s="78"/>
      <c r="C121" s="272"/>
      <c r="D121" s="294"/>
      <c r="E121" s="291"/>
      <c r="F121" s="243"/>
      <c r="G121" s="152"/>
      <c r="H121" s="153"/>
      <c r="I121" s="160" t="s">
        <v>555</v>
      </c>
      <c r="J121" s="152"/>
      <c r="K121" s="154"/>
      <c r="L121" s="11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115"/>
      <c r="Y121" s="308">
        <f t="shared" si="24"/>
        <v>0</v>
      </c>
      <c r="Z121" s="85">
        <f t="shared" si="25"/>
        <v>0</v>
      </c>
      <c r="AA121" s="234">
        <f t="shared" si="23"/>
        <v>0</v>
      </c>
      <c r="AB121" s="48"/>
    </row>
    <row r="122" spans="1:28">
      <c r="A122" s="11">
        <f t="shared" si="21"/>
        <v>117</v>
      </c>
      <c r="B122" s="78"/>
      <c r="C122" s="272"/>
      <c r="D122" s="294"/>
      <c r="E122" s="291"/>
      <c r="F122" s="243" t="s">
        <v>526</v>
      </c>
      <c r="G122" s="152" t="s">
        <v>291</v>
      </c>
      <c r="H122" s="153">
        <v>46</v>
      </c>
      <c r="I122" s="160"/>
      <c r="J122" s="152"/>
      <c r="K122" s="154"/>
      <c r="L122" s="11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115"/>
      <c r="Y122" s="308">
        <f t="shared" si="24"/>
        <v>0</v>
      </c>
      <c r="Z122" s="85">
        <f t="shared" si="25"/>
        <v>46</v>
      </c>
      <c r="AA122" s="234">
        <f t="shared" si="23"/>
        <v>0</v>
      </c>
      <c r="AB122" s="48"/>
    </row>
    <row r="123" spans="1:28">
      <c r="A123" s="11">
        <f t="shared" si="21"/>
        <v>118</v>
      </c>
      <c r="B123" s="78"/>
      <c r="C123" s="272"/>
      <c r="D123" s="294"/>
      <c r="E123" s="291"/>
      <c r="F123" s="243" t="s">
        <v>526</v>
      </c>
      <c r="G123" s="152" t="s">
        <v>291</v>
      </c>
      <c r="H123" s="153">
        <v>46</v>
      </c>
      <c r="I123" s="160"/>
      <c r="J123" s="152"/>
      <c r="K123" s="154"/>
      <c r="L123" s="11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115"/>
      <c r="Y123" s="308">
        <f t="shared" si="24"/>
        <v>0</v>
      </c>
      <c r="Z123" s="85">
        <f t="shared" si="25"/>
        <v>46</v>
      </c>
      <c r="AA123" s="234">
        <f t="shared" si="23"/>
        <v>0</v>
      </c>
      <c r="AB123" s="48"/>
    </row>
    <row r="124" spans="1:28">
      <c r="A124" s="11">
        <f t="shared" si="21"/>
        <v>119</v>
      </c>
      <c r="B124" s="78"/>
      <c r="C124" s="272"/>
      <c r="D124" s="294"/>
      <c r="E124" s="291"/>
      <c r="F124" s="243" t="s">
        <v>527</v>
      </c>
      <c r="G124" s="152"/>
      <c r="H124" s="153"/>
      <c r="I124" s="160"/>
      <c r="J124" s="152"/>
      <c r="K124" s="154"/>
      <c r="L124" s="11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115"/>
      <c r="Y124" s="308">
        <f t="shared" si="24"/>
        <v>0</v>
      </c>
      <c r="Z124" s="85">
        <f t="shared" si="25"/>
        <v>0</v>
      </c>
      <c r="AA124" s="234">
        <f t="shared" si="23"/>
        <v>0</v>
      </c>
      <c r="AB124" s="48"/>
    </row>
    <row r="125" spans="1:28">
      <c r="A125" s="11">
        <f t="shared" si="21"/>
        <v>120</v>
      </c>
      <c r="B125" s="78"/>
      <c r="C125" s="272"/>
      <c r="D125" s="294"/>
      <c r="E125" s="291"/>
      <c r="F125" s="243" t="s">
        <v>528</v>
      </c>
      <c r="G125" s="152"/>
      <c r="H125" s="153"/>
      <c r="I125" s="160" t="s">
        <v>527</v>
      </c>
      <c r="J125" s="152" t="s">
        <v>289</v>
      </c>
      <c r="K125" s="154">
        <v>4.4000000000000004</v>
      </c>
      <c r="L125" s="11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115"/>
      <c r="Y125" s="308">
        <f t="shared" si="24"/>
        <v>0</v>
      </c>
      <c r="Z125" s="85">
        <f t="shared" si="25"/>
        <v>0</v>
      </c>
      <c r="AA125" s="234">
        <f t="shared" si="23"/>
        <v>0</v>
      </c>
      <c r="AB125" s="48"/>
    </row>
    <row r="126" spans="1:28" ht="30">
      <c r="A126" s="11">
        <f t="shared" si="21"/>
        <v>121</v>
      </c>
      <c r="B126" s="78" t="s">
        <v>81</v>
      </c>
      <c r="C126" s="272" t="s">
        <v>82</v>
      </c>
      <c r="D126" s="294" t="s">
        <v>291</v>
      </c>
      <c r="E126" s="291">
        <v>58.6</v>
      </c>
      <c r="F126" s="241" t="s">
        <v>82</v>
      </c>
      <c r="G126" s="24" t="s">
        <v>291</v>
      </c>
      <c r="H126" s="92">
        <v>58.6</v>
      </c>
      <c r="I126" s="148"/>
      <c r="J126" s="24" t="s">
        <v>291</v>
      </c>
      <c r="K126" s="148"/>
      <c r="L126" s="114"/>
      <c r="M126" s="24"/>
      <c r="N126" s="24"/>
      <c r="O126" s="24"/>
      <c r="P126" s="24"/>
      <c r="Q126" s="24">
        <v>50</v>
      </c>
      <c r="R126" s="24"/>
      <c r="S126" s="24"/>
      <c r="T126" s="24"/>
      <c r="U126" s="24"/>
      <c r="V126" s="24"/>
      <c r="W126" s="24"/>
      <c r="X126" s="115"/>
      <c r="Y126" s="308">
        <f t="shared" si="1"/>
        <v>50</v>
      </c>
      <c r="Z126" s="85">
        <f t="shared" si="2"/>
        <v>8.6000000000000014</v>
      </c>
      <c r="AA126" s="234">
        <f t="shared" si="23"/>
        <v>8.6000000000000014</v>
      </c>
      <c r="AB126" s="48"/>
    </row>
    <row r="127" spans="1:28" ht="45">
      <c r="A127" s="11">
        <f t="shared" si="21"/>
        <v>122</v>
      </c>
      <c r="B127" s="78" t="s">
        <v>83</v>
      </c>
      <c r="C127" s="272" t="s">
        <v>84</v>
      </c>
      <c r="D127" s="294" t="s">
        <v>291</v>
      </c>
      <c r="E127" s="291">
        <v>0</v>
      </c>
      <c r="F127" s="241" t="s">
        <v>84</v>
      </c>
      <c r="G127" s="24" t="s">
        <v>291</v>
      </c>
      <c r="H127" s="92">
        <v>0</v>
      </c>
      <c r="I127" s="148"/>
      <c r="J127" s="24" t="s">
        <v>291</v>
      </c>
      <c r="K127" s="148"/>
      <c r="L127" s="11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115"/>
      <c r="Y127" s="308">
        <f t="shared" si="1"/>
        <v>0</v>
      </c>
      <c r="Z127" s="85">
        <f t="shared" si="2"/>
        <v>0</v>
      </c>
      <c r="AA127" s="234">
        <f t="shared" si="23"/>
        <v>0</v>
      </c>
      <c r="AB127" s="48"/>
    </row>
    <row r="128" spans="1:28" ht="30">
      <c r="A128" s="11">
        <f t="shared" si="21"/>
        <v>123</v>
      </c>
      <c r="B128" s="78" t="s">
        <v>85</v>
      </c>
      <c r="C128" s="272" t="s">
        <v>86</v>
      </c>
      <c r="D128" s="294" t="s">
        <v>294</v>
      </c>
      <c r="E128" s="291">
        <v>2</v>
      </c>
      <c r="F128" s="241" t="s">
        <v>86</v>
      </c>
      <c r="G128" s="24" t="s">
        <v>294</v>
      </c>
      <c r="H128" s="92">
        <v>2</v>
      </c>
      <c r="I128" s="148"/>
      <c r="J128" s="24" t="s">
        <v>294</v>
      </c>
      <c r="K128" s="148"/>
      <c r="L128" s="114"/>
      <c r="M128" s="24"/>
      <c r="N128" s="24"/>
      <c r="O128" s="24"/>
      <c r="P128" s="24"/>
      <c r="Q128" s="24">
        <v>1</v>
      </c>
      <c r="R128" s="24"/>
      <c r="S128" s="24"/>
      <c r="T128" s="24"/>
      <c r="U128" s="24"/>
      <c r="V128" s="24"/>
      <c r="W128" s="24"/>
      <c r="X128" s="115"/>
      <c r="Y128" s="308">
        <f t="shared" si="1"/>
        <v>1</v>
      </c>
      <c r="Z128" s="85">
        <f t="shared" si="2"/>
        <v>1</v>
      </c>
      <c r="AA128" s="234">
        <f t="shared" si="23"/>
        <v>1</v>
      </c>
      <c r="AB128" s="48"/>
    </row>
    <row r="129" spans="1:28" ht="45">
      <c r="A129" s="11">
        <f t="shared" si="21"/>
        <v>124</v>
      </c>
      <c r="B129" s="78" t="s">
        <v>87</v>
      </c>
      <c r="C129" s="272" t="s">
        <v>88</v>
      </c>
      <c r="D129" s="294" t="s">
        <v>291</v>
      </c>
      <c r="E129" s="291">
        <v>44</v>
      </c>
      <c r="F129" s="241" t="s">
        <v>88</v>
      </c>
      <c r="G129" s="24" t="s">
        <v>291</v>
      </c>
      <c r="H129" s="92">
        <v>44</v>
      </c>
      <c r="I129" s="148"/>
      <c r="J129" s="24" t="s">
        <v>291</v>
      </c>
      <c r="K129" s="148"/>
      <c r="L129" s="114"/>
      <c r="M129" s="24"/>
      <c r="N129" s="24"/>
      <c r="O129" s="24"/>
      <c r="P129" s="24"/>
      <c r="Q129" s="24">
        <v>44</v>
      </c>
      <c r="R129" s="24"/>
      <c r="S129" s="24"/>
      <c r="T129" s="24"/>
      <c r="U129" s="24"/>
      <c r="V129" s="24"/>
      <c r="W129" s="24"/>
      <c r="X129" s="115"/>
      <c r="Y129" s="308">
        <f t="shared" si="1"/>
        <v>44</v>
      </c>
      <c r="Z129" s="85">
        <f t="shared" si="2"/>
        <v>0</v>
      </c>
      <c r="AA129" s="234">
        <f t="shared" si="23"/>
        <v>0</v>
      </c>
      <c r="AB129" s="48"/>
    </row>
    <row r="130" spans="1:28" ht="30">
      <c r="A130" s="11">
        <f t="shared" si="21"/>
        <v>125</v>
      </c>
      <c r="B130" s="78" t="s">
        <v>89</v>
      </c>
      <c r="C130" s="272" t="s">
        <v>90</v>
      </c>
      <c r="D130" s="294" t="s">
        <v>291</v>
      </c>
      <c r="E130" s="291">
        <v>44</v>
      </c>
      <c r="F130" s="241" t="s">
        <v>90</v>
      </c>
      <c r="G130" s="24" t="s">
        <v>291</v>
      </c>
      <c r="H130" s="92">
        <v>44</v>
      </c>
      <c r="I130" s="148"/>
      <c r="J130" s="24" t="s">
        <v>291</v>
      </c>
      <c r="K130" s="148"/>
      <c r="L130" s="114"/>
      <c r="M130" s="24"/>
      <c r="N130" s="24"/>
      <c r="O130" s="24"/>
      <c r="P130" s="24"/>
      <c r="Q130" s="24">
        <v>44</v>
      </c>
      <c r="R130" s="24"/>
      <c r="S130" s="24"/>
      <c r="T130" s="24"/>
      <c r="U130" s="24"/>
      <c r="V130" s="24"/>
      <c r="W130" s="24"/>
      <c r="X130" s="115"/>
      <c r="Y130" s="308">
        <f t="shared" si="1"/>
        <v>44</v>
      </c>
      <c r="Z130" s="85">
        <f t="shared" si="2"/>
        <v>0</v>
      </c>
      <c r="AA130" s="234">
        <f t="shared" si="23"/>
        <v>0</v>
      </c>
      <c r="AB130" s="48"/>
    </row>
    <row r="131" spans="1:28">
      <c r="A131" s="11">
        <f t="shared" si="21"/>
        <v>126</v>
      </c>
      <c r="B131" s="78" t="s">
        <v>91</v>
      </c>
      <c r="C131" s="272" t="s">
        <v>92</v>
      </c>
      <c r="D131" s="294" t="s">
        <v>295</v>
      </c>
      <c r="E131" s="291">
        <v>2</v>
      </c>
      <c r="F131" s="241" t="s">
        <v>92</v>
      </c>
      <c r="G131" s="24" t="s">
        <v>295</v>
      </c>
      <c r="H131" s="92">
        <v>2</v>
      </c>
      <c r="I131" s="148"/>
      <c r="J131" s="24" t="s">
        <v>295</v>
      </c>
      <c r="K131" s="148"/>
      <c r="L131" s="114"/>
      <c r="M131" s="24"/>
      <c r="N131" s="24"/>
      <c r="O131" s="24"/>
      <c r="P131" s="24"/>
      <c r="Q131" s="24">
        <v>2</v>
      </c>
      <c r="R131" s="24"/>
      <c r="S131" s="24"/>
      <c r="T131" s="24"/>
      <c r="U131" s="24"/>
      <c r="V131" s="24"/>
      <c r="W131" s="24"/>
      <c r="X131" s="115"/>
      <c r="Y131" s="308">
        <f t="shared" si="1"/>
        <v>2</v>
      </c>
      <c r="Z131" s="85">
        <f t="shared" si="2"/>
        <v>0</v>
      </c>
      <c r="AA131" s="234">
        <f t="shared" si="23"/>
        <v>0</v>
      </c>
      <c r="AB131" s="48"/>
    </row>
    <row r="132" spans="1:28" ht="30">
      <c r="A132" s="11">
        <f t="shared" si="21"/>
        <v>127</v>
      </c>
      <c r="B132" s="78" t="s">
        <v>93</v>
      </c>
      <c r="C132" s="272" t="s">
        <v>94</v>
      </c>
      <c r="D132" s="294" t="s">
        <v>296</v>
      </c>
      <c r="E132" s="291">
        <v>4</v>
      </c>
      <c r="F132" s="241" t="s">
        <v>94</v>
      </c>
      <c r="G132" s="24" t="s">
        <v>296</v>
      </c>
      <c r="H132" s="92">
        <v>4</v>
      </c>
      <c r="I132" s="148"/>
      <c r="J132" s="24" t="s">
        <v>296</v>
      </c>
      <c r="K132" s="148"/>
      <c r="L132" s="114"/>
      <c r="M132" s="24"/>
      <c r="N132" s="24"/>
      <c r="O132" s="24"/>
      <c r="P132" s="24"/>
      <c r="Q132" s="24">
        <v>4</v>
      </c>
      <c r="R132" s="24"/>
      <c r="S132" s="24"/>
      <c r="T132" s="24"/>
      <c r="U132" s="24"/>
      <c r="V132" s="24"/>
      <c r="W132" s="24"/>
      <c r="X132" s="115"/>
      <c r="Y132" s="308">
        <f t="shared" ref="Y132:Y204" si="27">SUM(L132:X132)</f>
        <v>4</v>
      </c>
      <c r="Z132" s="85">
        <f t="shared" ref="Z132:Z204" si="28">H132-Y132</f>
        <v>0</v>
      </c>
      <c r="AA132" s="234">
        <f t="shared" si="23"/>
        <v>0</v>
      </c>
      <c r="AB132" s="48"/>
    </row>
    <row r="133" spans="1:28">
      <c r="A133" s="11">
        <f t="shared" si="21"/>
        <v>128</v>
      </c>
      <c r="B133" s="78" t="s">
        <v>95</v>
      </c>
      <c r="C133" s="272" t="s">
        <v>96</v>
      </c>
      <c r="D133" s="294" t="s">
        <v>289</v>
      </c>
      <c r="E133" s="291">
        <v>0.09</v>
      </c>
      <c r="F133" s="241" t="s">
        <v>96</v>
      </c>
      <c r="G133" s="24" t="s">
        <v>289</v>
      </c>
      <c r="H133" s="92">
        <v>0.09</v>
      </c>
      <c r="I133" s="148"/>
      <c r="J133" s="24" t="s">
        <v>289</v>
      </c>
      <c r="K133" s="148"/>
      <c r="L133" s="114"/>
      <c r="M133" s="24"/>
      <c r="N133" s="24"/>
      <c r="O133" s="24"/>
      <c r="P133" s="24"/>
      <c r="Q133" s="24">
        <v>0.09</v>
      </c>
      <c r="R133" s="24"/>
      <c r="S133" s="24"/>
      <c r="T133" s="24"/>
      <c r="U133" s="24"/>
      <c r="V133" s="24"/>
      <c r="W133" s="24"/>
      <c r="X133" s="115"/>
      <c r="Y133" s="308">
        <f t="shared" si="27"/>
        <v>0.09</v>
      </c>
      <c r="Z133" s="85">
        <f t="shared" si="28"/>
        <v>0</v>
      </c>
      <c r="AA133" s="234">
        <f t="shared" si="23"/>
        <v>0</v>
      </c>
      <c r="AB133" s="48"/>
    </row>
    <row r="134" spans="1:28">
      <c r="A134" s="11">
        <f t="shared" si="21"/>
        <v>129</v>
      </c>
      <c r="B134" s="78" t="s">
        <v>74</v>
      </c>
      <c r="C134" s="272" t="s">
        <v>75</v>
      </c>
      <c r="D134" s="294" t="s">
        <v>293</v>
      </c>
      <c r="E134" s="291">
        <v>16.96</v>
      </c>
      <c r="F134" s="241" t="s">
        <v>75</v>
      </c>
      <c r="G134" s="24" t="s">
        <v>293</v>
      </c>
      <c r="H134" s="92">
        <v>16.96</v>
      </c>
      <c r="I134" s="148"/>
      <c r="J134" s="24" t="s">
        <v>293</v>
      </c>
      <c r="K134" s="148"/>
      <c r="L134" s="114"/>
      <c r="M134" s="24"/>
      <c r="N134" s="24"/>
      <c r="O134" s="24"/>
      <c r="P134" s="24"/>
      <c r="Q134" s="24">
        <v>16.96</v>
      </c>
      <c r="R134" s="24"/>
      <c r="S134" s="24"/>
      <c r="T134" s="24"/>
      <c r="U134" s="24"/>
      <c r="V134" s="24"/>
      <c r="W134" s="24"/>
      <c r="X134" s="115"/>
      <c r="Y134" s="308">
        <f t="shared" si="27"/>
        <v>16.96</v>
      </c>
      <c r="Z134" s="85">
        <f t="shared" si="28"/>
        <v>0</v>
      </c>
      <c r="AA134" s="234">
        <f t="shared" si="23"/>
        <v>0</v>
      </c>
      <c r="AB134" s="48"/>
    </row>
    <row r="135" spans="1:28" s="65" customFormat="1">
      <c r="A135" s="373">
        <f t="shared" si="21"/>
        <v>130</v>
      </c>
      <c r="B135" s="79"/>
      <c r="C135" s="80" t="s">
        <v>97</v>
      </c>
      <c r="D135" s="81"/>
      <c r="E135" s="113"/>
      <c r="F135" s="274" t="s">
        <v>97</v>
      </c>
      <c r="G135" s="22"/>
      <c r="H135" s="89"/>
      <c r="I135" s="146"/>
      <c r="J135" s="22"/>
      <c r="K135" s="146"/>
      <c r="L135" s="107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108"/>
      <c r="Y135" s="100"/>
      <c r="Z135" s="89"/>
      <c r="AA135" s="146"/>
      <c r="AB135" s="279"/>
    </row>
    <row r="136" spans="1:28" s="65" customFormat="1" ht="30">
      <c r="A136" s="373">
        <f t="shared" ref="A136:A199" si="29">A135+1</f>
        <v>131</v>
      </c>
      <c r="B136" s="79"/>
      <c r="C136" s="80" t="s">
        <v>566</v>
      </c>
      <c r="D136" s="81"/>
      <c r="E136" s="113"/>
      <c r="F136" s="274" t="s">
        <v>566</v>
      </c>
      <c r="G136" s="22"/>
      <c r="H136" s="89"/>
      <c r="I136" s="146"/>
      <c r="J136" s="22"/>
      <c r="K136" s="146"/>
      <c r="L136" s="107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108"/>
      <c r="Y136" s="100"/>
      <c r="Z136" s="89"/>
      <c r="AA136" s="146"/>
      <c r="AB136" s="279"/>
    </row>
    <row r="137" spans="1:28" ht="75">
      <c r="A137" s="11">
        <f t="shared" si="29"/>
        <v>132</v>
      </c>
      <c r="B137" s="78" t="s">
        <v>98</v>
      </c>
      <c r="C137" s="272" t="s">
        <v>99</v>
      </c>
      <c r="D137" s="294" t="s">
        <v>289</v>
      </c>
      <c r="E137" s="291">
        <v>46.289879999999997</v>
      </c>
      <c r="F137" s="270" t="s">
        <v>99</v>
      </c>
      <c r="G137" s="294" t="s">
        <v>289</v>
      </c>
      <c r="H137" s="324">
        <v>46.289879999999997</v>
      </c>
      <c r="I137" s="332"/>
      <c r="J137" s="294" t="s">
        <v>289</v>
      </c>
      <c r="K137" s="332"/>
      <c r="L137" s="333"/>
      <c r="M137" s="294"/>
      <c r="N137" s="294"/>
      <c r="O137" s="294"/>
      <c r="P137" s="294"/>
      <c r="Q137" s="294"/>
      <c r="R137" s="294"/>
      <c r="S137" s="294"/>
      <c r="T137" s="294"/>
      <c r="U137" s="294"/>
      <c r="V137" s="294"/>
      <c r="W137" s="294"/>
      <c r="X137" s="291"/>
      <c r="Y137" s="334">
        <f t="shared" si="27"/>
        <v>0</v>
      </c>
      <c r="Z137" s="90">
        <f t="shared" si="28"/>
        <v>46.289879999999997</v>
      </c>
      <c r="AA137" s="234">
        <f t="shared" ref="AA137:AA140" si="30">E137-Y137</f>
        <v>46.289879999999997</v>
      </c>
      <c r="AB137" s="281"/>
    </row>
    <row r="138" spans="1:28" ht="30">
      <c r="A138" s="11">
        <f t="shared" si="29"/>
        <v>133</v>
      </c>
      <c r="B138" s="78" t="s">
        <v>33</v>
      </c>
      <c r="C138" s="272" t="s">
        <v>34</v>
      </c>
      <c r="D138" s="294" t="s">
        <v>289</v>
      </c>
      <c r="E138" s="291">
        <v>1.68</v>
      </c>
      <c r="F138" s="270" t="s">
        <v>34</v>
      </c>
      <c r="G138" s="294" t="s">
        <v>289</v>
      </c>
      <c r="H138" s="324">
        <v>1.68</v>
      </c>
      <c r="I138" s="160" t="s">
        <v>556</v>
      </c>
      <c r="J138" s="152" t="s">
        <v>289</v>
      </c>
      <c r="K138" s="154">
        <v>1.68</v>
      </c>
      <c r="L138" s="333"/>
      <c r="M138" s="294"/>
      <c r="N138" s="294"/>
      <c r="O138" s="294"/>
      <c r="P138" s="294"/>
      <c r="Q138" s="294"/>
      <c r="R138" s="294"/>
      <c r="S138" s="294"/>
      <c r="T138" s="294"/>
      <c r="U138" s="294"/>
      <c r="V138" s="294"/>
      <c r="W138" s="294"/>
      <c r="X138" s="291"/>
      <c r="Y138" s="334">
        <f t="shared" si="27"/>
        <v>0</v>
      </c>
      <c r="Z138" s="90">
        <f t="shared" si="28"/>
        <v>1.68</v>
      </c>
      <c r="AA138" s="234">
        <f t="shared" si="30"/>
        <v>1.68</v>
      </c>
      <c r="AB138" s="282"/>
    </row>
    <row r="139" spans="1:28">
      <c r="A139" s="11">
        <f t="shared" si="29"/>
        <v>134</v>
      </c>
      <c r="B139" s="78"/>
      <c r="C139" s="272"/>
      <c r="D139" s="294"/>
      <c r="E139" s="291"/>
      <c r="F139" s="243" t="s">
        <v>101</v>
      </c>
      <c r="G139" s="152" t="s">
        <v>289</v>
      </c>
      <c r="H139" s="153">
        <v>0.58799999999999997</v>
      </c>
      <c r="I139" s="160" t="s">
        <v>557</v>
      </c>
      <c r="J139" s="152" t="s">
        <v>289</v>
      </c>
      <c r="K139" s="154">
        <v>0.58799999999999997</v>
      </c>
      <c r="L139" s="333"/>
      <c r="M139" s="294"/>
      <c r="N139" s="294"/>
      <c r="O139" s="294"/>
      <c r="P139" s="294"/>
      <c r="Q139" s="294"/>
      <c r="R139" s="294"/>
      <c r="S139" s="294"/>
      <c r="T139" s="294"/>
      <c r="U139" s="294"/>
      <c r="V139" s="294"/>
      <c r="W139" s="294"/>
      <c r="X139" s="291"/>
      <c r="Y139" s="334"/>
      <c r="Z139" s="90"/>
      <c r="AA139" s="234">
        <f t="shared" si="30"/>
        <v>0</v>
      </c>
      <c r="AB139" s="282"/>
    </row>
    <row r="140" spans="1:28">
      <c r="A140" s="11">
        <f t="shared" si="29"/>
        <v>135</v>
      </c>
      <c r="B140" s="78" t="s">
        <v>100</v>
      </c>
      <c r="C140" s="272" t="s">
        <v>101</v>
      </c>
      <c r="D140" s="294" t="s">
        <v>289</v>
      </c>
      <c r="E140" s="291">
        <v>9.8280000000000012</v>
      </c>
      <c r="F140" s="270" t="s">
        <v>101</v>
      </c>
      <c r="G140" s="294" t="s">
        <v>289</v>
      </c>
      <c r="H140" s="324">
        <v>9.8280000000000012</v>
      </c>
      <c r="I140" s="160" t="s">
        <v>558</v>
      </c>
      <c r="J140" s="152" t="s">
        <v>289</v>
      </c>
      <c r="K140" s="154">
        <v>9.24</v>
      </c>
      <c r="L140" s="333"/>
      <c r="M140" s="294"/>
      <c r="N140" s="294"/>
      <c r="O140" s="294"/>
      <c r="P140" s="294"/>
      <c r="Q140" s="294"/>
      <c r="R140" s="294"/>
      <c r="S140" s="294"/>
      <c r="T140" s="294"/>
      <c r="U140" s="294"/>
      <c r="V140" s="294"/>
      <c r="W140" s="294"/>
      <c r="X140" s="291"/>
      <c r="Y140" s="334">
        <f t="shared" si="27"/>
        <v>0</v>
      </c>
      <c r="Z140" s="90">
        <f t="shared" si="28"/>
        <v>9.8280000000000012</v>
      </c>
      <c r="AA140" s="234">
        <f t="shared" si="30"/>
        <v>9.8280000000000012</v>
      </c>
      <c r="AB140" s="282"/>
    </row>
    <row r="141" spans="1:28" s="65" customFormat="1" ht="30">
      <c r="A141" s="373">
        <f t="shared" si="29"/>
        <v>136</v>
      </c>
      <c r="B141" s="79"/>
      <c r="C141" s="80" t="s">
        <v>565</v>
      </c>
      <c r="D141" s="81"/>
      <c r="E141" s="113"/>
      <c r="F141" s="274" t="s">
        <v>565</v>
      </c>
      <c r="G141" s="22"/>
      <c r="H141" s="89"/>
      <c r="I141" s="146"/>
      <c r="J141" s="22"/>
      <c r="K141" s="146"/>
      <c r="L141" s="107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108"/>
      <c r="Y141" s="100"/>
      <c r="Z141" s="89"/>
      <c r="AA141" s="288"/>
      <c r="AB141" s="283"/>
    </row>
    <row r="142" spans="1:28" ht="75">
      <c r="A142" s="11">
        <f t="shared" si="29"/>
        <v>137</v>
      </c>
      <c r="B142" s="78" t="s">
        <v>98</v>
      </c>
      <c r="C142" s="272" t="s">
        <v>99</v>
      </c>
      <c r="D142" s="294" t="s">
        <v>289</v>
      </c>
      <c r="E142" s="291">
        <v>28.655639999999995</v>
      </c>
      <c r="F142" s="270" t="s">
        <v>99</v>
      </c>
      <c r="G142" s="294" t="s">
        <v>289</v>
      </c>
      <c r="H142" s="324">
        <v>28.655639999999995</v>
      </c>
      <c r="I142" s="332"/>
      <c r="J142" s="294" t="s">
        <v>289</v>
      </c>
      <c r="K142" s="332"/>
      <c r="L142" s="333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1"/>
      <c r="Y142" s="334">
        <f t="shared" si="27"/>
        <v>0</v>
      </c>
      <c r="Z142" s="90">
        <f t="shared" si="28"/>
        <v>28.655639999999995</v>
      </c>
      <c r="AA142" s="234">
        <f t="shared" ref="AA142:AA145" si="31">E142-Y142</f>
        <v>28.655639999999995</v>
      </c>
      <c r="AB142" s="281"/>
    </row>
    <row r="143" spans="1:28" ht="30">
      <c r="A143" s="11">
        <f t="shared" si="29"/>
        <v>138</v>
      </c>
      <c r="B143" s="78" t="s">
        <v>33</v>
      </c>
      <c r="C143" s="272" t="s">
        <v>34</v>
      </c>
      <c r="D143" s="294" t="s">
        <v>289</v>
      </c>
      <c r="E143" s="291">
        <v>1.04</v>
      </c>
      <c r="F143" s="270" t="s">
        <v>34</v>
      </c>
      <c r="G143" s="294" t="s">
        <v>289</v>
      </c>
      <c r="H143" s="324">
        <v>1.04</v>
      </c>
      <c r="I143" s="160" t="s">
        <v>556</v>
      </c>
      <c r="J143" s="152" t="s">
        <v>289</v>
      </c>
      <c r="K143" s="154">
        <v>1.04</v>
      </c>
      <c r="L143" s="333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1"/>
      <c r="Y143" s="334">
        <f t="shared" si="27"/>
        <v>0</v>
      </c>
      <c r="Z143" s="90">
        <f t="shared" si="28"/>
        <v>1.04</v>
      </c>
      <c r="AA143" s="234">
        <f t="shared" si="31"/>
        <v>1.04</v>
      </c>
      <c r="AB143" s="282"/>
    </row>
    <row r="144" spans="1:28">
      <c r="A144" s="11">
        <f t="shared" si="29"/>
        <v>139</v>
      </c>
      <c r="B144" s="78"/>
      <c r="C144" s="272"/>
      <c r="D144" s="294"/>
      <c r="E144" s="291"/>
      <c r="F144" s="243" t="s">
        <v>101</v>
      </c>
      <c r="G144" s="152" t="s">
        <v>289</v>
      </c>
      <c r="H144" s="324"/>
      <c r="I144" s="160" t="s">
        <v>557</v>
      </c>
      <c r="J144" s="152" t="s">
        <v>289</v>
      </c>
      <c r="K144" s="154">
        <v>0.36399999999999999</v>
      </c>
      <c r="L144" s="333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1"/>
      <c r="Y144" s="334"/>
      <c r="Z144" s="90"/>
      <c r="AA144" s="234">
        <f t="shared" si="31"/>
        <v>0</v>
      </c>
      <c r="AB144" s="282"/>
    </row>
    <row r="145" spans="1:28">
      <c r="A145" s="11">
        <f t="shared" si="29"/>
        <v>140</v>
      </c>
      <c r="B145" s="78" t="s">
        <v>100</v>
      </c>
      <c r="C145" s="272" t="s">
        <v>101</v>
      </c>
      <c r="D145" s="294" t="s">
        <v>289</v>
      </c>
      <c r="E145" s="291">
        <v>6.0840000000000005</v>
      </c>
      <c r="F145" s="270" t="s">
        <v>101</v>
      </c>
      <c r="G145" s="294" t="s">
        <v>289</v>
      </c>
      <c r="H145" s="324">
        <v>6.0840000000000005</v>
      </c>
      <c r="I145" s="160" t="s">
        <v>558</v>
      </c>
      <c r="J145" s="152" t="s">
        <v>289</v>
      </c>
      <c r="K145" s="154">
        <v>5.72</v>
      </c>
      <c r="L145" s="333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1"/>
      <c r="Y145" s="334">
        <f t="shared" si="27"/>
        <v>0</v>
      </c>
      <c r="Z145" s="90">
        <f t="shared" si="28"/>
        <v>6.0840000000000005</v>
      </c>
      <c r="AA145" s="234">
        <f t="shared" si="31"/>
        <v>6.0840000000000005</v>
      </c>
      <c r="AB145" s="282"/>
    </row>
    <row r="146" spans="1:28" s="65" customFormat="1" ht="30">
      <c r="A146" s="373">
        <f t="shared" si="29"/>
        <v>141</v>
      </c>
      <c r="B146" s="79"/>
      <c r="C146" s="80" t="s">
        <v>564</v>
      </c>
      <c r="D146" s="81"/>
      <c r="E146" s="113"/>
      <c r="F146" s="274" t="s">
        <v>564</v>
      </c>
      <c r="G146" s="22"/>
      <c r="H146" s="89"/>
      <c r="I146" s="146"/>
      <c r="J146" s="22"/>
      <c r="K146" s="146"/>
      <c r="L146" s="107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108"/>
      <c r="Y146" s="100"/>
      <c r="Z146" s="89"/>
      <c r="AA146" s="288"/>
      <c r="AB146" s="283"/>
    </row>
    <row r="147" spans="1:28" ht="75">
      <c r="A147" s="11">
        <f t="shared" si="29"/>
        <v>142</v>
      </c>
      <c r="B147" s="78" t="s">
        <v>98</v>
      </c>
      <c r="C147" s="272" t="s">
        <v>99</v>
      </c>
      <c r="D147" s="294" t="s">
        <v>289</v>
      </c>
      <c r="E147" s="291">
        <v>11.2</v>
      </c>
      <c r="F147" s="270" t="s">
        <v>99</v>
      </c>
      <c r="G147" s="294" t="s">
        <v>289</v>
      </c>
      <c r="H147" s="324">
        <v>11.2</v>
      </c>
      <c r="I147" s="332"/>
      <c r="J147" s="294" t="s">
        <v>289</v>
      </c>
      <c r="K147" s="332"/>
      <c r="L147" s="333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1"/>
      <c r="Y147" s="334">
        <f t="shared" si="27"/>
        <v>0</v>
      </c>
      <c r="Z147" s="90">
        <f t="shared" si="28"/>
        <v>11.2</v>
      </c>
      <c r="AA147" s="234">
        <f t="shared" ref="AA147:AA155" si="32">E147-Y147</f>
        <v>11.2</v>
      </c>
      <c r="AB147" s="281"/>
    </row>
    <row r="148" spans="1:28">
      <c r="A148" s="11">
        <f t="shared" si="29"/>
        <v>143</v>
      </c>
      <c r="B148" s="78" t="s">
        <v>100</v>
      </c>
      <c r="C148" s="272" t="s">
        <v>101</v>
      </c>
      <c r="D148" s="294" t="s">
        <v>289</v>
      </c>
      <c r="E148" s="291">
        <v>1.04</v>
      </c>
      <c r="F148" s="270" t="s">
        <v>101</v>
      </c>
      <c r="G148" s="294" t="s">
        <v>289</v>
      </c>
      <c r="H148" s="324">
        <v>1.04</v>
      </c>
      <c r="I148" s="159" t="s">
        <v>656</v>
      </c>
      <c r="J148" s="152" t="s">
        <v>289</v>
      </c>
      <c r="K148" s="154">
        <v>1.04</v>
      </c>
      <c r="L148" s="333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1"/>
      <c r="Y148" s="334">
        <f t="shared" si="27"/>
        <v>0</v>
      </c>
      <c r="Z148" s="90">
        <f t="shared" si="28"/>
        <v>1.04</v>
      </c>
      <c r="AA148" s="234">
        <f t="shared" si="32"/>
        <v>1.04</v>
      </c>
      <c r="AB148" s="282"/>
    </row>
    <row r="149" spans="1:28" ht="30">
      <c r="A149" s="11">
        <f t="shared" si="29"/>
        <v>144</v>
      </c>
      <c r="B149" s="78" t="s">
        <v>102</v>
      </c>
      <c r="C149" s="272" t="s">
        <v>103</v>
      </c>
      <c r="D149" s="294" t="s">
        <v>292</v>
      </c>
      <c r="E149" s="291">
        <v>0.11512</v>
      </c>
      <c r="F149" s="270" t="s">
        <v>103</v>
      </c>
      <c r="G149" s="294" t="s">
        <v>292</v>
      </c>
      <c r="H149" s="324">
        <v>0.11512</v>
      </c>
      <c r="I149" s="159" t="s">
        <v>559</v>
      </c>
      <c r="J149" s="152" t="s">
        <v>297</v>
      </c>
      <c r="K149" s="154">
        <v>19.98</v>
      </c>
      <c r="L149" s="333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1"/>
      <c r="Y149" s="334">
        <f t="shared" si="27"/>
        <v>0</v>
      </c>
      <c r="Z149" s="90">
        <f t="shared" si="28"/>
        <v>0.11512</v>
      </c>
      <c r="AA149" s="234">
        <f t="shared" si="32"/>
        <v>0.11512</v>
      </c>
      <c r="AB149" s="282"/>
    </row>
    <row r="150" spans="1:28" outlineLevel="1">
      <c r="A150" s="11">
        <f t="shared" si="29"/>
        <v>145</v>
      </c>
      <c r="B150" s="78"/>
      <c r="C150" s="272"/>
      <c r="D150" s="294"/>
      <c r="E150" s="291"/>
      <c r="F150" s="270"/>
      <c r="G150" s="294"/>
      <c r="H150" s="324"/>
      <c r="I150" s="159" t="s">
        <v>560</v>
      </c>
      <c r="J150" s="152" t="s">
        <v>297</v>
      </c>
      <c r="K150" s="154">
        <v>8.8000000000000007</v>
      </c>
      <c r="L150" s="333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1"/>
      <c r="Y150" s="334"/>
      <c r="Z150" s="90"/>
      <c r="AA150" s="234">
        <f t="shared" si="32"/>
        <v>0</v>
      </c>
      <c r="AB150" s="282"/>
    </row>
    <row r="151" spans="1:28">
      <c r="A151" s="11">
        <f t="shared" si="29"/>
        <v>146</v>
      </c>
      <c r="B151" s="78" t="s">
        <v>104</v>
      </c>
      <c r="C151" s="272" t="s">
        <v>105</v>
      </c>
      <c r="D151" s="294" t="s">
        <v>297</v>
      </c>
      <c r="E151" s="291">
        <v>4.5999999999999996</v>
      </c>
      <c r="F151" s="270" t="s">
        <v>105</v>
      </c>
      <c r="G151" s="294" t="s">
        <v>297</v>
      </c>
      <c r="H151" s="324">
        <v>4.5999999999999996</v>
      </c>
      <c r="I151" s="159" t="s">
        <v>561</v>
      </c>
      <c r="J151" s="152" t="s">
        <v>297</v>
      </c>
      <c r="K151" s="154">
        <v>2.52</v>
      </c>
      <c r="L151" s="333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1"/>
      <c r="Y151" s="334">
        <f t="shared" si="27"/>
        <v>0</v>
      </c>
      <c r="Z151" s="90">
        <f t="shared" si="28"/>
        <v>4.5999999999999996</v>
      </c>
      <c r="AA151" s="234">
        <f t="shared" si="32"/>
        <v>4.5999999999999996</v>
      </c>
      <c r="AB151" s="282"/>
    </row>
    <row r="152" spans="1:28" outlineLevel="1">
      <c r="A152" s="11">
        <f t="shared" si="29"/>
        <v>147</v>
      </c>
      <c r="B152" s="78"/>
      <c r="C152" s="272"/>
      <c r="D152" s="294"/>
      <c r="E152" s="291"/>
      <c r="F152" s="270"/>
      <c r="G152" s="294"/>
      <c r="H152" s="324"/>
      <c r="I152" s="159" t="s">
        <v>562</v>
      </c>
      <c r="J152" s="152" t="s">
        <v>297</v>
      </c>
      <c r="K152" s="154">
        <v>2.08</v>
      </c>
      <c r="L152" s="333"/>
      <c r="M152" s="294"/>
      <c r="N152" s="294"/>
      <c r="O152" s="294"/>
      <c r="P152" s="294"/>
      <c r="Q152" s="294"/>
      <c r="R152" s="294"/>
      <c r="S152" s="294"/>
      <c r="T152" s="294"/>
      <c r="U152" s="294"/>
      <c r="V152" s="294"/>
      <c r="W152" s="294"/>
      <c r="X152" s="291"/>
      <c r="Y152" s="334"/>
      <c r="Z152" s="90"/>
      <c r="AA152" s="234">
        <f t="shared" si="32"/>
        <v>0</v>
      </c>
      <c r="AB152" s="282"/>
    </row>
    <row r="153" spans="1:28">
      <c r="A153" s="11">
        <f t="shared" si="29"/>
        <v>148</v>
      </c>
      <c r="B153" s="78" t="s">
        <v>100</v>
      </c>
      <c r="C153" s="272" t="s">
        <v>101</v>
      </c>
      <c r="D153" s="294" t="s">
        <v>289</v>
      </c>
      <c r="E153" s="291">
        <v>5.48</v>
      </c>
      <c r="F153" s="270" t="s">
        <v>101</v>
      </c>
      <c r="G153" s="294" t="s">
        <v>289</v>
      </c>
      <c r="H153" s="324">
        <v>5.48</v>
      </c>
      <c r="I153" s="159" t="s">
        <v>558</v>
      </c>
      <c r="J153" s="152" t="s">
        <v>289</v>
      </c>
      <c r="K153" s="154">
        <v>4.4400000000000004</v>
      </c>
      <c r="L153" s="333"/>
      <c r="M153" s="294"/>
      <c r="N153" s="294"/>
      <c r="O153" s="294"/>
      <c r="P153" s="294"/>
      <c r="Q153" s="294"/>
      <c r="R153" s="294"/>
      <c r="S153" s="294"/>
      <c r="T153" s="294"/>
      <c r="U153" s="294"/>
      <c r="V153" s="294"/>
      <c r="W153" s="294"/>
      <c r="X153" s="291"/>
      <c r="Y153" s="334">
        <f t="shared" si="27"/>
        <v>0</v>
      </c>
      <c r="Z153" s="90">
        <f t="shared" si="28"/>
        <v>5.48</v>
      </c>
      <c r="AA153" s="234">
        <f t="shared" si="32"/>
        <v>5.48</v>
      </c>
      <c r="AB153" s="282"/>
    </row>
    <row r="154" spans="1:28" ht="30">
      <c r="A154" s="11">
        <f t="shared" si="29"/>
        <v>149</v>
      </c>
      <c r="B154" s="78" t="s">
        <v>106</v>
      </c>
      <c r="C154" s="272" t="s">
        <v>107</v>
      </c>
      <c r="D154" s="294" t="s">
        <v>293</v>
      </c>
      <c r="E154" s="291">
        <v>29.12</v>
      </c>
      <c r="F154" s="270" t="s">
        <v>107</v>
      </c>
      <c r="G154" s="294" t="s">
        <v>293</v>
      </c>
      <c r="H154" s="324">
        <v>29.12</v>
      </c>
      <c r="I154" s="159" t="s">
        <v>563</v>
      </c>
      <c r="J154" s="152" t="s">
        <v>293</v>
      </c>
      <c r="K154" s="154">
        <v>29.12</v>
      </c>
      <c r="L154" s="333"/>
      <c r="M154" s="294"/>
      <c r="N154" s="294"/>
      <c r="O154" s="294"/>
      <c r="P154" s="294"/>
      <c r="Q154" s="294"/>
      <c r="R154" s="294"/>
      <c r="S154" s="294"/>
      <c r="T154" s="294"/>
      <c r="U154" s="294"/>
      <c r="V154" s="294"/>
      <c r="W154" s="294"/>
      <c r="X154" s="291"/>
      <c r="Y154" s="334">
        <f t="shared" si="27"/>
        <v>0</v>
      </c>
      <c r="Z154" s="90">
        <f t="shared" si="28"/>
        <v>29.12</v>
      </c>
      <c r="AA154" s="234">
        <f t="shared" si="32"/>
        <v>29.12</v>
      </c>
      <c r="AB154" s="282" t="s">
        <v>456</v>
      </c>
    </row>
    <row r="155" spans="1:28" ht="30">
      <c r="A155" s="11">
        <f t="shared" si="29"/>
        <v>150</v>
      </c>
      <c r="B155" s="78" t="s">
        <v>62</v>
      </c>
      <c r="C155" s="272" t="s">
        <v>63</v>
      </c>
      <c r="D155" s="294" t="s">
        <v>289</v>
      </c>
      <c r="E155" s="291">
        <v>4.68</v>
      </c>
      <c r="F155" s="270" t="s">
        <v>63</v>
      </c>
      <c r="G155" s="294" t="s">
        <v>289</v>
      </c>
      <c r="H155" s="324">
        <v>4.68</v>
      </c>
      <c r="I155" s="332"/>
      <c r="J155" s="294" t="s">
        <v>289</v>
      </c>
      <c r="K155" s="332"/>
      <c r="L155" s="333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1"/>
      <c r="Y155" s="334">
        <f t="shared" si="27"/>
        <v>0</v>
      </c>
      <c r="Z155" s="90">
        <f t="shared" si="28"/>
        <v>4.68</v>
      </c>
      <c r="AA155" s="234">
        <f t="shared" si="32"/>
        <v>4.68</v>
      </c>
      <c r="AB155" s="282"/>
    </row>
    <row r="156" spans="1:28" s="65" customFormat="1" ht="30">
      <c r="A156" s="373">
        <f t="shared" si="29"/>
        <v>151</v>
      </c>
      <c r="B156" s="79"/>
      <c r="C156" s="80" t="s">
        <v>567</v>
      </c>
      <c r="D156" s="81"/>
      <c r="E156" s="113"/>
      <c r="F156" s="274" t="s">
        <v>567</v>
      </c>
      <c r="G156" s="22"/>
      <c r="H156" s="89"/>
      <c r="I156" s="146"/>
      <c r="J156" s="22"/>
      <c r="K156" s="146"/>
      <c r="L156" s="107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108"/>
      <c r="Y156" s="100"/>
      <c r="Z156" s="89"/>
      <c r="AA156" s="288"/>
      <c r="AB156" s="283"/>
    </row>
    <row r="157" spans="1:28" ht="60">
      <c r="A157" s="11">
        <f t="shared" si="29"/>
        <v>152</v>
      </c>
      <c r="B157" s="78" t="s">
        <v>14</v>
      </c>
      <c r="C157" s="272" t="s">
        <v>15</v>
      </c>
      <c r="D157" s="294" t="s">
        <v>289</v>
      </c>
      <c r="E157" s="291">
        <v>193.6</v>
      </c>
      <c r="F157" s="243" t="s">
        <v>15</v>
      </c>
      <c r="G157" s="152" t="s">
        <v>289</v>
      </c>
      <c r="H157" s="153">
        <v>193.6</v>
      </c>
      <c r="I157" s="154"/>
      <c r="J157" s="152" t="s">
        <v>289</v>
      </c>
      <c r="K157" s="154"/>
      <c r="L157" s="155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6"/>
      <c r="Y157" s="157">
        <f t="shared" si="27"/>
        <v>0</v>
      </c>
      <c r="Z157" s="87">
        <f t="shared" si="28"/>
        <v>193.6</v>
      </c>
      <c r="AA157" s="234">
        <f t="shared" ref="AA157:AA163" si="33">E157-Y157</f>
        <v>193.6</v>
      </c>
      <c r="AB157" s="727" t="s">
        <v>1068</v>
      </c>
    </row>
    <row r="158" spans="1:28">
      <c r="A158" s="11">
        <f t="shared" si="29"/>
        <v>153</v>
      </c>
      <c r="B158" s="78" t="s">
        <v>100</v>
      </c>
      <c r="C158" s="272" t="s">
        <v>101</v>
      </c>
      <c r="D158" s="294" t="s">
        <v>289</v>
      </c>
      <c r="E158" s="291">
        <v>11</v>
      </c>
      <c r="F158" s="243" t="s">
        <v>101</v>
      </c>
      <c r="G158" s="152" t="s">
        <v>289</v>
      </c>
      <c r="H158" s="153">
        <v>11</v>
      </c>
      <c r="I158" s="154"/>
      <c r="J158" s="152" t="s">
        <v>289</v>
      </c>
      <c r="K158" s="154"/>
      <c r="L158" s="155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6"/>
      <c r="Y158" s="157">
        <f t="shared" si="27"/>
        <v>0</v>
      </c>
      <c r="Z158" s="87">
        <f t="shared" si="28"/>
        <v>11</v>
      </c>
      <c r="AA158" s="234">
        <f t="shared" si="33"/>
        <v>11</v>
      </c>
      <c r="AB158" s="728"/>
    </row>
    <row r="159" spans="1:28" ht="30">
      <c r="A159" s="11">
        <f t="shared" si="29"/>
        <v>154</v>
      </c>
      <c r="B159" s="78" t="s">
        <v>102</v>
      </c>
      <c r="C159" s="272" t="s">
        <v>103</v>
      </c>
      <c r="D159" s="294" t="s">
        <v>292</v>
      </c>
      <c r="E159" s="291">
        <v>2.5151499999999998</v>
      </c>
      <c r="F159" s="243" t="s">
        <v>103</v>
      </c>
      <c r="G159" s="152" t="s">
        <v>292</v>
      </c>
      <c r="H159" s="153">
        <v>2.5151499999999998</v>
      </c>
      <c r="I159" s="154"/>
      <c r="J159" s="152" t="s">
        <v>292</v>
      </c>
      <c r="K159" s="154"/>
      <c r="L159" s="155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6"/>
      <c r="Y159" s="157">
        <f t="shared" si="27"/>
        <v>0</v>
      </c>
      <c r="Z159" s="87">
        <f t="shared" si="28"/>
        <v>2.5151499999999998</v>
      </c>
      <c r="AA159" s="234">
        <f t="shared" si="33"/>
        <v>2.5151499999999998</v>
      </c>
      <c r="AB159" s="728"/>
    </row>
    <row r="160" spans="1:28">
      <c r="A160" s="11">
        <f t="shared" si="29"/>
        <v>155</v>
      </c>
      <c r="B160" s="78" t="s">
        <v>104</v>
      </c>
      <c r="C160" s="272" t="s">
        <v>105</v>
      </c>
      <c r="D160" s="294" t="s">
        <v>297</v>
      </c>
      <c r="E160" s="291">
        <v>17.600000000000001</v>
      </c>
      <c r="F160" s="243" t="s">
        <v>105</v>
      </c>
      <c r="G160" s="152" t="s">
        <v>297</v>
      </c>
      <c r="H160" s="153">
        <v>17.600000000000001</v>
      </c>
      <c r="I160" s="154"/>
      <c r="J160" s="152" t="s">
        <v>297</v>
      </c>
      <c r="K160" s="154"/>
      <c r="L160" s="155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6"/>
      <c r="Y160" s="157">
        <f t="shared" si="27"/>
        <v>0</v>
      </c>
      <c r="Z160" s="87">
        <f t="shared" si="28"/>
        <v>17.600000000000001</v>
      </c>
      <c r="AA160" s="234">
        <f t="shared" si="33"/>
        <v>17.600000000000001</v>
      </c>
      <c r="AB160" s="728"/>
    </row>
    <row r="161" spans="1:28">
      <c r="A161" s="11">
        <f t="shared" si="29"/>
        <v>156</v>
      </c>
      <c r="B161" s="78" t="s">
        <v>100</v>
      </c>
      <c r="C161" s="272" t="s">
        <v>101</v>
      </c>
      <c r="D161" s="294" t="s">
        <v>289</v>
      </c>
      <c r="E161" s="291">
        <v>33</v>
      </c>
      <c r="F161" s="243" t="s">
        <v>101</v>
      </c>
      <c r="G161" s="152" t="s">
        <v>289</v>
      </c>
      <c r="H161" s="153">
        <v>33</v>
      </c>
      <c r="I161" s="154"/>
      <c r="J161" s="152" t="s">
        <v>289</v>
      </c>
      <c r="K161" s="154"/>
      <c r="L161" s="155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6"/>
      <c r="Y161" s="157">
        <f t="shared" si="27"/>
        <v>0</v>
      </c>
      <c r="Z161" s="87">
        <f t="shared" si="28"/>
        <v>33</v>
      </c>
      <c r="AA161" s="234">
        <f t="shared" si="33"/>
        <v>33</v>
      </c>
      <c r="AB161" s="728"/>
    </row>
    <row r="162" spans="1:28" ht="30">
      <c r="A162" s="11">
        <f t="shared" si="29"/>
        <v>157</v>
      </c>
      <c r="B162" s="78" t="s">
        <v>106</v>
      </c>
      <c r="C162" s="272" t="s">
        <v>107</v>
      </c>
      <c r="D162" s="294" t="s">
        <v>293</v>
      </c>
      <c r="E162" s="291">
        <v>252.99999999999997</v>
      </c>
      <c r="F162" s="243" t="s">
        <v>107</v>
      </c>
      <c r="G162" s="152" t="s">
        <v>293</v>
      </c>
      <c r="H162" s="153">
        <v>252.99999999999997</v>
      </c>
      <c r="I162" s="154"/>
      <c r="J162" s="152" t="s">
        <v>293</v>
      </c>
      <c r="K162" s="154"/>
      <c r="L162" s="155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6"/>
      <c r="Y162" s="157">
        <f t="shared" si="27"/>
        <v>0</v>
      </c>
      <c r="Z162" s="87">
        <f t="shared" si="28"/>
        <v>252.99999999999997</v>
      </c>
      <c r="AA162" s="234">
        <f t="shared" si="33"/>
        <v>252.99999999999997</v>
      </c>
      <c r="AB162" s="728"/>
    </row>
    <row r="163" spans="1:28" ht="30">
      <c r="A163" s="11">
        <f t="shared" si="29"/>
        <v>158</v>
      </c>
      <c r="B163" s="78" t="s">
        <v>62</v>
      </c>
      <c r="C163" s="272" t="s">
        <v>63</v>
      </c>
      <c r="D163" s="294" t="s">
        <v>289</v>
      </c>
      <c r="E163" s="291">
        <v>149.6</v>
      </c>
      <c r="F163" s="243" t="s">
        <v>63</v>
      </c>
      <c r="G163" s="152" t="s">
        <v>289</v>
      </c>
      <c r="H163" s="153">
        <v>149.6</v>
      </c>
      <c r="I163" s="154"/>
      <c r="J163" s="152" t="s">
        <v>289</v>
      </c>
      <c r="K163" s="154"/>
      <c r="L163" s="155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6"/>
      <c r="Y163" s="157">
        <f t="shared" si="27"/>
        <v>0</v>
      </c>
      <c r="Z163" s="87">
        <f t="shared" si="28"/>
        <v>149.6</v>
      </c>
      <c r="AA163" s="234">
        <f t="shared" si="33"/>
        <v>149.6</v>
      </c>
      <c r="AB163" s="729"/>
    </row>
    <row r="164" spans="1:28" s="65" customFormat="1" ht="30">
      <c r="A164" s="373">
        <f t="shared" si="29"/>
        <v>159</v>
      </c>
      <c r="B164" s="79"/>
      <c r="C164" s="80" t="s">
        <v>568</v>
      </c>
      <c r="D164" s="81"/>
      <c r="E164" s="113"/>
      <c r="F164" s="274" t="s">
        <v>568</v>
      </c>
      <c r="G164" s="22"/>
      <c r="H164" s="89"/>
      <c r="I164" s="146"/>
      <c r="J164" s="22"/>
      <c r="K164" s="146"/>
      <c r="L164" s="107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108"/>
      <c r="Y164" s="100"/>
      <c r="Z164" s="89"/>
      <c r="AA164" s="146"/>
      <c r="AB164" s="279"/>
    </row>
    <row r="165" spans="1:28" ht="60">
      <c r="A165" s="11">
        <f t="shared" si="29"/>
        <v>160</v>
      </c>
      <c r="B165" s="78" t="s">
        <v>14</v>
      </c>
      <c r="C165" s="272" t="s">
        <v>15</v>
      </c>
      <c r="D165" s="294" t="s">
        <v>289</v>
      </c>
      <c r="E165" s="291">
        <v>24.6</v>
      </c>
      <c r="F165" s="243" t="s">
        <v>15</v>
      </c>
      <c r="G165" s="152" t="s">
        <v>289</v>
      </c>
      <c r="H165" s="153">
        <v>24.6</v>
      </c>
      <c r="I165" s="154"/>
      <c r="J165" s="152" t="s">
        <v>289</v>
      </c>
      <c r="K165" s="154"/>
      <c r="L165" s="155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56"/>
      <c r="Y165" s="157">
        <f t="shared" si="27"/>
        <v>0</v>
      </c>
      <c r="Z165" s="87">
        <f t="shared" si="28"/>
        <v>24.6</v>
      </c>
      <c r="AA165" s="234">
        <f t="shared" ref="AA165:AA171" si="34">E165-Y165</f>
        <v>24.6</v>
      </c>
      <c r="AB165" s="727" t="s">
        <v>1069</v>
      </c>
    </row>
    <row r="166" spans="1:28">
      <c r="A166" s="11">
        <f t="shared" si="29"/>
        <v>161</v>
      </c>
      <c r="B166" s="78" t="s">
        <v>100</v>
      </c>
      <c r="C166" s="272" t="s">
        <v>101</v>
      </c>
      <c r="D166" s="294" t="s">
        <v>289</v>
      </c>
      <c r="E166" s="291">
        <v>1.4000000000000001</v>
      </c>
      <c r="F166" s="243" t="s">
        <v>101</v>
      </c>
      <c r="G166" s="152" t="s">
        <v>289</v>
      </c>
      <c r="H166" s="153">
        <v>1.4000000000000001</v>
      </c>
      <c r="I166" s="154"/>
      <c r="J166" s="152" t="s">
        <v>289</v>
      </c>
      <c r="K166" s="154"/>
      <c r="L166" s="155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56"/>
      <c r="Y166" s="157">
        <f t="shared" si="27"/>
        <v>0</v>
      </c>
      <c r="Z166" s="87">
        <f t="shared" si="28"/>
        <v>1.4000000000000001</v>
      </c>
      <c r="AA166" s="234">
        <f t="shared" si="34"/>
        <v>1.4000000000000001</v>
      </c>
      <c r="AB166" s="728"/>
    </row>
    <row r="167" spans="1:28" ht="30">
      <c r="A167" s="11">
        <f t="shared" si="29"/>
        <v>162</v>
      </c>
      <c r="B167" s="78" t="s">
        <v>102</v>
      </c>
      <c r="C167" s="272" t="s">
        <v>103</v>
      </c>
      <c r="D167" s="294" t="s">
        <v>292</v>
      </c>
      <c r="E167" s="291">
        <v>0.32011000000000001</v>
      </c>
      <c r="F167" s="243" t="s">
        <v>103</v>
      </c>
      <c r="G167" s="152" t="s">
        <v>292</v>
      </c>
      <c r="H167" s="153">
        <v>0.32011000000000001</v>
      </c>
      <c r="I167" s="154"/>
      <c r="J167" s="152" t="s">
        <v>292</v>
      </c>
      <c r="K167" s="154"/>
      <c r="L167" s="155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6"/>
      <c r="Y167" s="157">
        <f t="shared" si="27"/>
        <v>0</v>
      </c>
      <c r="Z167" s="87">
        <f t="shared" si="28"/>
        <v>0.32011000000000001</v>
      </c>
      <c r="AA167" s="234">
        <f t="shared" si="34"/>
        <v>0.32011000000000001</v>
      </c>
      <c r="AB167" s="728"/>
    </row>
    <row r="168" spans="1:28">
      <c r="A168" s="11">
        <f t="shared" si="29"/>
        <v>163</v>
      </c>
      <c r="B168" s="78" t="s">
        <v>104</v>
      </c>
      <c r="C168" s="272" t="s">
        <v>105</v>
      </c>
      <c r="D168" s="294" t="s">
        <v>297</v>
      </c>
      <c r="E168" s="291">
        <v>2.2400000000000002</v>
      </c>
      <c r="F168" s="243" t="s">
        <v>105</v>
      </c>
      <c r="G168" s="152" t="s">
        <v>297</v>
      </c>
      <c r="H168" s="153">
        <v>2.2400000000000002</v>
      </c>
      <c r="I168" s="154"/>
      <c r="J168" s="152" t="s">
        <v>297</v>
      </c>
      <c r="K168" s="154"/>
      <c r="L168" s="155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6"/>
      <c r="Y168" s="157">
        <f t="shared" si="27"/>
        <v>0</v>
      </c>
      <c r="Z168" s="87">
        <f t="shared" si="28"/>
        <v>2.2400000000000002</v>
      </c>
      <c r="AA168" s="234">
        <f t="shared" si="34"/>
        <v>2.2400000000000002</v>
      </c>
      <c r="AB168" s="728"/>
    </row>
    <row r="169" spans="1:28">
      <c r="A169" s="11">
        <f t="shared" si="29"/>
        <v>164</v>
      </c>
      <c r="B169" s="78" t="s">
        <v>100</v>
      </c>
      <c r="C169" s="272" t="s">
        <v>101</v>
      </c>
      <c r="D169" s="294" t="s">
        <v>289</v>
      </c>
      <c r="E169" s="291">
        <v>4.2</v>
      </c>
      <c r="F169" s="243" t="s">
        <v>101</v>
      </c>
      <c r="G169" s="152" t="s">
        <v>289</v>
      </c>
      <c r="H169" s="153">
        <v>4.2</v>
      </c>
      <c r="I169" s="154"/>
      <c r="J169" s="152" t="s">
        <v>289</v>
      </c>
      <c r="K169" s="154"/>
      <c r="L169" s="155"/>
      <c r="M169" s="152"/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56"/>
      <c r="Y169" s="157">
        <f t="shared" si="27"/>
        <v>0</v>
      </c>
      <c r="Z169" s="87">
        <f t="shared" si="28"/>
        <v>4.2</v>
      </c>
      <c r="AA169" s="234">
        <f t="shared" si="34"/>
        <v>4.2</v>
      </c>
      <c r="AB169" s="728"/>
    </row>
    <row r="170" spans="1:28" ht="30">
      <c r="A170" s="11">
        <f t="shared" si="29"/>
        <v>165</v>
      </c>
      <c r="B170" s="78" t="s">
        <v>106</v>
      </c>
      <c r="C170" s="272" t="s">
        <v>107</v>
      </c>
      <c r="D170" s="294" t="s">
        <v>293</v>
      </c>
      <c r="E170" s="291">
        <v>32.199999999999996</v>
      </c>
      <c r="F170" s="243" t="s">
        <v>107</v>
      </c>
      <c r="G170" s="152" t="s">
        <v>293</v>
      </c>
      <c r="H170" s="153">
        <v>32.199999999999996</v>
      </c>
      <c r="I170" s="154"/>
      <c r="J170" s="152" t="s">
        <v>293</v>
      </c>
      <c r="K170" s="154"/>
      <c r="L170" s="155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6"/>
      <c r="Y170" s="157">
        <f t="shared" si="27"/>
        <v>0</v>
      </c>
      <c r="Z170" s="87">
        <f t="shared" si="28"/>
        <v>32.199999999999996</v>
      </c>
      <c r="AA170" s="234">
        <f t="shared" si="34"/>
        <v>32.199999999999996</v>
      </c>
      <c r="AB170" s="728"/>
    </row>
    <row r="171" spans="1:28" ht="30">
      <c r="A171" s="11">
        <f t="shared" si="29"/>
        <v>166</v>
      </c>
      <c r="B171" s="78" t="s">
        <v>62</v>
      </c>
      <c r="C171" s="272" t="s">
        <v>63</v>
      </c>
      <c r="D171" s="294" t="s">
        <v>289</v>
      </c>
      <c r="E171" s="291">
        <v>19.000000000000004</v>
      </c>
      <c r="F171" s="243" t="s">
        <v>63</v>
      </c>
      <c r="G171" s="152" t="s">
        <v>289</v>
      </c>
      <c r="H171" s="153">
        <v>19.000000000000004</v>
      </c>
      <c r="I171" s="154"/>
      <c r="J171" s="152" t="s">
        <v>289</v>
      </c>
      <c r="K171" s="154"/>
      <c r="L171" s="155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6"/>
      <c r="Y171" s="157">
        <f t="shared" si="27"/>
        <v>0</v>
      </c>
      <c r="Z171" s="87">
        <f t="shared" si="28"/>
        <v>19.000000000000004</v>
      </c>
      <c r="AA171" s="234">
        <f t="shared" si="34"/>
        <v>19.000000000000004</v>
      </c>
      <c r="AB171" s="729"/>
    </row>
    <row r="172" spans="1:28" s="65" customFormat="1" ht="30">
      <c r="A172" s="373">
        <f t="shared" si="29"/>
        <v>167</v>
      </c>
      <c r="B172" s="79"/>
      <c r="C172" s="80" t="s">
        <v>569</v>
      </c>
      <c r="D172" s="81"/>
      <c r="E172" s="113"/>
      <c r="F172" s="274" t="s">
        <v>569</v>
      </c>
      <c r="G172" s="22"/>
      <c r="H172" s="89"/>
      <c r="I172" s="146"/>
      <c r="J172" s="22"/>
      <c r="K172" s="146"/>
      <c r="L172" s="107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108"/>
      <c r="Y172" s="100"/>
      <c r="Z172" s="89"/>
      <c r="AA172" s="146"/>
      <c r="AB172" s="279"/>
    </row>
    <row r="173" spans="1:28" ht="60">
      <c r="A173" s="11">
        <f t="shared" si="29"/>
        <v>168</v>
      </c>
      <c r="B173" s="78" t="s">
        <v>14</v>
      </c>
      <c r="C173" s="272" t="s">
        <v>15</v>
      </c>
      <c r="D173" s="294" t="s">
        <v>289</v>
      </c>
      <c r="E173" s="291">
        <v>14</v>
      </c>
      <c r="F173" s="270" t="s">
        <v>15</v>
      </c>
      <c r="G173" s="294" t="s">
        <v>289</v>
      </c>
      <c r="H173" s="324">
        <v>14</v>
      </c>
      <c r="I173" s="332"/>
      <c r="J173" s="294" t="s">
        <v>289</v>
      </c>
      <c r="K173" s="332"/>
      <c r="L173" s="333"/>
      <c r="M173" s="294"/>
      <c r="N173" s="294"/>
      <c r="O173" s="294"/>
      <c r="P173" s="294"/>
      <c r="Q173" s="294"/>
      <c r="R173" s="294">
        <v>14</v>
      </c>
      <c r="S173" s="294"/>
      <c r="T173" s="294"/>
      <c r="U173" s="294"/>
      <c r="V173" s="294"/>
      <c r="W173" s="294"/>
      <c r="X173" s="291"/>
      <c r="Y173" s="334">
        <f t="shared" si="27"/>
        <v>14</v>
      </c>
      <c r="Z173" s="90">
        <f t="shared" si="28"/>
        <v>0</v>
      </c>
      <c r="AA173" s="234">
        <f t="shared" ref="AA173:AA182" si="35">E173-Y173</f>
        <v>0</v>
      </c>
      <c r="AB173" s="281" t="s">
        <v>411</v>
      </c>
    </row>
    <row r="174" spans="1:28" ht="30">
      <c r="A174" s="11">
        <f t="shared" si="29"/>
        <v>169</v>
      </c>
      <c r="B174" s="78" t="s">
        <v>100</v>
      </c>
      <c r="C174" s="272" t="s">
        <v>101</v>
      </c>
      <c r="D174" s="294" t="s">
        <v>289</v>
      </c>
      <c r="E174" s="291">
        <v>0.94</v>
      </c>
      <c r="F174" s="270" t="s">
        <v>101</v>
      </c>
      <c r="G174" s="294" t="s">
        <v>289</v>
      </c>
      <c r="H174" s="324">
        <v>0.94</v>
      </c>
      <c r="I174" s="159" t="s">
        <v>656</v>
      </c>
      <c r="J174" s="152" t="s">
        <v>289</v>
      </c>
      <c r="K174" s="154">
        <v>0.94</v>
      </c>
      <c r="L174" s="333"/>
      <c r="M174" s="294"/>
      <c r="N174" s="294"/>
      <c r="O174" s="294"/>
      <c r="P174" s="294"/>
      <c r="Q174" s="294"/>
      <c r="R174" s="294">
        <v>1.7</v>
      </c>
      <c r="S174" s="294"/>
      <c r="T174" s="294"/>
      <c r="U174" s="294"/>
      <c r="V174" s="294"/>
      <c r="W174" s="294"/>
      <c r="X174" s="291"/>
      <c r="Y174" s="334">
        <f t="shared" si="27"/>
        <v>1.7</v>
      </c>
      <c r="Z174" s="90">
        <f t="shared" si="28"/>
        <v>-0.76</v>
      </c>
      <c r="AA174" s="234">
        <f t="shared" si="35"/>
        <v>-0.76</v>
      </c>
      <c r="AB174" s="282" t="s">
        <v>411</v>
      </c>
    </row>
    <row r="175" spans="1:28" ht="30">
      <c r="A175" s="11">
        <f t="shared" si="29"/>
        <v>170</v>
      </c>
      <c r="B175" s="78" t="s">
        <v>102</v>
      </c>
      <c r="C175" s="272" t="s">
        <v>103</v>
      </c>
      <c r="D175" s="294" t="s">
        <v>292</v>
      </c>
      <c r="E175" s="291">
        <v>0.77804999999999991</v>
      </c>
      <c r="F175" s="270" t="s">
        <v>103</v>
      </c>
      <c r="G175" s="294" t="s">
        <v>292</v>
      </c>
      <c r="H175" s="324">
        <v>0.77804999999999991</v>
      </c>
      <c r="I175" s="159" t="s">
        <v>559</v>
      </c>
      <c r="J175" s="152" t="s">
        <v>297</v>
      </c>
      <c r="K175" s="154">
        <v>612.54</v>
      </c>
      <c r="L175" s="333"/>
      <c r="M175" s="294"/>
      <c r="N175" s="294"/>
      <c r="O175" s="294"/>
      <c r="P175" s="294"/>
      <c r="Q175" s="294"/>
      <c r="R175" s="294">
        <f>H175/2</f>
        <v>0.38902499999999995</v>
      </c>
      <c r="S175" s="294">
        <v>0.38902500000000001</v>
      </c>
      <c r="T175" s="294"/>
      <c r="U175" s="294"/>
      <c r="V175" s="294"/>
      <c r="W175" s="294"/>
      <c r="X175" s="291"/>
      <c r="Y175" s="334">
        <f t="shared" si="27"/>
        <v>0.77804999999999991</v>
      </c>
      <c r="Z175" s="90">
        <f t="shared" si="28"/>
        <v>0</v>
      </c>
      <c r="AA175" s="234">
        <f t="shared" si="35"/>
        <v>0</v>
      </c>
      <c r="AB175" s="282" t="s">
        <v>411</v>
      </c>
    </row>
    <row r="176" spans="1:28" outlineLevel="1">
      <c r="A176" s="11">
        <f t="shared" si="29"/>
        <v>171</v>
      </c>
      <c r="B176" s="78"/>
      <c r="C176" s="272"/>
      <c r="D176" s="294"/>
      <c r="E176" s="291"/>
      <c r="F176" s="270"/>
      <c r="G176" s="294"/>
      <c r="H176" s="324"/>
      <c r="I176" s="159" t="s">
        <v>572</v>
      </c>
      <c r="J176" s="152" t="s">
        <v>297</v>
      </c>
      <c r="K176" s="154">
        <v>142.94999999999999</v>
      </c>
      <c r="L176" s="333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1"/>
      <c r="Y176" s="334"/>
      <c r="Z176" s="90"/>
      <c r="AA176" s="234">
        <f t="shared" si="35"/>
        <v>0</v>
      </c>
      <c r="AB176" s="282"/>
    </row>
    <row r="177" spans="1:28" outlineLevel="1">
      <c r="A177" s="11">
        <f t="shared" si="29"/>
        <v>172</v>
      </c>
      <c r="B177" s="78"/>
      <c r="C177" s="272"/>
      <c r="D177" s="294"/>
      <c r="E177" s="291"/>
      <c r="F177" s="270"/>
      <c r="G177" s="294"/>
      <c r="H177" s="324"/>
      <c r="I177" s="159" t="s">
        <v>573</v>
      </c>
      <c r="J177" s="152" t="s">
        <v>297</v>
      </c>
      <c r="K177" s="154">
        <v>22.56</v>
      </c>
      <c r="L177" s="333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1"/>
      <c r="Y177" s="334"/>
      <c r="Z177" s="90"/>
      <c r="AA177" s="234">
        <f t="shared" si="35"/>
        <v>0</v>
      </c>
      <c r="AB177" s="282"/>
    </row>
    <row r="178" spans="1:28" ht="30">
      <c r="A178" s="11">
        <f t="shared" si="29"/>
        <v>173</v>
      </c>
      <c r="B178" s="78" t="s">
        <v>104</v>
      </c>
      <c r="C178" s="272" t="s">
        <v>105</v>
      </c>
      <c r="D178" s="294" t="s">
        <v>297</v>
      </c>
      <c r="E178" s="291">
        <v>114.24</v>
      </c>
      <c r="F178" s="270" t="s">
        <v>105</v>
      </c>
      <c r="G178" s="294" t="s">
        <v>297</v>
      </c>
      <c r="H178" s="324">
        <v>114.24</v>
      </c>
      <c r="I178" s="159" t="s">
        <v>574</v>
      </c>
      <c r="J178" s="152" t="s">
        <v>297</v>
      </c>
      <c r="K178" s="154">
        <v>114.24</v>
      </c>
      <c r="L178" s="333"/>
      <c r="M178" s="294"/>
      <c r="N178" s="294"/>
      <c r="O178" s="294"/>
      <c r="P178" s="294"/>
      <c r="Q178" s="294"/>
      <c r="R178" s="294"/>
      <c r="S178" s="294">
        <v>114.24</v>
      </c>
      <c r="T178" s="294"/>
      <c r="U178" s="294"/>
      <c r="V178" s="294"/>
      <c r="W178" s="294"/>
      <c r="X178" s="291"/>
      <c r="Y178" s="334">
        <f t="shared" si="27"/>
        <v>114.24</v>
      </c>
      <c r="Z178" s="90">
        <f t="shared" si="28"/>
        <v>0</v>
      </c>
      <c r="AA178" s="234">
        <f t="shared" si="35"/>
        <v>0</v>
      </c>
      <c r="AB178" s="282" t="s">
        <v>411</v>
      </c>
    </row>
    <row r="179" spans="1:28" ht="30">
      <c r="A179" s="11">
        <f t="shared" si="29"/>
        <v>174</v>
      </c>
      <c r="B179" s="78" t="s">
        <v>100</v>
      </c>
      <c r="C179" s="272" t="s">
        <v>101</v>
      </c>
      <c r="D179" s="294" t="s">
        <v>289</v>
      </c>
      <c r="E179" s="291">
        <v>4.4000000000000004</v>
      </c>
      <c r="F179" s="270" t="s">
        <v>101</v>
      </c>
      <c r="G179" s="294" t="s">
        <v>289</v>
      </c>
      <c r="H179" s="324">
        <v>4.4000000000000004</v>
      </c>
      <c r="I179" s="159" t="s">
        <v>558</v>
      </c>
      <c r="J179" s="152" t="s">
        <v>289</v>
      </c>
      <c r="K179" s="154">
        <v>4.4000000000000004</v>
      </c>
      <c r="L179" s="333"/>
      <c r="M179" s="294"/>
      <c r="N179" s="294"/>
      <c r="O179" s="294"/>
      <c r="P179" s="294"/>
      <c r="Q179" s="294"/>
      <c r="R179" s="294"/>
      <c r="S179" s="294">
        <v>4.4000000000000004</v>
      </c>
      <c r="T179" s="294"/>
      <c r="U179" s="294"/>
      <c r="V179" s="294"/>
      <c r="W179" s="294"/>
      <c r="X179" s="291"/>
      <c r="Y179" s="334">
        <f t="shared" si="27"/>
        <v>4.4000000000000004</v>
      </c>
      <c r="Z179" s="90">
        <f t="shared" si="28"/>
        <v>0</v>
      </c>
      <c r="AA179" s="234">
        <f t="shared" si="35"/>
        <v>0</v>
      </c>
      <c r="AB179" s="282" t="s">
        <v>411</v>
      </c>
    </row>
    <row r="180" spans="1:28" ht="30">
      <c r="A180" s="11">
        <f t="shared" si="29"/>
        <v>175</v>
      </c>
      <c r="B180" s="78" t="s">
        <v>106</v>
      </c>
      <c r="C180" s="272" t="s">
        <v>107</v>
      </c>
      <c r="D180" s="294" t="s">
        <v>293</v>
      </c>
      <c r="E180" s="291">
        <v>26.8</v>
      </c>
      <c r="F180" s="270" t="s">
        <v>107</v>
      </c>
      <c r="G180" s="294" t="s">
        <v>293</v>
      </c>
      <c r="H180" s="324">
        <v>26.8</v>
      </c>
      <c r="I180" s="159" t="s">
        <v>563</v>
      </c>
      <c r="J180" s="152" t="s">
        <v>293</v>
      </c>
      <c r="K180" s="154">
        <v>26.8</v>
      </c>
      <c r="L180" s="333"/>
      <c r="M180" s="294"/>
      <c r="N180" s="294"/>
      <c r="O180" s="294"/>
      <c r="P180" s="294"/>
      <c r="Q180" s="294"/>
      <c r="R180" s="294">
        <v>6.5</v>
      </c>
      <c r="S180" s="294">
        <v>20.3</v>
      </c>
      <c r="T180" s="294"/>
      <c r="U180" s="294"/>
      <c r="V180" s="294"/>
      <c r="W180" s="294"/>
      <c r="X180" s="291"/>
      <c r="Y180" s="334">
        <f t="shared" si="27"/>
        <v>26.8</v>
      </c>
      <c r="Z180" s="90">
        <f t="shared" si="28"/>
        <v>0</v>
      </c>
      <c r="AA180" s="234">
        <f t="shared" si="35"/>
        <v>0</v>
      </c>
      <c r="AB180" s="282" t="s">
        <v>411</v>
      </c>
    </row>
    <row r="181" spans="1:28" ht="30">
      <c r="A181" s="11">
        <f t="shared" si="29"/>
        <v>176</v>
      </c>
      <c r="B181" s="78" t="s">
        <v>62</v>
      </c>
      <c r="C181" s="272" t="s">
        <v>63</v>
      </c>
      <c r="D181" s="294" t="s">
        <v>289</v>
      </c>
      <c r="E181" s="291">
        <v>7.67</v>
      </c>
      <c r="F181" s="270" t="s">
        <v>63</v>
      </c>
      <c r="G181" s="294" t="s">
        <v>289</v>
      </c>
      <c r="H181" s="324">
        <v>7.67</v>
      </c>
      <c r="I181" s="159" t="s">
        <v>505</v>
      </c>
      <c r="J181" s="152" t="s">
        <v>651</v>
      </c>
      <c r="K181" s="167">
        <f>H181*1.5*1.1</f>
        <v>12.6555</v>
      </c>
      <c r="L181" s="333"/>
      <c r="M181" s="294"/>
      <c r="N181" s="294"/>
      <c r="O181" s="294"/>
      <c r="P181" s="294"/>
      <c r="Q181" s="294"/>
      <c r="R181" s="294"/>
      <c r="S181" s="294">
        <v>12.66</v>
      </c>
      <c r="T181" s="294"/>
      <c r="U181" s="294"/>
      <c r="V181" s="294"/>
      <c r="W181" s="294"/>
      <c r="X181" s="291"/>
      <c r="Y181" s="334">
        <f t="shared" si="27"/>
        <v>12.66</v>
      </c>
      <c r="Z181" s="90">
        <f t="shared" si="28"/>
        <v>-4.99</v>
      </c>
      <c r="AA181" s="234">
        <f t="shared" si="35"/>
        <v>-4.99</v>
      </c>
      <c r="AB181" s="282" t="s">
        <v>411</v>
      </c>
    </row>
    <row r="182" spans="1:28" s="188" customFormat="1" ht="30">
      <c r="A182" s="134">
        <f t="shared" si="29"/>
        <v>177</v>
      </c>
      <c r="B182" s="78"/>
      <c r="C182" s="272"/>
      <c r="D182" s="294"/>
      <c r="E182" s="291"/>
      <c r="F182" s="243" t="s">
        <v>995</v>
      </c>
      <c r="G182" s="152" t="s">
        <v>291</v>
      </c>
      <c r="H182" s="153">
        <v>20</v>
      </c>
      <c r="I182" s="159" t="s">
        <v>878</v>
      </c>
      <c r="J182" s="152" t="s">
        <v>291</v>
      </c>
      <c r="K182" s="167">
        <f>8+4*3</f>
        <v>20</v>
      </c>
      <c r="L182" s="155"/>
      <c r="M182" s="152"/>
      <c r="N182" s="152"/>
      <c r="O182" s="152"/>
      <c r="P182" s="152"/>
      <c r="Q182" s="152"/>
      <c r="R182" s="152"/>
      <c r="S182" s="152">
        <v>20</v>
      </c>
      <c r="T182" s="152"/>
      <c r="U182" s="152"/>
      <c r="V182" s="152"/>
      <c r="W182" s="152"/>
      <c r="X182" s="156"/>
      <c r="Y182" s="334">
        <f t="shared" ref="Y182" si="36">SUM(L182:X182)</f>
        <v>20</v>
      </c>
      <c r="Z182" s="90">
        <f t="shared" ref="Z182" si="37">H182-Y182</f>
        <v>0</v>
      </c>
      <c r="AA182" s="234">
        <f t="shared" si="35"/>
        <v>-20</v>
      </c>
      <c r="AB182" s="282" t="s">
        <v>411</v>
      </c>
    </row>
    <row r="183" spans="1:28" s="65" customFormat="1" ht="30">
      <c r="A183" s="373">
        <f t="shared" si="29"/>
        <v>178</v>
      </c>
      <c r="B183" s="79"/>
      <c r="C183" s="80" t="s">
        <v>570</v>
      </c>
      <c r="D183" s="81"/>
      <c r="E183" s="113"/>
      <c r="F183" s="274" t="s">
        <v>570</v>
      </c>
      <c r="G183" s="22"/>
      <c r="H183" s="89"/>
      <c r="I183" s="146"/>
      <c r="J183" s="22"/>
      <c r="K183" s="146"/>
      <c r="L183" s="107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108"/>
      <c r="Y183" s="100"/>
      <c r="Z183" s="89"/>
      <c r="AA183" s="288"/>
      <c r="AB183" s="283"/>
    </row>
    <row r="184" spans="1:28" ht="60">
      <c r="A184" s="11">
        <f t="shared" si="29"/>
        <v>179</v>
      </c>
      <c r="B184" s="78" t="s">
        <v>14</v>
      </c>
      <c r="C184" s="272" t="s">
        <v>15</v>
      </c>
      <c r="D184" s="294" t="s">
        <v>289</v>
      </c>
      <c r="E184" s="291">
        <v>2.56</v>
      </c>
      <c r="F184" s="270" t="s">
        <v>15</v>
      </c>
      <c r="G184" s="294" t="s">
        <v>289</v>
      </c>
      <c r="H184" s="324">
        <v>2.56</v>
      </c>
      <c r="I184" s="332"/>
      <c r="J184" s="294" t="s">
        <v>289</v>
      </c>
      <c r="K184" s="332"/>
      <c r="L184" s="333"/>
      <c r="M184" s="294"/>
      <c r="N184" s="294"/>
      <c r="O184" s="294"/>
      <c r="P184" s="294"/>
      <c r="Q184" s="294"/>
      <c r="R184" s="294"/>
      <c r="S184" s="294">
        <v>2.56</v>
      </c>
      <c r="T184" s="294"/>
      <c r="U184" s="294"/>
      <c r="V184" s="294"/>
      <c r="W184" s="294"/>
      <c r="X184" s="291"/>
      <c r="Y184" s="334">
        <f t="shared" si="27"/>
        <v>2.56</v>
      </c>
      <c r="Z184" s="90">
        <f t="shared" si="28"/>
        <v>0</v>
      </c>
      <c r="AA184" s="234">
        <f t="shared" ref="AA184:AA191" si="38">E184-Y184</f>
        <v>0</v>
      </c>
      <c r="AB184" s="281" t="s">
        <v>411</v>
      </c>
    </row>
    <row r="185" spans="1:28" ht="30">
      <c r="A185" s="11">
        <f t="shared" si="29"/>
        <v>180</v>
      </c>
      <c r="B185" s="78" t="s">
        <v>100</v>
      </c>
      <c r="C185" s="272" t="s">
        <v>101</v>
      </c>
      <c r="D185" s="294" t="s">
        <v>289</v>
      </c>
      <c r="E185" s="291">
        <v>0.12</v>
      </c>
      <c r="F185" s="270" t="s">
        <v>101</v>
      </c>
      <c r="G185" s="294" t="s">
        <v>289</v>
      </c>
      <c r="H185" s="324">
        <v>0.12</v>
      </c>
      <c r="I185" s="159" t="s">
        <v>656</v>
      </c>
      <c r="J185" s="152" t="s">
        <v>289</v>
      </c>
      <c r="K185" s="154">
        <f>0.06*2</f>
        <v>0.12</v>
      </c>
      <c r="L185" s="333"/>
      <c r="M185" s="294"/>
      <c r="N185" s="294"/>
      <c r="O185" s="294"/>
      <c r="P185" s="294"/>
      <c r="Q185" s="294"/>
      <c r="R185" s="294"/>
      <c r="S185" s="294">
        <v>0.12</v>
      </c>
      <c r="T185" s="294"/>
      <c r="U185" s="294"/>
      <c r="V185" s="294"/>
      <c r="W185" s="294"/>
      <c r="X185" s="291"/>
      <c r="Y185" s="334">
        <f t="shared" si="27"/>
        <v>0.12</v>
      </c>
      <c r="Z185" s="90">
        <f t="shared" si="28"/>
        <v>0</v>
      </c>
      <c r="AA185" s="234">
        <f t="shared" si="38"/>
        <v>0</v>
      </c>
      <c r="AB185" s="282" t="s">
        <v>411</v>
      </c>
    </row>
    <row r="186" spans="1:28" ht="30">
      <c r="A186" s="11">
        <f t="shared" si="29"/>
        <v>181</v>
      </c>
      <c r="B186" s="78" t="s">
        <v>102</v>
      </c>
      <c r="C186" s="272" t="s">
        <v>103</v>
      </c>
      <c r="D186" s="294" t="s">
        <v>292</v>
      </c>
      <c r="E186" s="291">
        <v>1.4919999999999999E-2</v>
      </c>
      <c r="F186" s="270" t="s">
        <v>103</v>
      </c>
      <c r="G186" s="294" t="s">
        <v>292</v>
      </c>
      <c r="H186" s="324">
        <v>1.4919999999999999E-2</v>
      </c>
      <c r="I186" s="159" t="s">
        <v>559</v>
      </c>
      <c r="J186" s="152" t="s">
        <v>297</v>
      </c>
      <c r="K186" s="154">
        <f>5*2</f>
        <v>10</v>
      </c>
      <c r="L186" s="333"/>
      <c r="M186" s="294"/>
      <c r="N186" s="294"/>
      <c r="O186" s="294"/>
      <c r="P186" s="294"/>
      <c r="Q186" s="294"/>
      <c r="R186" s="294"/>
      <c r="S186" s="294">
        <f>H186</f>
        <v>1.4919999999999999E-2</v>
      </c>
      <c r="T186" s="294"/>
      <c r="U186" s="294"/>
      <c r="V186" s="294"/>
      <c r="W186" s="294"/>
      <c r="X186" s="291"/>
      <c r="Y186" s="334">
        <f t="shared" si="27"/>
        <v>1.4919999999999999E-2</v>
      </c>
      <c r="Z186" s="90">
        <f t="shared" si="28"/>
        <v>0</v>
      </c>
      <c r="AA186" s="234">
        <f t="shared" si="38"/>
        <v>0</v>
      </c>
      <c r="AB186" s="282" t="s">
        <v>411</v>
      </c>
    </row>
    <row r="187" spans="1:28" ht="30" outlineLevel="1">
      <c r="A187" s="11">
        <f t="shared" si="29"/>
        <v>182</v>
      </c>
      <c r="B187" s="78"/>
      <c r="C187" s="272"/>
      <c r="D187" s="294"/>
      <c r="E187" s="291"/>
      <c r="F187" s="270"/>
      <c r="G187" s="294"/>
      <c r="H187" s="324"/>
      <c r="I187" s="159" t="s">
        <v>560</v>
      </c>
      <c r="J187" s="152" t="s">
        <v>297</v>
      </c>
      <c r="K187" s="154">
        <f>2.46*2</f>
        <v>4.92</v>
      </c>
      <c r="L187" s="333"/>
      <c r="M187" s="294"/>
      <c r="N187" s="294"/>
      <c r="O187" s="294"/>
      <c r="P187" s="294"/>
      <c r="Q187" s="294"/>
      <c r="R187" s="294"/>
      <c r="S187" s="294">
        <v>4.92</v>
      </c>
      <c r="T187" s="294"/>
      <c r="U187" s="294"/>
      <c r="V187" s="294"/>
      <c r="W187" s="294"/>
      <c r="X187" s="291"/>
      <c r="Y187" s="334">
        <f t="shared" ref="Y187" si="39">SUM(L187:X187)</f>
        <v>4.92</v>
      </c>
      <c r="Z187" s="90">
        <f>K187-Y187</f>
        <v>0</v>
      </c>
      <c r="AA187" s="234">
        <f t="shared" si="38"/>
        <v>-4.92</v>
      </c>
      <c r="AB187" s="282" t="s">
        <v>411</v>
      </c>
    </row>
    <row r="188" spans="1:28" ht="30">
      <c r="A188" s="11">
        <f t="shared" si="29"/>
        <v>183</v>
      </c>
      <c r="B188" s="78" t="s">
        <v>104</v>
      </c>
      <c r="C188" s="272" t="s">
        <v>105</v>
      </c>
      <c r="D188" s="294" t="s">
        <v>297</v>
      </c>
      <c r="E188" s="291">
        <v>0.38</v>
      </c>
      <c r="F188" s="270" t="s">
        <v>105</v>
      </c>
      <c r="G188" s="294" t="s">
        <v>297</v>
      </c>
      <c r="H188" s="324">
        <v>0.38</v>
      </c>
      <c r="I188" s="159" t="s">
        <v>575</v>
      </c>
      <c r="J188" s="152" t="s">
        <v>297</v>
      </c>
      <c r="K188" s="154">
        <f>0.19*2</f>
        <v>0.38</v>
      </c>
      <c r="L188" s="333"/>
      <c r="M188" s="294"/>
      <c r="N188" s="294"/>
      <c r="O188" s="294"/>
      <c r="P188" s="294"/>
      <c r="Q188" s="294"/>
      <c r="R188" s="294"/>
      <c r="S188" s="294">
        <v>0.38</v>
      </c>
      <c r="T188" s="294"/>
      <c r="U188" s="294"/>
      <c r="V188" s="294"/>
      <c r="W188" s="294"/>
      <c r="X188" s="291"/>
      <c r="Y188" s="334">
        <f t="shared" si="27"/>
        <v>0.38</v>
      </c>
      <c r="Z188" s="90">
        <f t="shared" si="28"/>
        <v>0</v>
      </c>
      <c r="AA188" s="234">
        <f t="shared" si="38"/>
        <v>0</v>
      </c>
      <c r="AB188" s="282" t="s">
        <v>411</v>
      </c>
    </row>
    <row r="189" spans="1:28" ht="30">
      <c r="A189" s="11">
        <f t="shared" si="29"/>
        <v>184</v>
      </c>
      <c r="B189" s="78" t="s">
        <v>100</v>
      </c>
      <c r="C189" s="272" t="s">
        <v>101</v>
      </c>
      <c r="D189" s="294" t="s">
        <v>289</v>
      </c>
      <c r="E189" s="291">
        <v>0.42</v>
      </c>
      <c r="F189" s="270" t="s">
        <v>101</v>
      </c>
      <c r="G189" s="294" t="s">
        <v>289</v>
      </c>
      <c r="H189" s="324">
        <v>0.42</v>
      </c>
      <c r="I189" s="159" t="s">
        <v>558</v>
      </c>
      <c r="J189" s="152" t="s">
        <v>289</v>
      </c>
      <c r="K189" s="154">
        <f>0.21*2</f>
        <v>0.42</v>
      </c>
      <c r="L189" s="333"/>
      <c r="M189" s="294"/>
      <c r="N189" s="294"/>
      <c r="O189" s="294"/>
      <c r="P189" s="294"/>
      <c r="Q189" s="294"/>
      <c r="R189" s="294"/>
      <c r="S189" s="294">
        <v>0.42</v>
      </c>
      <c r="T189" s="294"/>
      <c r="U189" s="294"/>
      <c r="V189" s="294"/>
      <c r="W189" s="294"/>
      <c r="X189" s="291"/>
      <c r="Y189" s="334">
        <f t="shared" si="27"/>
        <v>0.42</v>
      </c>
      <c r="Z189" s="90">
        <f t="shared" si="28"/>
        <v>0</v>
      </c>
      <c r="AA189" s="234">
        <f t="shared" si="38"/>
        <v>0</v>
      </c>
      <c r="AB189" s="282" t="s">
        <v>411</v>
      </c>
    </row>
    <row r="190" spans="1:28" ht="30">
      <c r="A190" s="11">
        <f t="shared" si="29"/>
        <v>185</v>
      </c>
      <c r="B190" s="78" t="s">
        <v>106</v>
      </c>
      <c r="C190" s="272" t="s">
        <v>107</v>
      </c>
      <c r="D190" s="294" t="s">
        <v>293</v>
      </c>
      <c r="E190" s="291">
        <v>2.8</v>
      </c>
      <c r="F190" s="270" t="s">
        <v>107</v>
      </c>
      <c r="G190" s="294" t="s">
        <v>293</v>
      </c>
      <c r="H190" s="324">
        <v>2.8</v>
      </c>
      <c r="I190" s="159" t="s">
        <v>563</v>
      </c>
      <c r="J190" s="152" t="s">
        <v>293</v>
      </c>
      <c r="K190" s="154">
        <v>2.8</v>
      </c>
      <c r="L190" s="333"/>
      <c r="M190" s="294"/>
      <c r="N190" s="294"/>
      <c r="O190" s="294"/>
      <c r="P190" s="294"/>
      <c r="Q190" s="294"/>
      <c r="R190" s="294"/>
      <c r="S190" s="294">
        <v>0.6</v>
      </c>
      <c r="T190" s="294">
        <v>2.2000000000000002</v>
      </c>
      <c r="U190" s="294"/>
      <c r="V190" s="294"/>
      <c r="W190" s="294"/>
      <c r="X190" s="291"/>
      <c r="Y190" s="334">
        <f t="shared" si="27"/>
        <v>2.8000000000000003</v>
      </c>
      <c r="Z190" s="90">
        <f t="shared" si="28"/>
        <v>0</v>
      </c>
      <c r="AA190" s="234">
        <f t="shared" si="38"/>
        <v>0</v>
      </c>
      <c r="AB190" s="282" t="s">
        <v>411</v>
      </c>
    </row>
    <row r="191" spans="1:28" ht="30">
      <c r="A191" s="11">
        <f t="shared" si="29"/>
        <v>186</v>
      </c>
      <c r="B191" s="78" t="s">
        <v>62</v>
      </c>
      <c r="C191" s="272" t="s">
        <v>63</v>
      </c>
      <c r="D191" s="294" t="s">
        <v>289</v>
      </c>
      <c r="E191" s="291">
        <v>2.02</v>
      </c>
      <c r="F191" s="270" t="s">
        <v>63</v>
      </c>
      <c r="G191" s="294" t="s">
        <v>289</v>
      </c>
      <c r="H191" s="324">
        <v>2.02</v>
      </c>
      <c r="I191" s="332"/>
      <c r="J191" s="294" t="s">
        <v>289</v>
      </c>
      <c r="K191" s="332"/>
      <c r="L191" s="333"/>
      <c r="M191" s="294"/>
      <c r="N191" s="294"/>
      <c r="O191" s="294"/>
      <c r="P191" s="294"/>
      <c r="Q191" s="294"/>
      <c r="R191" s="294"/>
      <c r="S191" s="294"/>
      <c r="T191" s="294">
        <v>2.02</v>
      </c>
      <c r="U191" s="294"/>
      <c r="V191" s="294"/>
      <c r="W191" s="294"/>
      <c r="X191" s="291"/>
      <c r="Y191" s="334">
        <f t="shared" si="27"/>
        <v>2.02</v>
      </c>
      <c r="Z191" s="90">
        <f t="shared" si="28"/>
        <v>0</v>
      </c>
      <c r="AA191" s="234">
        <f t="shared" si="38"/>
        <v>0</v>
      </c>
      <c r="AB191" s="282" t="s">
        <v>411</v>
      </c>
    </row>
    <row r="192" spans="1:28" s="65" customFormat="1" ht="30">
      <c r="A192" s="373">
        <f t="shared" si="29"/>
        <v>187</v>
      </c>
      <c r="B192" s="79"/>
      <c r="C192" s="80" t="s">
        <v>571</v>
      </c>
      <c r="D192" s="81"/>
      <c r="E192" s="113"/>
      <c r="F192" s="275" t="s">
        <v>571</v>
      </c>
      <c r="G192" s="81"/>
      <c r="H192" s="91"/>
      <c r="I192" s="147"/>
      <c r="J192" s="81"/>
      <c r="K192" s="147"/>
      <c r="L192" s="112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113"/>
      <c r="Y192" s="102"/>
      <c r="Z192" s="91"/>
      <c r="AA192" s="289"/>
      <c r="AB192" s="284"/>
    </row>
    <row r="193" spans="1:28" ht="60">
      <c r="A193" s="11">
        <f t="shared" si="29"/>
        <v>188</v>
      </c>
      <c r="B193" s="78" t="s">
        <v>14</v>
      </c>
      <c r="C193" s="272" t="s">
        <v>15</v>
      </c>
      <c r="D193" s="294" t="s">
        <v>289</v>
      </c>
      <c r="E193" s="291">
        <v>3.88</v>
      </c>
      <c r="F193" s="270" t="s">
        <v>15</v>
      </c>
      <c r="G193" s="294" t="s">
        <v>289</v>
      </c>
      <c r="H193" s="324">
        <v>3.88</v>
      </c>
      <c r="I193" s="332"/>
      <c r="J193" s="294" t="s">
        <v>289</v>
      </c>
      <c r="K193" s="332"/>
      <c r="L193" s="333"/>
      <c r="M193" s="294"/>
      <c r="N193" s="294"/>
      <c r="O193" s="294"/>
      <c r="P193" s="294"/>
      <c r="Q193" s="294"/>
      <c r="R193" s="294"/>
      <c r="S193" s="294">
        <v>3.88</v>
      </c>
      <c r="T193" s="294"/>
      <c r="U193" s="294"/>
      <c r="V193" s="294"/>
      <c r="W193" s="294"/>
      <c r="X193" s="291"/>
      <c r="Y193" s="334">
        <f t="shared" si="27"/>
        <v>3.88</v>
      </c>
      <c r="Z193" s="90">
        <f t="shared" si="28"/>
        <v>0</v>
      </c>
      <c r="AA193" s="234">
        <f t="shared" ref="AA193:AA199" si="40">E193-Y193</f>
        <v>0</v>
      </c>
      <c r="AB193" s="281" t="s">
        <v>411</v>
      </c>
    </row>
    <row r="194" spans="1:28" ht="30">
      <c r="A194" s="11">
        <f t="shared" si="29"/>
        <v>189</v>
      </c>
      <c r="B194" s="78" t="s">
        <v>100</v>
      </c>
      <c r="C194" s="272" t="s">
        <v>101</v>
      </c>
      <c r="D194" s="294" t="s">
        <v>289</v>
      </c>
      <c r="E194" s="291">
        <v>0.2</v>
      </c>
      <c r="F194" s="270" t="s">
        <v>101</v>
      </c>
      <c r="G194" s="294" t="s">
        <v>289</v>
      </c>
      <c r="H194" s="324">
        <v>0.2</v>
      </c>
      <c r="I194" s="159" t="s">
        <v>557</v>
      </c>
      <c r="J194" s="152" t="s">
        <v>289</v>
      </c>
      <c r="K194" s="154">
        <v>0.2</v>
      </c>
      <c r="L194" s="333"/>
      <c r="M194" s="294"/>
      <c r="N194" s="294"/>
      <c r="O194" s="294"/>
      <c r="P194" s="294"/>
      <c r="Q194" s="294"/>
      <c r="R194" s="294"/>
      <c r="S194" s="294">
        <v>0.2</v>
      </c>
      <c r="T194" s="294"/>
      <c r="U194" s="294"/>
      <c r="V194" s="294"/>
      <c r="W194" s="294"/>
      <c r="X194" s="291"/>
      <c r="Y194" s="334">
        <f t="shared" si="27"/>
        <v>0.2</v>
      </c>
      <c r="Z194" s="90">
        <f t="shared" si="28"/>
        <v>0</v>
      </c>
      <c r="AA194" s="234">
        <f t="shared" si="40"/>
        <v>0</v>
      </c>
      <c r="AB194" s="282" t="s">
        <v>411</v>
      </c>
    </row>
    <row r="195" spans="1:28" ht="30">
      <c r="A195" s="11">
        <f t="shared" si="29"/>
        <v>190</v>
      </c>
      <c r="B195" s="78" t="s">
        <v>102</v>
      </c>
      <c r="C195" s="272" t="s">
        <v>103</v>
      </c>
      <c r="D195" s="294" t="s">
        <v>292</v>
      </c>
      <c r="E195" s="291">
        <v>3.5999999999999997E-2</v>
      </c>
      <c r="F195" s="270" t="s">
        <v>103</v>
      </c>
      <c r="G195" s="294" t="s">
        <v>292</v>
      </c>
      <c r="H195" s="324">
        <v>3.5999999999999997E-2</v>
      </c>
      <c r="I195" s="159" t="s">
        <v>559</v>
      </c>
      <c r="J195" s="152" t="s">
        <v>297</v>
      </c>
      <c r="K195" s="154">
        <v>30.2</v>
      </c>
      <c r="L195" s="333"/>
      <c r="M195" s="294"/>
      <c r="N195" s="294"/>
      <c r="O195" s="294"/>
      <c r="P195" s="294"/>
      <c r="Q195" s="294"/>
      <c r="R195" s="294"/>
      <c r="S195" s="294"/>
      <c r="T195" s="294">
        <v>3.5999999999999997E-2</v>
      </c>
      <c r="U195" s="294"/>
      <c r="V195" s="294"/>
      <c r="W195" s="294"/>
      <c r="X195" s="291"/>
      <c r="Y195" s="334">
        <f t="shared" si="27"/>
        <v>3.5999999999999997E-2</v>
      </c>
      <c r="Z195" s="90">
        <f t="shared" si="28"/>
        <v>0</v>
      </c>
      <c r="AA195" s="234">
        <f t="shared" si="40"/>
        <v>0</v>
      </c>
      <c r="AB195" s="282" t="s">
        <v>411</v>
      </c>
    </row>
    <row r="196" spans="1:28" ht="30" outlineLevel="1">
      <c r="A196" s="11">
        <f t="shared" si="29"/>
        <v>191</v>
      </c>
      <c r="B196" s="78"/>
      <c r="C196" s="272"/>
      <c r="D196" s="294"/>
      <c r="E196" s="291"/>
      <c r="F196" s="270"/>
      <c r="G196" s="294"/>
      <c r="H196" s="324"/>
      <c r="I196" s="159" t="s">
        <v>573</v>
      </c>
      <c r="J196" s="152" t="s">
        <v>297</v>
      </c>
      <c r="K196" s="154">
        <v>5.8</v>
      </c>
      <c r="L196" s="333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1"/>
      <c r="Y196" s="334"/>
      <c r="Z196" s="90"/>
      <c r="AA196" s="234">
        <f t="shared" si="40"/>
        <v>0</v>
      </c>
      <c r="AB196" s="282" t="s">
        <v>411</v>
      </c>
    </row>
    <row r="197" spans="1:28" ht="30">
      <c r="A197" s="11">
        <f t="shared" si="29"/>
        <v>192</v>
      </c>
      <c r="B197" s="78" t="s">
        <v>100</v>
      </c>
      <c r="C197" s="272" t="s">
        <v>101</v>
      </c>
      <c r="D197" s="294" t="s">
        <v>289</v>
      </c>
      <c r="E197" s="291">
        <v>1</v>
      </c>
      <c r="F197" s="270" t="s">
        <v>101</v>
      </c>
      <c r="G197" s="294" t="s">
        <v>289</v>
      </c>
      <c r="H197" s="324">
        <v>1</v>
      </c>
      <c r="I197" s="159" t="s">
        <v>558</v>
      </c>
      <c r="J197" s="152" t="s">
        <v>289</v>
      </c>
      <c r="K197" s="154">
        <v>0.8</v>
      </c>
      <c r="L197" s="333"/>
      <c r="M197" s="294"/>
      <c r="N197" s="294"/>
      <c r="O197" s="294"/>
      <c r="P197" s="294"/>
      <c r="Q197" s="294"/>
      <c r="R197" s="294"/>
      <c r="S197" s="294"/>
      <c r="T197" s="294">
        <v>1</v>
      </c>
      <c r="U197" s="294"/>
      <c r="V197" s="294"/>
      <c r="W197" s="294"/>
      <c r="X197" s="291"/>
      <c r="Y197" s="334">
        <f t="shared" si="27"/>
        <v>1</v>
      </c>
      <c r="Z197" s="90">
        <f t="shared" si="28"/>
        <v>0</v>
      </c>
      <c r="AA197" s="234">
        <f t="shared" si="40"/>
        <v>0</v>
      </c>
      <c r="AB197" s="282" t="s">
        <v>411</v>
      </c>
    </row>
    <row r="198" spans="1:28" ht="30">
      <c r="A198" s="11">
        <f t="shared" si="29"/>
        <v>193</v>
      </c>
      <c r="B198" s="78" t="s">
        <v>106</v>
      </c>
      <c r="C198" s="272" t="s">
        <v>107</v>
      </c>
      <c r="D198" s="294" t="s">
        <v>293</v>
      </c>
      <c r="E198" s="291">
        <v>11.8</v>
      </c>
      <c r="F198" s="270" t="s">
        <v>107</v>
      </c>
      <c r="G198" s="294" t="s">
        <v>293</v>
      </c>
      <c r="H198" s="324">
        <v>11.8</v>
      </c>
      <c r="I198" s="159" t="s">
        <v>563</v>
      </c>
      <c r="J198" s="152" t="s">
        <v>293</v>
      </c>
      <c r="K198" s="154">
        <v>2.8</v>
      </c>
      <c r="L198" s="333"/>
      <c r="M198" s="294"/>
      <c r="N198" s="294"/>
      <c r="O198" s="294"/>
      <c r="P198" s="294"/>
      <c r="Q198" s="294"/>
      <c r="R198" s="294"/>
      <c r="S198" s="294">
        <v>1.8</v>
      </c>
      <c r="T198" s="294">
        <v>10</v>
      </c>
      <c r="U198" s="294"/>
      <c r="V198" s="294"/>
      <c r="W198" s="294"/>
      <c r="X198" s="291"/>
      <c r="Y198" s="334">
        <f t="shared" si="27"/>
        <v>11.8</v>
      </c>
      <c r="Z198" s="90">
        <f t="shared" si="28"/>
        <v>0</v>
      </c>
      <c r="AA198" s="234">
        <f t="shared" si="40"/>
        <v>0</v>
      </c>
      <c r="AB198" s="282" t="s">
        <v>411</v>
      </c>
    </row>
    <row r="199" spans="1:28" ht="30">
      <c r="A199" s="11">
        <f t="shared" si="29"/>
        <v>194</v>
      </c>
      <c r="B199" s="78" t="s">
        <v>62</v>
      </c>
      <c r="C199" s="272" t="s">
        <v>63</v>
      </c>
      <c r="D199" s="294" t="s">
        <v>289</v>
      </c>
      <c r="E199" s="291">
        <v>2.6799999999999997</v>
      </c>
      <c r="F199" s="270" t="s">
        <v>63</v>
      </c>
      <c r="G199" s="294" t="s">
        <v>289</v>
      </c>
      <c r="H199" s="324">
        <v>2.6799999999999997</v>
      </c>
      <c r="I199" s="332"/>
      <c r="J199" s="294" t="s">
        <v>289</v>
      </c>
      <c r="K199" s="332"/>
      <c r="L199" s="333"/>
      <c r="M199" s="294"/>
      <c r="N199" s="294"/>
      <c r="O199" s="294"/>
      <c r="P199" s="294"/>
      <c r="Q199" s="294"/>
      <c r="R199" s="294"/>
      <c r="S199" s="294"/>
      <c r="T199" s="294">
        <v>2.68</v>
      </c>
      <c r="U199" s="294"/>
      <c r="V199" s="294"/>
      <c r="W199" s="294"/>
      <c r="X199" s="291"/>
      <c r="Y199" s="334">
        <f t="shared" si="27"/>
        <v>2.68</v>
      </c>
      <c r="Z199" s="90">
        <f t="shared" si="28"/>
        <v>0</v>
      </c>
      <c r="AA199" s="234">
        <f t="shared" si="40"/>
        <v>0</v>
      </c>
      <c r="AB199" s="282" t="s">
        <v>411</v>
      </c>
    </row>
    <row r="200" spans="1:28" s="65" customFormat="1">
      <c r="A200" s="373">
        <f t="shared" ref="A200:A263" si="41">A199+1</f>
        <v>195</v>
      </c>
      <c r="B200" s="79"/>
      <c r="C200" s="80" t="s">
        <v>108</v>
      </c>
      <c r="D200" s="81"/>
      <c r="E200" s="113"/>
      <c r="F200" s="274" t="s">
        <v>108</v>
      </c>
      <c r="G200" s="22"/>
      <c r="H200" s="89"/>
      <c r="I200" s="146"/>
      <c r="J200" s="22"/>
      <c r="K200" s="146"/>
      <c r="L200" s="107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108"/>
      <c r="Y200" s="100"/>
      <c r="Z200" s="89"/>
      <c r="AA200" s="288"/>
      <c r="AB200" s="283"/>
    </row>
    <row r="201" spans="1:28" s="65" customFormat="1">
      <c r="A201" s="373">
        <f t="shared" si="41"/>
        <v>196</v>
      </c>
      <c r="B201" s="79"/>
      <c r="C201" s="80" t="s">
        <v>109</v>
      </c>
      <c r="D201" s="81"/>
      <c r="E201" s="113"/>
      <c r="F201" s="274" t="s">
        <v>109</v>
      </c>
      <c r="G201" s="22"/>
      <c r="H201" s="89"/>
      <c r="I201" s="146"/>
      <c r="J201" s="22"/>
      <c r="K201" s="146"/>
      <c r="L201" s="107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108"/>
      <c r="Y201" s="100"/>
      <c r="Z201" s="89"/>
      <c r="AA201" s="146"/>
      <c r="AB201" s="279"/>
    </row>
    <row r="202" spans="1:28">
      <c r="A202" s="11">
        <f t="shared" si="41"/>
        <v>197</v>
      </c>
      <c r="B202" s="78" t="s">
        <v>110</v>
      </c>
      <c r="C202" s="272" t="s">
        <v>111</v>
      </c>
      <c r="D202" s="294" t="s">
        <v>294</v>
      </c>
      <c r="E202" s="291">
        <v>1</v>
      </c>
      <c r="F202" s="241" t="s">
        <v>792</v>
      </c>
      <c r="G202" s="24" t="s">
        <v>294</v>
      </c>
      <c r="H202" s="92">
        <v>1</v>
      </c>
      <c r="I202" s="159" t="s">
        <v>576</v>
      </c>
      <c r="J202" s="152" t="s">
        <v>294</v>
      </c>
      <c r="K202" s="154">
        <v>1</v>
      </c>
      <c r="L202" s="11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115"/>
      <c r="Y202" s="308">
        <f t="shared" si="27"/>
        <v>0</v>
      </c>
      <c r="Z202" s="85">
        <f t="shared" si="28"/>
        <v>1</v>
      </c>
      <c r="AA202" s="234">
        <f t="shared" ref="AA202:AA211" si="42">E202-Y202</f>
        <v>1</v>
      </c>
      <c r="AB202" s="48"/>
    </row>
    <row r="203" spans="1:28" ht="30">
      <c r="A203" s="11">
        <f t="shared" si="41"/>
        <v>198</v>
      </c>
      <c r="B203" s="78" t="s">
        <v>112</v>
      </c>
      <c r="C203" s="272" t="s">
        <v>113</v>
      </c>
      <c r="D203" s="294" t="s">
        <v>294</v>
      </c>
      <c r="E203" s="291">
        <v>1</v>
      </c>
      <c r="F203" s="241" t="s">
        <v>113</v>
      </c>
      <c r="G203" s="24" t="s">
        <v>294</v>
      </c>
      <c r="H203" s="92">
        <v>1</v>
      </c>
      <c r="I203" s="159" t="s">
        <v>577</v>
      </c>
      <c r="J203" s="152" t="s">
        <v>294</v>
      </c>
      <c r="K203" s="154">
        <v>1</v>
      </c>
      <c r="L203" s="11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115"/>
      <c r="Y203" s="308">
        <f t="shared" si="27"/>
        <v>0</v>
      </c>
      <c r="Z203" s="85">
        <f t="shared" si="28"/>
        <v>1</v>
      </c>
      <c r="AA203" s="234">
        <f t="shared" si="42"/>
        <v>1</v>
      </c>
      <c r="AB203" s="48"/>
    </row>
    <row r="204" spans="1:28" ht="30">
      <c r="A204" s="11">
        <f t="shared" si="41"/>
        <v>199</v>
      </c>
      <c r="B204" s="78" t="s">
        <v>114</v>
      </c>
      <c r="C204" s="272" t="s">
        <v>115</v>
      </c>
      <c r="D204" s="294" t="s">
        <v>294</v>
      </c>
      <c r="E204" s="291">
        <v>1</v>
      </c>
      <c r="F204" s="241" t="s">
        <v>115</v>
      </c>
      <c r="G204" s="24" t="s">
        <v>294</v>
      </c>
      <c r="H204" s="92">
        <v>1</v>
      </c>
      <c r="I204" s="159" t="s">
        <v>578</v>
      </c>
      <c r="J204" s="152" t="s">
        <v>294</v>
      </c>
      <c r="K204" s="154">
        <v>1</v>
      </c>
      <c r="L204" s="11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115"/>
      <c r="Y204" s="308">
        <f t="shared" si="27"/>
        <v>0</v>
      </c>
      <c r="Z204" s="85">
        <f t="shared" si="28"/>
        <v>1</v>
      </c>
      <c r="AA204" s="234">
        <f t="shared" si="42"/>
        <v>1</v>
      </c>
      <c r="AB204" s="48"/>
    </row>
    <row r="205" spans="1:28" ht="30">
      <c r="A205" s="11">
        <f t="shared" si="41"/>
        <v>200</v>
      </c>
      <c r="B205" s="78" t="s">
        <v>116</v>
      </c>
      <c r="C205" s="272" t="s">
        <v>117</v>
      </c>
      <c r="D205" s="294" t="s">
        <v>294</v>
      </c>
      <c r="E205" s="291">
        <v>3</v>
      </c>
      <c r="F205" s="241" t="s">
        <v>117</v>
      </c>
      <c r="G205" s="24" t="s">
        <v>294</v>
      </c>
      <c r="H205" s="92">
        <v>3</v>
      </c>
      <c r="I205" s="159" t="s">
        <v>579</v>
      </c>
      <c r="J205" s="152" t="s">
        <v>294</v>
      </c>
      <c r="K205" s="154">
        <v>3</v>
      </c>
      <c r="L205" s="11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115"/>
      <c r="Y205" s="308">
        <f t="shared" ref="Y205:Y309" si="43">SUM(L205:X205)</f>
        <v>0</v>
      </c>
      <c r="Z205" s="85">
        <f t="shared" ref="Z205:Z309" si="44">H205-Y205</f>
        <v>3</v>
      </c>
      <c r="AA205" s="234">
        <f t="shared" si="42"/>
        <v>3</v>
      </c>
      <c r="AB205" s="48"/>
    </row>
    <row r="206" spans="1:28" ht="30">
      <c r="A206" s="11">
        <f t="shared" si="41"/>
        <v>201</v>
      </c>
      <c r="B206" s="78" t="s">
        <v>118</v>
      </c>
      <c r="C206" s="272" t="s">
        <v>119</v>
      </c>
      <c r="D206" s="294" t="s">
        <v>294</v>
      </c>
      <c r="E206" s="291">
        <v>1</v>
      </c>
      <c r="F206" s="241" t="s">
        <v>119</v>
      </c>
      <c r="G206" s="24" t="s">
        <v>294</v>
      </c>
      <c r="H206" s="92">
        <v>1</v>
      </c>
      <c r="I206" s="159" t="s">
        <v>580</v>
      </c>
      <c r="J206" s="152" t="s">
        <v>294</v>
      </c>
      <c r="K206" s="154">
        <v>1</v>
      </c>
      <c r="L206" s="11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115"/>
      <c r="Y206" s="308">
        <f t="shared" si="43"/>
        <v>0</v>
      </c>
      <c r="Z206" s="85">
        <f t="shared" si="44"/>
        <v>1</v>
      </c>
      <c r="AA206" s="234">
        <f t="shared" si="42"/>
        <v>1</v>
      </c>
      <c r="AB206" s="48"/>
    </row>
    <row r="207" spans="1:28" ht="30">
      <c r="A207" s="11">
        <f t="shared" si="41"/>
        <v>202</v>
      </c>
      <c r="B207" s="78" t="s">
        <v>120</v>
      </c>
      <c r="C207" s="272" t="s">
        <v>121</v>
      </c>
      <c r="D207" s="294" t="s">
        <v>294</v>
      </c>
      <c r="E207" s="291">
        <v>1</v>
      </c>
      <c r="F207" s="241" t="s">
        <v>121</v>
      </c>
      <c r="G207" s="24" t="s">
        <v>294</v>
      </c>
      <c r="H207" s="92">
        <v>1</v>
      </c>
      <c r="I207" s="159" t="s">
        <v>581</v>
      </c>
      <c r="J207" s="152" t="s">
        <v>294</v>
      </c>
      <c r="K207" s="154">
        <v>1</v>
      </c>
      <c r="L207" s="11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115"/>
      <c r="Y207" s="308">
        <f t="shared" si="43"/>
        <v>0</v>
      </c>
      <c r="Z207" s="85">
        <f t="shared" si="44"/>
        <v>1</v>
      </c>
      <c r="AA207" s="234">
        <f t="shared" si="42"/>
        <v>1</v>
      </c>
      <c r="AB207" s="48"/>
    </row>
    <row r="208" spans="1:28" ht="30">
      <c r="A208" s="11">
        <f t="shared" si="41"/>
        <v>203</v>
      </c>
      <c r="B208" s="78"/>
      <c r="C208" s="272"/>
      <c r="D208" s="294"/>
      <c r="E208" s="291"/>
      <c r="F208" s="243" t="s">
        <v>159</v>
      </c>
      <c r="G208" s="152" t="s">
        <v>291</v>
      </c>
      <c r="H208" s="153">
        <v>30</v>
      </c>
      <c r="I208" s="159" t="s">
        <v>582</v>
      </c>
      <c r="J208" s="152" t="s">
        <v>291</v>
      </c>
      <c r="K208" s="154">
        <v>30</v>
      </c>
      <c r="L208" s="11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115"/>
      <c r="Y208" s="157">
        <f t="shared" ref="Y208:Y210" si="45">SUM(L208:X208)</f>
        <v>0</v>
      </c>
      <c r="Z208" s="87">
        <f t="shared" ref="Z208:Z210" si="46">H208-Y208</f>
        <v>30</v>
      </c>
      <c r="AA208" s="234">
        <f t="shared" si="42"/>
        <v>0</v>
      </c>
      <c r="AB208" s="48"/>
    </row>
    <row r="209" spans="1:28" ht="45">
      <c r="A209" s="11">
        <f t="shared" si="41"/>
        <v>204</v>
      </c>
      <c r="B209" s="78"/>
      <c r="C209" s="272"/>
      <c r="D209" s="294"/>
      <c r="E209" s="291"/>
      <c r="F209" s="243" t="s">
        <v>181</v>
      </c>
      <c r="G209" s="152" t="s">
        <v>616</v>
      </c>
      <c r="H209" s="153">
        <v>500</v>
      </c>
      <c r="I209" s="159" t="s">
        <v>629</v>
      </c>
      <c r="J209" s="152" t="s">
        <v>616</v>
      </c>
      <c r="K209" s="154">
        <v>500</v>
      </c>
      <c r="L209" s="11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115"/>
      <c r="Y209" s="157">
        <f t="shared" si="45"/>
        <v>0</v>
      </c>
      <c r="Z209" s="87">
        <f t="shared" si="46"/>
        <v>500</v>
      </c>
      <c r="AA209" s="234">
        <f t="shared" si="42"/>
        <v>0</v>
      </c>
      <c r="AB209" s="48"/>
    </row>
    <row r="210" spans="1:28" ht="60">
      <c r="A210" s="11">
        <f t="shared" si="41"/>
        <v>205</v>
      </c>
      <c r="B210" s="78"/>
      <c r="C210" s="272"/>
      <c r="D210" s="294"/>
      <c r="E210" s="291"/>
      <c r="F210" s="243" t="s">
        <v>123</v>
      </c>
      <c r="G210" s="152" t="s">
        <v>291</v>
      </c>
      <c r="H210" s="153">
        <v>40.25</v>
      </c>
      <c r="I210" s="159" t="s">
        <v>583</v>
      </c>
      <c r="J210" s="152" t="s">
        <v>291</v>
      </c>
      <c r="K210" s="154">
        <v>40.25</v>
      </c>
      <c r="L210" s="11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115"/>
      <c r="Y210" s="157">
        <f t="shared" si="45"/>
        <v>0</v>
      </c>
      <c r="Z210" s="87">
        <f t="shared" si="46"/>
        <v>40.25</v>
      </c>
      <c r="AA210" s="234">
        <f t="shared" si="42"/>
        <v>0</v>
      </c>
      <c r="AB210" s="48"/>
    </row>
    <row r="211" spans="1:28" ht="60">
      <c r="A211" s="11">
        <f t="shared" si="41"/>
        <v>206</v>
      </c>
      <c r="B211" s="78" t="s">
        <v>122</v>
      </c>
      <c r="C211" s="272" t="s">
        <v>123</v>
      </c>
      <c r="D211" s="294" t="s">
        <v>291</v>
      </c>
      <c r="E211" s="291">
        <v>42</v>
      </c>
      <c r="F211" s="241" t="s">
        <v>123</v>
      </c>
      <c r="G211" s="24" t="s">
        <v>291</v>
      </c>
      <c r="H211" s="92">
        <v>42</v>
      </c>
      <c r="I211" s="159" t="s">
        <v>584</v>
      </c>
      <c r="J211" s="152" t="s">
        <v>291</v>
      </c>
      <c r="K211" s="154">
        <v>40.25</v>
      </c>
      <c r="L211" s="11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115"/>
      <c r="Y211" s="308">
        <f t="shared" si="43"/>
        <v>0</v>
      </c>
      <c r="Z211" s="85">
        <f t="shared" si="44"/>
        <v>42</v>
      </c>
      <c r="AA211" s="234">
        <f t="shared" si="42"/>
        <v>42</v>
      </c>
      <c r="AB211" s="48"/>
    </row>
    <row r="212" spans="1:28" s="65" customFormat="1">
      <c r="A212" s="373">
        <f t="shared" si="41"/>
        <v>207</v>
      </c>
      <c r="B212" s="79"/>
      <c r="C212" s="80" t="s">
        <v>124</v>
      </c>
      <c r="D212" s="81"/>
      <c r="E212" s="113"/>
      <c r="F212" s="274" t="s">
        <v>124</v>
      </c>
      <c r="G212" s="22"/>
      <c r="H212" s="89"/>
      <c r="I212" s="146"/>
      <c r="J212" s="22"/>
      <c r="K212" s="146"/>
      <c r="L212" s="107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108"/>
      <c r="Y212" s="100"/>
      <c r="Z212" s="89"/>
      <c r="AA212" s="146"/>
      <c r="AB212" s="279"/>
    </row>
    <row r="213" spans="1:28" ht="30">
      <c r="A213" s="11">
        <f t="shared" si="41"/>
        <v>208</v>
      </c>
      <c r="B213" s="78" t="s">
        <v>125</v>
      </c>
      <c r="C213" s="272" t="s">
        <v>126</v>
      </c>
      <c r="D213" s="294" t="s">
        <v>294</v>
      </c>
      <c r="E213" s="291">
        <v>1</v>
      </c>
      <c r="F213" s="241" t="s">
        <v>126</v>
      </c>
      <c r="G213" s="24" t="s">
        <v>294</v>
      </c>
      <c r="H213" s="92">
        <v>1</v>
      </c>
      <c r="I213" s="159" t="s">
        <v>585</v>
      </c>
      <c r="J213" s="152" t="s">
        <v>586</v>
      </c>
      <c r="K213" s="154">
        <v>1</v>
      </c>
      <c r="L213" s="11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115"/>
      <c r="Y213" s="308">
        <f t="shared" si="43"/>
        <v>0</v>
      </c>
      <c r="Z213" s="85">
        <f t="shared" si="44"/>
        <v>1</v>
      </c>
      <c r="AA213" s="234">
        <f t="shared" ref="AA213:AA224" si="47">E213-Y213</f>
        <v>1</v>
      </c>
      <c r="AB213" s="48"/>
    </row>
    <row r="214" spans="1:28">
      <c r="A214" s="11">
        <f t="shared" si="41"/>
        <v>209</v>
      </c>
      <c r="B214" s="78" t="s">
        <v>127</v>
      </c>
      <c r="C214" s="272" t="s">
        <v>128</v>
      </c>
      <c r="D214" s="294" t="s">
        <v>294</v>
      </c>
      <c r="E214" s="291">
        <v>1</v>
      </c>
      <c r="F214" s="241" t="s">
        <v>128</v>
      </c>
      <c r="G214" s="24" t="s">
        <v>294</v>
      </c>
      <c r="H214" s="92">
        <v>1</v>
      </c>
      <c r="I214" s="159" t="s">
        <v>587</v>
      </c>
      <c r="J214" s="152" t="s">
        <v>294</v>
      </c>
      <c r="K214" s="154">
        <v>1</v>
      </c>
      <c r="L214" s="11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115"/>
      <c r="Y214" s="308">
        <f t="shared" si="43"/>
        <v>0</v>
      </c>
      <c r="Z214" s="85">
        <f t="shared" si="44"/>
        <v>1</v>
      </c>
      <c r="AA214" s="234">
        <f t="shared" si="47"/>
        <v>1</v>
      </c>
      <c r="AB214" s="48"/>
    </row>
    <row r="215" spans="1:28">
      <c r="A215" s="11">
        <f t="shared" si="41"/>
        <v>210</v>
      </c>
      <c r="B215" s="78" t="s">
        <v>129</v>
      </c>
      <c r="C215" s="272" t="s">
        <v>121</v>
      </c>
      <c r="D215" s="294" t="s">
        <v>294</v>
      </c>
      <c r="E215" s="291">
        <v>1</v>
      </c>
      <c r="F215" s="241" t="s">
        <v>121</v>
      </c>
      <c r="G215" s="24" t="s">
        <v>294</v>
      </c>
      <c r="H215" s="92">
        <v>1</v>
      </c>
      <c r="I215" s="159" t="s">
        <v>588</v>
      </c>
      <c r="J215" s="152" t="s">
        <v>294</v>
      </c>
      <c r="K215" s="154">
        <v>1</v>
      </c>
      <c r="L215" s="11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115"/>
      <c r="Y215" s="308">
        <f t="shared" si="43"/>
        <v>0</v>
      </c>
      <c r="Z215" s="85">
        <f t="shared" si="44"/>
        <v>1</v>
      </c>
      <c r="AA215" s="234">
        <f t="shared" si="47"/>
        <v>1</v>
      </c>
      <c r="AB215" s="48"/>
    </row>
    <row r="216" spans="1:28">
      <c r="A216" s="11">
        <f t="shared" si="41"/>
        <v>211</v>
      </c>
      <c r="B216" s="78" t="s">
        <v>130</v>
      </c>
      <c r="C216" s="272" t="s">
        <v>131</v>
      </c>
      <c r="D216" s="294" t="s">
        <v>294</v>
      </c>
      <c r="E216" s="291">
        <v>1</v>
      </c>
      <c r="F216" s="241" t="s">
        <v>131</v>
      </c>
      <c r="G216" s="24" t="s">
        <v>294</v>
      </c>
      <c r="H216" s="92">
        <v>1</v>
      </c>
      <c r="I216" s="159" t="s">
        <v>589</v>
      </c>
      <c r="J216" s="152" t="s">
        <v>294</v>
      </c>
      <c r="K216" s="154">
        <v>1</v>
      </c>
      <c r="L216" s="11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115"/>
      <c r="Y216" s="308">
        <f t="shared" si="43"/>
        <v>0</v>
      </c>
      <c r="Z216" s="85">
        <f t="shared" si="44"/>
        <v>1</v>
      </c>
      <c r="AA216" s="234">
        <f t="shared" si="47"/>
        <v>1</v>
      </c>
      <c r="AB216" s="48"/>
    </row>
    <row r="217" spans="1:28" ht="30">
      <c r="A217" s="11">
        <f t="shared" si="41"/>
        <v>212</v>
      </c>
      <c r="B217" s="78" t="s">
        <v>132</v>
      </c>
      <c r="C217" s="272" t="s">
        <v>133</v>
      </c>
      <c r="D217" s="294" t="s">
        <v>294</v>
      </c>
      <c r="E217" s="291">
        <v>1</v>
      </c>
      <c r="F217" s="241" t="s">
        <v>133</v>
      </c>
      <c r="G217" s="24" t="s">
        <v>294</v>
      </c>
      <c r="H217" s="92">
        <v>1</v>
      </c>
      <c r="I217" s="159" t="s">
        <v>590</v>
      </c>
      <c r="J217" s="152">
        <v>0</v>
      </c>
      <c r="K217" s="154">
        <v>1</v>
      </c>
      <c r="L217" s="11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115"/>
      <c r="Y217" s="308">
        <f t="shared" si="43"/>
        <v>0</v>
      </c>
      <c r="Z217" s="85">
        <f t="shared" si="44"/>
        <v>1</v>
      </c>
      <c r="AA217" s="234">
        <f t="shared" si="47"/>
        <v>1</v>
      </c>
      <c r="AB217" s="48"/>
    </row>
    <row r="218" spans="1:28">
      <c r="A218" s="11">
        <f t="shared" si="41"/>
        <v>213</v>
      </c>
      <c r="B218" s="78" t="s">
        <v>134</v>
      </c>
      <c r="C218" s="272" t="s">
        <v>135</v>
      </c>
      <c r="D218" s="294" t="s">
        <v>294</v>
      </c>
      <c r="E218" s="291">
        <v>1</v>
      </c>
      <c r="F218" s="241" t="s">
        <v>135</v>
      </c>
      <c r="G218" s="24" t="s">
        <v>294</v>
      </c>
      <c r="H218" s="92">
        <v>1</v>
      </c>
      <c r="I218" s="159" t="s">
        <v>591</v>
      </c>
      <c r="J218" s="152" t="s">
        <v>294</v>
      </c>
      <c r="K218" s="154">
        <v>1</v>
      </c>
      <c r="L218" s="11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115"/>
      <c r="Y218" s="308">
        <f t="shared" si="43"/>
        <v>0</v>
      </c>
      <c r="Z218" s="85">
        <f t="shared" si="44"/>
        <v>1</v>
      </c>
      <c r="AA218" s="234">
        <f t="shared" si="47"/>
        <v>1</v>
      </c>
      <c r="AB218" s="48"/>
    </row>
    <row r="219" spans="1:28">
      <c r="A219" s="11">
        <f t="shared" si="41"/>
        <v>214</v>
      </c>
      <c r="B219" s="78" t="s">
        <v>136</v>
      </c>
      <c r="C219" s="272" t="s">
        <v>137</v>
      </c>
      <c r="D219" s="294" t="s">
        <v>294</v>
      </c>
      <c r="E219" s="291">
        <v>1</v>
      </c>
      <c r="F219" s="241" t="s">
        <v>137</v>
      </c>
      <c r="G219" s="24" t="s">
        <v>294</v>
      </c>
      <c r="H219" s="92">
        <v>1</v>
      </c>
      <c r="I219" s="159" t="s">
        <v>592</v>
      </c>
      <c r="J219" s="152" t="s">
        <v>294</v>
      </c>
      <c r="K219" s="154">
        <v>1</v>
      </c>
      <c r="L219" s="11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115"/>
      <c r="Y219" s="308">
        <f t="shared" si="43"/>
        <v>0</v>
      </c>
      <c r="Z219" s="85">
        <f t="shared" si="44"/>
        <v>1</v>
      </c>
      <c r="AA219" s="234">
        <f t="shared" si="47"/>
        <v>1</v>
      </c>
      <c r="AB219" s="48"/>
    </row>
    <row r="220" spans="1:28" ht="45">
      <c r="A220" s="11">
        <f t="shared" si="41"/>
        <v>215</v>
      </c>
      <c r="B220" s="78" t="s">
        <v>138</v>
      </c>
      <c r="C220" s="272" t="s">
        <v>139</v>
      </c>
      <c r="D220" s="294" t="s">
        <v>291</v>
      </c>
      <c r="E220" s="291">
        <v>40</v>
      </c>
      <c r="F220" s="241" t="s">
        <v>139</v>
      </c>
      <c r="G220" s="24" t="s">
        <v>291</v>
      </c>
      <c r="H220" s="153">
        <v>11.5</v>
      </c>
      <c r="I220" s="159" t="s">
        <v>593</v>
      </c>
      <c r="J220" s="152" t="s">
        <v>291</v>
      </c>
      <c r="K220" s="154">
        <v>11.5</v>
      </c>
      <c r="L220" s="11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115"/>
      <c r="Y220" s="308">
        <f t="shared" si="43"/>
        <v>0</v>
      </c>
      <c r="Z220" s="85">
        <f t="shared" si="44"/>
        <v>11.5</v>
      </c>
      <c r="AA220" s="234">
        <f t="shared" si="47"/>
        <v>40</v>
      </c>
      <c r="AB220" s="48"/>
    </row>
    <row r="221" spans="1:28" ht="60">
      <c r="A221" s="11">
        <f t="shared" si="41"/>
        <v>216</v>
      </c>
      <c r="B221" s="78" t="s">
        <v>140</v>
      </c>
      <c r="C221" s="272" t="s">
        <v>141</v>
      </c>
      <c r="D221" s="294" t="s">
        <v>291</v>
      </c>
      <c r="E221" s="291">
        <v>10</v>
      </c>
      <c r="F221" s="241" t="s">
        <v>141</v>
      </c>
      <c r="G221" s="24" t="s">
        <v>291</v>
      </c>
      <c r="H221" s="153">
        <v>23</v>
      </c>
      <c r="I221" s="159" t="s">
        <v>583</v>
      </c>
      <c r="J221" s="152" t="s">
        <v>291</v>
      </c>
      <c r="K221" s="154">
        <v>23</v>
      </c>
      <c r="L221" s="11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115"/>
      <c r="Y221" s="308">
        <f t="shared" si="43"/>
        <v>0</v>
      </c>
      <c r="Z221" s="85">
        <f t="shared" si="44"/>
        <v>23</v>
      </c>
      <c r="AA221" s="234">
        <f t="shared" si="47"/>
        <v>10</v>
      </c>
      <c r="AB221" s="48"/>
    </row>
    <row r="222" spans="1:28" ht="45">
      <c r="A222" s="11">
        <f t="shared" si="41"/>
        <v>217</v>
      </c>
      <c r="B222" s="78" t="s">
        <v>142</v>
      </c>
      <c r="C222" s="272" t="s">
        <v>143</v>
      </c>
      <c r="D222" s="294" t="s">
        <v>291</v>
      </c>
      <c r="E222" s="291">
        <v>20</v>
      </c>
      <c r="F222" s="241" t="s">
        <v>143</v>
      </c>
      <c r="G222" s="24" t="s">
        <v>291</v>
      </c>
      <c r="H222" s="153">
        <v>13.799999999999999</v>
      </c>
      <c r="I222" s="159" t="s">
        <v>594</v>
      </c>
      <c r="J222" s="152" t="s">
        <v>291</v>
      </c>
      <c r="K222" s="154">
        <v>13.799999999999999</v>
      </c>
      <c r="L222" s="11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115"/>
      <c r="Y222" s="308">
        <f t="shared" si="43"/>
        <v>0</v>
      </c>
      <c r="Z222" s="85">
        <f t="shared" si="44"/>
        <v>13.799999999999999</v>
      </c>
      <c r="AA222" s="234">
        <f t="shared" si="47"/>
        <v>20</v>
      </c>
      <c r="AB222" s="48"/>
    </row>
    <row r="223" spans="1:28" ht="45">
      <c r="A223" s="11">
        <f t="shared" si="41"/>
        <v>218</v>
      </c>
      <c r="B223" s="78" t="s">
        <v>144</v>
      </c>
      <c r="C223" s="272" t="s">
        <v>145</v>
      </c>
      <c r="D223" s="294" t="s">
        <v>291</v>
      </c>
      <c r="E223" s="291">
        <v>12</v>
      </c>
      <c r="F223" s="241" t="s">
        <v>145</v>
      </c>
      <c r="G223" s="24" t="s">
        <v>291</v>
      </c>
      <c r="H223" s="153">
        <v>1</v>
      </c>
      <c r="I223" s="159" t="s">
        <v>595</v>
      </c>
      <c r="J223" s="152" t="s">
        <v>294</v>
      </c>
      <c r="K223" s="154">
        <v>1</v>
      </c>
      <c r="L223" s="11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115"/>
      <c r="Y223" s="308">
        <f t="shared" si="43"/>
        <v>0</v>
      </c>
      <c r="Z223" s="85">
        <f t="shared" si="44"/>
        <v>1</v>
      </c>
      <c r="AA223" s="234">
        <f t="shared" si="47"/>
        <v>12</v>
      </c>
      <c r="AB223" s="48"/>
    </row>
    <row r="224" spans="1:28" ht="30">
      <c r="A224" s="11">
        <f t="shared" si="41"/>
        <v>219</v>
      </c>
      <c r="B224" s="78"/>
      <c r="C224" s="272"/>
      <c r="D224" s="294"/>
      <c r="E224" s="291"/>
      <c r="F224" s="243" t="s">
        <v>793</v>
      </c>
      <c r="G224" s="152" t="s">
        <v>291</v>
      </c>
      <c r="H224" s="153">
        <v>1</v>
      </c>
      <c r="I224" s="159" t="s">
        <v>794</v>
      </c>
      <c r="J224" s="152" t="s">
        <v>294</v>
      </c>
      <c r="K224" s="154">
        <v>1</v>
      </c>
      <c r="L224" s="11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115"/>
      <c r="Y224" s="308">
        <f t="shared" ref="Y224" si="48">SUM(L224:X224)</f>
        <v>0</v>
      </c>
      <c r="Z224" s="85">
        <f t="shared" ref="Z224" si="49">H224-Y224</f>
        <v>1</v>
      </c>
      <c r="AA224" s="234">
        <f t="shared" si="47"/>
        <v>0</v>
      </c>
      <c r="AB224" s="48"/>
    </row>
    <row r="225" spans="1:28" s="65" customFormat="1">
      <c r="A225" s="373">
        <f t="shared" si="41"/>
        <v>220</v>
      </c>
      <c r="B225" s="79"/>
      <c r="C225" s="80" t="s">
        <v>146</v>
      </c>
      <c r="D225" s="81"/>
      <c r="E225" s="113"/>
      <c r="F225" s="274" t="s">
        <v>146</v>
      </c>
      <c r="G225" s="22"/>
      <c r="H225" s="89"/>
      <c r="I225" s="146"/>
      <c r="J225" s="22"/>
      <c r="K225" s="146"/>
      <c r="L225" s="107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108"/>
      <c r="Y225" s="100"/>
      <c r="Z225" s="89"/>
      <c r="AA225" s="146"/>
      <c r="AB225" s="279"/>
    </row>
    <row r="226" spans="1:28" ht="30">
      <c r="A226" s="11">
        <f t="shared" si="41"/>
        <v>221</v>
      </c>
      <c r="B226" s="78" t="s">
        <v>110</v>
      </c>
      <c r="C226" s="272" t="s">
        <v>111</v>
      </c>
      <c r="D226" s="294" t="s">
        <v>294</v>
      </c>
      <c r="E226" s="291">
        <v>1</v>
      </c>
      <c r="F226" s="241" t="s">
        <v>111</v>
      </c>
      <c r="G226" s="24" t="s">
        <v>294</v>
      </c>
      <c r="H226" s="92">
        <v>1</v>
      </c>
      <c r="I226" s="159" t="s">
        <v>596</v>
      </c>
      <c r="J226" s="152" t="s">
        <v>294</v>
      </c>
      <c r="K226" s="154">
        <v>1</v>
      </c>
      <c r="L226" s="11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115"/>
      <c r="Y226" s="308">
        <f t="shared" si="43"/>
        <v>0</v>
      </c>
      <c r="Z226" s="85">
        <f t="shared" si="44"/>
        <v>1</v>
      </c>
      <c r="AA226" s="234">
        <f t="shared" ref="AA226:AA246" si="50">E226-Y226</f>
        <v>1</v>
      </c>
      <c r="AB226" s="48"/>
    </row>
    <row r="227" spans="1:28" ht="30">
      <c r="A227" s="11">
        <f t="shared" si="41"/>
        <v>222</v>
      </c>
      <c r="B227" s="78" t="s">
        <v>114</v>
      </c>
      <c r="C227" s="272" t="s">
        <v>115</v>
      </c>
      <c r="D227" s="294" t="s">
        <v>294</v>
      </c>
      <c r="E227" s="291">
        <v>3</v>
      </c>
      <c r="F227" s="241" t="s">
        <v>115</v>
      </c>
      <c r="G227" s="24" t="s">
        <v>294</v>
      </c>
      <c r="H227" s="92">
        <v>3</v>
      </c>
      <c r="I227" s="159" t="s">
        <v>597</v>
      </c>
      <c r="J227" s="152" t="s">
        <v>294</v>
      </c>
      <c r="K227" s="154">
        <v>3</v>
      </c>
      <c r="L227" s="11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115"/>
      <c r="Y227" s="308">
        <f t="shared" si="43"/>
        <v>0</v>
      </c>
      <c r="Z227" s="85">
        <f t="shared" si="44"/>
        <v>3</v>
      </c>
      <c r="AA227" s="234">
        <f t="shared" si="50"/>
        <v>3</v>
      </c>
      <c r="AB227" s="48"/>
    </row>
    <row r="228" spans="1:28" ht="30">
      <c r="A228" s="11">
        <f t="shared" si="41"/>
        <v>223</v>
      </c>
      <c r="B228" s="78" t="s">
        <v>112</v>
      </c>
      <c r="C228" s="272" t="s">
        <v>113</v>
      </c>
      <c r="D228" s="294" t="s">
        <v>294</v>
      </c>
      <c r="E228" s="291">
        <v>4</v>
      </c>
      <c r="F228" s="241" t="s">
        <v>113</v>
      </c>
      <c r="G228" s="24" t="s">
        <v>294</v>
      </c>
      <c r="H228" s="92">
        <v>4</v>
      </c>
      <c r="I228" s="159" t="s">
        <v>598</v>
      </c>
      <c r="J228" s="152" t="s">
        <v>294</v>
      </c>
      <c r="K228" s="154">
        <v>4</v>
      </c>
      <c r="L228" s="11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115"/>
      <c r="Y228" s="308">
        <f t="shared" si="43"/>
        <v>0</v>
      </c>
      <c r="Z228" s="85">
        <f t="shared" si="44"/>
        <v>4</v>
      </c>
      <c r="AA228" s="234">
        <f t="shared" si="50"/>
        <v>4</v>
      </c>
      <c r="AB228" s="48"/>
    </row>
    <row r="229" spans="1:28" ht="30">
      <c r="A229" s="11">
        <f t="shared" si="41"/>
        <v>224</v>
      </c>
      <c r="B229" s="78" t="s">
        <v>147</v>
      </c>
      <c r="C229" s="272" t="s">
        <v>148</v>
      </c>
      <c r="D229" s="294" t="s">
        <v>294</v>
      </c>
      <c r="E229" s="291">
        <v>2</v>
      </c>
      <c r="F229" s="241" t="s">
        <v>148</v>
      </c>
      <c r="G229" s="24" t="s">
        <v>294</v>
      </c>
      <c r="H229" s="92">
        <v>2</v>
      </c>
      <c r="I229" s="159" t="s">
        <v>599</v>
      </c>
      <c r="J229" s="152" t="s">
        <v>294</v>
      </c>
      <c r="K229" s="154">
        <v>2</v>
      </c>
      <c r="L229" s="11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115"/>
      <c r="Y229" s="308">
        <f t="shared" si="43"/>
        <v>0</v>
      </c>
      <c r="Z229" s="85">
        <f t="shared" si="44"/>
        <v>2</v>
      </c>
      <c r="AA229" s="234">
        <f t="shared" si="50"/>
        <v>2</v>
      </c>
      <c r="AB229" s="48"/>
    </row>
    <row r="230" spans="1:28">
      <c r="A230" s="11">
        <f t="shared" si="41"/>
        <v>225</v>
      </c>
      <c r="B230" s="78" t="s">
        <v>149</v>
      </c>
      <c r="C230" s="272" t="s">
        <v>150</v>
      </c>
      <c r="D230" s="294" t="s">
        <v>294</v>
      </c>
      <c r="E230" s="291">
        <v>2</v>
      </c>
      <c r="F230" s="241" t="s">
        <v>150</v>
      </c>
      <c r="G230" s="24" t="s">
        <v>294</v>
      </c>
      <c r="H230" s="92">
        <v>2</v>
      </c>
      <c r="I230" s="159" t="s">
        <v>600</v>
      </c>
      <c r="J230" s="152" t="s">
        <v>294</v>
      </c>
      <c r="K230" s="154">
        <v>2</v>
      </c>
      <c r="L230" s="11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115"/>
      <c r="Y230" s="308">
        <f t="shared" si="43"/>
        <v>0</v>
      </c>
      <c r="Z230" s="85">
        <f t="shared" si="44"/>
        <v>2</v>
      </c>
      <c r="AA230" s="234">
        <f t="shared" si="50"/>
        <v>2</v>
      </c>
      <c r="AB230" s="48"/>
    </row>
    <row r="231" spans="1:28" ht="30">
      <c r="A231" s="11">
        <f t="shared" si="41"/>
        <v>226</v>
      </c>
      <c r="B231" s="78" t="s">
        <v>132</v>
      </c>
      <c r="C231" s="272" t="s">
        <v>133</v>
      </c>
      <c r="D231" s="294" t="s">
        <v>294</v>
      </c>
      <c r="E231" s="291">
        <v>2</v>
      </c>
      <c r="F231" s="241" t="s">
        <v>133</v>
      </c>
      <c r="G231" s="24" t="s">
        <v>294</v>
      </c>
      <c r="H231" s="92">
        <v>2</v>
      </c>
      <c r="I231" s="159" t="s">
        <v>601</v>
      </c>
      <c r="J231" s="152" t="s">
        <v>294</v>
      </c>
      <c r="K231" s="154">
        <v>2</v>
      </c>
      <c r="L231" s="11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115"/>
      <c r="Y231" s="308">
        <f t="shared" si="43"/>
        <v>0</v>
      </c>
      <c r="Z231" s="85">
        <f t="shared" si="44"/>
        <v>2</v>
      </c>
      <c r="AA231" s="234">
        <f t="shared" si="50"/>
        <v>2</v>
      </c>
      <c r="AB231" s="48"/>
    </row>
    <row r="232" spans="1:28" ht="30">
      <c r="A232" s="11">
        <f t="shared" si="41"/>
        <v>227</v>
      </c>
      <c r="B232" s="78" t="s">
        <v>132</v>
      </c>
      <c r="C232" s="272" t="s">
        <v>133</v>
      </c>
      <c r="D232" s="294" t="s">
        <v>294</v>
      </c>
      <c r="E232" s="291">
        <v>1</v>
      </c>
      <c r="F232" s="241" t="s">
        <v>133</v>
      </c>
      <c r="G232" s="24" t="s">
        <v>294</v>
      </c>
      <c r="H232" s="92">
        <v>1</v>
      </c>
      <c r="I232" s="159" t="s">
        <v>602</v>
      </c>
      <c r="J232" s="152" t="s">
        <v>294</v>
      </c>
      <c r="K232" s="154">
        <v>1</v>
      </c>
      <c r="L232" s="11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115"/>
      <c r="Y232" s="308">
        <f t="shared" si="43"/>
        <v>0</v>
      </c>
      <c r="Z232" s="85">
        <f t="shared" si="44"/>
        <v>1</v>
      </c>
      <c r="AA232" s="234">
        <f t="shared" si="50"/>
        <v>1</v>
      </c>
      <c r="AB232" s="48"/>
    </row>
    <row r="233" spans="1:28" ht="30">
      <c r="A233" s="11">
        <f t="shared" si="41"/>
        <v>228</v>
      </c>
      <c r="B233" s="78" t="s">
        <v>151</v>
      </c>
      <c r="C233" s="272" t="s">
        <v>1023</v>
      </c>
      <c r="D233" s="294" t="s">
        <v>294</v>
      </c>
      <c r="E233" s="291">
        <v>1</v>
      </c>
      <c r="F233" s="241" t="s">
        <v>133</v>
      </c>
      <c r="G233" s="24" t="s">
        <v>294</v>
      </c>
      <c r="H233" s="92">
        <v>1</v>
      </c>
      <c r="I233" s="159" t="s">
        <v>795</v>
      </c>
      <c r="J233" s="152" t="s">
        <v>294</v>
      </c>
      <c r="K233" s="154">
        <v>1</v>
      </c>
      <c r="L233" s="11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115"/>
      <c r="Y233" s="308">
        <f t="shared" si="43"/>
        <v>0</v>
      </c>
      <c r="Z233" s="85">
        <f t="shared" si="44"/>
        <v>1</v>
      </c>
      <c r="AA233" s="234">
        <f t="shared" si="50"/>
        <v>1</v>
      </c>
      <c r="AB233" s="48"/>
    </row>
    <row r="234" spans="1:28" ht="30">
      <c r="A234" s="11">
        <f t="shared" si="41"/>
        <v>229</v>
      </c>
      <c r="B234" s="78" t="s">
        <v>151</v>
      </c>
      <c r="C234" s="272" t="s">
        <v>1023</v>
      </c>
      <c r="D234" s="294" t="s">
        <v>294</v>
      </c>
      <c r="E234" s="291">
        <v>1</v>
      </c>
      <c r="F234" s="241" t="s">
        <v>148</v>
      </c>
      <c r="G234" s="24" t="s">
        <v>294</v>
      </c>
      <c r="H234" s="92">
        <v>1</v>
      </c>
      <c r="I234" s="159" t="s">
        <v>603</v>
      </c>
      <c r="J234" s="152" t="s">
        <v>294</v>
      </c>
      <c r="K234" s="154">
        <v>1</v>
      </c>
      <c r="L234" s="11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115"/>
      <c r="Y234" s="308">
        <f t="shared" si="43"/>
        <v>0</v>
      </c>
      <c r="Z234" s="85">
        <f t="shared" si="44"/>
        <v>1</v>
      </c>
      <c r="AA234" s="234">
        <f t="shared" si="50"/>
        <v>1</v>
      </c>
      <c r="AB234" s="48"/>
    </row>
    <row r="235" spans="1:28" ht="30">
      <c r="A235" s="11">
        <f t="shared" si="41"/>
        <v>230</v>
      </c>
      <c r="B235" s="78" t="s">
        <v>152</v>
      </c>
      <c r="C235" s="272" t="s">
        <v>1024</v>
      </c>
      <c r="D235" s="294" t="s">
        <v>294</v>
      </c>
      <c r="E235" s="291">
        <v>1</v>
      </c>
      <c r="F235" s="241" t="s">
        <v>148</v>
      </c>
      <c r="G235" s="24" t="s">
        <v>294</v>
      </c>
      <c r="H235" s="92">
        <v>1</v>
      </c>
      <c r="I235" s="159" t="s">
        <v>604</v>
      </c>
      <c r="J235" s="152" t="s">
        <v>294</v>
      </c>
      <c r="K235" s="154">
        <v>1</v>
      </c>
      <c r="L235" s="11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115"/>
      <c r="Y235" s="308">
        <f t="shared" si="43"/>
        <v>0</v>
      </c>
      <c r="Z235" s="85">
        <f t="shared" si="44"/>
        <v>1</v>
      </c>
      <c r="AA235" s="234">
        <f t="shared" si="50"/>
        <v>1</v>
      </c>
      <c r="AB235" s="48"/>
    </row>
    <row r="236" spans="1:28">
      <c r="A236" s="11">
        <f t="shared" si="41"/>
        <v>231</v>
      </c>
      <c r="B236" s="78" t="s">
        <v>153</v>
      </c>
      <c r="C236" s="272" t="s">
        <v>154</v>
      </c>
      <c r="D236" s="294" t="s">
        <v>294</v>
      </c>
      <c r="E236" s="291">
        <v>2</v>
      </c>
      <c r="F236" s="241" t="s">
        <v>154</v>
      </c>
      <c r="G236" s="24" t="s">
        <v>294</v>
      </c>
      <c r="H236" s="92">
        <v>2</v>
      </c>
      <c r="I236" s="159" t="s">
        <v>605</v>
      </c>
      <c r="J236" s="152" t="s">
        <v>294</v>
      </c>
      <c r="K236" s="154">
        <v>1</v>
      </c>
      <c r="L236" s="11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115"/>
      <c r="Y236" s="308">
        <f t="shared" si="43"/>
        <v>0</v>
      </c>
      <c r="Z236" s="85">
        <f t="shared" si="44"/>
        <v>2</v>
      </c>
      <c r="AA236" s="234">
        <f t="shared" si="50"/>
        <v>2</v>
      </c>
      <c r="AB236" s="48"/>
    </row>
    <row r="237" spans="1:28">
      <c r="A237" s="11">
        <f t="shared" si="41"/>
        <v>232</v>
      </c>
      <c r="B237" s="78" t="s">
        <v>129</v>
      </c>
      <c r="C237" s="272" t="s">
        <v>121</v>
      </c>
      <c r="D237" s="294" t="s">
        <v>294</v>
      </c>
      <c r="E237" s="291">
        <v>4</v>
      </c>
      <c r="F237" s="241" t="s">
        <v>121</v>
      </c>
      <c r="G237" s="24" t="s">
        <v>294</v>
      </c>
      <c r="H237" s="92">
        <v>4</v>
      </c>
      <c r="I237" s="159" t="s">
        <v>606</v>
      </c>
      <c r="J237" s="152" t="s">
        <v>294</v>
      </c>
      <c r="K237" s="154">
        <v>2</v>
      </c>
      <c r="L237" s="11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115"/>
      <c r="Y237" s="308">
        <f t="shared" si="43"/>
        <v>0</v>
      </c>
      <c r="Z237" s="85">
        <f t="shared" si="44"/>
        <v>4</v>
      </c>
      <c r="AA237" s="234">
        <f t="shared" si="50"/>
        <v>4</v>
      </c>
      <c r="AB237" s="48"/>
    </row>
    <row r="238" spans="1:28" ht="30">
      <c r="A238" s="11">
        <f t="shared" si="41"/>
        <v>233</v>
      </c>
      <c r="B238" s="78" t="s">
        <v>155</v>
      </c>
      <c r="C238" s="272" t="s">
        <v>156</v>
      </c>
      <c r="D238" s="294" t="s">
        <v>294</v>
      </c>
      <c r="E238" s="291">
        <v>1</v>
      </c>
      <c r="F238" s="241" t="s">
        <v>156</v>
      </c>
      <c r="G238" s="24" t="s">
        <v>294</v>
      </c>
      <c r="H238" s="92">
        <v>1</v>
      </c>
      <c r="I238" s="159" t="s">
        <v>607</v>
      </c>
      <c r="J238" s="152" t="s">
        <v>294</v>
      </c>
      <c r="K238" s="154">
        <v>4</v>
      </c>
      <c r="L238" s="11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115"/>
      <c r="Y238" s="308">
        <f t="shared" si="43"/>
        <v>0</v>
      </c>
      <c r="Z238" s="85">
        <f t="shared" si="44"/>
        <v>1</v>
      </c>
      <c r="AA238" s="234">
        <f t="shared" si="50"/>
        <v>1</v>
      </c>
      <c r="AB238" s="48"/>
    </row>
    <row r="239" spans="1:28" ht="30" outlineLevel="1">
      <c r="A239" s="11">
        <f t="shared" si="41"/>
        <v>234</v>
      </c>
      <c r="B239" s="78" t="s">
        <v>138</v>
      </c>
      <c r="C239" s="272" t="s">
        <v>139</v>
      </c>
      <c r="D239" s="294" t="s">
        <v>291</v>
      </c>
      <c r="E239" s="291">
        <v>400</v>
      </c>
      <c r="F239" s="241"/>
      <c r="G239" s="24"/>
      <c r="H239" s="92"/>
      <c r="I239" s="159"/>
      <c r="J239" s="152"/>
      <c r="K239" s="154"/>
      <c r="L239" s="11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115"/>
      <c r="Y239" s="308"/>
      <c r="Z239" s="85"/>
      <c r="AA239" s="234">
        <f t="shared" si="50"/>
        <v>400</v>
      </c>
      <c r="AB239" s="48"/>
    </row>
    <row r="240" spans="1:28" ht="30" outlineLevel="1">
      <c r="A240" s="11">
        <f t="shared" si="41"/>
        <v>235</v>
      </c>
      <c r="B240" s="78" t="s">
        <v>157</v>
      </c>
      <c r="C240" s="272" t="s">
        <v>1025</v>
      </c>
      <c r="D240" s="294" t="s">
        <v>291</v>
      </c>
      <c r="E240" s="291">
        <v>400</v>
      </c>
      <c r="F240" s="241"/>
      <c r="G240" s="24"/>
      <c r="H240" s="92"/>
      <c r="I240" s="159"/>
      <c r="J240" s="152"/>
      <c r="K240" s="154"/>
      <c r="L240" s="11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115"/>
      <c r="Y240" s="308"/>
      <c r="Z240" s="85"/>
      <c r="AA240" s="234">
        <f t="shared" si="50"/>
        <v>400</v>
      </c>
      <c r="AB240" s="48"/>
    </row>
    <row r="241" spans="1:28" outlineLevel="1">
      <c r="A241" s="11">
        <f t="shared" si="41"/>
        <v>236</v>
      </c>
      <c r="B241" s="78" t="s">
        <v>158</v>
      </c>
      <c r="C241" s="272" t="s">
        <v>159</v>
      </c>
      <c r="D241" s="294" t="s">
        <v>291</v>
      </c>
      <c r="E241" s="291">
        <v>400</v>
      </c>
      <c r="F241" s="241"/>
      <c r="G241" s="24"/>
      <c r="H241" s="92"/>
      <c r="I241" s="159"/>
      <c r="J241" s="152"/>
      <c r="K241" s="154"/>
      <c r="L241" s="11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115"/>
      <c r="Y241" s="308"/>
      <c r="Z241" s="85"/>
      <c r="AA241" s="234">
        <f t="shared" si="50"/>
        <v>400</v>
      </c>
      <c r="AB241" s="48"/>
    </row>
    <row r="242" spans="1:28" ht="30">
      <c r="A242" s="11">
        <f t="shared" si="41"/>
        <v>237</v>
      </c>
      <c r="B242" s="78"/>
      <c r="C242" s="272"/>
      <c r="D242" s="294"/>
      <c r="E242" s="291"/>
      <c r="F242" s="241" t="s">
        <v>796</v>
      </c>
      <c r="G242" s="24" t="s">
        <v>291</v>
      </c>
      <c r="H242" s="92">
        <v>400</v>
      </c>
      <c r="I242" s="159" t="s">
        <v>608</v>
      </c>
      <c r="J242" s="152" t="s">
        <v>294</v>
      </c>
      <c r="K242" s="154">
        <v>1</v>
      </c>
      <c r="L242" s="11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115"/>
      <c r="Y242" s="308">
        <f t="shared" si="43"/>
        <v>0</v>
      </c>
      <c r="Z242" s="85">
        <f t="shared" si="44"/>
        <v>400</v>
      </c>
      <c r="AA242" s="234">
        <f t="shared" si="50"/>
        <v>0</v>
      </c>
      <c r="AB242" s="48"/>
    </row>
    <row r="243" spans="1:28" ht="30" outlineLevel="1">
      <c r="A243" s="11">
        <f t="shared" si="41"/>
        <v>238</v>
      </c>
      <c r="B243" s="78" t="s">
        <v>160</v>
      </c>
      <c r="C243" s="272" t="s">
        <v>1026</v>
      </c>
      <c r="D243" s="294" t="s">
        <v>291</v>
      </c>
      <c r="E243" s="291">
        <v>200</v>
      </c>
      <c r="F243" s="241"/>
      <c r="G243" s="24"/>
      <c r="H243" s="92"/>
      <c r="I243" s="159"/>
      <c r="J243" s="152"/>
      <c r="K243" s="154"/>
      <c r="L243" s="11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115"/>
      <c r="Y243" s="308"/>
      <c r="Z243" s="85"/>
      <c r="AA243" s="234">
        <f t="shared" si="50"/>
        <v>200</v>
      </c>
      <c r="AB243" s="48"/>
    </row>
    <row r="244" spans="1:28" ht="30">
      <c r="A244" s="11">
        <f t="shared" si="41"/>
        <v>239</v>
      </c>
      <c r="B244" s="78"/>
      <c r="C244" s="272"/>
      <c r="D244" s="294"/>
      <c r="E244" s="291"/>
      <c r="F244" s="241" t="s">
        <v>797</v>
      </c>
      <c r="G244" s="24" t="s">
        <v>291</v>
      </c>
      <c r="H244" s="92">
        <v>20</v>
      </c>
      <c r="I244" s="159" t="s">
        <v>798</v>
      </c>
      <c r="J244" s="152" t="s">
        <v>291</v>
      </c>
      <c r="K244" s="154">
        <v>20</v>
      </c>
      <c r="L244" s="11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115"/>
      <c r="Y244" s="308">
        <f t="shared" si="43"/>
        <v>0</v>
      </c>
      <c r="Z244" s="85">
        <f t="shared" si="44"/>
        <v>20</v>
      </c>
      <c r="AA244" s="234">
        <f t="shared" si="50"/>
        <v>0</v>
      </c>
      <c r="AB244" s="48"/>
    </row>
    <row r="245" spans="1:28" ht="30">
      <c r="A245" s="11">
        <f t="shared" si="41"/>
        <v>240</v>
      </c>
      <c r="B245" s="78" t="s">
        <v>1027</v>
      </c>
      <c r="C245" s="272" t="s">
        <v>161</v>
      </c>
      <c r="D245" s="294" t="s">
        <v>291</v>
      </c>
      <c r="E245" s="291">
        <v>200</v>
      </c>
      <c r="F245" s="241" t="s">
        <v>161</v>
      </c>
      <c r="G245" s="24" t="s">
        <v>291</v>
      </c>
      <c r="H245" s="92">
        <v>20</v>
      </c>
      <c r="I245" s="159" t="s">
        <v>799</v>
      </c>
      <c r="J245" s="152" t="s">
        <v>291</v>
      </c>
      <c r="K245" s="154">
        <v>20</v>
      </c>
      <c r="L245" s="11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115"/>
      <c r="Y245" s="308">
        <f t="shared" si="43"/>
        <v>0</v>
      </c>
      <c r="Z245" s="85">
        <f t="shared" si="44"/>
        <v>20</v>
      </c>
      <c r="AA245" s="234">
        <f t="shared" si="50"/>
        <v>200</v>
      </c>
      <c r="AB245" s="48"/>
    </row>
    <row r="246" spans="1:28" ht="30">
      <c r="A246" s="11">
        <f t="shared" si="41"/>
        <v>241</v>
      </c>
      <c r="B246" s="78"/>
      <c r="C246" s="272"/>
      <c r="D246" s="294"/>
      <c r="E246" s="291"/>
      <c r="F246" s="241" t="s">
        <v>800</v>
      </c>
      <c r="G246" s="24" t="s">
        <v>294</v>
      </c>
      <c r="H246" s="92">
        <v>10</v>
      </c>
      <c r="I246" s="159" t="s">
        <v>801</v>
      </c>
      <c r="J246" s="152" t="s">
        <v>482</v>
      </c>
      <c r="K246" s="154">
        <v>10</v>
      </c>
      <c r="L246" s="11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115"/>
      <c r="Y246" s="308">
        <f t="shared" si="43"/>
        <v>0</v>
      </c>
      <c r="Z246" s="85">
        <f t="shared" si="44"/>
        <v>10</v>
      </c>
      <c r="AA246" s="234">
        <f t="shared" si="50"/>
        <v>0</v>
      </c>
      <c r="AB246" s="48"/>
    </row>
    <row r="247" spans="1:28" s="65" customFormat="1">
      <c r="A247" s="373">
        <f t="shared" si="41"/>
        <v>242</v>
      </c>
      <c r="B247" s="79"/>
      <c r="C247" s="80" t="s">
        <v>162</v>
      </c>
      <c r="D247" s="81"/>
      <c r="E247" s="113"/>
      <c r="F247" s="274" t="s">
        <v>162</v>
      </c>
      <c r="G247" s="22"/>
      <c r="H247" s="89"/>
      <c r="I247" s="146"/>
      <c r="J247" s="22"/>
      <c r="K247" s="146"/>
      <c r="L247" s="107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108"/>
      <c r="Y247" s="100"/>
      <c r="Z247" s="89"/>
      <c r="AA247" s="146"/>
      <c r="AB247" s="279"/>
    </row>
    <row r="248" spans="1:28" ht="30">
      <c r="A248" s="11">
        <f t="shared" si="41"/>
        <v>243</v>
      </c>
      <c r="B248" s="78" t="s">
        <v>132</v>
      </c>
      <c r="C248" s="272" t="s">
        <v>133</v>
      </c>
      <c r="D248" s="294" t="s">
        <v>294</v>
      </c>
      <c r="E248" s="291">
        <v>1</v>
      </c>
      <c r="F248" s="241" t="s">
        <v>133</v>
      </c>
      <c r="G248" s="24" t="s">
        <v>294</v>
      </c>
      <c r="H248" s="92">
        <v>1</v>
      </c>
      <c r="I248" s="159" t="s">
        <v>601</v>
      </c>
      <c r="J248" s="152" t="s">
        <v>294</v>
      </c>
      <c r="K248" s="154">
        <v>1</v>
      </c>
      <c r="L248" s="11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115"/>
      <c r="Y248" s="308">
        <f t="shared" si="43"/>
        <v>0</v>
      </c>
      <c r="Z248" s="85">
        <f t="shared" si="44"/>
        <v>1</v>
      </c>
      <c r="AA248" s="234">
        <f t="shared" ref="AA248:AA253" si="51">E248-Y248</f>
        <v>1</v>
      </c>
      <c r="AB248" s="48"/>
    </row>
    <row r="249" spans="1:28" ht="30">
      <c r="A249" s="11">
        <f t="shared" si="41"/>
        <v>244</v>
      </c>
      <c r="B249" s="78" t="s">
        <v>132</v>
      </c>
      <c r="C249" s="272" t="s">
        <v>133</v>
      </c>
      <c r="D249" s="294" t="s">
        <v>294</v>
      </c>
      <c r="E249" s="291">
        <v>1</v>
      </c>
      <c r="F249" s="241" t="s">
        <v>133</v>
      </c>
      <c r="G249" s="24" t="s">
        <v>294</v>
      </c>
      <c r="H249" s="92">
        <v>1</v>
      </c>
      <c r="I249" s="159" t="s">
        <v>610</v>
      </c>
      <c r="J249" s="152" t="s">
        <v>294</v>
      </c>
      <c r="K249" s="154">
        <v>1</v>
      </c>
      <c r="L249" s="11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115"/>
      <c r="Y249" s="308">
        <f t="shared" si="43"/>
        <v>0</v>
      </c>
      <c r="Z249" s="85">
        <f t="shared" si="44"/>
        <v>1</v>
      </c>
      <c r="AA249" s="234">
        <f t="shared" si="51"/>
        <v>1</v>
      </c>
      <c r="AB249" s="48"/>
    </row>
    <row r="250" spans="1:28" ht="60">
      <c r="A250" s="11">
        <f t="shared" si="41"/>
        <v>245</v>
      </c>
      <c r="B250" s="78" t="s">
        <v>163</v>
      </c>
      <c r="C250" s="272" t="s">
        <v>164</v>
      </c>
      <c r="D250" s="294" t="s">
        <v>291</v>
      </c>
      <c r="E250" s="291">
        <v>40</v>
      </c>
      <c r="F250" s="241" t="s">
        <v>164</v>
      </c>
      <c r="G250" s="24" t="s">
        <v>291</v>
      </c>
      <c r="H250" s="92">
        <v>40</v>
      </c>
      <c r="I250" s="159" t="s">
        <v>611</v>
      </c>
      <c r="J250" s="152" t="s">
        <v>291</v>
      </c>
      <c r="K250" s="154">
        <v>40</v>
      </c>
      <c r="L250" s="11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115"/>
      <c r="Y250" s="308">
        <f t="shared" si="43"/>
        <v>0</v>
      </c>
      <c r="Z250" s="85">
        <f t="shared" si="44"/>
        <v>40</v>
      </c>
      <c r="AA250" s="234">
        <f t="shared" si="51"/>
        <v>40</v>
      </c>
      <c r="AB250" s="48"/>
    </row>
    <row r="251" spans="1:28" ht="60">
      <c r="A251" s="11">
        <f t="shared" si="41"/>
        <v>246</v>
      </c>
      <c r="B251" s="78" t="s">
        <v>144</v>
      </c>
      <c r="C251" s="272" t="s">
        <v>145</v>
      </c>
      <c r="D251" s="294" t="s">
        <v>291</v>
      </c>
      <c r="E251" s="291">
        <v>54</v>
      </c>
      <c r="F251" s="241" t="s">
        <v>145</v>
      </c>
      <c r="G251" s="24" t="s">
        <v>291</v>
      </c>
      <c r="H251" s="92">
        <v>54</v>
      </c>
      <c r="I251" s="159" t="s">
        <v>612</v>
      </c>
      <c r="J251" s="152" t="s">
        <v>291</v>
      </c>
      <c r="K251" s="154">
        <v>54</v>
      </c>
      <c r="L251" s="11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115"/>
      <c r="Y251" s="308">
        <f t="shared" si="43"/>
        <v>0</v>
      </c>
      <c r="Z251" s="85">
        <f t="shared" si="44"/>
        <v>54</v>
      </c>
      <c r="AA251" s="234">
        <f t="shared" si="51"/>
        <v>54</v>
      </c>
      <c r="AB251" s="48"/>
    </row>
    <row r="252" spans="1:28" ht="45">
      <c r="A252" s="11">
        <f t="shared" si="41"/>
        <v>247</v>
      </c>
      <c r="B252" s="78" t="s">
        <v>140</v>
      </c>
      <c r="C252" s="272" t="s">
        <v>141</v>
      </c>
      <c r="D252" s="294" t="s">
        <v>291</v>
      </c>
      <c r="E252" s="291">
        <v>660</v>
      </c>
      <c r="F252" s="241" t="s">
        <v>141</v>
      </c>
      <c r="G252" s="24" t="s">
        <v>291</v>
      </c>
      <c r="H252" s="92">
        <v>660</v>
      </c>
      <c r="I252" s="159" t="s">
        <v>613</v>
      </c>
      <c r="J252" s="152" t="s">
        <v>291</v>
      </c>
      <c r="K252" s="154">
        <v>660</v>
      </c>
      <c r="L252" s="11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115"/>
      <c r="Y252" s="308">
        <f t="shared" si="43"/>
        <v>0</v>
      </c>
      <c r="Z252" s="85">
        <f t="shared" si="44"/>
        <v>660</v>
      </c>
      <c r="AA252" s="234">
        <f t="shared" si="51"/>
        <v>660</v>
      </c>
      <c r="AB252" s="48"/>
    </row>
    <row r="253" spans="1:28" ht="30">
      <c r="A253" s="11">
        <f t="shared" si="41"/>
        <v>248</v>
      </c>
      <c r="B253" s="78"/>
      <c r="C253" s="272"/>
      <c r="D253" s="294"/>
      <c r="E253" s="291"/>
      <c r="F253" s="243" t="s">
        <v>609</v>
      </c>
      <c r="G253" s="152" t="s">
        <v>294</v>
      </c>
      <c r="H253" s="153">
        <v>8</v>
      </c>
      <c r="I253" s="159" t="s">
        <v>614</v>
      </c>
      <c r="J253" s="152" t="s">
        <v>294</v>
      </c>
      <c r="K253" s="154">
        <v>8</v>
      </c>
      <c r="L253" s="11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115"/>
      <c r="Y253" s="308"/>
      <c r="Z253" s="85"/>
      <c r="AA253" s="234">
        <f t="shared" si="51"/>
        <v>0</v>
      </c>
      <c r="AB253" s="48"/>
    </row>
    <row r="254" spans="1:28" s="65" customFormat="1">
      <c r="A254" s="373">
        <f t="shared" si="41"/>
        <v>249</v>
      </c>
      <c r="B254" s="79"/>
      <c r="C254" s="80" t="s">
        <v>165</v>
      </c>
      <c r="D254" s="81"/>
      <c r="E254" s="113"/>
      <c r="F254" s="274" t="s">
        <v>165</v>
      </c>
      <c r="G254" s="22"/>
      <c r="H254" s="89"/>
      <c r="I254" s="146"/>
      <c r="J254" s="22"/>
      <c r="K254" s="146"/>
      <c r="L254" s="107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108"/>
      <c r="Y254" s="100"/>
      <c r="Z254" s="89"/>
      <c r="AA254" s="146"/>
      <c r="AB254" s="279"/>
    </row>
    <row r="255" spans="1:28">
      <c r="A255" s="11">
        <f t="shared" si="41"/>
        <v>250</v>
      </c>
      <c r="B255" s="78" t="s">
        <v>166</v>
      </c>
      <c r="C255" s="272" t="s">
        <v>167</v>
      </c>
      <c r="D255" s="294" t="s">
        <v>294</v>
      </c>
      <c r="E255" s="291">
        <v>17</v>
      </c>
      <c r="F255" s="241" t="s">
        <v>167</v>
      </c>
      <c r="G255" s="24" t="s">
        <v>294</v>
      </c>
      <c r="H255" s="153">
        <v>0</v>
      </c>
      <c r="I255" s="148"/>
      <c r="J255" s="24" t="s">
        <v>294</v>
      </c>
      <c r="K255" s="148"/>
      <c r="L255" s="11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115"/>
      <c r="Y255" s="308">
        <f t="shared" si="43"/>
        <v>0</v>
      </c>
      <c r="Z255" s="85">
        <f t="shared" si="44"/>
        <v>0</v>
      </c>
      <c r="AA255" s="234">
        <f t="shared" ref="AA255:AA260" si="52">E255-Y255</f>
        <v>17</v>
      </c>
      <c r="AB255" s="48"/>
    </row>
    <row r="256" spans="1:28" ht="30">
      <c r="A256" s="11">
        <f t="shared" si="41"/>
        <v>251</v>
      </c>
      <c r="B256" s="78" t="s">
        <v>155</v>
      </c>
      <c r="C256" s="272" t="s">
        <v>156</v>
      </c>
      <c r="D256" s="294" t="s">
        <v>294</v>
      </c>
      <c r="E256" s="291">
        <v>3</v>
      </c>
      <c r="F256" s="241" t="s">
        <v>156</v>
      </c>
      <c r="G256" s="24" t="s">
        <v>294</v>
      </c>
      <c r="H256" s="153">
        <v>0</v>
      </c>
      <c r="I256" s="148"/>
      <c r="J256" s="24" t="s">
        <v>294</v>
      </c>
      <c r="K256" s="148"/>
      <c r="L256" s="11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115"/>
      <c r="Y256" s="308">
        <f t="shared" si="43"/>
        <v>0</v>
      </c>
      <c r="Z256" s="85">
        <f t="shared" si="44"/>
        <v>0</v>
      </c>
      <c r="AA256" s="234">
        <f t="shared" si="52"/>
        <v>3</v>
      </c>
      <c r="AB256" s="48"/>
    </row>
    <row r="257" spans="1:28" ht="30">
      <c r="A257" s="11">
        <f t="shared" si="41"/>
        <v>252</v>
      </c>
      <c r="B257" s="78" t="s">
        <v>155</v>
      </c>
      <c r="C257" s="272" t="s">
        <v>156</v>
      </c>
      <c r="D257" s="294" t="s">
        <v>294</v>
      </c>
      <c r="E257" s="291">
        <v>2</v>
      </c>
      <c r="F257" s="241" t="s">
        <v>156</v>
      </c>
      <c r="G257" s="24" t="s">
        <v>294</v>
      </c>
      <c r="H257" s="153">
        <v>0</v>
      </c>
      <c r="I257" s="148"/>
      <c r="J257" s="24" t="s">
        <v>294</v>
      </c>
      <c r="K257" s="148"/>
      <c r="L257" s="11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115"/>
      <c r="Y257" s="308">
        <f t="shared" si="43"/>
        <v>0</v>
      </c>
      <c r="Z257" s="85">
        <f t="shared" si="44"/>
        <v>0</v>
      </c>
      <c r="AA257" s="234">
        <f t="shared" si="52"/>
        <v>2</v>
      </c>
      <c r="AB257" s="48"/>
    </row>
    <row r="258" spans="1:28">
      <c r="A258" s="11">
        <f t="shared" si="41"/>
        <v>253</v>
      </c>
      <c r="B258" s="78" t="s">
        <v>168</v>
      </c>
      <c r="C258" s="272" t="s">
        <v>169</v>
      </c>
      <c r="D258" s="294" t="s">
        <v>294</v>
      </c>
      <c r="E258" s="291">
        <v>1</v>
      </c>
      <c r="F258" s="241" t="s">
        <v>169</v>
      </c>
      <c r="G258" s="24" t="s">
        <v>294</v>
      </c>
      <c r="H258" s="153">
        <v>0</v>
      </c>
      <c r="I258" s="148"/>
      <c r="J258" s="24" t="s">
        <v>294</v>
      </c>
      <c r="K258" s="148"/>
      <c r="L258" s="11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115"/>
      <c r="Y258" s="308">
        <f t="shared" si="43"/>
        <v>0</v>
      </c>
      <c r="Z258" s="85">
        <f t="shared" si="44"/>
        <v>0</v>
      </c>
      <c r="AA258" s="234">
        <f t="shared" si="52"/>
        <v>1</v>
      </c>
      <c r="AB258" s="48"/>
    </row>
    <row r="259" spans="1:28" ht="45">
      <c r="A259" s="11">
        <f t="shared" si="41"/>
        <v>254</v>
      </c>
      <c r="B259" s="78" t="s">
        <v>140</v>
      </c>
      <c r="C259" s="272" t="s">
        <v>141</v>
      </c>
      <c r="D259" s="294" t="s">
        <v>291</v>
      </c>
      <c r="E259" s="291">
        <v>900</v>
      </c>
      <c r="F259" s="241" t="s">
        <v>141</v>
      </c>
      <c r="G259" s="24" t="s">
        <v>291</v>
      </c>
      <c r="H259" s="153">
        <v>0</v>
      </c>
      <c r="I259" s="148"/>
      <c r="J259" s="24" t="s">
        <v>291</v>
      </c>
      <c r="K259" s="148"/>
      <c r="L259" s="11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115"/>
      <c r="Y259" s="308">
        <f t="shared" si="43"/>
        <v>0</v>
      </c>
      <c r="Z259" s="85">
        <f t="shared" si="44"/>
        <v>0</v>
      </c>
      <c r="AA259" s="234">
        <f t="shared" si="52"/>
        <v>900</v>
      </c>
      <c r="AB259" s="48"/>
    </row>
    <row r="260" spans="1:28" ht="45">
      <c r="A260" s="11">
        <f t="shared" si="41"/>
        <v>255</v>
      </c>
      <c r="B260" s="78" t="s">
        <v>140</v>
      </c>
      <c r="C260" s="272" t="s">
        <v>141</v>
      </c>
      <c r="D260" s="294" t="s">
        <v>291</v>
      </c>
      <c r="E260" s="291">
        <v>750</v>
      </c>
      <c r="F260" s="241" t="s">
        <v>141</v>
      </c>
      <c r="G260" s="24" t="s">
        <v>291</v>
      </c>
      <c r="H260" s="153">
        <v>0</v>
      </c>
      <c r="I260" s="148"/>
      <c r="J260" s="24" t="s">
        <v>291</v>
      </c>
      <c r="K260" s="148"/>
      <c r="L260" s="11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115"/>
      <c r="Y260" s="308">
        <f t="shared" si="43"/>
        <v>0</v>
      </c>
      <c r="Z260" s="85">
        <f t="shared" si="44"/>
        <v>0</v>
      </c>
      <c r="AA260" s="234">
        <f t="shared" si="52"/>
        <v>750</v>
      </c>
      <c r="AB260" s="48"/>
    </row>
    <row r="261" spans="1:28" s="158" customFormat="1">
      <c r="A261" s="374">
        <f t="shared" si="41"/>
        <v>256</v>
      </c>
      <c r="B261" s="79"/>
      <c r="C261" s="80" t="s">
        <v>423</v>
      </c>
      <c r="D261" s="81"/>
      <c r="E261" s="113"/>
      <c r="F261" s="276" t="s">
        <v>423</v>
      </c>
      <c r="G261" s="161"/>
      <c r="H261" s="162"/>
      <c r="I261" s="163"/>
      <c r="J261" s="161"/>
      <c r="K261" s="163"/>
      <c r="L261" s="164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5"/>
      <c r="Y261" s="166"/>
      <c r="Z261" s="162"/>
      <c r="AA261" s="163"/>
      <c r="AB261" s="285"/>
    </row>
    <row r="262" spans="1:28" ht="30">
      <c r="A262" s="11">
        <f t="shared" si="41"/>
        <v>257</v>
      </c>
      <c r="B262" s="78"/>
      <c r="C262" s="272"/>
      <c r="D262" s="294"/>
      <c r="E262" s="291"/>
      <c r="F262" s="243" t="s">
        <v>336</v>
      </c>
      <c r="G262" s="152" t="s">
        <v>294</v>
      </c>
      <c r="H262" s="153">
        <v>17</v>
      </c>
      <c r="I262" s="159" t="s">
        <v>802</v>
      </c>
      <c r="J262" s="152" t="s">
        <v>294</v>
      </c>
      <c r="K262" s="154">
        <v>17</v>
      </c>
      <c r="L262" s="11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115"/>
      <c r="Y262" s="157">
        <f t="shared" ref="Y262:Y293" si="53">SUM(L262:X262)</f>
        <v>0</v>
      </c>
      <c r="Z262" s="87">
        <f t="shared" ref="Z262:Z293" si="54">H262-Y262</f>
        <v>17</v>
      </c>
      <c r="AA262" s="234">
        <f t="shared" ref="AA262:AA293" si="55">E262-Y262</f>
        <v>0</v>
      </c>
      <c r="AB262" s="48"/>
    </row>
    <row r="263" spans="1:28">
      <c r="A263" s="11">
        <f t="shared" si="41"/>
        <v>258</v>
      </c>
      <c r="B263" s="78"/>
      <c r="C263" s="272"/>
      <c r="D263" s="294"/>
      <c r="E263" s="291"/>
      <c r="F263" s="243" t="s">
        <v>803</v>
      </c>
      <c r="G263" s="152" t="s">
        <v>294</v>
      </c>
      <c r="H263" s="153">
        <v>17</v>
      </c>
      <c r="I263" s="159" t="s">
        <v>804</v>
      </c>
      <c r="J263" s="152" t="s">
        <v>294</v>
      </c>
      <c r="K263" s="154">
        <v>17</v>
      </c>
      <c r="L263" s="11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115"/>
      <c r="Y263" s="157">
        <f t="shared" si="53"/>
        <v>0</v>
      </c>
      <c r="Z263" s="87">
        <f t="shared" si="54"/>
        <v>17</v>
      </c>
      <c r="AA263" s="234">
        <f t="shared" si="55"/>
        <v>0</v>
      </c>
      <c r="AB263" s="48"/>
    </row>
    <row r="264" spans="1:28" ht="30">
      <c r="A264" s="11">
        <f t="shared" ref="A264:A327" si="56">A263+1</f>
        <v>259</v>
      </c>
      <c r="B264" s="78"/>
      <c r="C264" s="272"/>
      <c r="D264" s="294"/>
      <c r="E264" s="291"/>
      <c r="F264" s="243" t="s">
        <v>177</v>
      </c>
      <c r="G264" s="152" t="s">
        <v>294</v>
      </c>
      <c r="H264" s="153">
        <v>17</v>
      </c>
      <c r="I264" s="159" t="s">
        <v>805</v>
      </c>
      <c r="J264" s="152" t="s">
        <v>294</v>
      </c>
      <c r="K264" s="154">
        <v>17</v>
      </c>
      <c r="L264" s="11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115"/>
      <c r="Y264" s="157">
        <f t="shared" si="53"/>
        <v>0</v>
      </c>
      <c r="Z264" s="87">
        <f t="shared" si="54"/>
        <v>17</v>
      </c>
      <c r="AA264" s="234">
        <f t="shared" si="55"/>
        <v>0</v>
      </c>
      <c r="AB264" s="48"/>
    </row>
    <row r="265" spans="1:28">
      <c r="A265" s="11">
        <f t="shared" si="56"/>
        <v>260</v>
      </c>
      <c r="B265" s="78"/>
      <c r="C265" s="272"/>
      <c r="D265" s="294"/>
      <c r="E265" s="291"/>
      <c r="F265" s="243" t="s">
        <v>806</v>
      </c>
      <c r="G265" s="152" t="s">
        <v>294</v>
      </c>
      <c r="H265" s="153">
        <v>17</v>
      </c>
      <c r="I265" s="159" t="s">
        <v>807</v>
      </c>
      <c r="J265" s="152" t="s">
        <v>294</v>
      </c>
      <c r="K265" s="154">
        <v>17</v>
      </c>
      <c r="L265" s="11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115"/>
      <c r="Y265" s="157">
        <f t="shared" si="53"/>
        <v>0</v>
      </c>
      <c r="Z265" s="87">
        <f t="shared" si="54"/>
        <v>17</v>
      </c>
      <c r="AA265" s="234">
        <f t="shared" si="55"/>
        <v>0</v>
      </c>
      <c r="AB265" s="48"/>
    </row>
    <row r="266" spans="1:28">
      <c r="A266" s="11">
        <f t="shared" si="56"/>
        <v>261</v>
      </c>
      <c r="B266" s="78"/>
      <c r="C266" s="272"/>
      <c r="D266" s="294"/>
      <c r="E266" s="291"/>
      <c r="F266" s="243" t="s">
        <v>615</v>
      </c>
      <c r="G266" s="152" t="s">
        <v>294</v>
      </c>
      <c r="H266" s="153">
        <v>20</v>
      </c>
      <c r="I266" s="159" t="s">
        <v>808</v>
      </c>
      <c r="J266" s="152" t="s">
        <v>294</v>
      </c>
      <c r="K266" s="154">
        <v>10</v>
      </c>
      <c r="L266" s="11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115"/>
      <c r="Y266" s="157">
        <f t="shared" si="53"/>
        <v>0</v>
      </c>
      <c r="Z266" s="87">
        <f t="shared" si="54"/>
        <v>20</v>
      </c>
      <c r="AA266" s="234">
        <f t="shared" si="55"/>
        <v>0</v>
      </c>
      <c r="AB266" s="48"/>
    </row>
    <row r="267" spans="1:28">
      <c r="A267" s="11">
        <f t="shared" si="56"/>
        <v>262</v>
      </c>
      <c r="B267" s="78"/>
      <c r="C267" s="272"/>
      <c r="D267" s="294"/>
      <c r="E267" s="291"/>
      <c r="F267" s="243"/>
      <c r="G267" s="152"/>
      <c r="H267" s="153"/>
      <c r="I267" s="159" t="s">
        <v>809</v>
      </c>
      <c r="J267" s="152" t="s">
        <v>294</v>
      </c>
      <c r="K267" s="154">
        <v>10</v>
      </c>
      <c r="L267" s="11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115"/>
      <c r="Y267" s="157">
        <f t="shared" si="53"/>
        <v>0</v>
      </c>
      <c r="Z267" s="87">
        <f t="shared" si="54"/>
        <v>0</v>
      </c>
      <c r="AA267" s="234">
        <f t="shared" si="55"/>
        <v>0</v>
      </c>
      <c r="AB267" s="48"/>
    </row>
    <row r="268" spans="1:28">
      <c r="A268" s="11">
        <f t="shared" si="56"/>
        <v>263</v>
      </c>
      <c r="B268" s="78"/>
      <c r="C268" s="272"/>
      <c r="D268" s="294"/>
      <c r="E268" s="291"/>
      <c r="F268" s="243" t="s">
        <v>810</v>
      </c>
      <c r="G268" s="152" t="s">
        <v>294</v>
      </c>
      <c r="H268" s="153">
        <v>14</v>
      </c>
      <c r="I268" s="159" t="s">
        <v>618</v>
      </c>
      <c r="J268" s="152" t="s">
        <v>294</v>
      </c>
      <c r="K268" s="154">
        <v>14</v>
      </c>
      <c r="L268" s="11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115"/>
      <c r="Y268" s="157">
        <f t="shared" si="53"/>
        <v>0</v>
      </c>
      <c r="Z268" s="87">
        <f t="shared" si="54"/>
        <v>14</v>
      </c>
      <c r="AA268" s="234">
        <f t="shared" si="55"/>
        <v>0</v>
      </c>
      <c r="AB268" s="48"/>
    </row>
    <row r="269" spans="1:28" ht="45">
      <c r="A269" s="11">
        <f t="shared" si="56"/>
        <v>264</v>
      </c>
      <c r="B269" s="78"/>
      <c r="C269" s="272"/>
      <c r="D269" s="294"/>
      <c r="E269" s="291"/>
      <c r="F269" s="243" t="s">
        <v>169</v>
      </c>
      <c r="G269" s="152" t="s">
        <v>294</v>
      </c>
      <c r="H269" s="153">
        <v>1</v>
      </c>
      <c r="I269" s="159" t="s">
        <v>619</v>
      </c>
      <c r="J269" s="152" t="s">
        <v>294</v>
      </c>
      <c r="K269" s="154">
        <v>1</v>
      </c>
      <c r="L269" s="11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115"/>
      <c r="Y269" s="157">
        <f t="shared" si="53"/>
        <v>0</v>
      </c>
      <c r="Z269" s="87">
        <f t="shared" si="54"/>
        <v>1</v>
      </c>
      <c r="AA269" s="234">
        <f t="shared" si="55"/>
        <v>0</v>
      </c>
      <c r="AB269" s="48"/>
    </row>
    <row r="270" spans="1:28" ht="30">
      <c r="A270" s="11">
        <f t="shared" si="56"/>
        <v>265</v>
      </c>
      <c r="B270" s="78"/>
      <c r="C270" s="272"/>
      <c r="D270" s="294"/>
      <c r="E270" s="291"/>
      <c r="F270" s="243" t="s">
        <v>156</v>
      </c>
      <c r="G270" s="152" t="s">
        <v>586</v>
      </c>
      <c r="H270" s="153">
        <v>1</v>
      </c>
      <c r="I270" s="159" t="s">
        <v>811</v>
      </c>
      <c r="J270" s="152" t="s">
        <v>586</v>
      </c>
      <c r="K270" s="154">
        <v>1</v>
      </c>
      <c r="L270" s="11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115"/>
      <c r="Y270" s="157">
        <f t="shared" si="53"/>
        <v>0</v>
      </c>
      <c r="Z270" s="87">
        <f t="shared" si="54"/>
        <v>1</v>
      </c>
      <c r="AA270" s="234">
        <f t="shared" si="55"/>
        <v>0</v>
      </c>
      <c r="AB270" s="48"/>
    </row>
    <row r="271" spans="1:28">
      <c r="A271" s="11">
        <f t="shared" si="56"/>
        <v>266</v>
      </c>
      <c r="B271" s="78"/>
      <c r="C271" s="272"/>
      <c r="D271" s="294"/>
      <c r="E271" s="291"/>
      <c r="F271" s="243" t="s">
        <v>812</v>
      </c>
      <c r="G271" s="152" t="s">
        <v>294</v>
      </c>
      <c r="H271" s="153">
        <v>1</v>
      </c>
      <c r="I271" s="159" t="s">
        <v>620</v>
      </c>
      <c r="J271" s="152" t="s">
        <v>294</v>
      </c>
      <c r="K271" s="154">
        <v>1</v>
      </c>
      <c r="L271" s="11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115"/>
      <c r="Y271" s="157">
        <f t="shared" si="53"/>
        <v>0</v>
      </c>
      <c r="Z271" s="87">
        <f t="shared" si="54"/>
        <v>1</v>
      </c>
      <c r="AA271" s="234">
        <f t="shared" si="55"/>
        <v>0</v>
      </c>
      <c r="AB271" s="48"/>
    </row>
    <row r="272" spans="1:28">
      <c r="A272" s="11">
        <f t="shared" si="56"/>
        <v>267</v>
      </c>
      <c r="B272" s="78"/>
      <c r="C272" s="272"/>
      <c r="D272" s="294"/>
      <c r="E272" s="291"/>
      <c r="F272" s="243" t="s">
        <v>204</v>
      </c>
      <c r="G272" s="152" t="s">
        <v>294</v>
      </c>
      <c r="H272" s="153">
        <v>4</v>
      </c>
      <c r="I272" s="159" t="s">
        <v>813</v>
      </c>
      <c r="J272" s="152" t="s">
        <v>294</v>
      </c>
      <c r="K272" s="154">
        <v>4</v>
      </c>
      <c r="L272" s="11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115"/>
      <c r="Y272" s="157">
        <f t="shared" si="53"/>
        <v>0</v>
      </c>
      <c r="Z272" s="87">
        <f t="shared" si="54"/>
        <v>4</v>
      </c>
      <c r="AA272" s="234">
        <f t="shared" si="55"/>
        <v>0</v>
      </c>
      <c r="AB272" s="48"/>
    </row>
    <row r="273" spans="1:28" ht="30">
      <c r="A273" s="11">
        <f t="shared" si="56"/>
        <v>268</v>
      </c>
      <c r="B273" s="78"/>
      <c r="C273" s="272"/>
      <c r="D273" s="294"/>
      <c r="E273" s="291"/>
      <c r="F273" s="243" t="s">
        <v>156</v>
      </c>
      <c r="G273" s="152" t="s">
        <v>294</v>
      </c>
      <c r="H273" s="153">
        <v>4</v>
      </c>
      <c r="I273" s="159" t="s">
        <v>621</v>
      </c>
      <c r="J273" s="152" t="s">
        <v>294</v>
      </c>
      <c r="K273" s="154">
        <v>4</v>
      </c>
      <c r="L273" s="11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115"/>
      <c r="Y273" s="157">
        <f t="shared" si="53"/>
        <v>0</v>
      </c>
      <c r="Z273" s="87">
        <f t="shared" si="54"/>
        <v>4</v>
      </c>
      <c r="AA273" s="234">
        <f t="shared" si="55"/>
        <v>0</v>
      </c>
      <c r="AB273" s="48"/>
    </row>
    <row r="274" spans="1:28" ht="30">
      <c r="A274" s="11">
        <f t="shared" si="56"/>
        <v>269</v>
      </c>
      <c r="B274" s="78"/>
      <c r="C274" s="272"/>
      <c r="D274" s="294"/>
      <c r="E274" s="291"/>
      <c r="F274" s="243" t="s">
        <v>121</v>
      </c>
      <c r="G274" s="152" t="s">
        <v>294</v>
      </c>
      <c r="H274" s="153">
        <v>8</v>
      </c>
      <c r="I274" s="159" t="s">
        <v>814</v>
      </c>
      <c r="J274" s="152" t="s">
        <v>294</v>
      </c>
      <c r="K274" s="154">
        <v>8</v>
      </c>
      <c r="L274" s="11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115"/>
      <c r="Y274" s="157">
        <f t="shared" si="53"/>
        <v>0</v>
      </c>
      <c r="Z274" s="87">
        <f t="shared" si="54"/>
        <v>8</v>
      </c>
      <c r="AA274" s="234">
        <f t="shared" si="55"/>
        <v>0</v>
      </c>
      <c r="AB274" s="48"/>
    </row>
    <row r="275" spans="1:28">
      <c r="A275" s="11">
        <f t="shared" si="56"/>
        <v>270</v>
      </c>
      <c r="B275" s="78"/>
      <c r="C275" s="272"/>
      <c r="D275" s="294"/>
      <c r="E275" s="291"/>
      <c r="F275" s="243" t="s">
        <v>105</v>
      </c>
      <c r="G275" s="152" t="s">
        <v>294</v>
      </c>
      <c r="H275" s="153">
        <v>4</v>
      </c>
      <c r="I275" s="159" t="s">
        <v>622</v>
      </c>
      <c r="J275" s="152" t="s">
        <v>294</v>
      </c>
      <c r="K275" s="154">
        <v>4</v>
      </c>
      <c r="L275" s="11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115"/>
      <c r="Y275" s="157">
        <f t="shared" si="53"/>
        <v>0</v>
      </c>
      <c r="Z275" s="87">
        <f t="shared" si="54"/>
        <v>4</v>
      </c>
      <c r="AA275" s="234">
        <f t="shared" si="55"/>
        <v>0</v>
      </c>
      <c r="AB275" s="48"/>
    </row>
    <row r="276" spans="1:28" ht="30">
      <c r="A276" s="11">
        <f t="shared" si="56"/>
        <v>271</v>
      </c>
      <c r="B276" s="78"/>
      <c r="C276" s="272"/>
      <c r="D276" s="294"/>
      <c r="E276" s="291"/>
      <c r="F276" s="243" t="s">
        <v>128</v>
      </c>
      <c r="G276" s="152" t="s">
        <v>294</v>
      </c>
      <c r="H276" s="153">
        <v>4</v>
      </c>
      <c r="I276" s="159" t="s">
        <v>815</v>
      </c>
      <c r="J276" s="152" t="s">
        <v>294</v>
      </c>
      <c r="K276" s="154">
        <v>4</v>
      </c>
      <c r="L276" s="11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115"/>
      <c r="Y276" s="157">
        <f t="shared" si="53"/>
        <v>0</v>
      </c>
      <c r="Z276" s="87">
        <f t="shared" si="54"/>
        <v>4</v>
      </c>
      <c r="AA276" s="234">
        <f t="shared" si="55"/>
        <v>0</v>
      </c>
      <c r="AB276" s="48"/>
    </row>
    <row r="277" spans="1:28" ht="30">
      <c r="A277" s="11">
        <f t="shared" si="56"/>
        <v>272</v>
      </c>
      <c r="B277" s="78"/>
      <c r="C277" s="272"/>
      <c r="D277" s="294"/>
      <c r="E277" s="291"/>
      <c r="F277" s="243" t="s">
        <v>128</v>
      </c>
      <c r="G277" s="152" t="s">
        <v>294</v>
      </c>
      <c r="H277" s="153">
        <v>4</v>
      </c>
      <c r="I277" s="159" t="s">
        <v>816</v>
      </c>
      <c r="J277" s="152" t="s">
        <v>294</v>
      </c>
      <c r="K277" s="154">
        <v>4</v>
      </c>
      <c r="L277" s="11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115"/>
      <c r="Y277" s="157">
        <f t="shared" si="53"/>
        <v>0</v>
      </c>
      <c r="Z277" s="87">
        <f t="shared" si="54"/>
        <v>4</v>
      </c>
      <c r="AA277" s="234">
        <f t="shared" si="55"/>
        <v>0</v>
      </c>
      <c r="AB277" s="48"/>
    </row>
    <row r="278" spans="1:28" ht="30">
      <c r="A278" s="11">
        <f t="shared" si="56"/>
        <v>273</v>
      </c>
      <c r="B278" s="78"/>
      <c r="C278" s="272"/>
      <c r="D278" s="294"/>
      <c r="E278" s="291"/>
      <c r="F278" s="243" t="s">
        <v>156</v>
      </c>
      <c r="G278" s="152" t="s">
        <v>294</v>
      </c>
      <c r="H278" s="153">
        <v>4</v>
      </c>
      <c r="I278" s="159" t="s">
        <v>817</v>
      </c>
      <c r="J278" s="152" t="s">
        <v>294</v>
      </c>
      <c r="K278" s="154">
        <v>4</v>
      </c>
      <c r="L278" s="11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115"/>
      <c r="Y278" s="157">
        <f t="shared" si="53"/>
        <v>0</v>
      </c>
      <c r="Z278" s="87">
        <f t="shared" si="54"/>
        <v>4</v>
      </c>
      <c r="AA278" s="234">
        <f t="shared" si="55"/>
        <v>0</v>
      </c>
      <c r="AB278" s="48"/>
    </row>
    <row r="279" spans="1:28" s="190" customFormat="1" ht="30">
      <c r="A279" s="189">
        <f t="shared" si="56"/>
        <v>274</v>
      </c>
      <c r="B279" s="78"/>
      <c r="C279" s="272"/>
      <c r="D279" s="294"/>
      <c r="E279" s="291"/>
      <c r="F279" s="270" t="s">
        <v>243</v>
      </c>
      <c r="G279" s="294" t="s">
        <v>294</v>
      </c>
      <c r="H279" s="324">
        <v>1</v>
      </c>
      <c r="I279" s="335"/>
      <c r="J279" s="294"/>
      <c r="K279" s="332"/>
      <c r="L279" s="333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1"/>
      <c r="Y279" s="334">
        <f t="shared" si="53"/>
        <v>0</v>
      </c>
      <c r="Z279" s="90">
        <f t="shared" si="54"/>
        <v>1</v>
      </c>
      <c r="AA279" s="234">
        <f t="shared" si="55"/>
        <v>0</v>
      </c>
      <c r="AB279" s="281"/>
    </row>
    <row r="280" spans="1:28" s="190" customFormat="1" ht="45">
      <c r="A280" s="189">
        <f t="shared" si="56"/>
        <v>275</v>
      </c>
      <c r="B280" s="78"/>
      <c r="C280" s="272"/>
      <c r="D280" s="294"/>
      <c r="E280" s="291"/>
      <c r="F280" s="270" t="s">
        <v>245</v>
      </c>
      <c r="G280" s="294" t="s">
        <v>294</v>
      </c>
      <c r="H280" s="324">
        <v>21</v>
      </c>
      <c r="I280" s="335"/>
      <c r="J280" s="294"/>
      <c r="K280" s="332"/>
      <c r="L280" s="333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1"/>
      <c r="Y280" s="334">
        <f t="shared" si="53"/>
        <v>0</v>
      </c>
      <c r="Z280" s="90">
        <f t="shared" si="54"/>
        <v>21</v>
      </c>
      <c r="AA280" s="234">
        <f t="shared" si="55"/>
        <v>0</v>
      </c>
      <c r="AB280" s="281"/>
    </row>
    <row r="281" spans="1:28" s="190" customFormat="1" ht="30">
      <c r="A281" s="189">
        <f t="shared" si="56"/>
        <v>276</v>
      </c>
      <c r="B281" s="78"/>
      <c r="C281" s="272"/>
      <c r="D281" s="294"/>
      <c r="E281" s="291"/>
      <c r="F281" s="270" t="s">
        <v>247</v>
      </c>
      <c r="G281" s="294" t="s">
        <v>294</v>
      </c>
      <c r="H281" s="324">
        <v>1</v>
      </c>
      <c r="I281" s="335"/>
      <c r="J281" s="294"/>
      <c r="K281" s="332"/>
      <c r="L281" s="333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1"/>
      <c r="Y281" s="334">
        <f t="shared" si="53"/>
        <v>0</v>
      </c>
      <c r="Z281" s="90">
        <f t="shared" si="54"/>
        <v>1</v>
      </c>
      <c r="AA281" s="234">
        <f t="shared" si="55"/>
        <v>0</v>
      </c>
      <c r="AB281" s="281"/>
    </row>
    <row r="282" spans="1:28" s="190" customFormat="1" ht="60">
      <c r="A282" s="189">
        <f t="shared" si="56"/>
        <v>277</v>
      </c>
      <c r="B282" s="78"/>
      <c r="C282" s="272"/>
      <c r="D282" s="294"/>
      <c r="E282" s="291"/>
      <c r="F282" s="270" t="s">
        <v>251</v>
      </c>
      <c r="G282" s="294" t="s">
        <v>294</v>
      </c>
      <c r="H282" s="324">
        <v>1</v>
      </c>
      <c r="I282" s="335"/>
      <c r="J282" s="294"/>
      <c r="K282" s="332"/>
      <c r="L282" s="333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1"/>
      <c r="Y282" s="334">
        <f t="shared" si="53"/>
        <v>0</v>
      </c>
      <c r="Z282" s="90">
        <f t="shared" si="54"/>
        <v>1</v>
      </c>
      <c r="AA282" s="234">
        <f t="shared" si="55"/>
        <v>0</v>
      </c>
      <c r="AB282" s="281"/>
    </row>
    <row r="283" spans="1:28" s="190" customFormat="1" ht="30">
      <c r="A283" s="189">
        <f t="shared" si="56"/>
        <v>278</v>
      </c>
      <c r="B283" s="78"/>
      <c r="C283" s="272"/>
      <c r="D283" s="294"/>
      <c r="E283" s="291"/>
      <c r="F283" s="270" t="s">
        <v>253</v>
      </c>
      <c r="G283" s="294" t="s">
        <v>294</v>
      </c>
      <c r="H283" s="324">
        <v>1</v>
      </c>
      <c r="I283" s="335"/>
      <c r="J283" s="294"/>
      <c r="K283" s="332"/>
      <c r="L283" s="333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1"/>
      <c r="Y283" s="334">
        <f t="shared" si="53"/>
        <v>0</v>
      </c>
      <c r="Z283" s="90">
        <f t="shared" si="54"/>
        <v>1</v>
      </c>
      <c r="AA283" s="234">
        <f t="shared" si="55"/>
        <v>0</v>
      </c>
      <c r="AB283" s="281"/>
    </row>
    <row r="284" spans="1:28" s="190" customFormat="1" ht="45">
      <c r="A284" s="189">
        <f t="shared" si="56"/>
        <v>279</v>
      </c>
      <c r="B284" s="78"/>
      <c r="C284" s="272"/>
      <c r="D284" s="294"/>
      <c r="E284" s="291"/>
      <c r="F284" s="270" t="s">
        <v>181</v>
      </c>
      <c r="G284" s="294" t="s">
        <v>616</v>
      </c>
      <c r="H284" s="324">
        <v>900</v>
      </c>
      <c r="I284" s="159" t="s">
        <v>629</v>
      </c>
      <c r="J284" s="152" t="s">
        <v>616</v>
      </c>
      <c r="K284" s="154">
        <v>900</v>
      </c>
      <c r="L284" s="333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1"/>
      <c r="Y284" s="334">
        <f t="shared" si="53"/>
        <v>0</v>
      </c>
      <c r="Z284" s="90">
        <f t="shared" si="54"/>
        <v>900</v>
      </c>
      <c r="AA284" s="234">
        <f t="shared" si="55"/>
        <v>0</v>
      </c>
      <c r="AB284" s="281"/>
    </row>
    <row r="285" spans="1:28" ht="30">
      <c r="A285" s="11">
        <f t="shared" si="56"/>
        <v>280</v>
      </c>
      <c r="B285" s="78"/>
      <c r="C285" s="272"/>
      <c r="D285" s="294"/>
      <c r="E285" s="291"/>
      <c r="F285" s="243" t="s">
        <v>818</v>
      </c>
      <c r="G285" s="152" t="s">
        <v>616</v>
      </c>
      <c r="H285" s="153">
        <v>750</v>
      </c>
      <c r="I285" s="159" t="s">
        <v>819</v>
      </c>
      <c r="J285" s="152" t="s">
        <v>616</v>
      </c>
      <c r="K285" s="154">
        <v>750</v>
      </c>
      <c r="L285" s="11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115"/>
      <c r="Y285" s="157">
        <f t="shared" si="53"/>
        <v>0</v>
      </c>
      <c r="Z285" s="87">
        <f t="shared" si="54"/>
        <v>750</v>
      </c>
      <c r="AA285" s="234">
        <f t="shared" si="55"/>
        <v>0</v>
      </c>
      <c r="AB285" s="48"/>
    </row>
    <row r="286" spans="1:28">
      <c r="A286" s="11">
        <f t="shared" si="56"/>
        <v>281</v>
      </c>
      <c r="B286" s="78"/>
      <c r="C286" s="272"/>
      <c r="D286" s="294"/>
      <c r="E286" s="291"/>
      <c r="F286" s="243" t="s">
        <v>820</v>
      </c>
      <c r="G286" s="152" t="s">
        <v>294</v>
      </c>
      <c r="H286" s="153">
        <v>1</v>
      </c>
      <c r="I286" s="159" t="s">
        <v>821</v>
      </c>
      <c r="J286" s="152" t="s">
        <v>294</v>
      </c>
      <c r="K286" s="154">
        <v>2</v>
      </c>
      <c r="L286" s="11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115"/>
      <c r="Y286" s="157">
        <f t="shared" si="53"/>
        <v>0</v>
      </c>
      <c r="Z286" s="87">
        <f t="shared" si="54"/>
        <v>1</v>
      </c>
      <c r="AA286" s="234">
        <f t="shared" si="55"/>
        <v>0</v>
      </c>
      <c r="AB286" s="48"/>
    </row>
    <row r="287" spans="1:28" outlineLevel="1">
      <c r="A287" s="11">
        <f t="shared" si="56"/>
        <v>282</v>
      </c>
      <c r="B287" s="78"/>
      <c r="C287" s="272"/>
      <c r="D287" s="294"/>
      <c r="E287" s="291"/>
      <c r="F287" s="243"/>
      <c r="G287" s="152"/>
      <c r="H287" s="153"/>
      <c r="I287" s="159" t="s">
        <v>822</v>
      </c>
      <c r="J287" s="152" t="s">
        <v>294</v>
      </c>
      <c r="K287" s="154">
        <v>2</v>
      </c>
      <c r="L287" s="11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115"/>
      <c r="Y287" s="157">
        <f t="shared" si="53"/>
        <v>0</v>
      </c>
      <c r="Z287" s="87">
        <f t="shared" si="54"/>
        <v>0</v>
      </c>
      <c r="AA287" s="234">
        <f t="shared" si="55"/>
        <v>0</v>
      </c>
      <c r="AB287" s="48"/>
    </row>
    <row r="288" spans="1:28" outlineLevel="1">
      <c r="A288" s="11">
        <f t="shared" si="56"/>
        <v>283</v>
      </c>
      <c r="B288" s="78"/>
      <c r="C288" s="272"/>
      <c r="D288" s="294"/>
      <c r="E288" s="291"/>
      <c r="F288" s="243"/>
      <c r="G288" s="152"/>
      <c r="H288" s="153"/>
      <c r="I288" s="159" t="s">
        <v>823</v>
      </c>
      <c r="J288" s="152" t="s">
        <v>294</v>
      </c>
      <c r="K288" s="154">
        <v>2</v>
      </c>
      <c r="L288" s="11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115"/>
      <c r="Y288" s="157">
        <f t="shared" si="53"/>
        <v>0</v>
      </c>
      <c r="Z288" s="87">
        <f t="shared" si="54"/>
        <v>0</v>
      </c>
      <c r="AA288" s="234">
        <f t="shared" si="55"/>
        <v>0</v>
      </c>
      <c r="AB288" s="48"/>
    </row>
    <row r="289" spans="1:28" outlineLevel="1">
      <c r="A289" s="11">
        <f t="shared" si="56"/>
        <v>284</v>
      </c>
      <c r="B289" s="78"/>
      <c r="C289" s="272"/>
      <c r="D289" s="294"/>
      <c r="E289" s="291"/>
      <c r="F289" s="243"/>
      <c r="G289" s="152"/>
      <c r="H289" s="153"/>
      <c r="I289" s="159" t="s">
        <v>824</v>
      </c>
      <c r="J289" s="152" t="s">
        <v>294</v>
      </c>
      <c r="K289" s="154">
        <v>2</v>
      </c>
      <c r="L289" s="11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115"/>
      <c r="Y289" s="157">
        <f t="shared" si="53"/>
        <v>0</v>
      </c>
      <c r="Z289" s="87">
        <f t="shared" si="54"/>
        <v>0</v>
      </c>
      <c r="AA289" s="234">
        <f t="shared" si="55"/>
        <v>0</v>
      </c>
      <c r="AB289" s="48"/>
    </row>
    <row r="290" spans="1:28" outlineLevel="1">
      <c r="A290" s="11">
        <f t="shared" si="56"/>
        <v>285</v>
      </c>
      <c r="B290" s="78"/>
      <c r="C290" s="272"/>
      <c r="D290" s="294"/>
      <c r="E290" s="291"/>
      <c r="F290" s="243"/>
      <c r="G290" s="152"/>
      <c r="H290" s="153"/>
      <c r="I290" s="159" t="s">
        <v>825</v>
      </c>
      <c r="J290" s="152" t="s">
        <v>294</v>
      </c>
      <c r="K290" s="154">
        <v>8</v>
      </c>
      <c r="L290" s="11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115"/>
      <c r="Y290" s="157">
        <f t="shared" si="53"/>
        <v>0</v>
      </c>
      <c r="Z290" s="87">
        <f t="shared" si="54"/>
        <v>0</v>
      </c>
      <c r="AA290" s="234">
        <f t="shared" si="55"/>
        <v>0</v>
      </c>
      <c r="AB290" s="48"/>
    </row>
    <row r="291" spans="1:28" ht="30" outlineLevel="1">
      <c r="A291" s="11">
        <f t="shared" si="56"/>
        <v>286</v>
      </c>
      <c r="B291" s="78"/>
      <c r="C291" s="272"/>
      <c r="D291" s="294"/>
      <c r="E291" s="291"/>
      <c r="F291" s="243"/>
      <c r="G291" s="152"/>
      <c r="H291" s="153"/>
      <c r="I291" s="159" t="s">
        <v>826</v>
      </c>
      <c r="J291" s="152" t="s">
        <v>294</v>
      </c>
      <c r="K291" s="154">
        <v>2</v>
      </c>
      <c r="L291" s="11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115"/>
      <c r="Y291" s="157">
        <f t="shared" si="53"/>
        <v>0</v>
      </c>
      <c r="Z291" s="87">
        <f t="shared" si="54"/>
        <v>0</v>
      </c>
      <c r="AA291" s="234">
        <f t="shared" si="55"/>
        <v>0</v>
      </c>
      <c r="AB291" s="48"/>
    </row>
    <row r="292" spans="1:28">
      <c r="A292" s="11">
        <f t="shared" si="56"/>
        <v>287</v>
      </c>
      <c r="B292" s="78"/>
      <c r="C292" s="272"/>
      <c r="D292" s="294"/>
      <c r="E292" s="291"/>
      <c r="F292" s="243" t="s">
        <v>159</v>
      </c>
      <c r="G292" s="152" t="s">
        <v>291</v>
      </c>
      <c r="H292" s="153">
        <v>530</v>
      </c>
      <c r="I292" s="159" t="s">
        <v>827</v>
      </c>
      <c r="J292" s="152" t="s">
        <v>616</v>
      </c>
      <c r="K292" s="154">
        <v>530</v>
      </c>
      <c r="L292" s="11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115"/>
      <c r="Y292" s="157">
        <f t="shared" si="53"/>
        <v>0</v>
      </c>
      <c r="Z292" s="87">
        <f t="shared" si="54"/>
        <v>530</v>
      </c>
      <c r="AA292" s="234">
        <f t="shared" si="55"/>
        <v>0</v>
      </c>
      <c r="AB292" s="48"/>
    </row>
    <row r="293" spans="1:28">
      <c r="A293" s="11">
        <f t="shared" si="56"/>
        <v>288</v>
      </c>
      <c r="B293" s="78"/>
      <c r="C293" s="272"/>
      <c r="D293" s="294"/>
      <c r="E293" s="291"/>
      <c r="F293" s="243" t="s">
        <v>451</v>
      </c>
      <c r="G293" s="152" t="s">
        <v>291</v>
      </c>
      <c r="H293" s="153">
        <v>536</v>
      </c>
      <c r="I293" s="159" t="s">
        <v>828</v>
      </c>
      <c r="J293" s="152" t="s">
        <v>616</v>
      </c>
      <c r="K293" s="154">
        <v>536</v>
      </c>
      <c r="L293" s="11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115"/>
      <c r="Y293" s="157">
        <f t="shared" si="53"/>
        <v>0</v>
      </c>
      <c r="Z293" s="87">
        <f t="shared" si="54"/>
        <v>536</v>
      </c>
      <c r="AA293" s="234">
        <f t="shared" si="55"/>
        <v>0</v>
      </c>
      <c r="AB293" s="48"/>
    </row>
    <row r="294" spans="1:28" s="65" customFormat="1">
      <c r="A294" s="373">
        <f t="shared" si="56"/>
        <v>289</v>
      </c>
      <c r="B294" s="79"/>
      <c r="C294" s="80" t="s">
        <v>170</v>
      </c>
      <c r="D294" s="81"/>
      <c r="E294" s="113"/>
      <c r="F294" s="274" t="s">
        <v>170</v>
      </c>
      <c r="G294" s="22"/>
      <c r="H294" s="89"/>
      <c r="I294" s="146"/>
      <c r="J294" s="22"/>
      <c r="K294" s="146"/>
      <c r="L294" s="107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108"/>
      <c r="Y294" s="100"/>
      <c r="Z294" s="89"/>
      <c r="AA294" s="146"/>
      <c r="AB294" s="279"/>
    </row>
    <row r="295" spans="1:28" s="188" customFormat="1">
      <c r="A295" s="134">
        <f t="shared" si="56"/>
        <v>290</v>
      </c>
      <c r="B295" s="78"/>
      <c r="C295" s="272"/>
      <c r="D295" s="294"/>
      <c r="E295" s="291"/>
      <c r="F295" s="243" t="s">
        <v>829</v>
      </c>
      <c r="G295" s="152" t="s">
        <v>294</v>
      </c>
      <c r="H295" s="153">
        <v>2</v>
      </c>
      <c r="I295" s="159" t="s">
        <v>830</v>
      </c>
      <c r="J295" s="152" t="s">
        <v>294</v>
      </c>
      <c r="K295" s="154">
        <v>2</v>
      </c>
      <c r="L295" s="155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6"/>
      <c r="Y295" s="157">
        <f t="shared" si="43"/>
        <v>0</v>
      </c>
      <c r="Z295" s="87">
        <f t="shared" si="44"/>
        <v>2</v>
      </c>
      <c r="AA295" s="234">
        <f t="shared" ref="AA295:AA358" si="57">E295-Y295</f>
        <v>0</v>
      </c>
      <c r="AB295" s="71"/>
    </row>
    <row r="296" spans="1:28" s="188" customFormat="1">
      <c r="A296" s="134">
        <f t="shared" si="56"/>
        <v>291</v>
      </c>
      <c r="B296" s="78"/>
      <c r="C296" s="272"/>
      <c r="D296" s="294"/>
      <c r="E296" s="291"/>
      <c r="F296" s="243" t="s">
        <v>831</v>
      </c>
      <c r="G296" s="152" t="s">
        <v>293</v>
      </c>
      <c r="H296" s="153">
        <v>0.85</v>
      </c>
      <c r="I296" s="159"/>
      <c r="J296" s="152" t="s">
        <v>293</v>
      </c>
      <c r="K296" s="154">
        <v>0.85</v>
      </c>
      <c r="L296" s="155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6"/>
      <c r="Y296" s="157">
        <f t="shared" si="43"/>
        <v>0</v>
      </c>
      <c r="Z296" s="87">
        <f t="shared" si="44"/>
        <v>0.85</v>
      </c>
      <c r="AA296" s="234">
        <f t="shared" si="57"/>
        <v>0</v>
      </c>
      <c r="AB296" s="71"/>
    </row>
    <row r="297" spans="1:28" s="188" customFormat="1">
      <c r="A297" s="134">
        <f t="shared" si="56"/>
        <v>292</v>
      </c>
      <c r="B297" s="78"/>
      <c r="C297" s="272"/>
      <c r="D297" s="294"/>
      <c r="E297" s="291"/>
      <c r="F297" s="243" t="s">
        <v>832</v>
      </c>
      <c r="G297" s="152" t="s">
        <v>294</v>
      </c>
      <c r="H297" s="153">
        <v>4</v>
      </c>
      <c r="I297" s="159" t="s">
        <v>833</v>
      </c>
      <c r="J297" s="152" t="s">
        <v>294</v>
      </c>
      <c r="K297" s="154">
        <v>4</v>
      </c>
      <c r="L297" s="155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6"/>
      <c r="Y297" s="157">
        <f t="shared" si="43"/>
        <v>0</v>
      </c>
      <c r="Z297" s="87">
        <f t="shared" si="44"/>
        <v>4</v>
      </c>
      <c r="AA297" s="234">
        <f t="shared" si="57"/>
        <v>0</v>
      </c>
      <c r="AB297" s="71"/>
    </row>
    <row r="298" spans="1:28" s="188" customFormat="1">
      <c r="A298" s="134">
        <f t="shared" si="56"/>
        <v>293</v>
      </c>
      <c r="B298" s="78"/>
      <c r="C298" s="272"/>
      <c r="D298" s="294"/>
      <c r="E298" s="291"/>
      <c r="F298" s="243" t="s">
        <v>115</v>
      </c>
      <c r="G298" s="152" t="s">
        <v>294</v>
      </c>
      <c r="H298" s="153">
        <v>1</v>
      </c>
      <c r="I298" s="159" t="s">
        <v>834</v>
      </c>
      <c r="J298" s="152" t="s">
        <v>294</v>
      </c>
      <c r="K298" s="154">
        <v>1</v>
      </c>
      <c r="L298" s="155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6"/>
      <c r="Y298" s="157">
        <f t="shared" si="43"/>
        <v>0</v>
      </c>
      <c r="Z298" s="87">
        <f t="shared" si="44"/>
        <v>1</v>
      </c>
      <c r="AA298" s="234">
        <f t="shared" si="57"/>
        <v>0</v>
      </c>
      <c r="AB298" s="71"/>
    </row>
    <row r="299" spans="1:28" s="188" customFormat="1">
      <c r="A299" s="134">
        <f t="shared" si="56"/>
        <v>294</v>
      </c>
      <c r="B299" s="78"/>
      <c r="C299" s="272"/>
      <c r="D299" s="294"/>
      <c r="E299" s="291"/>
      <c r="F299" s="243" t="s">
        <v>835</v>
      </c>
      <c r="G299" s="152" t="s">
        <v>294</v>
      </c>
      <c r="H299" s="153">
        <v>4</v>
      </c>
      <c r="I299" s="159" t="s">
        <v>836</v>
      </c>
      <c r="J299" s="152" t="s">
        <v>294</v>
      </c>
      <c r="K299" s="154">
        <v>4</v>
      </c>
      <c r="L299" s="155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6"/>
      <c r="Y299" s="157">
        <f t="shared" si="43"/>
        <v>0</v>
      </c>
      <c r="Z299" s="87">
        <f t="shared" si="44"/>
        <v>4</v>
      </c>
      <c r="AA299" s="234">
        <f t="shared" si="57"/>
        <v>0</v>
      </c>
      <c r="AB299" s="71"/>
    </row>
    <row r="300" spans="1:28" s="188" customFormat="1" ht="30">
      <c r="A300" s="134">
        <f t="shared" si="56"/>
        <v>295</v>
      </c>
      <c r="B300" s="78"/>
      <c r="C300" s="272"/>
      <c r="D300" s="294"/>
      <c r="E300" s="291"/>
      <c r="F300" s="243" t="s">
        <v>172</v>
      </c>
      <c r="G300" s="152" t="s">
        <v>294</v>
      </c>
      <c r="H300" s="153">
        <v>4</v>
      </c>
      <c r="I300" s="159" t="s">
        <v>837</v>
      </c>
      <c r="J300" s="152" t="s">
        <v>294</v>
      </c>
      <c r="K300" s="154">
        <v>4</v>
      </c>
      <c r="L300" s="155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6"/>
      <c r="Y300" s="157">
        <f t="shared" si="43"/>
        <v>0</v>
      </c>
      <c r="Z300" s="87">
        <f t="shared" si="44"/>
        <v>4</v>
      </c>
      <c r="AA300" s="234">
        <f t="shared" si="57"/>
        <v>0</v>
      </c>
      <c r="AB300" s="71"/>
    </row>
    <row r="301" spans="1:28" s="188" customFormat="1" ht="30">
      <c r="A301" s="134">
        <f t="shared" si="56"/>
        <v>296</v>
      </c>
      <c r="B301" s="78"/>
      <c r="C301" s="272"/>
      <c r="D301" s="294"/>
      <c r="E301" s="291"/>
      <c r="F301" s="243" t="s">
        <v>838</v>
      </c>
      <c r="G301" s="152" t="s">
        <v>294</v>
      </c>
      <c r="H301" s="153">
        <v>4</v>
      </c>
      <c r="I301" s="159" t="s">
        <v>814</v>
      </c>
      <c r="J301" s="152" t="s">
        <v>294</v>
      </c>
      <c r="K301" s="154">
        <v>4</v>
      </c>
      <c r="L301" s="155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6"/>
      <c r="Y301" s="157">
        <f t="shared" si="43"/>
        <v>0</v>
      </c>
      <c r="Z301" s="87">
        <f t="shared" si="44"/>
        <v>4</v>
      </c>
      <c r="AA301" s="234">
        <f t="shared" si="57"/>
        <v>0</v>
      </c>
      <c r="AB301" s="71"/>
    </row>
    <row r="302" spans="1:28" s="188" customFormat="1" ht="60">
      <c r="A302" s="134">
        <f t="shared" si="56"/>
        <v>297</v>
      </c>
      <c r="B302" s="78"/>
      <c r="C302" s="272"/>
      <c r="D302" s="294"/>
      <c r="E302" s="291"/>
      <c r="F302" s="243" t="s">
        <v>839</v>
      </c>
      <c r="G302" s="152" t="s">
        <v>294</v>
      </c>
      <c r="H302" s="153">
        <v>4</v>
      </c>
      <c r="I302" s="159" t="s">
        <v>840</v>
      </c>
      <c r="J302" s="152" t="s">
        <v>294</v>
      </c>
      <c r="K302" s="154">
        <v>4</v>
      </c>
      <c r="L302" s="155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6"/>
      <c r="Y302" s="157">
        <f t="shared" si="43"/>
        <v>0</v>
      </c>
      <c r="Z302" s="87">
        <f t="shared" si="44"/>
        <v>4</v>
      </c>
      <c r="AA302" s="234">
        <f t="shared" si="57"/>
        <v>0</v>
      </c>
      <c r="AB302" s="71"/>
    </row>
    <row r="303" spans="1:28" s="188" customFormat="1">
      <c r="A303" s="134">
        <f t="shared" si="56"/>
        <v>298</v>
      </c>
      <c r="B303" s="78"/>
      <c r="C303" s="272"/>
      <c r="D303" s="294"/>
      <c r="E303" s="291"/>
      <c r="F303" s="243" t="s">
        <v>172</v>
      </c>
      <c r="G303" s="152" t="s">
        <v>294</v>
      </c>
      <c r="H303" s="153">
        <v>4</v>
      </c>
      <c r="I303" s="159" t="s">
        <v>841</v>
      </c>
      <c r="J303" s="152" t="s">
        <v>294</v>
      </c>
      <c r="K303" s="154">
        <v>4</v>
      </c>
      <c r="L303" s="155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6"/>
      <c r="Y303" s="157">
        <f t="shared" si="43"/>
        <v>0</v>
      </c>
      <c r="Z303" s="87">
        <f t="shared" si="44"/>
        <v>4</v>
      </c>
      <c r="AA303" s="234">
        <f t="shared" si="57"/>
        <v>0</v>
      </c>
      <c r="AB303" s="71"/>
    </row>
    <row r="304" spans="1:28" s="188" customFormat="1">
      <c r="A304" s="134">
        <f t="shared" si="56"/>
        <v>299</v>
      </c>
      <c r="B304" s="78"/>
      <c r="C304" s="272"/>
      <c r="D304" s="294"/>
      <c r="E304" s="291"/>
      <c r="F304" s="243" t="s">
        <v>842</v>
      </c>
      <c r="G304" s="152" t="s">
        <v>294</v>
      </c>
      <c r="H304" s="153">
        <v>4</v>
      </c>
      <c r="I304" s="159" t="s">
        <v>843</v>
      </c>
      <c r="J304" s="152" t="s">
        <v>294</v>
      </c>
      <c r="K304" s="154">
        <v>4</v>
      </c>
      <c r="L304" s="155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6"/>
      <c r="Y304" s="157">
        <f t="shared" si="43"/>
        <v>0</v>
      </c>
      <c r="Z304" s="87">
        <f t="shared" si="44"/>
        <v>4</v>
      </c>
      <c r="AA304" s="234">
        <f t="shared" si="57"/>
        <v>0</v>
      </c>
      <c r="AB304" s="71"/>
    </row>
    <row r="305" spans="1:28" s="188" customFormat="1">
      <c r="A305" s="134">
        <f t="shared" si="56"/>
        <v>300</v>
      </c>
      <c r="B305" s="78"/>
      <c r="C305" s="272"/>
      <c r="D305" s="294"/>
      <c r="E305" s="291"/>
      <c r="F305" s="243" t="s">
        <v>844</v>
      </c>
      <c r="G305" s="152" t="s">
        <v>294</v>
      </c>
      <c r="H305" s="153">
        <v>4</v>
      </c>
      <c r="I305" s="159" t="s">
        <v>845</v>
      </c>
      <c r="J305" s="152" t="s">
        <v>294</v>
      </c>
      <c r="K305" s="154">
        <v>4</v>
      </c>
      <c r="L305" s="155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6"/>
      <c r="Y305" s="157">
        <f t="shared" si="43"/>
        <v>0</v>
      </c>
      <c r="Z305" s="87">
        <f t="shared" si="44"/>
        <v>4</v>
      </c>
      <c r="AA305" s="234">
        <f t="shared" si="57"/>
        <v>0</v>
      </c>
      <c r="AB305" s="71"/>
    </row>
    <row r="306" spans="1:28" s="188" customFormat="1">
      <c r="A306" s="134">
        <f t="shared" si="56"/>
        <v>301</v>
      </c>
      <c r="B306" s="78"/>
      <c r="C306" s="272"/>
      <c r="D306" s="294"/>
      <c r="E306" s="291"/>
      <c r="F306" s="243" t="s">
        <v>846</v>
      </c>
      <c r="G306" s="152" t="s">
        <v>294</v>
      </c>
      <c r="H306" s="153">
        <v>4</v>
      </c>
      <c r="I306" s="159" t="s">
        <v>847</v>
      </c>
      <c r="J306" s="152" t="s">
        <v>294</v>
      </c>
      <c r="K306" s="154">
        <v>4</v>
      </c>
      <c r="L306" s="155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6"/>
      <c r="Y306" s="157">
        <f t="shared" si="43"/>
        <v>0</v>
      </c>
      <c r="Z306" s="87">
        <f t="shared" si="44"/>
        <v>4</v>
      </c>
      <c r="AA306" s="234">
        <f t="shared" si="57"/>
        <v>0</v>
      </c>
      <c r="AB306" s="71"/>
    </row>
    <row r="307" spans="1:28" s="188" customFormat="1">
      <c r="A307" s="134">
        <f t="shared" si="56"/>
        <v>302</v>
      </c>
      <c r="B307" s="78"/>
      <c r="C307" s="272"/>
      <c r="D307" s="294"/>
      <c r="E307" s="291"/>
      <c r="F307" s="243" t="s">
        <v>174</v>
      </c>
      <c r="G307" s="152" t="s">
        <v>294</v>
      </c>
      <c r="H307" s="153">
        <v>4</v>
      </c>
      <c r="I307" s="159" t="s">
        <v>848</v>
      </c>
      <c r="J307" s="152" t="s">
        <v>294</v>
      </c>
      <c r="K307" s="154">
        <v>4</v>
      </c>
      <c r="L307" s="155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6"/>
      <c r="Y307" s="157">
        <f t="shared" si="43"/>
        <v>0</v>
      </c>
      <c r="Z307" s="87">
        <f t="shared" si="44"/>
        <v>4</v>
      </c>
      <c r="AA307" s="234">
        <f t="shared" si="57"/>
        <v>0</v>
      </c>
      <c r="AB307" s="71"/>
    </row>
    <row r="308" spans="1:28" s="188" customFormat="1">
      <c r="A308" s="134">
        <f t="shared" si="56"/>
        <v>303</v>
      </c>
      <c r="B308" s="78"/>
      <c r="C308" s="272"/>
      <c r="D308" s="294"/>
      <c r="E308" s="291"/>
      <c r="F308" s="243" t="s">
        <v>179</v>
      </c>
      <c r="G308" s="152" t="s">
        <v>294</v>
      </c>
      <c r="H308" s="153">
        <v>4</v>
      </c>
      <c r="I308" s="159" t="s">
        <v>849</v>
      </c>
      <c r="J308" s="152" t="s">
        <v>294</v>
      </c>
      <c r="K308" s="154">
        <v>4</v>
      </c>
      <c r="L308" s="155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6"/>
      <c r="Y308" s="157">
        <f t="shared" si="43"/>
        <v>0</v>
      </c>
      <c r="Z308" s="87">
        <f t="shared" si="44"/>
        <v>4</v>
      </c>
      <c r="AA308" s="234">
        <f t="shared" si="57"/>
        <v>0</v>
      </c>
      <c r="AB308" s="71"/>
    </row>
    <row r="309" spans="1:28" s="188" customFormat="1">
      <c r="A309" s="134">
        <f t="shared" si="56"/>
        <v>304</v>
      </c>
      <c r="B309" s="78"/>
      <c r="C309" s="272"/>
      <c r="D309" s="294"/>
      <c r="E309" s="291"/>
      <c r="F309" s="243" t="s">
        <v>135</v>
      </c>
      <c r="G309" s="152" t="s">
        <v>294</v>
      </c>
      <c r="H309" s="153">
        <v>4</v>
      </c>
      <c r="I309" s="159" t="s">
        <v>850</v>
      </c>
      <c r="J309" s="152" t="s">
        <v>294</v>
      </c>
      <c r="K309" s="154">
        <v>4</v>
      </c>
      <c r="L309" s="155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6"/>
      <c r="Y309" s="157">
        <f t="shared" si="43"/>
        <v>0</v>
      </c>
      <c r="Z309" s="87">
        <f t="shared" si="44"/>
        <v>4</v>
      </c>
      <c r="AA309" s="234">
        <f t="shared" si="57"/>
        <v>0</v>
      </c>
      <c r="AB309" s="71"/>
    </row>
    <row r="310" spans="1:28" s="188" customFormat="1">
      <c r="A310" s="134">
        <f t="shared" si="56"/>
        <v>305</v>
      </c>
      <c r="B310" s="78"/>
      <c r="C310" s="272"/>
      <c r="D310" s="294"/>
      <c r="E310" s="291"/>
      <c r="F310" s="243" t="s">
        <v>176</v>
      </c>
      <c r="G310" s="152" t="s">
        <v>294</v>
      </c>
      <c r="H310" s="153">
        <v>1</v>
      </c>
      <c r="I310" s="159" t="s">
        <v>851</v>
      </c>
      <c r="J310" s="152" t="s">
        <v>294</v>
      </c>
      <c r="K310" s="154">
        <v>1</v>
      </c>
      <c r="L310" s="155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6"/>
      <c r="Y310" s="157">
        <f t="shared" ref="Y310:Y427" si="58">SUM(L310:X310)</f>
        <v>0</v>
      </c>
      <c r="Z310" s="87">
        <f t="shared" ref="Z310:Z427" si="59">H310-Y310</f>
        <v>1</v>
      </c>
      <c r="AA310" s="234">
        <f t="shared" si="57"/>
        <v>0</v>
      </c>
      <c r="AB310" s="71"/>
    </row>
    <row r="311" spans="1:28" s="188" customFormat="1">
      <c r="A311" s="134">
        <f t="shared" si="56"/>
        <v>306</v>
      </c>
      <c r="B311" s="78"/>
      <c r="C311" s="272"/>
      <c r="D311" s="294"/>
      <c r="E311" s="291"/>
      <c r="F311" s="243" t="s">
        <v>167</v>
      </c>
      <c r="G311" s="152" t="s">
        <v>294</v>
      </c>
      <c r="H311" s="153">
        <v>4</v>
      </c>
      <c r="I311" s="159" t="s">
        <v>617</v>
      </c>
      <c r="J311" s="152" t="s">
        <v>294</v>
      </c>
      <c r="K311" s="154">
        <v>4</v>
      </c>
      <c r="L311" s="155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6"/>
      <c r="Y311" s="157">
        <f t="shared" si="58"/>
        <v>0</v>
      </c>
      <c r="Z311" s="87">
        <f t="shared" si="59"/>
        <v>4</v>
      </c>
      <c r="AA311" s="234">
        <f t="shared" si="57"/>
        <v>0</v>
      </c>
      <c r="AB311" s="71"/>
    </row>
    <row r="312" spans="1:28" s="188" customFormat="1">
      <c r="A312" s="134">
        <f t="shared" si="56"/>
        <v>307</v>
      </c>
      <c r="B312" s="78"/>
      <c r="C312" s="272"/>
      <c r="D312" s="294"/>
      <c r="E312" s="291"/>
      <c r="F312" s="243" t="s">
        <v>852</v>
      </c>
      <c r="G312" s="152" t="s">
        <v>294</v>
      </c>
      <c r="H312" s="153">
        <v>4</v>
      </c>
      <c r="I312" s="159" t="s">
        <v>804</v>
      </c>
      <c r="J312" s="152" t="s">
        <v>294</v>
      </c>
      <c r="K312" s="154">
        <v>4</v>
      </c>
      <c r="L312" s="155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6"/>
      <c r="Y312" s="157">
        <f t="shared" si="58"/>
        <v>0</v>
      </c>
      <c r="Z312" s="87">
        <f t="shared" si="59"/>
        <v>4</v>
      </c>
      <c r="AA312" s="234">
        <f t="shared" si="57"/>
        <v>0</v>
      </c>
      <c r="AB312" s="71"/>
    </row>
    <row r="313" spans="1:28" s="188" customFormat="1" ht="30">
      <c r="A313" s="134">
        <f t="shared" si="56"/>
        <v>308</v>
      </c>
      <c r="B313" s="78"/>
      <c r="C313" s="272"/>
      <c r="D313" s="294"/>
      <c r="E313" s="291"/>
      <c r="F313" s="243" t="s">
        <v>177</v>
      </c>
      <c r="G313" s="152" t="s">
        <v>294</v>
      </c>
      <c r="H313" s="153">
        <v>4</v>
      </c>
      <c r="I313" s="159" t="s">
        <v>853</v>
      </c>
      <c r="J313" s="152" t="s">
        <v>294</v>
      </c>
      <c r="K313" s="154">
        <v>4</v>
      </c>
      <c r="L313" s="155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6"/>
      <c r="Y313" s="157">
        <f t="shared" si="58"/>
        <v>0</v>
      </c>
      <c r="Z313" s="87">
        <f t="shared" si="59"/>
        <v>4</v>
      </c>
      <c r="AA313" s="234">
        <f t="shared" si="57"/>
        <v>0</v>
      </c>
      <c r="AB313" s="71"/>
    </row>
    <row r="314" spans="1:28" s="188" customFormat="1" outlineLevel="1">
      <c r="A314" s="134">
        <f t="shared" si="56"/>
        <v>309</v>
      </c>
      <c r="B314" s="78"/>
      <c r="C314" s="272"/>
      <c r="D314" s="294"/>
      <c r="E314" s="291"/>
      <c r="F314" s="243"/>
      <c r="G314" s="152" t="s">
        <v>294</v>
      </c>
      <c r="H314" s="153">
        <v>4</v>
      </c>
      <c r="I314" s="159" t="s">
        <v>807</v>
      </c>
      <c r="J314" s="152" t="s">
        <v>294</v>
      </c>
      <c r="K314" s="154">
        <v>4</v>
      </c>
      <c r="L314" s="155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6"/>
      <c r="Y314" s="157">
        <f t="shared" si="58"/>
        <v>0</v>
      </c>
      <c r="Z314" s="87">
        <f t="shared" si="59"/>
        <v>4</v>
      </c>
      <c r="AA314" s="234">
        <f t="shared" si="57"/>
        <v>0</v>
      </c>
      <c r="AB314" s="71"/>
    </row>
    <row r="315" spans="1:28" s="188" customFormat="1">
      <c r="A315" s="134">
        <f t="shared" si="56"/>
        <v>310</v>
      </c>
      <c r="B315" s="78"/>
      <c r="C315" s="272"/>
      <c r="D315" s="294"/>
      <c r="E315" s="291"/>
      <c r="F315" s="243" t="s">
        <v>169</v>
      </c>
      <c r="G315" s="152" t="s">
        <v>294</v>
      </c>
      <c r="H315" s="153">
        <v>1</v>
      </c>
      <c r="I315" s="159" t="s">
        <v>854</v>
      </c>
      <c r="J315" s="152" t="s">
        <v>294</v>
      </c>
      <c r="K315" s="154">
        <v>1</v>
      </c>
      <c r="L315" s="155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6"/>
      <c r="Y315" s="157">
        <f t="shared" si="58"/>
        <v>0</v>
      </c>
      <c r="Z315" s="87">
        <f t="shared" si="59"/>
        <v>1</v>
      </c>
      <c r="AA315" s="234">
        <f t="shared" si="57"/>
        <v>0</v>
      </c>
      <c r="AB315" s="71"/>
    </row>
    <row r="316" spans="1:28" s="188" customFormat="1" ht="30">
      <c r="A316" s="134">
        <f t="shared" si="56"/>
        <v>311</v>
      </c>
      <c r="B316" s="78"/>
      <c r="C316" s="272"/>
      <c r="D316" s="294"/>
      <c r="E316" s="291"/>
      <c r="F316" s="243" t="s">
        <v>855</v>
      </c>
      <c r="G316" s="152" t="s">
        <v>294</v>
      </c>
      <c r="H316" s="153">
        <v>1</v>
      </c>
      <c r="I316" s="159" t="s">
        <v>856</v>
      </c>
      <c r="J316" s="152" t="s">
        <v>294</v>
      </c>
      <c r="K316" s="154">
        <v>1</v>
      </c>
      <c r="L316" s="155"/>
      <c r="M316" s="152"/>
      <c r="N316" s="152"/>
      <c r="O316" s="152"/>
      <c r="P316" s="152">
        <v>8</v>
      </c>
      <c r="Q316" s="152"/>
      <c r="R316" s="152"/>
      <c r="S316" s="152"/>
      <c r="T316" s="152"/>
      <c r="U316" s="152"/>
      <c r="V316" s="152"/>
      <c r="W316" s="152"/>
      <c r="X316" s="156"/>
      <c r="Y316" s="157">
        <f t="shared" si="58"/>
        <v>8</v>
      </c>
      <c r="Z316" s="87">
        <f t="shared" si="59"/>
        <v>-7</v>
      </c>
      <c r="AA316" s="234">
        <f t="shared" si="57"/>
        <v>-8</v>
      </c>
      <c r="AB316" s="71"/>
    </row>
    <row r="317" spans="1:28" s="188" customFormat="1">
      <c r="A317" s="134">
        <f t="shared" si="56"/>
        <v>312</v>
      </c>
      <c r="B317" s="78"/>
      <c r="C317" s="272"/>
      <c r="D317" s="294"/>
      <c r="E317" s="291"/>
      <c r="F317" s="243" t="s">
        <v>857</v>
      </c>
      <c r="G317" s="152" t="s">
        <v>294</v>
      </c>
      <c r="H317" s="153">
        <v>1</v>
      </c>
      <c r="I317" s="159" t="s">
        <v>858</v>
      </c>
      <c r="J317" s="152" t="s">
        <v>294</v>
      </c>
      <c r="K317" s="154">
        <v>1</v>
      </c>
      <c r="L317" s="155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6"/>
      <c r="Y317" s="157">
        <f t="shared" si="58"/>
        <v>0</v>
      </c>
      <c r="Z317" s="87">
        <f t="shared" si="59"/>
        <v>1</v>
      </c>
      <c r="AA317" s="234">
        <f t="shared" si="57"/>
        <v>0</v>
      </c>
      <c r="AB317" s="71"/>
    </row>
    <row r="318" spans="1:28" s="188" customFormat="1">
      <c r="A318" s="134">
        <f t="shared" si="56"/>
        <v>313</v>
      </c>
      <c r="B318" s="78"/>
      <c r="C318" s="272"/>
      <c r="D318" s="294"/>
      <c r="E318" s="291"/>
      <c r="F318" s="243" t="s">
        <v>859</v>
      </c>
      <c r="G318" s="152" t="s">
        <v>294</v>
      </c>
      <c r="H318" s="153">
        <v>8</v>
      </c>
      <c r="I318" s="159" t="s">
        <v>860</v>
      </c>
      <c r="J318" s="152" t="s">
        <v>294</v>
      </c>
      <c r="K318" s="154">
        <v>8</v>
      </c>
      <c r="L318" s="155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6"/>
      <c r="Y318" s="157">
        <f t="shared" si="58"/>
        <v>0</v>
      </c>
      <c r="Z318" s="87">
        <f t="shared" si="59"/>
        <v>8</v>
      </c>
      <c r="AA318" s="234">
        <f t="shared" si="57"/>
        <v>0</v>
      </c>
      <c r="AB318" s="71"/>
    </row>
    <row r="319" spans="1:28" s="188" customFormat="1">
      <c r="A319" s="134">
        <f t="shared" si="56"/>
        <v>314</v>
      </c>
      <c r="B319" s="78"/>
      <c r="C319" s="272"/>
      <c r="D319" s="294"/>
      <c r="E319" s="291"/>
      <c r="F319" s="243" t="s">
        <v>859</v>
      </c>
      <c r="G319" s="152" t="s">
        <v>294</v>
      </c>
      <c r="H319" s="153">
        <v>4</v>
      </c>
      <c r="I319" s="159" t="s">
        <v>861</v>
      </c>
      <c r="J319" s="152" t="s">
        <v>294</v>
      </c>
      <c r="K319" s="154">
        <v>4</v>
      </c>
      <c r="L319" s="155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6"/>
      <c r="Y319" s="157">
        <f t="shared" si="58"/>
        <v>0</v>
      </c>
      <c r="Z319" s="87">
        <f t="shared" si="59"/>
        <v>4</v>
      </c>
      <c r="AA319" s="234">
        <f t="shared" si="57"/>
        <v>0</v>
      </c>
      <c r="AB319" s="71"/>
    </row>
    <row r="320" spans="1:28" s="188" customFormat="1" ht="45">
      <c r="A320" s="134">
        <f t="shared" si="56"/>
        <v>315</v>
      </c>
      <c r="B320" s="78"/>
      <c r="C320" s="272"/>
      <c r="D320" s="294"/>
      <c r="E320" s="291"/>
      <c r="F320" s="243" t="s">
        <v>181</v>
      </c>
      <c r="G320" s="152" t="s">
        <v>616</v>
      </c>
      <c r="H320" s="153">
        <v>2750</v>
      </c>
      <c r="I320" s="159" t="s">
        <v>629</v>
      </c>
      <c r="J320" s="152" t="s">
        <v>616</v>
      </c>
      <c r="K320" s="154">
        <v>2750</v>
      </c>
      <c r="L320" s="155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6"/>
      <c r="Y320" s="157">
        <f t="shared" si="58"/>
        <v>0</v>
      </c>
      <c r="Z320" s="87">
        <f t="shared" si="59"/>
        <v>2750</v>
      </c>
      <c r="AA320" s="234">
        <f t="shared" si="57"/>
        <v>0</v>
      </c>
      <c r="AB320" s="71"/>
    </row>
    <row r="321" spans="1:28" s="188" customFormat="1" ht="45">
      <c r="A321" s="134">
        <f t="shared" si="56"/>
        <v>316</v>
      </c>
      <c r="B321" s="78"/>
      <c r="C321" s="272"/>
      <c r="D321" s="294"/>
      <c r="E321" s="291"/>
      <c r="F321" s="243" t="s">
        <v>862</v>
      </c>
      <c r="G321" s="152" t="s">
        <v>616</v>
      </c>
      <c r="H321" s="153">
        <v>800</v>
      </c>
      <c r="I321" s="159" t="s">
        <v>863</v>
      </c>
      <c r="J321" s="152" t="s">
        <v>616</v>
      </c>
      <c r="K321" s="154">
        <v>800</v>
      </c>
      <c r="L321" s="155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6"/>
      <c r="Y321" s="157">
        <f t="shared" si="58"/>
        <v>0</v>
      </c>
      <c r="Z321" s="87">
        <f t="shared" si="59"/>
        <v>800</v>
      </c>
      <c r="AA321" s="234">
        <f t="shared" si="57"/>
        <v>0</v>
      </c>
      <c r="AB321" s="71"/>
    </row>
    <row r="322" spans="1:28" s="188" customFormat="1">
      <c r="A322" s="134">
        <f t="shared" si="56"/>
        <v>317</v>
      </c>
      <c r="B322" s="78"/>
      <c r="C322" s="272"/>
      <c r="D322" s="294"/>
      <c r="E322" s="291"/>
      <c r="F322" s="243" t="s">
        <v>820</v>
      </c>
      <c r="G322" s="152" t="s">
        <v>294</v>
      </c>
      <c r="H322" s="153">
        <v>2</v>
      </c>
      <c r="I322" s="159" t="s">
        <v>821</v>
      </c>
      <c r="J322" s="152" t="s">
        <v>294</v>
      </c>
      <c r="K322" s="154">
        <v>2</v>
      </c>
      <c r="L322" s="155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6"/>
      <c r="Y322" s="157">
        <f t="shared" si="58"/>
        <v>0</v>
      </c>
      <c r="Z322" s="87">
        <f t="shared" si="59"/>
        <v>2</v>
      </c>
      <c r="AA322" s="234">
        <f t="shared" si="57"/>
        <v>0</v>
      </c>
      <c r="AB322" s="71"/>
    </row>
    <row r="323" spans="1:28" s="188" customFormat="1" outlineLevel="1">
      <c r="A323" s="134">
        <f t="shared" si="56"/>
        <v>318</v>
      </c>
      <c r="B323" s="78"/>
      <c r="C323" s="272"/>
      <c r="D323" s="294"/>
      <c r="E323" s="291"/>
      <c r="F323" s="243"/>
      <c r="G323" s="152"/>
      <c r="H323" s="153"/>
      <c r="I323" s="159" t="s">
        <v>822</v>
      </c>
      <c r="J323" s="152" t="s">
        <v>294</v>
      </c>
      <c r="K323" s="154">
        <v>2</v>
      </c>
      <c r="L323" s="155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6"/>
      <c r="Y323" s="157">
        <f t="shared" si="58"/>
        <v>0</v>
      </c>
      <c r="Z323" s="87">
        <f t="shared" si="59"/>
        <v>0</v>
      </c>
      <c r="AA323" s="234">
        <f t="shared" si="57"/>
        <v>0</v>
      </c>
      <c r="AB323" s="71"/>
    </row>
    <row r="324" spans="1:28" s="188" customFormat="1" outlineLevel="1">
      <c r="A324" s="134">
        <f t="shared" si="56"/>
        <v>319</v>
      </c>
      <c r="B324" s="78"/>
      <c r="C324" s="272"/>
      <c r="D324" s="294"/>
      <c r="E324" s="291"/>
      <c r="F324" s="243"/>
      <c r="G324" s="152"/>
      <c r="H324" s="153"/>
      <c r="I324" s="159" t="s">
        <v>823</v>
      </c>
      <c r="J324" s="152" t="s">
        <v>294</v>
      </c>
      <c r="K324" s="154">
        <v>2</v>
      </c>
      <c r="L324" s="155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6"/>
      <c r="Y324" s="157">
        <f t="shared" si="58"/>
        <v>0</v>
      </c>
      <c r="Z324" s="87">
        <f t="shared" si="59"/>
        <v>0</v>
      </c>
      <c r="AA324" s="234">
        <f t="shared" si="57"/>
        <v>0</v>
      </c>
      <c r="AB324" s="71"/>
    </row>
    <row r="325" spans="1:28" s="188" customFormat="1" outlineLevel="1">
      <c r="A325" s="134">
        <f t="shared" si="56"/>
        <v>320</v>
      </c>
      <c r="B325" s="78"/>
      <c r="C325" s="272"/>
      <c r="D325" s="294"/>
      <c r="E325" s="291"/>
      <c r="F325" s="243"/>
      <c r="G325" s="152"/>
      <c r="H325" s="153"/>
      <c r="I325" s="159" t="s">
        <v>824</v>
      </c>
      <c r="J325" s="152" t="s">
        <v>294</v>
      </c>
      <c r="K325" s="154">
        <v>2</v>
      </c>
      <c r="L325" s="155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6"/>
      <c r="Y325" s="157">
        <f t="shared" si="58"/>
        <v>0</v>
      </c>
      <c r="Z325" s="87">
        <f t="shared" si="59"/>
        <v>0</v>
      </c>
      <c r="AA325" s="234">
        <f t="shared" si="57"/>
        <v>0</v>
      </c>
      <c r="AB325" s="71"/>
    </row>
    <row r="326" spans="1:28" s="188" customFormat="1" outlineLevel="1">
      <c r="A326" s="134">
        <f t="shared" si="56"/>
        <v>321</v>
      </c>
      <c r="B326" s="78"/>
      <c r="C326" s="272"/>
      <c r="D326" s="294"/>
      <c r="E326" s="291"/>
      <c r="F326" s="243"/>
      <c r="G326" s="152"/>
      <c r="H326" s="153"/>
      <c r="I326" s="159" t="s">
        <v>825</v>
      </c>
      <c r="J326" s="152" t="s">
        <v>294</v>
      </c>
      <c r="K326" s="154">
        <v>8</v>
      </c>
      <c r="L326" s="155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6"/>
      <c r="Y326" s="157">
        <f t="shared" si="58"/>
        <v>0</v>
      </c>
      <c r="Z326" s="87">
        <f t="shared" si="59"/>
        <v>0</v>
      </c>
      <c r="AA326" s="234">
        <f t="shared" si="57"/>
        <v>0</v>
      </c>
      <c r="AB326" s="71"/>
    </row>
    <row r="327" spans="1:28" s="188" customFormat="1" ht="30" outlineLevel="1">
      <c r="A327" s="134">
        <f t="shared" si="56"/>
        <v>322</v>
      </c>
      <c r="B327" s="78"/>
      <c r="C327" s="272"/>
      <c r="D327" s="294"/>
      <c r="E327" s="291"/>
      <c r="F327" s="243"/>
      <c r="G327" s="152"/>
      <c r="H327" s="153"/>
      <c r="I327" s="159" t="s">
        <v>826</v>
      </c>
      <c r="J327" s="152" t="s">
        <v>294</v>
      </c>
      <c r="K327" s="154">
        <v>2</v>
      </c>
      <c r="L327" s="155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6"/>
      <c r="Y327" s="157">
        <f t="shared" ref="Y327:Y330" si="60">SUM(L327:X327)</f>
        <v>0</v>
      </c>
      <c r="Z327" s="87">
        <f t="shared" ref="Z327:Z330" si="61">H327-Y327</f>
        <v>0</v>
      </c>
      <c r="AA327" s="234">
        <f t="shared" si="57"/>
        <v>0</v>
      </c>
      <c r="AB327" s="71"/>
    </row>
    <row r="328" spans="1:28" s="188" customFormat="1">
      <c r="A328" s="134">
        <f t="shared" ref="A328:A391" si="62">A327+1</f>
        <v>323</v>
      </c>
      <c r="B328" s="78"/>
      <c r="C328" s="272"/>
      <c r="D328" s="294"/>
      <c r="E328" s="291"/>
      <c r="F328" s="243" t="s">
        <v>159</v>
      </c>
      <c r="G328" s="152" t="s">
        <v>291</v>
      </c>
      <c r="H328" s="153">
        <v>8</v>
      </c>
      <c r="I328" s="159" t="s">
        <v>827</v>
      </c>
      <c r="J328" s="152" t="s">
        <v>616</v>
      </c>
      <c r="K328" s="154">
        <v>8</v>
      </c>
      <c r="L328" s="155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6"/>
      <c r="Y328" s="157">
        <f t="shared" si="60"/>
        <v>0</v>
      </c>
      <c r="Z328" s="87">
        <f t="shared" si="61"/>
        <v>8</v>
      </c>
      <c r="AA328" s="234">
        <f t="shared" si="57"/>
        <v>0</v>
      </c>
      <c r="AB328" s="71"/>
    </row>
    <row r="329" spans="1:28" s="188" customFormat="1">
      <c r="A329" s="134">
        <f t="shared" si="62"/>
        <v>324</v>
      </c>
      <c r="B329" s="78"/>
      <c r="C329" s="272"/>
      <c r="D329" s="294"/>
      <c r="E329" s="291"/>
      <c r="F329" s="243" t="s">
        <v>451</v>
      </c>
      <c r="G329" s="152" t="s">
        <v>291</v>
      </c>
      <c r="H329" s="153">
        <v>123</v>
      </c>
      <c r="I329" s="159" t="s">
        <v>828</v>
      </c>
      <c r="J329" s="152" t="s">
        <v>616</v>
      </c>
      <c r="K329" s="154">
        <v>123</v>
      </c>
      <c r="L329" s="155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6"/>
      <c r="Y329" s="157">
        <f t="shared" si="60"/>
        <v>0</v>
      </c>
      <c r="Z329" s="87">
        <f t="shared" si="61"/>
        <v>123</v>
      </c>
      <c r="AA329" s="234">
        <f t="shared" si="57"/>
        <v>0</v>
      </c>
      <c r="AB329" s="71"/>
    </row>
    <row r="330" spans="1:28" s="188" customFormat="1">
      <c r="A330" s="134">
        <f t="shared" si="62"/>
        <v>325</v>
      </c>
      <c r="B330" s="78"/>
      <c r="C330" s="272"/>
      <c r="D330" s="294"/>
      <c r="E330" s="291"/>
      <c r="F330" s="243" t="s">
        <v>864</v>
      </c>
      <c r="G330" s="152" t="s">
        <v>291</v>
      </c>
      <c r="H330" s="153">
        <v>159</v>
      </c>
      <c r="I330" s="159" t="s">
        <v>865</v>
      </c>
      <c r="J330" s="152" t="s">
        <v>616</v>
      </c>
      <c r="K330" s="154">
        <v>159</v>
      </c>
      <c r="L330" s="155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6"/>
      <c r="Y330" s="157">
        <f t="shared" si="60"/>
        <v>0</v>
      </c>
      <c r="Z330" s="87">
        <f t="shared" si="61"/>
        <v>159</v>
      </c>
      <c r="AA330" s="234">
        <f t="shared" si="57"/>
        <v>0</v>
      </c>
      <c r="AB330" s="71"/>
    </row>
    <row r="331" spans="1:28" s="190" customFormat="1" outlineLevel="1">
      <c r="A331" s="189">
        <f t="shared" si="62"/>
        <v>326</v>
      </c>
      <c r="B331" s="78" t="s">
        <v>147</v>
      </c>
      <c r="C331" s="272" t="s">
        <v>148</v>
      </c>
      <c r="D331" s="294" t="s">
        <v>294</v>
      </c>
      <c r="E331" s="291">
        <v>1</v>
      </c>
      <c r="F331" s="270"/>
      <c r="G331" s="294"/>
      <c r="H331" s="324"/>
      <c r="I331" s="335"/>
      <c r="J331" s="294"/>
      <c r="K331" s="332"/>
      <c r="L331" s="333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1"/>
      <c r="Y331" s="334"/>
      <c r="Z331" s="90"/>
      <c r="AA331" s="234">
        <f t="shared" si="57"/>
        <v>1</v>
      </c>
      <c r="AB331" s="281"/>
    </row>
    <row r="332" spans="1:28" s="190" customFormat="1" outlineLevel="1">
      <c r="A332" s="189">
        <f t="shared" si="62"/>
        <v>327</v>
      </c>
      <c r="B332" s="78" t="s">
        <v>147</v>
      </c>
      <c r="C332" s="272" t="s">
        <v>148</v>
      </c>
      <c r="D332" s="294" t="s">
        <v>294</v>
      </c>
      <c r="E332" s="291">
        <v>1</v>
      </c>
      <c r="F332" s="270"/>
      <c r="G332" s="294"/>
      <c r="H332" s="324"/>
      <c r="I332" s="335"/>
      <c r="J332" s="294"/>
      <c r="K332" s="332"/>
      <c r="L332" s="333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1"/>
      <c r="Y332" s="334"/>
      <c r="Z332" s="90"/>
      <c r="AA332" s="234">
        <f t="shared" si="57"/>
        <v>1</v>
      </c>
      <c r="AB332" s="281"/>
    </row>
    <row r="333" spans="1:28" s="190" customFormat="1" outlineLevel="1">
      <c r="A333" s="189">
        <f t="shared" si="62"/>
        <v>328</v>
      </c>
      <c r="B333" s="78" t="s">
        <v>114</v>
      </c>
      <c r="C333" s="272" t="s">
        <v>115</v>
      </c>
      <c r="D333" s="294" t="s">
        <v>294</v>
      </c>
      <c r="E333" s="291">
        <v>2</v>
      </c>
      <c r="F333" s="270"/>
      <c r="G333" s="294"/>
      <c r="H333" s="324"/>
      <c r="I333" s="335"/>
      <c r="J333" s="294"/>
      <c r="K333" s="332"/>
      <c r="L333" s="333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1"/>
      <c r="Y333" s="334"/>
      <c r="Z333" s="90"/>
      <c r="AA333" s="234">
        <f t="shared" si="57"/>
        <v>2</v>
      </c>
      <c r="AB333" s="281"/>
    </row>
    <row r="334" spans="1:28" s="190" customFormat="1" outlineLevel="1">
      <c r="A334" s="189">
        <f t="shared" si="62"/>
        <v>329</v>
      </c>
      <c r="B334" s="78" t="s">
        <v>1028</v>
      </c>
      <c r="C334" s="272" t="s">
        <v>1029</v>
      </c>
      <c r="D334" s="294" t="s">
        <v>294</v>
      </c>
      <c r="E334" s="291">
        <v>4</v>
      </c>
      <c r="F334" s="270"/>
      <c r="G334" s="294"/>
      <c r="H334" s="324"/>
      <c r="I334" s="335"/>
      <c r="J334" s="294"/>
      <c r="K334" s="332"/>
      <c r="L334" s="333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1"/>
      <c r="Y334" s="334"/>
      <c r="Z334" s="90"/>
      <c r="AA334" s="234">
        <f t="shared" si="57"/>
        <v>4</v>
      </c>
      <c r="AB334" s="281"/>
    </row>
    <row r="335" spans="1:28" s="190" customFormat="1" outlineLevel="1">
      <c r="A335" s="189">
        <f t="shared" si="62"/>
        <v>330</v>
      </c>
      <c r="B335" s="78" t="s">
        <v>171</v>
      </c>
      <c r="C335" s="272" t="s">
        <v>172</v>
      </c>
      <c r="D335" s="294" t="s">
        <v>294</v>
      </c>
      <c r="E335" s="291">
        <v>4</v>
      </c>
      <c r="F335" s="270"/>
      <c r="G335" s="294"/>
      <c r="H335" s="324"/>
      <c r="I335" s="335"/>
      <c r="J335" s="294"/>
      <c r="K335" s="332"/>
      <c r="L335" s="333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1"/>
      <c r="Y335" s="334"/>
      <c r="Z335" s="90"/>
      <c r="AA335" s="234">
        <f t="shared" si="57"/>
        <v>4</v>
      </c>
      <c r="AB335" s="281"/>
    </row>
    <row r="336" spans="1:28" s="190" customFormat="1" ht="30" outlineLevel="1">
      <c r="A336" s="189">
        <f t="shared" si="62"/>
        <v>331</v>
      </c>
      <c r="B336" s="78" t="s">
        <v>1030</v>
      </c>
      <c r="C336" s="272" t="s">
        <v>1031</v>
      </c>
      <c r="D336" s="294" t="s">
        <v>294</v>
      </c>
      <c r="E336" s="291">
        <v>4</v>
      </c>
      <c r="F336" s="270"/>
      <c r="G336" s="294"/>
      <c r="H336" s="324"/>
      <c r="I336" s="335"/>
      <c r="J336" s="294"/>
      <c r="K336" s="332"/>
      <c r="L336" s="333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1"/>
      <c r="Y336" s="334"/>
      <c r="Z336" s="90"/>
      <c r="AA336" s="234">
        <f t="shared" si="57"/>
        <v>4</v>
      </c>
      <c r="AB336" s="281"/>
    </row>
    <row r="337" spans="1:28" s="190" customFormat="1" ht="30" outlineLevel="1">
      <c r="A337" s="189">
        <f t="shared" si="62"/>
        <v>332</v>
      </c>
      <c r="B337" s="78" t="s">
        <v>173</v>
      </c>
      <c r="C337" s="272" t="s">
        <v>1032</v>
      </c>
      <c r="D337" s="294" t="s">
        <v>291</v>
      </c>
      <c r="E337" s="291">
        <v>41</v>
      </c>
      <c r="F337" s="270"/>
      <c r="G337" s="294"/>
      <c r="H337" s="324"/>
      <c r="I337" s="335"/>
      <c r="J337" s="294"/>
      <c r="K337" s="332"/>
      <c r="L337" s="333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1"/>
      <c r="Y337" s="334"/>
      <c r="Z337" s="90"/>
      <c r="AA337" s="234">
        <f t="shared" si="57"/>
        <v>41</v>
      </c>
      <c r="AB337" s="281"/>
    </row>
    <row r="338" spans="1:28" s="190" customFormat="1" outlineLevel="1">
      <c r="A338" s="189">
        <f t="shared" si="62"/>
        <v>333</v>
      </c>
      <c r="B338" s="78" t="s">
        <v>1033</v>
      </c>
      <c r="C338" s="272" t="s">
        <v>174</v>
      </c>
      <c r="D338" s="294" t="s">
        <v>294</v>
      </c>
      <c r="E338" s="291">
        <v>4</v>
      </c>
      <c r="F338" s="270"/>
      <c r="G338" s="294"/>
      <c r="H338" s="324"/>
      <c r="I338" s="335"/>
      <c r="J338" s="294"/>
      <c r="K338" s="332"/>
      <c r="L338" s="333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1"/>
      <c r="Y338" s="334"/>
      <c r="Z338" s="90"/>
      <c r="AA338" s="234">
        <f t="shared" si="57"/>
        <v>4</v>
      </c>
      <c r="AB338" s="281"/>
    </row>
    <row r="339" spans="1:28" s="190" customFormat="1" outlineLevel="1">
      <c r="A339" s="189">
        <f t="shared" si="62"/>
        <v>334</v>
      </c>
      <c r="B339" s="78" t="s">
        <v>1034</v>
      </c>
      <c r="C339" s="272" t="s">
        <v>1035</v>
      </c>
      <c r="D339" s="294" t="s">
        <v>294</v>
      </c>
      <c r="E339" s="291">
        <v>4</v>
      </c>
      <c r="F339" s="270"/>
      <c r="G339" s="294"/>
      <c r="H339" s="324"/>
      <c r="I339" s="335"/>
      <c r="J339" s="294"/>
      <c r="K339" s="332"/>
      <c r="L339" s="333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1"/>
      <c r="Y339" s="334"/>
      <c r="Z339" s="90"/>
      <c r="AA339" s="234">
        <f t="shared" si="57"/>
        <v>4</v>
      </c>
      <c r="AB339" s="281"/>
    </row>
    <row r="340" spans="1:28" s="190" customFormat="1" outlineLevel="1">
      <c r="A340" s="189">
        <f t="shared" si="62"/>
        <v>335</v>
      </c>
      <c r="B340" s="78" t="s">
        <v>134</v>
      </c>
      <c r="C340" s="272" t="s">
        <v>135</v>
      </c>
      <c r="D340" s="294" t="s">
        <v>294</v>
      </c>
      <c r="E340" s="291">
        <v>4</v>
      </c>
      <c r="F340" s="270"/>
      <c r="G340" s="294"/>
      <c r="H340" s="324"/>
      <c r="I340" s="335"/>
      <c r="J340" s="294"/>
      <c r="K340" s="332"/>
      <c r="L340" s="333"/>
      <c r="M340" s="294"/>
      <c r="N340" s="294"/>
      <c r="O340" s="294"/>
      <c r="P340" s="294"/>
      <c r="Q340" s="294"/>
      <c r="R340" s="294"/>
      <c r="S340" s="294"/>
      <c r="T340" s="294"/>
      <c r="U340" s="294"/>
      <c r="V340" s="294"/>
      <c r="W340" s="294"/>
      <c r="X340" s="291"/>
      <c r="Y340" s="334"/>
      <c r="Z340" s="90"/>
      <c r="AA340" s="234">
        <f t="shared" si="57"/>
        <v>4</v>
      </c>
      <c r="AB340" s="281"/>
    </row>
    <row r="341" spans="1:28" s="190" customFormat="1" outlineLevel="1">
      <c r="A341" s="189">
        <f t="shared" si="62"/>
        <v>336</v>
      </c>
      <c r="B341" s="78" t="s">
        <v>175</v>
      </c>
      <c r="C341" s="272" t="s">
        <v>176</v>
      </c>
      <c r="D341" s="294" t="s">
        <v>294</v>
      </c>
      <c r="E341" s="291">
        <v>4</v>
      </c>
      <c r="F341" s="270"/>
      <c r="G341" s="294"/>
      <c r="H341" s="324"/>
      <c r="I341" s="335"/>
      <c r="J341" s="294"/>
      <c r="K341" s="332"/>
      <c r="L341" s="333"/>
      <c r="M341" s="294"/>
      <c r="N341" s="294"/>
      <c r="O341" s="294"/>
      <c r="P341" s="294"/>
      <c r="Q341" s="294"/>
      <c r="R341" s="294"/>
      <c r="S341" s="294"/>
      <c r="T341" s="294"/>
      <c r="U341" s="294"/>
      <c r="V341" s="294"/>
      <c r="W341" s="294"/>
      <c r="X341" s="291"/>
      <c r="Y341" s="334"/>
      <c r="Z341" s="90"/>
      <c r="AA341" s="234">
        <f t="shared" si="57"/>
        <v>4</v>
      </c>
      <c r="AB341" s="281"/>
    </row>
    <row r="342" spans="1:28" s="190" customFormat="1" outlineLevel="1">
      <c r="A342" s="189">
        <f t="shared" si="62"/>
        <v>337</v>
      </c>
      <c r="B342" s="78" t="s">
        <v>166</v>
      </c>
      <c r="C342" s="272" t="s">
        <v>167</v>
      </c>
      <c r="D342" s="294" t="s">
        <v>294</v>
      </c>
      <c r="E342" s="291">
        <v>4</v>
      </c>
      <c r="F342" s="270"/>
      <c r="G342" s="294"/>
      <c r="H342" s="324"/>
      <c r="I342" s="335"/>
      <c r="J342" s="294"/>
      <c r="K342" s="332"/>
      <c r="L342" s="333"/>
      <c r="M342" s="294"/>
      <c r="N342" s="294"/>
      <c r="O342" s="294"/>
      <c r="P342" s="294"/>
      <c r="Q342" s="294"/>
      <c r="R342" s="294"/>
      <c r="S342" s="294"/>
      <c r="T342" s="294"/>
      <c r="U342" s="294"/>
      <c r="V342" s="294"/>
      <c r="W342" s="294"/>
      <c r="X342" s="291"/>
      <c r="Y342" s="334"/>
      <c r="Z342" s="90"/>
      <c r="AA342" s="234">
        <f t="shared" si="57"/>
        <v>4</v>
      </c>
      <c r="AB342" s="281"/>
    </row>
    <row r="343" spans="1:28" s="190" customFormat="1" ht="30" outlineLevel="1">
      <c r="A343" s="189">
        <f t="shared" si="62"/>
        <v>338</v>
      </c>
      <c r="B343" s="78" t="s">
        <v>1036</v>
      </c>
      <c r="C343" s="272" t="s">
        <v>177</v>
      </c>
      <c r="D343" s="294" t="s">
        <v>294</v>
      </c>
      <c r="E343" s="291">
        <v>4</v>
      </c>
      <c r="F343" s="270"/>
      <c r="G343" s="294"/>
      <c r="H343" s="324"/>
      <c r="I343" s="335"/>
      <c r="J343" s="294"/>
      <c r="K343" s="332"/>
      <c r="L343" s="333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1"/>
      <c r="Y343" s="334"/>
      <c r="Z343" s="90"/>
      <c r="AA343" s="234">
        <f t="shared" si="57"/>
        <v>4</v>
      </c>
      <c r="AB343" s="281"/>
    </row>
    <row r="344" spans="1:28" s="190" customFormat="1" outlineLevel="1">
      <c r="A344" s="189">
        <f t="shared" si="62"/>
        <v>339</v>
      </c>
      <c r="B344" s="78" t="s">
        <v>168</v>
      </c>
      <c r="C344" s="272" t="s">
        <v>169</v>
      </c>
      <c r="D344" s="294" t="s">
        <v>294</v>
      </c>
      <c r="E344" s="291">
        <v>4</v>
      </c>
      <c r="F344" s="270"/>
      <c r="G344" s="294"/>
      <c r="H344" s="324"/>
      <c r="I344" s="335"/>
      <c r="J344" s="294"/>
      <c r="K344" s="332"/>
      <c r="L344" s="333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1"/>
      <c r="Y344" s="334"/>
      <c r="Z344" s="90"/>
      <c r="AA344" s="234">
        <f t="shared" si="57"/>
        <v>4</v>
      </c>
      <c r="AB344" s="281"/>
    </row>
    <row r="345" spans="1:28" s="190" customFormat="1" outlineLevel="1">
      <c r="A345" s="189">
        <f t="shared" si="62"/>
        <v>340</v>
      </c>
      <c r="B345" s="78" t="s">
        <v>1037</v>
      </c>
      <c r="C345" s="272" t="s">
        <v>1038</v>
      </c>
      <c r="D345" s="294" t="s">
        <v>294</v>
      </c>
      <c r="E345" s="291">
        <v>1</v>
      </c>
      <c r="F345" s="270"/>
      <c r="G345" s="294"/>
      <c r="H345" s="324"/>
      <c r="I345" s="335"/>
      <c r="J345" s="294"/>
      <c r="K345" s="332"/>
      <c r="L345" s="333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1"/>
      <c r="Y345" s="334"/>
      <c r="Z345" s="90"/>
      <c r="AA345" s="234">
        <f t="shared" si="57"/>
        <v>1</v>
      </c>
      <c r="AB345" s="281"/>
    </row>
    <row r="346" spans="1:28" s="190" customFormat="1" outlineLevel="1">
      <c r="A346" s="189">
        <f t="shared" si="62"/>
        <v>341</v>
      </c>
      <c r="B346" s="78" t="s">
        <v>152</v>
      </c>
      <c r="C346" s="272" t="s">
        <v>1024</v>
      </c>
      <c r="D346" s="294" t="s">
        <v>294</v>
      </c>
      <c r="E346" s="291">
        <v>4</v>
      </c>
      <c r="F346" s="270"/>
      <c r="G346" s="294"/>
      <c r="H346" s="324"/>
      <c r="I346" s="335"/>
      <c r="J346" s="294"/>
      <c r="K346" s="332"/>
      <c r="L346" s="333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1"/>
      <c r="Y346" s="334"/>
      <c r="Z346" s="90"/>
      <c r="AA346" s="234">
        <f t="shared" si="57"/>
        <v>4</v>
      </c>
      <c r="AB346" s="281"/>
    </row>
    <row r="347" spans="1:28" s="190" customFormat="1" outlineLevel="1">
      <c r="A347" s="189">
        <f t="shared" si="62"/>
        <v>342</v>
      </c>
      <c r="B347" s="78" t="s">
        <v>152</v>
      </c>
      <c r="C347" s="272" t="s">
        <v>1024</v>
      </c>
      <c r="D347" s="294" t="s">
        <v>294</v>
      </c>
      <c r="E347" s="291">
        <v>4</v>
      </c>
      <c r="F347" s="270"/>
      <c r="G347" s="294"/>
      <c r="H347" s="324"/>
      <c r="I347" s="335"/>
      <c r="J347" s="294"/>
      <c r="K347" s="332"/>
      <c r="L347" s="333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1"/>
      <c r="Y347" s="334"/>
      <c r="Z347" s="90"/>
      <c r="AA347" s="234">
        <f t="shared" si="57"/>
        <v>4</v>
      </c>
      <c r="AB347" s="281"/>
    </row>
    <row r="348" spans="1:28" s="190" customFormat="1" outlineLevel="1">
      <c r="A348" s="189">
        <f t="shared" si="62"/>
        <v>343</v>
      </c>
      <c r="B348" s="78" t="s">
        <v>152</v>
      </c>
      <c r="C348" s="272" t="s">
        <v>1024</v>
      </c>
      <c r="D348" s="294" t="s">
        <v>294</v>
      </c>
      <c r="E348" s="291">
        <v>4</v>
      </c>
      <c r="F348" s="270"/>
      <c r="G348" s="294"/>
      <c r="H348" s="324"/>
      <c r="I348" s="335"/>
      <c r="J348" s="294"/>
      <c r="K348" s="332"/>
      <c r="L348" s="333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1"/>
      <c r="Y348" s="334"/>
      <c r="Z348" s="90"/>
      <c r="AA348" s="234">
        <f t="shared" si="57"/>
        <v>4</v>
      </c>
      <c r="AB348" s="281"/>
    </row>
    <row r="349" spans="1:28" s="190" customFormat="1" ht="30" outlineLevel="1">
      <c r="A349" s="189">
        <f t="shared" si="62"/>
        <v>344</v>
      </c>
      <c r="B349" s="78" t="s">
        <v>1039</v>
      </c>
      <c r="C349" s="272" t="s">
        <v>1040</v>
      </c>
      <c r="D349" s="294" t="s">
        <v>291</v>
      </c>
      <c r="E349" s="291">
        <v>10</v>
      </c>
      <c r="F349" s="270"/>
      <c r="G349" s="294"/>
      <c r="H349" s="324"/>
      <c r="I349" s="335"/>
      <c r="J349" s="294"/>
      <c r="K349" s="332"/>
      <c r="L349" s="333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1"/>
      <c r="Y349" s="334"/>
      <c r="Z349" s="90"/>
      <c r="AA349" s="234">
        <f t="shared" si="57"/>
        <v>10</v>
      </c>
      <c r="AB349" s="281"/>
    </row>
    <row r="350" spans="1:28" s="190" customFormat="1" outlineLevel="1">
      <c r="A350" s="189">
        <f t="shared" si="62"/>
        <v>345</v>
      </c>
      <c r="B350" s="78" t="s">
        <v>1041</v>
      </c>
      <c r="C350" s="272" t="s">
        <v>1042</v>
      </c>
      <c r="D350" s="294" t="s">
        <v>294</v>
      </c>
      <c r="E350" s="291">
        <v>6</v>
      </c>
      <c r="F350" s="270"/>
      <c r="G350" s="294"/>
      <c r="H350" s="324"/>
      <c r="I350" s="335"/>
      <c r="J350" s="294"/>
      <c r="K350" s="332"/>
      <c r="L350" s="333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1"/>
      <c r="Y350" s="334"/>
      <c r="Z350" s="90"/>
      <c r="AA350" s="234">
        <f t="shared" si="57"/>
        <v>6</v>
      </c>
      <c r="AB350" s="281"/>
    </row>
    <row r="351" spans="1:28" s="190" customFormat="1" outlineLevel="1">
      <c r="A351" s="189">
        <f t="shared" si="62"/>
        <v>346</v>
      </c>
      <c r="B351" s="78" t="s">
        <v>178</v>
      </c>
      <c r="C351" s="272" t="s">
        <v>179</v>
      </c>
      <c r="D351" s="294" t="s">
        <v>294</v>
      </c>
      <c r="E351" s="291">
        <v>8</v>
      </c>
      <c r="F351" s="270"/>
      <c r="G351" s="294"/>
      <c r="H351" s="324"/>
      <c r="I351" s="335"/>
      <c r="J351" s="294"/>
      <c r="K351" s="332"/>
      <c r="L351" s="333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1"/>
      <c r="Y351" s="334"/>
      <c r="Z351" s="90"/>
      <c r="AA351" s="234">
        <f t="shared" si="57"/>
        <v>8</v>
      </c>
      <c r="AB351" s="281"/>
    </row>
    <row r="352" spans="1:28" s="190" customFormat="1" outlineLevel="1">
      <c r="A352" s="189">
        <f t="shared" si="62"/>
        <v>347</v>
      </c>
      <c r="B352" s="78" t="s">
        <v>158</v>
      </c>
      <c r="C352" s="272" t="s">
        <v>159</v>
      </c>
      <c r="D352" s="294" t="s">
        <v>291</v>
      </c>
      <c r="E352" s="291">
        <v>50</v>
      </c>
      <c r="F352" s="270"/>
      <c r="G352" s="294"/>
      <c r="H352" s="324"/>
      <c r="I352" s="335"/>
      <c r="J352" s="294"/>
      <c r="K352" s="332"/>
      <c r="L352" s="333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1"/>
      <c r="Y352" s="334"/>
      <c r="Z352" s="90"/>
      <c r="AA352" s="234">
        <f t="shared" si="57"/>
        <v>50</v>
      </c>
      <c r="AB352" s="281"/>
    </row>
    <row r="353" spans="1:28" s="190" customFormat="1" outlineLevel="1">
      <c r="A353" s="189">
        <f t="shared" si="62"/>
        <v>348</v>
      </c>
      <c r="B353" s="78" t="s">
        <v>158</v>
      </c>
      <c r="C353" s="272" t="s">
        <v>159</v>
      </c>
      <c r="D353" s="294" t="s">
        <v>291</v>
      </c>
      <c r="E353" s="291">
        <v>25</v>
      </c>
      <c r="F353" s="270"/>
      <c r="G353" s="294"/>
      <c r="H353" s="324"/>
      <c r="I353" s="335"/>
      <c r="J353" s="294"/>
      <c r="K353" s="332"/>
      <c r="L353" s="333"/>
      <c r="M353" s="294"/>
      <c r="N353" s="294"/>
      <c r="O353" s="294"/>
      <c r="P353" s="294"/>
      <c r="Q353" s="294"/>
      <c r="R353" s="294"/>
      <c r="S353" s="294"/>
      <c r="T353" s="294"/>
      <c r="U353" s="294"/>
      <c r="V353" s="294"/>
      <c r="W353" s="294"/>
      <c r="X353" s="291"/>
      <c r="Y353" s="334"/>
      <c r="Z353" s="90"/>
      <c r="AA353" s="234">
        <f t="shared" si="57"/>
        <v>25</v>
      </c>
      <c r="AB353" s="281"/>
    </row>
    <row r="354" spans="1:28" s="190" customFormat="1" ht="45" outlineLevel="1">
      <c r="A354" s="189">
        <f t="shared" si="62"/>
        <v>349</v>
      </c>
      <c r="B354" s="78" t="s">
        <v>1043</v>
      </c>
      <c r="C354" s="272" t="s">
        <v>1044</v>
      </c>
      <c r="D354" s="294" t="s">
        <v>291</v>
      </c>
      <c r="E354" s="291">
        <v>125</v>
      </c>
      <c r="F354" s="270"/>
      <c r="G354" s="294"/>
      <c r="H354" s="324"/>
      <c r="I354" s="335"/>
      <c r="J354" s="294"/>
      <c r="K354" s="332"/>
      <c r="L354" s="333"/>
      <c r="M354" s="294"/>
      <c r="N354" s="294"/>
      <c r="O354" s="294"/>
      <c r="P354" s="294"/>
      <c r="Q354" s="294"/>
      <c r="R354" s="294"/>
      <c r="S354" s="294"/>
      <c r="T354" s="294"/>
      <c r="U354" s="294"/>
      <c r="V354" s="294"/>
      <c r="W354" s="294"/>
      <c r="X354" s="291"/>
      <c r="Y354" s="334"/>
      <c r="Z354" s="90"/>
      <c r="AA354" s="234">
        <f t="shared" si="57"/>
        <v>125</v>
      </c>
      <c r="AB354" s="281"/>
    </row>
    <row r="355" spans="1:28" s="190" customFormat="1" ht="45" outlineLevel="1">
      <c r="A355" s="189">
        <f t="shared" si="62"/>
        <v>350</v>
      </c>
      <c r="B355" s="78" t="s">
        <v>1045</v>
      </c>
      <c r="C355" s="272" t="s">
        <v>1046</v>
      </c>
      <c r="D355" s="294" t="s">
        <v>291</v>
      </c>
      <c r="E355" s="291">
        <v>100</v>
      </c>
      <c r="F355" s="270"/>
      <c r="G355" s="294"/>
      <c r="H355" s="324"/>
      <c r="I355" s="335"/>
      <c r="J355" s="294"/>
      <c r="K355" s="332"/>
      <c r="L355" s="333"/>
      <c r="M355" s="294"/>
      <c r="N355" s="294"/>
      <c r="O355" s="294"/>
      <c r="P355" s="294"/>
      <c r="Q355" s="294"/>
      <c r="R355" s="294"/>
      <c r="S355" s="294"/>
      <c r="T355" s="294"/>
      <c r="U355" s="294"/>
      <c r="V355" s="294"/>
      <c r="W355" s="294"/>
      <c r="X355" s="291"/>
      <c r="Y355" s="334"/>
      <c r="Z355" s="90"/>
      <c r="AA355" s="234">
        <f t="shared" si="57"/>
        <v>100</v>
      </c>
      <c r="AB355" s="281"/>
    </row>
    <row r="356" spans="1:28" s="190" customFormat="1" ht="45" outlineLevel="1">
      <c r="A356" s="189">
        <f t="shared" si="62"/>
        <v>351</v>
      </c>
      <c r="B356" s="78" t="s">
        <v>142</v>
      </c>
      <c r="C356" s="272" t="s">
        <v>143</v>
      </c>
      <c r="D356" s="294" t="s">
        <v>291</v>
      </c>
      <c r="E356" s="291">
        <v>70</v>
      </c>
      <c r="F356" s="270"/>
      <c r="G356" s="294"/>
      <c r="H356" s="324"/>
      <c r="I356" s="335"/>
      <c r="J356" s="294"/>
      <c r="K356" s="332"/>
      <c r="L356" s="333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1"/>
      <c r="Y356" s="334"/>
      <c r="Z356" s="90"/>
      <c r="AA356" s="234">
        <f t="shared" si="57"/>
        <v>70</v>
      </c>
      <c r="AB356" s="281"/>
    </row>
    <row r="357" spans="1:28" s="190" customFormat="1" ht="45" outlineLevel="1">
      <c r="A357" s="189">
        <f t="shared" si="62"/>
        <v>352</v>
      </c>
      <c r="B357" s="78" t="s">
        <v>142</v>
      </c>
      <c r="C357" s="272" t="s">
        <v>143</v>
      </c>
      <c r="D357" s="294" t="s">
        <v>291</v>
      </c>
      <c r="E357" s="291">
        <v>200</v>
      </c>
      <c r="F357" s="270"/>
      <c r="G357" s="294"/>
      <c r="H357" s="324"/>
      <c r="I357" s="335"/>
      <c r="J357" s="294"/>
      <c r="K357" s="332"/>
      <c r="L357" s="333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1"/>
      <c r="Y357" s="334"/>
      <c r="Z357" s="90"/>
      <c r="AA357" s="234">
        <f t="shared" si="57"/>
        <v>200</v>
      </c>
      <c r="AB357" s="281"/>
    </row>
    <row r="358" spans="1:28" s="190" customFormat="1" ht="45" outlineLevel="1">
      <c r="A358" s="189">
        <f t="shared" si="62"/>
        <v>353</v>
      </c>
      <c r="B358" s="78" t="s">
        <v>142</v>
      </c>
      <c r="C358" s="272" t="s">
        <v>143</v>
      </c>
      <c r="D358" s="294" t="s">
        <v>291</v>
      </c>
      <c r="E358" s="291">
        <v>350</v>
      </c>
      <c r="F358" s="270"/>
      <c r="G358" s="294"/>
      <c r="H358" s="324"/>
      <c r="I358" s="335"/>
      <c r="J358" s="294"/>
      <c r="K358" s="332"/>
      <c r="L358" s="333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1"/>
      <c r="Y358" s="334"/>
      <c r="Z358" s="90"/>
      <c r="AA358" s="234">
        <f t="shared" si="57"/>
        <v>350</v>
      </c>
      <c r="AB358" s="281"/>
    </row>
    <row r="359" spans="1:28" s="190" customFormat="1" ht="45" outlineLevel="1">
      <c r="A359" s="189">
        <f t="shared" si="62"/>
        <v>354</v>
      </c>
      <c r="B359" s="78" t="s">
        <v>144</v>
      </c>
      <c r="C359" s="272" t="s">
        <v>145</v>
      </c>
      <c r="D359" s="294" t="s">
        <v>291</v>
      </c>
      <c r="E359" s="291">
        <v>950</v>
      </c>
      <c r="F359" s="270"/>
      <c r="G359" s="294"/>
      <c r="H359" s="324"/>
      <c r="I359" s="335"/>
      <c r="J359" s="294"/>
      <c r="K359" s="332"/>
      <c r="L359" s="333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1"/>
      <c r="Y359" s="334"/>
      <c r="Z359" s="90"/>
      <c r="AA359" s="234">
        <f t="shared" ref="AA359:AA362" si="63">E359-Y359</f>
        <v>950</v>
      </c>
      <c r="AB359" s="281"/>
    </row>
    <row r="360" spans="1:28" s="190" customFormat="1" ht="45" outlineLevel="1">
      <c r="A360" s="189">
        <f t="shared" si="62"/>
        <v>355</v>
      </c>
      <c r="B360" s="78" t="s">
        <v>180</v>
      </c>
      <c r="C360" s="272" t="s">
        <v>181</v>
      </c>
      <c r="D360" s="294" t="s">
        <v>291</v>
      </c>
      <c r="E360" s="291">
        <v>120</v>
      </c>
      <c r="F360" s="270"/>
      <c r="G360" s="294"/>
      <c r="H360" s="324"/>
      <c r="I360" s="335"/>
      <c r="J360" s="294"/>
      <c r="K360" s="332"/>
      <c r="L360" s="333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1"/>
      <c r="Y360" s="334"/>
      <c r="Z360" s="90"/>
      <c r="AA360" s="234">
        <f t="shared" si="63"/>
        <v>120</v>
      </c>
      <c r="AB360" s="281"/>
    </row>
    <row r="361" spans="1:28" s="190" customFormat="1" ht="45" outlineLevel="1">
      <c r="A361" s="189">
        <f t="shared" si="62"/>
        <v>356</v>
      </c>
      <c r="B361" s="78" t="s">
        <v>180</v>
      </c>
      <c r="C361" s="272" t="s">
        <v>181</v>
      </c>
      <c r="D361" s="294" t="s">
        <v>291</v>
      </c>
      <c r="E361" s="291">
        <v>600</v>
      </c>
      <c r="F361" s="270"/>
      <c r="G361" s="294"/>
      <c r="H361" s="324"/>
      <c r="I361" s="335"/>
      <c r="J361" s="294"/>
      <c r="K361" s="332"/>
      <c r="L361" s="333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1"/>
      <c r="Y361" s="334"/>
      <c r="Z361" s="90"/>
      <c r="AA361" s="234">
        <f t="shared" si="63"/>
        <v>600</v>
      </c>
      <c r="AB361" s="281"/>
    </row>
    <row r="362" spans="1:28" s="190" customFormat="1" ht="30" outlineLevel="1">
      <c r="A362" s="189">
        <f t="shared" si="62"/>
        <v>357</v>
      </c>
      <c r="B362" s="78" t="s">
        <v>182</v>
      </c>
      <c r="C362" s="272" t="s">
        <v>183</v>
      </c>
      <c r="D362" s="294" t="s">
        <v>291</v>
      </c>
      <c r="E362" s="291">
        <v>450</v>
      </c>
      <c r="F362" s="270"/>
      <c r="G362" s="294"/>
      <c r="H362" s="324"/>
      <c r="I362" s="335"/>
      <c r="J362" s="294"/>
      <c r="K362" s="332"/>
      <c r="L362" s="333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1"/>
      <c r="Y362" s="334"/>
      <c r="Z362" s="90"/>
      <c r="AA362" s="234">
        <f t="shared" si="63"/>
        <v>450</v>
      </c>
      <c r="AB362" s="281"/>
    </row>
    <row r="363" spans="1:28" s="65" customFormat="1">
      <c r="A363" s="373">
        <f t="shared" si="62"/>
        <v>358</v>
      </c>
      <c r="B363" s="79"/>
      <c r="C363" s="80" t="s">
        <v>184</v>
      </c>
      <c r="D363" s="81"/>
      <c r="E363" s="113"/>
      <c r="F363" s="274" t="s">
        <v>184</v>
      </c>
      <c r="G363" s="22"/>
      <c r="H363" s="89"/>
      <c r="I363" s="146"/>
      <c r="J363" s="22"/>
      <c r="K363" s="146"/>
      <c r="L363" s="107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108"/>
      <c r="Y363" s="100"/>
      <c r="Z363" s="89"/>
      <c r="AA363" s="146"/>
      <c r="AB363" s="279"/>
    </row>
    <row r="364" spans="1:28" ht="30">
      <c r="A364" s="11">
        <f t="shared" si="62"/>
        <v>359</v>
      </c>
      <c r="B364" s="78" t="s">
        <v>155</v>
      </c>
      <c r="C364" s="272" t="s">
        <v>156</v>
      </c>
      <c r="D364" s="294" t="s">
        <v>294</v>
      </c>
      <c r="E364" s="291">
        <v>1</v>
      </c>
      <c r="F364" s="241" t="s">
        <v>156</v>
      </c>
      <c r="G364" s="24" t="s">
        <v>294</v>
      </c>
      <c r="H364" s="92">
        <v>1</v>
      </c>
      <c r="I364" s="159" t="s">
        <v>627</v>
      </c>
      <c r="J364" s="152" t="s">
        <v>294</v>
      </c>
      <c r="K364" s="154">
        <v>1</v>
      </c>
      <c r="L364" s="11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115"/>
      <c r="Y364" s="308">
        <f t="shared" si="58"/>
        <v>0</v>
      </c>
      <c r="Z364" s="85">
        <f t="shared" si="59"/>
        <v>1</v>
      </c>
      <c r="AA364" s="234">
        <f t="shared" ref="AA364:AA383" si="64">E364-Y364</f>
        <v>1</v>
      </c>
      <c r="AB364" s="48"/>
    </row>
    <row r="365" spans="1:28" ht="30">
      <c r="A365" s="11">
        <f t="shared" si="62"/>
        <v>360</v>
      </c>
      <c r="B365" s="78" t="s">
        <v>155</v>
      </c>
      <c r="C365" s="272" t="s">
        <v>156</v>
      </c>
      <c r="D365" s="294" t="s">
        <v>294</v>
      </c>
      <c r="E365" s="291">
        <v>3</v>
      </c>
      <c r="F365" s="241" t="s">
        <v>156</v>
      </c>
      <c r="G365" s="24" t="s">
        <v>294</v>
      </c>
      <c r="H365" s="92">
        <v>1</v>
      </c>
      <c r="I365" s="159" t="s">
        <v>628</v>
      </c>
      <c r="J365" s="152" t="s">
        <v>294</v>
      </c>
      <c r="K365" s="154">
        <v>1</v>
      </c>
      <c r="L365" s="11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115"/>
      <c r="Y365" s="308">
        <f t="shared" si="58"/>
        <v>0</v>
      </c>
      <c r="Z365" s="85">
        <f t="shared" si="59"/>
        <v>1</v>
      </c>
      <c r="AA365" s="234">
        <f t="shared" si="64"/>
        <v>3</v>
      </c>
      <c r="AB365" s="48"/>
    </row>
    <row r="366" spans="1:28" ht="30">
      <c r="A366" s="11">
        <f t="shared" si="62"/>
        <v>361</v>
      </c>
      <c r="B366" s="78" t="s">
        <v>155</v>
      </c>
      <c r="C366" s="272" t="s">
        <v>156</v>
      </c>
      <c r="D366" s="294" t="s">
        <v>294</v>
      </c>
      <c r="E366" s="291">
        <v>2</v>
      </c>
      <c r="F366" s="241" t="s">
        <v>156</v>
      </c>
      <c r="G366" s="24" t="s">
        <v>294</v>
      </c>
      <c r="H366" s="92">
        <v>2</v>
      </c>
      <c r="I366" s="159" t="s">
        <v>631</v>
      </c>
      <c r="J366" s="152" t="s">
        <v>294</v>
      </c>
      <c r="K366" s="154">
        <v>2</v>
      </c>
      <c r="L366" s="11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115"/>
      <c r="Y366" s="308">
        <f t="shared" si="58"/>
        <v>0</v>
      </c>
      <c r="Z366" s="85">
        <f t="shared" si="59"/>
        <v>2</v>
      </c>
      <c r="AA366" s="234">
        <f t="shared" si="64"/>
        <v>2</v>
      </c>
      <c r="AB366" s="48"/>
    </row>
    <row r="367" spans="1:28">
      <c r="A367" s="11">
        <f t="shared" si="62"/>
        <v>362</v>
      </c>
      <c r="B367" s="78"/>
      <c r="C367" s="272"/>
      <c r="D367" s="294"/>
      <c r="E367" s="291"/>
      <c r="F367" s="243" t="s">
        <v>812</v>
      </c>
      <c r="G367" s="152"/>
      <c r="H367" s="153">
        <v>9</v>
      </c>
      <c r="I367" s="159" t="s">
        <v>618</v>
      </c>
      <c r="J367" s="152" t="s">
        <v>294</v>
      </c>
      <c r="K367" s="154">
        <v>9</v>
      </c>
      <c r="L367" s="155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6"/>
      <c r="Y367" s="157">
        <f t="shared" si="58"/>
        <v>0</v>
      </c>
      <c r="Z367" s="87">
        <f t="shared" si="59"/>
        <v>9</v>
      </c>
      <c r="AA367" s="234">
        <f t="shared" si="64"/>
        <v>0</v>
      </c>
      <c r="AB367" s="48"/>
    </row>
    <row r="368" spans="1:28" ht="30">
      <c r="A368" s="11">
        <f t="shared" si="62"/>
        <v>363</v>
      </c>
      <c r="B368" s="78"/>
      <c r="C368" s="272"/>
      <c r="D368" s="294"/>
      <c r="E368" s="291"/>
      <c r="F368" s="243" t="s">
        <v>630</v>
      </c>
      <c r="G368" s="152" t="s">
        <v>294</v>
      </c>
      <c r="H368" s="153">
        <v>1</v>
      </c>
      <c r="I368" s="159" t="s">
        <v>866</v>
      </c>
      <c r="J368" s="152" t="s">
        <v>294</v>
      </c>
      <c r="K368" s="154">
        <v>1</v>
      </c>
      <c r="L368" s="155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6"/>
      <c r="Y368" s="157">
        <f t="shared" si="58"/>
        <v>0</v>
      </c>
      <c r="Z368" s="87">
        <f t="shared" si="59"/>
        <v>1</v>
      </c>
      <c r="AA368" s="234">
        <f t="shared" si="64"/>
        <v>0</v>
      </c>
      <c r="AB368" s="48"/>
    </row>
    <row r="369" spans="1:28" ht="30">
      <c r="A369" s="11">
        <f t="shared" si="62"/>
        <v>364</v>
      </c>
      <c r="B369" s="78" t="s">
        <v>155</v>
      </c>
      <c r="C369" s="272" t="s">
        <v>156</v>
      </c>
      <c r="D369" s="294" t="s">
        <v>294</v>
      </c>
      <c r="E369" s="291">
        <v>3</v>
      </c>
      <c r="F369" s="243" t="s">
        <v>156</v>
      </c>
      <c r="G369" s="152" t="s">
        <v>294</v>
      </c>
      <c r="H369" s="153">
        <v>1</v>
      </c>
      <c r="I369" s="159" t="s">
        <v>623</v>
      </c>
      <c r="J369" s="152" t="s">
        <v>294</v>
      </c>
      <c r="K369" s="154">
        <v>1</v>
      </c>
      <c r="L369" s="155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6"/>
      <c r="Y369" s="157">
        <f t="shared" ref="Y369:Y377" si="65">SUM(L369:X369)</f>
        <v>0</v>
      </c>
      <c r="Z369" s="87">
        <f t="shared" ref="Z369:Z377" si="66">H369-Y369</f>
        <v>1</v>
      </c>
      <c r="AA369" s="234">
        <f t="shared" si="64"/>
        <v>3</v>
      </c>
      <c r="AB369" s="48"/>
    </row>
    <row r="370" spans="1:28" ht="45">
      <c r="A370" s="11">
        <f t="shared" si="62"/>
        <v>365</v>
      </c>
      <c r="B370" s="78" t="s">
        <v>155</v>
      </c>
      <c r="C370" s="272" t="s">
        <v>156</v>
      </c>
      <c r="D370" s="294" t="s">
        <v>294</v>
      </c>
      <c r="E370" s="291">
        <v>3</v>
      </c>
      <c r="F370" s="243" t="s">
        <v>156</v>
      </c>
      <c r="G370" s="152" t="s">
        <v>294</v>
      </c>
      <c r="H370" s="153">
        <v>1</v>
      </c>
      <c r="I370" s="159" t="s">
        <v>625</v>
      </c>
      <c r="J370" s="152" t="s">
        <v>294</v>
      </c>
      <c r="K370" s="154">
        <v>1</v>
      </c>
      <c r="L370" s="155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6"/>
      <c r="Y370" s="157">
        <f t="shared" si="65"/>
        <v>0</v>
      </c>
      <c r="Z370" s="87">
        <f t="shared" si="66"/>
        <v>1</v>
      </c>
      <c r="AA370" s="234">
        <f t="shared" si="64"/>
        <v>3</v>
      </c>
      <c r="AB370" s="48"/>
    </row>
    <row r="371" spans="1:28" ht="30">
      <c r="A371" s="11">
        <f t="shared" si="62"/>
        <v>366</v>
      </c>
      <c r="B371" s="78" t="s">
        <v>185</v>
      </c>
      <c r="C371" s="272" t="s">
        <v>186</v>
      </c>
      <c r="D371" s="294" t="s">
        <v>294</v>
      </c>
      <c r="E371" s="291">
        <v>1</v>
      </c>
      <c r="F371" s="243" t="s">
        <v>186</v>
      </c>
      <c r="G371" s="152" t="s">
        <v>586</v>
      </c>
      <c r="H371" s="153">
        <v>1</v>
      </c>
      <c r="I371" s="159" t="s">
        <v>811</v>
      </c>
      <c r="J371" s="152" t="s">
        <v>586</v>
      </c>
      <c r="K371" s="154">
        <v>1</v>
      </c>
      <c r="L371" s="155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6"/>
      <c r="Y371" s="157">
        <f t="shared" si="65"/>
        <v>0</v>
      </c>
      <c r="Z371" s="87">
        <f t="shared" si="66"/>
        <v>1</v>
      </c>
      <c r="AA371" s="234">
        <f t="shared" si="64"/>
        <v>1</v>
      </c>
      <c r="AB371" s="48"/>
    </row>
    <row r="372" spans="1:28" ht="45">
      <c r="A372" s="11">
        <f t="shared" si="62"/>
        <v>367</v>
      </c>
      <c r="B372" s="78" t="s">
        <v>187</v>
      </c>
      <c r="C372" s="272" t="s">
        <v>188</v>
      </c>
      <c r="D372" s="294" t="s">
        <v>294</v>
      </c>
      <c r="E372" s="291">
        <v>1</v>
      </c>
      <c r="F372" s="243" t="s">
        <v>188</v>
      </c>
      <c r="G372" s="152" t="s">
        <v>294</v>
      </c>
      <c r="H372" s="153">
        <v>1</v>
      </c>
      <c r="I372" s="159" t="s">
        <v>624</v>
      </c>
      <c r="J372" s="152" t="s">
        <v>294</v>
      </c>
      <c r="K372" s="154">
        <v>1</v>
      </c>
      <c r="L372" s="155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6"/>
      <c r="Y372" s="157">
        <f t="shared" si="65"/>
        <v>0</v>
      </c>
      <c r="Z372" s="87">
        <f t="shared" si="66"/>
        <v>1</v>
      </c>
      <c r="AA372" s="234">
        <f t="shared" si="64"/>
        <v>1</v>
      </c>
      <c r="AB372" s="48"/>
    </row>
    <row r="373" spans="1:28" outlineLevel="1">
      <c r="A373" s="11">
        <f t="shared" si="62"/>
        <v>368</v>
      </c>
      <c r="B373" s="78"/>
      <c r="C373" s="272"/>
      <c r="D373" s="294" t="s">
        <v>294</v>
      </c>
      <c r="E373" s="291">
        <v>2</v>
      </c>
      <c r="F373" s="243"/>
      <c r="G373" s="152"/>
      <c r="H373" s="153"/>
      <c r="I373" s="159" t="s">
        <v>867</v>
      </c>
      <c r="J373" s="152" t="s">
        <v>294</v>
      </c>
      <c r="K373" s="154">
        <v>2</v>
      </c>
      <c r="L373" s="155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6"/>
      <c r="Y373" s="157">
        <f t="shared" si="65"/>
        <v>0</v>
      </c>
      <c r="Z373" s="87">
        <f t="shared" si="66"/>
        <v>0</v>
      </c>
      <c r="AA373" s="234">
        <f t="shared" si="64"/>
        <v>2</v>
      </c>
      <c r="AB373" s="48"/>
    </row>
    <row r="374" spans="1:28" ht="30" outlineLevel="1">
      <c r="A374" s="11">
        <f t="shared" si="62"/>
        <v>369</v>
      </c>
      <c r="B374" s="78" t="s">
        <v>185</v>
      </c>
      <c r="C374" s="272" t="s">
        <v>186</v>
      </c>
      <c r="D374" s="294" t="s">
        <v>294</v>
      </c>
      <c r="E374" s="291">
        <v>2</v>
      </c>
      <c r="F374" s="243"/>
      <c r="G374" s="152"/>
      <c r="H374" s="153"/>
      <c r="I374" s="159"/>
      <c r="J374" s="152"/>
      <c r="K374" s="154"/>
      <c r="L374" s="155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6"/>
      <c r="Y374" s="157"/>
      <c r="Z374" s="87"/>
      <c r="AA374" s="234">
        <f t="shared" si="64"/>
        <v>2</v>
      </c>
      <c r="AB374" s="48"/>
    </row>
    <row r="375" spans="1:28" ht="30" outlineLevel="1">
      <c r="A375" s="11">
        <f t="shared" si="62"/>
        <v>370</v>
      </c>
      <c r="B375" s="78" t="s">
        <v>155</v>
      </c>
      <c r="C375" s="272" t="s">
        <v>156</v>
      </c>
      <c r="D375" s="294" t="s">
        <v>294</v>
      </c>
      <c r="E375" s="291">
        <v>1</v>
      </c>
      <c r="F375" s="243"/>
      <c r="G375" s="152"/>
      <c r="H375" s="153"/>
      <c r="I375" s="159"/>
      <c r="J375" s="152"/>
      <c r="K375" s="154"/>
      <c r="L375" s="155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6"/>
      <c r="Y375" s="157"/>
      <c r="Z375" s="87"/>
      <c r="AA375" s="234">
        <f t="shared" si="64"/>
        <v>1</v>
      </c>
      <c r="AB375" s="48"/>
    </row>
    <row r="376" spans="1:28">
      <c r="A376" s="11">
        <f t="shared" si="62"/>
        <v>371</v>
      </c>
      <c r="B376" s="78"/>
      <c r="C376" s="272"/>
      <c r="D376" s="294"/>
      <c r="E376" s="291"/>
      <c r="F376" s="243" t="s">
        <v>868</v>
      </c>
      <c r="G376" s="152"/>
      <c r="H376" s="153"/>
      <c r="I376" s="159" t="s">
        <v>626</v>
      </c>
      <c r="J376" s="152" t="s">
        <v>294</v>
      </c>
      <c r="K376" s="154">
        <v>1</v>
      </c>
      <c r="L376" s="155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6"/>
      <c r="Y376" s="157">
        <f t="shared" si="65"/>
        <v>0</v>
      </c>
      <c r="Z376" s="87">
        <f t="shared" si="66"/>
        <v>0</v>
      </c>
      <c r="AA376" s="234">
        <f t="shared" si="64"/>
        <v>0</v>
      </c>
      <c r="AB376" s="48"/>
    </row>
    <row r="377" spans="1:28" ht="30">
      <c r="A377" s="11">
        <f t="shared" si="62"/>
        <v>372</v>
      </c>
      <c r="B377" s="78"/>
      <c r="C377" s="272"/>
      <c r="D377" s="294"/>
      <c r="E377" s="291"/>
      <c r="F377" s="243" t="s">
        <v>818</v>
      </c>
      <c r="G377" s="152" t="s">
        <v>291</v>
      </c>
      <c r="H377" s="153">
        <v>575</v>
      </c>
      <c r="I377" s="159" t="s">
        <v>819</v>
      </c>
      <c r="J377" s="152" t="s">
        <v>291</v>
      </c>
      <c r="K377" s="154">
        <v>575</v>
      </c>
      <c r="L377" s="155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6"/>
      <c r="Y377" s="157">
        <f t="shared" si="65"/>
        <v>0</v>
      </c>
      <c r="Z377" s="87">
        <f t="shared" si="66"/>
        <v>575</v>
      </c>
      <c r="AA377" s="234">
        <f t="shared" si="64"/>
        <v>0</v>
      </c>
      <c r="AB377" s="48"/>
    </row>
    <row r="378" spans="1:28" s="190" customFormat="1" ht="30" outlineLevel="1">
      <c r="A378" s="189">
        <f t="shared" si="62"/>
        <v>373</v>
      </c>
      <c r="B378" s="78" t="s">
        <v>189</v>
      </c>
      <c r="C378" s="272" t="s">
        <v>190</v>
      </c>
      <c r="D378" s="294" t="s">
        <v>291</v>
      </c>
      <c r="E378" s="291">
        <v>6</v>
      </c>
      <c r="F378" s="270"/>
      <c r="G378" s="294"/>
      <c r="H378" s="324"/>
      <c r="I378" s="335"/>
      <c r="J378" s="294"/>
      <c r="K378" s="332"/>
      <c r="L378" s="333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1"/>
      <c r="Y378" s="334"/>
      <c r="Z378" s="90"/>
      <c r="AA378" s="234">
        <f t="shared" si="64"/>
        <v>6</v>
      </c>
      <c r="AB378" s="281"/>
    </row>
    <row r="379" spans="1:28" s="190" customFormat="1" ht="30" outlineLevel="1">
      <c r="A379" s="189">
        <f t="shared" si="62"/>
        <v>374</v>
      </c>
      <c r="B379" s="78" t="s">
        <v>191</v>
      </c>
      <c r="C379" s="272" t="s">
        <v>192</v>
      </c>
      <c r="D379" s="294" t="s">
        <v>291</v>
      </c>
      <c r="E379" s="291">
        <v>6</v>
      </c>
      <c r="F379" s="270"/>
      <c r="G379" s="294"/>
      <c r="H379" s="324"/>
      <c r="I379" s="335"/>
      <c r="J379" s="294"/>
      <c r="K379" s="332"/>
      <c r="L379" s="333"/>
      <c r="M379" s="294"/>
      <c r="N379" s="294"/>
      <c r="O379" s="294"/>
      <c r="P379" s="294"/>
      <c r="Q379" s="294"/>
      <c r="R379" s="294"/>
      <c r="S379" s="294"/>
      <c r="T379" s="294"/>
      <c r="U379" s="294"/>
      <c r="V379" s="294"/>
      <c r="W379" s="294"/>
      <c r="X379" s="291"/>
      <c r="Y379" s="334"/>
      <c r="Z379" s="90"/>
      <c r="AA379" s="234">
        <f t="shared" si="64"/>
        <v>6</v>
      </c>
      <c r="AB379" s="281"/>
    </row>
    <row r="380" spans="1:28" s="190" customFormat="1" outlineLevel="1">
      <c r="A380" s="189">
        <f t="shared" si="62"/>
        <v>375</v>
      </c>
      <c r="B380" s="78" t="s">
        <v>158</v>
      </c>
      <c r="C380" s="272" t="s">
        <v>159</v>
      </c>
      <c r="D380" s="294" t="s">
        <v>291</v>
      </c>
      <c r="E380" s="291">
        <v>50</v>
      </c>
      <c r="F380" s="270"/>
      <c r="G380" s="294"/>
      <c r="H380" s="324"/>
      <c r="I380" s="335"/>
      <c r="J380" s="294"/>
      <c r="K380" s="332"/>
      <c r="L380" s="333"/>
      <c r="M380" s="294"/>
      <c r="N380" s="294"/>
      <c r="O380" s="294"/>
      <c r="P380" s="294"/>
      <c r="Q380" s="294"/>
      <c r="R380" s="294"/>
      <c r="S380" s="294"/>
      <c r="T380" s="294"/>
      <c r="U380" s="294"/>
      <c r="V380" s="294"/>
      <c r="W380" s="294"/>
      <c r="X380" s="291"/>
      <c r="Y380" s="334"/>
      <c r="Z380" s="90"/>
      <c r="AA380" s="234">
        <f t="shared" si="64"/>
        <v>50</v>
      </c>
      <c r="AB380" s="281"/>
    </row>
    <row r="381" spans="1:28" s="190" customFormat="1" ht="30" outlineLevel="1">
      <c r="A381" s="189">
        <f t="shared" si="62"/>
        <v>376</v>
      </c>
      <c r="B381" s="78" t="s">
        <v>160</v>
      </c>
      <c r="C381" s="272" t="s">
        <v>1026</v>
      </c>
      <c r="D381" s="294" t="s">
        <v>291</v>
      </c>
      <c r="E381" s="291">
        <v>410</v>
      </c>
      <c r="F381" s="270"/>
      <c r="G381" s="294"/>
      <c r="H381" s="324"/>
      <c r="I381" s="335"/>
      <c r="J381" s="294"/>
      <c r="K381" s="332"/>
      <c r="L381" s="333"/>
      <c r="M381" s="294"/>
      <c r="N381" s="294"/>
      <c r="O381" s="294"/>
      <c r="P381" s="294"/>
      <c r="Q381" s="294"/>
      <c r="R381" s="294"/>
      <c r="S381" s="294"/>
      <c r="T381" s="294"/>
      <c r="U381" s="294"/>
      <c r="V381" s="294"/>
      <c r="W381" s="294"/>
      <c r="X381" s="291"/>
      <c r="Y381" s="334"/>
      <c r="Z381" s="90"/>
      <c r="AA381" s="234">
        <f t="shared" si="64"/>
        <v>410</v>
      </c>
      <c r="AB381" s="281"/>
    </row>
    <row r="382" spans="1:28" s="190" customFormat="1" outlineLevel="1">
      <c r="A382" s="189">
        <f t="shared" si="62"/>
        <v>377</v>
      </c>
      <c r="B382" s="78" t="s">
        <v>1027</v>
      </c>
      <c r="C382" s="272" t="s">
        <v>161</v>
      </c>
      <c r="D382" s="294" t="s">
        <v>291</v>
      </c>
      <c r="E382" s="291">
        <v>410</v>
      </c>
      <c r="F382" s="270"/>
      <c r="G382" s="294"/>
      <c r="H382" s="324"/>
      <c r="I382" s="335"/>
      <c r="J382" s="294"/>
      <c r="K382" s="332"/>
      <c r="L382" s="333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1"/>
      <c r="Y382" s="334"/>
      <c r="Z382" s="90"/>
      <c r="AA382" s="234">
        <f t="shared" si="64"/>
        <v>410</v>
      </c>
      <c r="AB382" s="281"/>
    </row>
    <row r="383" spans="1:28" s="190" customFormat="1" ht="45" outlineLevel="1">
      <c r="A383" s="189">
        <f t="shared" si="62"/>
        <v>378</v>
      </c>
      <c r="B383" s="78" t="s">
        <v>1047</v>
      </c>
      <c r="C383" s="272" t="s">
        <v>1048</v>
      </c>
      <c r="D383" s="294" t="s">
        <v>291</v>
      </c>
      <c r="E383" s="291">
        <v>500</v>
      </c>
      <c r="F383" s="270"/>
      <c r="G383" s="294"/>
      <c r="H383" s="324"/>
      <c r="I383" s="335"/>
      <c r="J383" s="294"/>
      <c r="K383" s="332"/>
      <c r="L383" s="333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1"/>
      <c r="Y383" s="334"/>
      <c r="Z383" s="90"/>
      <c r="AA383" s="234">
        <f t="shared" si="64"/>
        <v>500</v>
      </c>
      <c r="AB383" s="281"/>
    </row>
    <row r="384" spans="1:28" s="65" customFormat="1">
      <c r="A384" s="373">
        <f t="shared" si="62"/>
        <v>379</v>
      </c>
      <c r="B384" s="79"/>
      <c r="C384" s="80" t="s">
        <v>193</v>
      </c>
      <c r="D384" s="81"/>
      <c r="E384" s="113"/>
      <c r="F384" s="274" t="s">
        <v>193</v>
      </c>
      <c r="G384" s="22"/>
      <c r="H384" s="89"/>
      <c r="I384" s="146"/>
      <c r="J384" s="22"/>
      <c r="K384" s="146"/>
      <c r="L384" s="107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108"/>
      <c r="Y384" s="100"/>
      <c r="Z384" s="89"/>
      <c r="AA384" s="146"/>
      <c r="AB384" s="279"/>
    </row>
    <row r="385" spans="1:28" ht="45">
      <c r="A385" s="11">
        <f t="shared" si="62"/>
        <v>380</v>
      </c>
      <c r="B385" s="78" t="s">
        <v>194</v>
      </c>
      <c r="C385" s="272" t="s">
        <v>195</v>
      </c>
      <c r="D385" s="294" t="s">
        <v>291</v>
      </c>
      <c r="E385" s="291">
        <v>266</v>
      </c>
      <c r="F385" s="241" t="s">
        <v>195</v>
      </c>
      <c r="G385" s="24" t="s">
        <v>291</v>
      </c>
      <c r="H385" s="92">
        <v>266</v>
      </c>
      <c r="I385" s="148"/>
      <c r="J385" s="24" t="s">
        <v>291</v>
      </c>
      <c r="K385" s="148"/>
      <c r="L385" s="11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115"/>
      <c r="Y385" s="308">
        <f t="shared" si="58"/>
        <v>0</v>
      </c>
      <c r="Z385" s="85">
        <f t="shared" si="59"/>
        <v>266</v>
      </c>
      <c r="AA385" s="234">
        <f t="shared" ref="AA385:AA388" si="67">E385-Y385</f>
        <v>266</v>
      </c>
      <c r="AB385" s="48"/>
    </row>
    <row r="386" spans="1:28" ht="45">
      <c r="A386" s="11">
        <f t="shared" si="62"/>
        <v>381</v>
      </c>
      <c r="B386" s="78" t="s">
        <v>196</v>
      </c>
      <c r="C386" s="272" t="s">
        <v>197</v>
      </c>
      <c r="D386" s="294" t="s">
        <v>291</v>
      </c>
      <c r="E386" s="291">
        <v>174</v>
      </c>
      <c r="F386" s="241" t="s">
        <v>197</v>
      </c>
      <c r="G386" s="24" t="s">
        <v>291</v>
      </c>
      <c r="H386" s="92">
        <v>174</v>
      </c>
      <c r="I386" s="148"/>
      <c r="J386" s="24" t="s">
        <v>291</v>
      </c>
      <c r="K386" s="148"/>
      <c r="L386" s="11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115"/>
      <c r="Y386" s="308">
        <f t="shared" si="58"/>
        <v>0</v>
      </c>
      <c r="Z386" s="85">
        <f t="shared" si="59"/>
        <v>174</v>
      </c>
      <c r="AA386" s="234">
        <f t="shared" si="67"/>
        <v>174</v>
      </c>
      <c r="AB386" s="48"/>
    </row>
    <row r="387" spans="1:28" ht="45">
      <c r="A387" s="11">
        <f t="shared" si="62"/>
        <v>382</v>
      </c>
      <c r="B387" s="78" t="s">
        <v>198</v>
      </c>
      <c r="C387" s="272" t="s">
        <v>199</v>
      </c>
      <c r="D387" s="294" t="s">
        <v>291</v>
      </c>
      <c r="E387" s="291">
        <v>46</v>
      </c>
      <c r="F387" s="241" t="s">
        <v>199</v>
      </c>
      <c r="G387" s="24" t="s">
        <v>291</v>
      </c>
      <c r="H387" s="92">
        <v>46</v>
      </c>
      <c r="I387" s="159" t="s">
        <v>632</v>
      </c>
      <c r="J387" s="152" t="s">
        <v>291</v>
      </c>
      <c r="K387" s="154">
        <v>46</v>
      </c>
      <c r="L387" s="11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115"/>
      <c r="Y387" s="308">
        <f t="shared" si="58"/>
        <v>0</v>
      </c>
      <c r="Z387" s="85">
        <f t="shared" si="59"/>
        <v>46</v>
      </c>
      <c r="AA387" s="234">
        <f t="shared" si="67"/>
        <v>46</v>
      </c>
      <c r="AB387" s="48"/>
    </row>
    <row r="388" spans="1:28" ht="45">
      <c r="A388" s="11">
        <f t="shared" si="62"/>
        <v>383</v>
      </c>
      <c r="B388" s="78" t="s">
        <v>200</v>
      </c>
      <c r="C388" s="272" t="s">
        <v>201</v>
      </c>
      <c r="D388" s="294" t="s">
        <v>296</v>
      </c>
      <c r="E388" s="291">
        <v>4</v>
      </c>
      <c r="F388" s="241" t="s">
        <v>201</v>
      </c>
      <c r="G388" s="24" t="s">
        <v>296</v>
      </c>
      <c r="H388" s="92">
        <v>4</v>
      </c>
      <c r="I388" s="159" t="s">
        <v>633</v>
      </c>
      <c r="J388" s="152" t="s">
        <v>482</v>
      </c>
      <c r="K388" s="154">
        <v>4</v>
      </c>
      <c r="L388" s="11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115"/>
      <c r="Y388" s="308">
        <f t="shared" si="58"/>
        <v>0</v>
      </c>
      <c r="Z388" s="85">
        <f t="shared" si="59"/>
        <v>4</v>
      </c>
      <c r="AA388" s="234">
        <f t="shared" si="67"/>
        <v>4</v>
      </c>
      <c r="AB388" s="48"/>
    </row>
    <row r="389" spans="1:28" s="65" customFormat="1">
      <c r="A389" s="373">
        <f t="shared" si="62"/>
        <v>384</v>
      </c>
      <c r="B389" s="79"/>
      <c r="C389" s="80" t="s">
        <v>202</v>
      </c>
      <c r="D389" s="81"/>
      <c r="E389" s="113"/>
      <c r="F389" s="274" t="s">
        <v>202</v>
      </c>
      <c r="G389" s="22"/>
      <c r="H389" s="89"/>
      <c r="I389" s="146"/>
      <c r="J389" s="22"/>
      <c r="K389" s="146"/>
      <c r="L389" s="107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108"/>
      <c r="Y389" s="100"/>
      <c r="Z389" s="89"/>
      <c r="AA389" s="146"/>
      <c r="AB389" s="279"/>
    </row>
    <row r="390" spans="1:28">
      <c r="A390" s="11">
        <f t="shared" si="62"/>
        <v>385</v>
      </c>
      <c r="B390" s="272" t="s">
        <v>203</v>
      </c>
      <c r="C390" s="272" t="s">
        <v>1049</v>
      </c>
      <c r="D390" s="294" t="s">
        <v>294</v>
      </c>
      <c r="E390" s="291">
        <v>2</v>
      </c>
      <c r="F390" s="241" t="s">
        <v>204</v>
      </c>
      <c r="G390" s="24" t="s">
        <v>294</v>
      </c>
      <c r="H390" s="92">
        <v>3</v>
      </c>
      <c r="I390" s="159" t="s">
        <v>869</v>
      </c>
      <c r="J390" s="152" t="s">
        <v>482</v>
      </c>
      <c r="K390" s="154">
        <v>1</v>
      </c>
      <c r="L390" s="11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115"/>
      <c r="Y390" s="308">
        <f t="shared" si="58"/>
        <v>0</v>
      </c>
      <c r="Z390" s="85">
        <f t="shared" si="59"/>
        <v>3</v>
      </c>
      <c r="AA390" s="234">
        <f t="shared" ref="AA390:AA405" si="68">E390-Y390</f>
        <v>2</v>
      </c>
      <c r="AB390" s="48"/>
    </row>
    <row r="391" spans="1:28" outlineLevel="1">
      <c r="A391" s="11">
        <f t="shared" si="62"/>
        <v>386</v>
      </c>
      <c r="B391" s="272"/>
      <c r="C391" s="272"/>
      <c r="D391" s="294"/>
      <c r="E391" s="291"/>
      <c r="F391" s="241"/>
      <c r="G391" s="24"/>
      <c r="H391" s="92"/>
      <c r="I391" s="159" t="s">
        <v>870</v>
      </c>
      <c r="J391" s="152" t="s">
        <v>482</v>
      </c>
      <c r="K391" s="154">
        <v>1</v>
      </c>
      <c r="L391" s="11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115"/>
      <c r="Y391" s="308">
        <f t="shared" si="58"/>
        <v>0</v>
      </c>
      <c r="Z391" s="85">
        <f t="shared" si="59"/>
        <v>0</v>
      </c>
      <c r="AA391" s="234">
        <f t="shared" si="68"/>
        <v>0</v>
      </c>
      <c r="AB391" s="48"/>
    </row>
    <row r="392" spans="1:28" outlineLevel="1">
      <c r="A392" s="11">
        <f t="shared" ref="A392:A455" si="69">A391+1</f>
        <v>387</v>
      </c>
      <c r="B392" s="272"/>
      <c r="C392" s="272"/>
      <c r="D392" s="294"/>
      <c r="E392" s="291"/>
      <c r="F392" s="243"/>
      <c r="G392" s="152"/>
      <c r="H392" s="153"/>
      <c r="I392" s="159" t="s">
        <v>871</v>
      </c>
      <c r="J392" s="152" t="s">
        <v>482</v>
      </c>
      <c r="K392" s="154">
        <v>1</v>
      </c>
      <c r="L392" s="11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115"/>
      <c r="Y392" s="308"/>
      <c r="Z392" s="85"/>
      <c r="AA392" s="234">
        <f t="shared" si="68"/>
        <v>0</v>
      </c>
      <c r="AB392" s="48"/>
    </row>
    <row r="393" spans="1:28" ht="30">
      <c r="A393" s="11">
        <f t="shared" si="69"/>
        <v>388</v>
      </c>
      <c r="B393" s="272"/>
      <c r="C393" s="272"/>
      <c r="D393" s="294"/>
      <c r="E393" s="291"/>
      <c r="F393" s="243" t="s">
        <v>634</v>
      </c>
      <c r="G393" s="152" t="s">
        <v>294</v>
      </c>
      <c r="H393" s="153">
        <v>5</v>
      </c>
      <c r="I393" s="159" t="s">
        <v>639</v>
      </c>
      <c r="J393" s="152" t="s">
        <v>482</v>
      </c>
      <c r="K393" s="154">
        <v>3</v>
      </c>
      <c r="L393" s="11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115"/>
      <c r="Y393" s="308"/>
      <c r="Z393" s="85"/>
      <c r="AA393" s="234">
        <f t="shared" si="68"/>
        <v>0</v>
      </c>
      <c r="AB393" s="48"/>
    </row>
    <row r="394" spans="1:28" ht="45" outlineLevel="1">
      <c r="A394" s="11">
        <f t="shared" si="69"/>
        <v>389</v>
      </c>
      <c r="B394" s="272"/>
      <c r="C394" s="272"/>
      <c r="D394" s="294"/>
      <c r="E394" s="291"/>
      <c r="F394" s="243"/>
      <c r="G394" s="152"/>
      <c r="H394" s="153"/>
      <c r="I394" s="159" t="s">
        <v>872</v>
      </c>
      <c r="J394" s="152" t="s">
        <v>482</v>
      </c>
      <c r="K394" s="154">
        <v>2</v>
      </c>
      <c r="L394" s="11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115"/>
      <c r="Y394" s="308"/>
      <c r="Z394" s="85"/>
      <c r="AA394" s="234">
        <f t="shared" si="68"/>
        <v>0</v>
      </c>
      <c r="AB394" s="48"/>
    </row>
    <row r="395" spans="1:28" ht="30">
      <c r="A395" s="11">
        <f t="shared" si="69"/>
        <v>390</v>
      </c>
      <c r="B395" s="272"/>
      <c r="C395" s="272"/>
      <c r="D395" s="294"/>
      <c r="E395" s="291"/>
      <c r="F395" s="243" t="s">
        <v>635</v>
      </c>
      <c r="G395" s="152" t="s">
        <v>294</v>
      </c>
      <c r="H395" s="153">
        <v>3</v>
      </c>
      <c r="I395" s="159" t="s">
        <v>640</v>
      </c>
      <c r="J395" s="152" t="s">
        <v>482</v>
      </c>
      <c r="K395" s="154">
        <v>3</v>
      </c>
      <c r="L395" s="11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115"/>
      <c r="Y395" s="308"/>
      <c r="Z395" s="85"/>
      <c r="AA395" s="234">
        <f t="shared" si="68"/>
        <v>0</v>
      </c>
      <c r="AB395" s="48"/>
    </row>
    <row r="396" spans="1:28">
      <c r="A396" s="11">
        <f t="shared" si="69"/>
        <v>391</v>
      </c>
      <c r="B396" s="272"/>
      <c r="C396" s="272"/>
      <c r="D396" s="294"/>
      <c r="E396" s="291"/>
      <c r="F396" s="243" t="s">
        <v>636</v>
      </c>
      <c r="G396" s="152" t="s">
        <v>294</v>
      </c>
      <c r="H396" s="153">
        <v>1</v>
      </c>
      <c r="I396" s="159" t="s">
        <v>873</v>
      </c>
      <c r="J396" s="152" t="s">
        <v>482</v>
      </c>
      <c r="K396" s="154">
        <v>1</v>
      </c>
      <c r="L396" s="11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115"/>
      <c r="Y396" s="308"/>
      <c r="Z396" s="85"/>
      <c r="AA396" s="234">
        <f t="shared" si="68"/>
        <v>0</v>
      </c>
      <c r="AB396" s="48"/>
    </row>
    <row r="397" spans="1:28" ht="30">
      <c r="A397" s="11">
        <f t="shared" si="69"/>
        <v>392</v>
      </c>
      <c r="B397" s="272"/>
      <c r="C397" s="272"/>
      <c r="D397" s="294"/>
      <c r="E397" s="291"/>
      <c r="F397" s="243" t="s">
        <v>637</v>
      </c>
      <c r="G397" s="152" t="s">
        <v>294</v>
      </c>
      <c r="H397" s="153">
        <v>1</v>
      </c>
      <c r="I397" s="159" t="s">
        <v>641</v>
      </c>
      <c r="J397" s="152" t="s">
        <v>482</v>
      </c>
      <c r="K397" s="154">
        <v>1</v>
      </c>
      <c r="L397" s="11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115"/>
      <c r="Y397" s="308"/>
      <c r="Z397" s="85"/>
      <c r="AA397" s="234">
        <f t="shared" si="68"/>
        <v>0</v>
      </c>
      <c r="AB397" s="48"/>
    </row>
    <row r="398" spans="1:28">
      <c r="A398" s="11">
        <f t="shared" si="69"/>
        <v>393</v>
      </c>
      <c r="B398" s="272"/>
      <c r="C398" s="272"/>
      <c r="D398" s="294"/>
      <c r="E398" s="291"/>
      <c r="F398" s="241" t="s">
        <v>638</v>
      </c>
      <c r="G398" s="24" t="s">
        <v>294</v>
      </c>
      <c r="H398" s="92">
        <v>1</v>
      </c>
      <c r="I398" s="159" t="s">
        <v>642</v>
      </c>
      <c r="J398" s="152" t="s">
        <v>482</v>
      </c>
      <c r="K398" s="154">
        <v>1</v>
      </c>
      <c r="L398" s="11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115"/>
      <c r="Y398" s="308">
        <f t="shared" si="58"/>
        <v>0</v>
      </c>
      <c r="Z398" s="85">
        <f t="shared" si="59"/>
        <v>1</v>
      </c>
      <c r="AA398" s="234">
        <f t="shared" si="68"/>
        <v>0</v>
      </c>
      <c r="AB398" s="48"/>
    </row>
    <row r="399" spans="1:28" ht="45">
      <c r="A399" s="11">
        <f t="shared" si="69"/>
        <v>394</v>
      </c>
      <c r="B399" s="272" t="s">
        <v>205</v>
      </c>
      <c r="C399" s="272" t="s">
        <v>1050</v>
      </c>
      <c r="D399" s="294" t="s">
        <v>291</v>
      </c>
      <c r="E399" s="291">
        <f>32+6</f>
        <v>38</v>
      </c>
      <c r="F399" s="241" t="s">
        <v>206</v>
      </c>
      <c r="G399" s="24" t="s">
        <v>291</v>
      </c>
      <c r="H399" s="92">
        <v>38</v>
      </c>
      <c r="I399" s="159" t="s">
        <v>874</v>
      </c>
      <c r="J399" s="152" t="s">
        <v>291</v>
      </c>
      <c r="K399" s="154">
        <v>38</v>
      </c>
      <c r="L399" s="11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115"/>
      <c r="Y399" s="308">
        <f t="shared" si="58"/>
        <v>0</v>
      </c>
      <c r="Z399" s="85">
        <f t="shared" si="59"/>
        <v>38</v>
      </c>
      <c r="AA399" s="234">
        <f t="shared" si="68"/>
        <v>38</v>
      </c>
      <c r="AB399" s="48"/>
    </row>
    <row r="400" spans="1:28" ht="45">
      <c r="A400" s="11">
        <f t="shared" si="69"/>
        <v>395</v>
      </c>
      <c r="B400" s="272" t="s">
        <v>207</v>
      </c>
      <c r="C400" s="272" t="s">
        <v>208</v>
      </c>
      <c r="D400" s="294" t="s">
        <v>291</v>
      </c>
      <c r="E400" s="291">
        <v>15</v>
      </c>
      <c r="F400" s="241" t="s">
        <v>208</v>
      </c>
      <c r="G400" s="24" t="s">
        <v>291</v>
      </c>
      <c r="H400" s="92">
        <v>15</v>
      </c>
      <c r="I400" s="159" t="s">
        <v>875</v>
      </c>
      <c r="J400" s="152" t="s">
        <v>291</v>
      </c>
      <c r="K400" s="154">
        <v>15</v>
      </c>
      <c r="L400" s="11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115"/>
      <c r="Y400" s="308">
        <f t="shared" si="58"/>
        <v>0</v>
      </c>
      <c r="Z400" s="85">
        <f t="shared" si="59"/>
        <v>15</v>
      </c>
      <c r="AA400" s="234">
        <f t="shared" si="68"/>
        <v>15</v>
      </c>
      <c r="AB400" s="48"/>
    </row>
    <row r="401" spans="1:28" ht="45">
      <c r="A401" s="11">
        <f t="shared" si="69"/>
        <v>396</v>
      </c>
      <c r="B401" s="272" t="s">
        <v>182</v>
      </c>
      <c r="C401" s="272" t="s">
        <v>183</v>
      </c>
      <c r="D401" s="294" t="s">
        <v>291</v>
      </c>
      <c r="E401" s="291">
        <v>6</v>
      </c>
      <c r="F401" s="241" t="s">
        <v>183</v>
      </c>
      <c r="G401" s="24" t="s">
        <v>291</v>
      </c>
      <c r="H401" s="92">
        <v>6</v>
      </c>
      <c r="I401" s="159" t="s">
        <v>876</v>
      </c>
      <c r="J401" s="152" t="s">
        <v>291</v>
      </c>
      <c r="K401" s="154">
        <v>6</v>
      </c>
      <c r="L401" s="11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115"/>
      <c r="Y401" s="308">
        <f t="shared" si="58"/>
        <v>0</v>
      </c>
      <c r="Z401" s="85">
        <f t="shared" si="59"/>
        <v>6</v>
      </c>
      <c r="AA401" s="234">
        <f t="shared" si="68"/>
        <v>6</v>
      </c>
      <c r="AB401" s="48"/>
    </row>
    <row r="402" spans="1:28">
      <c r="A402" s="11">
        <f t="shared" si="69"/>
        <v>397</v>
      </c>
      <c r="B402" s="272" t="s">
        <v>158</v>
      </c>
      <c r="C402" s="272" t="s">
        <v>159</v>
      </c>
      <c r="D402" s="294" t="s">
        <v>291</v>
      </c>
      <c r="E402" s="291">
        <v>38</v>
      </c>
      <c r="F402" s="241" t="s">
        <v>159</v>
      </c>
      <c r="G402" s="24" t="s">
        <v>291</v>
      </c>
      <c r="H402" s="92">
        <v>38</v>
      </c>
      <c r="I402" s="159" t="s">
        <v>877</v>
      </c>
      <c r="J402" s="152" t="s">
        <v>291</v>
      </c>
      <c r="K402" s="154">
        <v>38</v>
      </c>
      <c r="L402" s="11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115"/>
      <c r="Y402" s="308">
        <f t="shared" si="58"/>
        <v>0</v>
      </c>
      <c r="Z402" s="85">
        <f t="shared" si="59"/>
        <v>38</v>
      </c>
      <c r="AA402" s="234">
        <f t="shared" si="68"/>
        <v>38</v>
      </c>
      <c r="AB402" s="48"/>
    </row>
    <row r="403" spans="1:28">
      <c r="A403" s="11">
        <f t="shared" si="69"/>
        <v>398</v>
      </c>
      <c r="B403" s="272" t="s">
        <v>158</v>
      </c>
      <c r="C403" s="272" t="s">
        <v>159</v>
      </c>
      <c r="D403" s="294" t="s">
        <v>291</v>
      </c>
      <c r="E403" s="291">
        <v>21</v>
      </c>
      <c r="F403" s="241" t="s">
        <v>159</v>
      </c>
      <c r="G403" s="24" t="s">
        <v>291</v>
      </c>
      <c r="H403" s="92">
        <v>21</v>
      </c>
      <c r="I403" s="159" t="s">
        <v>827</v>
      </c>
      <c r="J403" s="152" t="s">
        <v>291</v>
      </c>
      <c r="K403" s="154">
        <v>14</v>
      </c>
      <c r="L403" s="11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115"/>
      <c r="Y403" s="308">
        <f t="shared" si="58"/>
        <v>0</v>
      </c>
      <c r="Z403" s="85">
        <f t="shared" si="59"/>
        <v>21</v>
      </c>
      <c r="AA403" s="234">
        <f t="shared" si="68"/>
        <v>21</v>
      </c>
      <c r="AB403" s="48"/>
    </row>
    <row r="404" spans="1:28" ht="30">
      <c r="A404" s="11">
        <f t="shared" si="69"/>
        <v>399</v>
      </c>
      <c r="B404" s="272" t="s">
        <v>209</v>
      </c>
      <c r="C404" s="272" t="s">
        <v>210</v>
      </c>
      <c r="D404" s="294" t="s">
        <v>291</v>
      </c>
      <c r="E404" s="291">
        <v>35</v>
      </c>
      <c r="F404" s="241" t="s">
        <v>210</v>
      </c>
      <c r="G404" s="24" t="s">
        <v>291</v>
      </c>
      <c r="H404" s="92">
        <v>35</v>
      </c>
      <c r="I404" s="159" t="s">
        <v>643</v>
      </c>
      <c r="J404" s="152" t="s">
        <v>291</v>
      </c>
      <c r="K404" s="154">
        <v>35</v>
      </c>
      <c r="L404" s="11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115"/>
      <c r="Y404" s="308">
        <f t="shared" si="58"/>
        <v>0</v>
      </c>
      <c r="Z404" s="85">
        <f t="shared" si="59"/>
        <v>35</v>
      </c>
      <c r="AA404" s="234">
        <f t="shared" si="68"/>
        <v>35</v>
      </c>
      <c r="AB404" s="48"/>
    </row>
    <row r="405" spans="1:28" ht="30">
      <c r="A405" s="11">
        <f t="shared" si="69"/>
        <v>400</v>
      </c>
      <c r="B405" s="272" t="s">
        <v>211</v>
      </c>
      <c r="C405" s="272" t="s">
        <v>212</v>
      </c>
      <c r="D405" s="294" t="s">
        <v>294</v>
      </c>
      <c r="E405" s="291">
        <v>2</v>
      </c>
      <c r="F405" s="241" t="s">
        <v>212</v>
      </c>
      <c r="G405" s="24" t="s">
        <v>291</v>
      </c>
      <c r="H405" s="92">
        <v>3</v>
      </c>
      <c r="I405" s="159" t="s">
        <v>878</v>
      </c>
      <c r="J405" s="152" t="s">
        <v>291</v>
      </c>
      <c r="K405" s="154">
        <v>3</v>
      </c>
      <c r="L405" s="11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115"/>
      <c r="Y405" s="308">
        <f t="shared" si="58"/>
        <v>0</v>
      </c>
      <c r="Z405" s="85">
        <f t="shared" si="59"/>
        <v>3</v>
      </c>
      <c r="AA405" s="234">
        <f t="shared" si="68"/>
        <v>2</v>
      </c>
      <c r="AB405" s="48"/>
    </row>
    <row r="406" spans="1:28" s="65" customFormat="1">
      <c r="A406" s="373">
        <f t="shared" si="69"/>
        <v>401</v>
      </c>
      <c r="B406" s="79"/>
      <c r="C406" s="80" t="s">
        <v>213</v>
      </c>
      <c r="D406" s="81"/>
      <c r="E406" s="113"/>
      <c r="F406" s="274" t="s">
        <v>213</v>
      </c>
      <c r="G406" s="22"/>
      <c r="H406" s="89"/>
      <c r="I406" s="146"/>
      <c r="J406" s="22"/>
      <c r="K406" s="146"/>
      <c r="L406" s="107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108"/>
      <c r="Y406" s="100"/>
      <c r="Z406" s="89"/>
      <c r="AA406" s="146"/>
      <c r="AB406" s="279"/>
    </row>
    <row r="407" spans="1:28" ht="45">
      <c r="A407" s="11">
        <f t="shared" si="69"/>
        <v>402</v>
      </c>
      <c r="B407" s="78" t="s">
        <v>214</v>
      </c>
      <c r="C407" s="272" t="s">
        <v>215</v>
      </c>
      <c r="D407" s="294" t="s">
        <v>294</v>
      </c>
      <c r="E407" s="291">
        <v>2</v>
      </c>
      <c r="F407" s="241" t="s">
        <v>215</v>
      </c>
      <c r="G407" s="24" t="s">
        <v>294</v>
      </c>
      <c r="H407" s="92">
        <v>2</v>
      </c>
      <c r="I407" s="159" t="s">
        <v>879</v>
      </c>
      <c r="J407" s="152" t="s">
        <v>294</v>
      </c>
      <c r="K407" s="154">
        <v>1</v>
      </c>
      <c r="L407" s="11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115"/>
      <c r="Y407" s="308">
        <f t="shared" si="58"/>
        <v>0</v>
      </c>
      <c r="Z407" s="85">
        <f t="shared" si="59"/>
        <v>2</v>
      </c>
      <c r="AA407" s="234">
        <f t="shared" ref="AA407:AA459" si="70">E407-Y407</f>
        <v>2</v>
      </c>
      <c r="AB407" s="48"/>
    </row>
    <row r="408" spans="1:28" s="188" customFormat="1" outlineLevel="1">
      <c r="A408" s="134">
        <f t="shared" si="69"/>
        <v>403</v>
      </c>
      <c r="B408" s="78"/>
      <c r="C408" s="272"/>
      <c r="D408" s="294"/>
      <c r="E408" s="291"/>
      <c r="F408" s="243"/>
      <c r="G408" s="152"/>
      <c r="H408" s="153"/>
      <c r="I408" s="159" t="s">
        <v>880</v>
      </c>
      <c r="J408" s="152" t="s">
        <v>294</v>
      </c>
      <c r="K408" s="154">
        <v>1</v>
      </c>
      <c r="L408" s="155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6"/>
      <c r="Y408" s="157"/>
      <c r="Z408" s="87"/>
      <c r="AA408" s="234">
        <f t="shared" si="70"/>
        <v>0</v>
      </c>
      <c r="AB408" s="71"/>
    </row>
    <row r="409" spans="1:28" s="190" customFormat="1" ht="30" outlineLevel="1">
      <c r="A409" s="189">
        <f t="shared" si="69"/>
        <v>404</v>
      </c>
      <c r="B409" s="78" t="s">
        <v>1051</v>
      </c>
      <c r="C409" s="272" t="s">
        <v>1052</v>
      </c>
      <c r="D409" s="294" t="s">
        <v>294</v>
      </c>
      <c r="E409" s="291">
        <v>60</v>
      </c>
      <c r="F409" s="270"/>
      <c r="G409" s="294"/>
      <c r="H409" s="324"/>
      <c r="I409" s="335"/>
      <c r="J409" s="294"/>
      <c r="K409" s="332"/>
      <c r="L409" s="333"/>
      <c r="M409" s="294"/>
      <c r="N409" s="294"/>
      <c r="O409" s="294"/>
      <c r="P409" s="294"/>
      <c r="Q409" s="294"/>
      <c r="R409" s="294"/>
      <c r="S409" s="294"/>
      <c r="T409" s="294"/>
      <c r="U409" s="294"/>
      <c r="V409" s="294"/>
      <c r="W409" s="294"/>
      <c r="X409" s="291"/>
      <c r="Y409" s="334"/>
      <c r="Z409" s="90"/>
      <c r="AA409" s="234">
        <f t="shared" si="70"/>
        <v>60</v>
      </c>
      <c r="AB409" s="281"/>
    </row>
    <row r="410" spans="1:28" s="188" customFormat="1" ht="30">
      <c r="A410" s="134">
        <f t="shared" si="69"/>
        <v>405</v>
      </c>
      <c r="B410" s="78"/>
      <c r="C410" s="272"/>
      <c r="D410" s="294"/>
      <c r="E410" s="291"/>
      <c r="F410" s="243" t="s">
        <v>644</v>
      </c>
      <c r="G410" s="152" t="s">
        <v>586</v>
      </c>
      <c r="H410" s="153">
        <v>2</v>
      </c>
      <c r="I410" s="159" t="s">
        <v>881</v>
      </c>
      <c r="J410" s="152" t="s">
        <v>586</v>
      </c>
      <c r="K410" s="154">
        <v>2</v>
      </c>
      <c r="L410" s="155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6"/>
      <c r="Y410" s="157">
        <f t="shared" si="58"/>
        <v>0</v>
      </c>
      <c r="Z410" s="87">
        <f t="shared" si="59"/>
        <v>2</v>
      </c>
      <c r="AA410" s="234">
        <f t="shared" si="70"/>
        <v>0</v>
      </c>
      <c r="AB410" s="71"/>
    </row>
    <row r="411" spans="1:28">
      <c r="A411" s="11">
        <f t="shared" si="69"/>
        <v>406</v>
      </c>
      <c r="B411" s="272" t="s">
        <v>216</v>
      </c>
      <c r="C411" s="272" t="s">
        <v>882</v>
      </c>
      <c r="D411" s="294" t="s">
        <v>294</v>
      </c>
      <c r="E411" s="291">
        <v>4</v>
      </c>
      <c r="F411" s="241" t="s">
        <v>882</v>
      </c>
      <c r="G411" s="24" t="s">
        <v>294</v>
      </c>
      <c r="H411" s="153">
        <v>64</v>
      </c>
      <c r="I411" s="159"/>
      <c r="J411" s="152"/>
      <c r="K411" s="154"/>
      <c r="L411" s="11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115"/>
      <c r="Y411" s="308">
        <f t="shared" si="58"/>
        <v>0</v>
      </c>
      <c r="Z411" s="85">
        <f t="shared" si="59"/>
        <v>64</v>
      </c>
      <c r="AA411" s="234">
        <f t="shared" si="70"/>
        <v>4</v>
      </c>
      <c r="AB411" s="48"/>
    </row>
    <row r="412" spans="1:28" s="17" customFormat="1">
      <c r="A412" s="35">
        <f t="shared" si="69"/>
        <v>407</v>
      </c>
      <c r="B412" s="272"/>
      <c r="C412" s="272"/>
      <c r="D412" s="294"/>
      <c r="E412" s="291"/>
      <c r="F412" s="243" t="s">
        <v>416</v>
      </c>
      <c r="G412" s="152" t="s">
        <v>294</v>
      </c>
      <c r="H412" s="153">
        <v>64</v>
      </c>
      <c r="I412" s="159" t="s">
        <v>648</v>
      </c>
      <c r="J412" s="152" t="s">
        <v>294</v>
      </c>
      <c r="K412" s="154">
        <v>64</v>
      </c>
      <c r="L412" s="114"/>
      <c r="M412" s="24"/>
      <c r="N412" s="24"/>
      <c r="O412" s="24">
        <f>18+11</f>
        <v>29</v>
      </c>
      <c r="P412" s="24">
        <v>14</v>
      </c>
      <c r="Q412" s="24">
        <v>21</v>
      </c>
      <c r="R412" s="24"/>
      <c r="S412" s="24"/>
      <c r="T412" s="24"/>
      <c r="U412" s="24"/>
      <c r="V412" s="24"/>
      <c r="W412" s="24"/>
      <c r="X412" s="115"/>
      <c r="Y412" s="308">
        <f t="shared" ref="Y412" si="71">SUM(L412:X412)</f>
        <v>64</v>
      </c>
      <c r="Z412" s="85">
        <f t="shared" ref="Z412" si="72">H412-Y412</f>
        <v>0</v>
      </c>
      <c r="AA412" s="234">
        <f t="shared" si="70"/>
        <v>-64</v>
      </c>
      <c r="AB412" s="286" t="s">
        <v>417</v>
      </c>
    </row>
    <row r="413" spans="1:28" s="17" customFormat="1">
      <c r="A413" s="35">
        <f t="shared" si="69"/>
        <v>408</v>
      </c>
      <c r="B413" s="272"/>
      <c r="C413" s="272"/>
      <c r="D413" s="294"/>
      <c r="E413" s="291"/>
      <c r="F413" s="243" t="s">
        <v>645</v>
      </c>
      <c r="G413" s="152" t="s">
        <v>294</v>
      </c>
      <c r="H413" s="153">
        <v>64</v>
      </c>
      <c r="I413" s="159" t="s">
        <v>647</v>
      </c>
      <c r="J413" s="152" t="s">
        <v>294</v>
      </c>
      <c r="K413" s="154">
        <v>64</v>
      </c>
      <c r="L413" s="11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115"/>
      <c r="Y413" s="308"/>
      <c r="Z413" s="85"/>
      <c r="AA413" s="234">
        <f t="shared" si="70"/>
        <v>0</v>
      </c>
      <c r="AB413" s="286"/>
    </row>
    <row r="414" spans="1:28">
      <c r="A414" s="11">
        <f t="shared" si="69"/>
        <v>409</v>
      </c>
      <c r="B414" s="78"/>
      <c r="C414" s="272"/>
      <c r="D414" s="294"/>
      <c r="E414" s="291"/>
      <c r="F414" s="243" t="s">
        <v>646</v>
      </c>
      <c r="G414" s="152" t="s">
        <v>294</v>
      </c>
      <c r="H414" s="153">
        <v>64</v>
      </c>
      <c r="I414" s="159" t="s">
        <v>873</v>
      </c>
      <c r="J414" s="152" t="s">
        <v>294</v>
      </c>
      <c r="K414" s="154">
        <v>64</v>
      </c>
      <c r="L414" s="11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115"/>
      <c r="Y414" s="308">
        <f t="shared" si="58"/>
        <v>0</v>
      </c>
      <c r="Z414" s="85">
        <f t="shared" si="59"/>
        <v>64</v>
      </c>
      <c r="AA414" s="234">
        <f t="shared" si="70"/>
        <v>0</v>
      </c>
      <c r="AB414" s="48"/>
    </row>
    <row r="415" spans="1:28" ht="45">
      <c r="A415" s="11">
        <f t="shared" si="69"/>
        <v>410</v>
      </c>
      <c r="B415" s="78" t="s">
        <v>182</v>
      </c>
      <c r="C415" s="272" t="s">
        <v>183</v>
      </c>
      <c r="D415" s="294" t="s">
        <v>291</v>
      </c>
      <c r="E415" s="291">
        <v>28</v>
      </c>
      <c r="F415" s="243" t="s">
        <v>183</v>
      </c>
      <c r="G415" s="152" t="s">
        <v>291</v>
      </c>
      <c r="H415" s="153">
        <v>704</v>
      </c>
      <c r="I415" s="159" t="s">
        <v>863</v>
      </c>
      <c r="J415" s="152" t="s">
        <v>291</v>
      </c>
      <c r="K415" s="154">
        <v>704</v>
      </c>
      <c r="L415" s="11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115"/>
      <c r="Y415" s="308"/>
      <c r="Z415" s="85"/>
      <c r="AA415" s="234">
        <f t="shared" si="70"/>
        <v>28</v>
      </c>
      <c r="AB415" s="48"/>
    </row>
    <row r="416" spans="1:28" ht="30">
      <c r="A416" s="11">
        <f t="shared" si="69"/>
        <v>411</v>
      </c>
      <c r="B416" s="78" t="s">
        <v>217</v>
      </c>
      <c r="C416" s="272" t="s">
        <v>1053</v>
      </c>
      <c r="D416" s="294" t="s">
        <v>291</v>
      </c>
      <c r="E416" s="291">
        <v>620</v>
      </c>
      <c r="F416" s="241" t="s">
        <v>883</v>
      </c>
      <c r="G416" s="24" t="s">
        <v>291</v>
      </c>
      <c r="H416" s="92">
        <v>620</v>
      </c>
      <c r="I416" s="159" t="s">
        <v>884</v>
      </c>
      <c r="J416" s="152" t="s">
        <v>291</v>
      </c>
      <c r="K416" s="154">
        <v>620</v>
      </c>
      <c r="L416" s="11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115"/>
      <c r="Y416" s="308">
        <f t="shared" si="58"/>
        <v>0</v>
      </c>
      <c r="Z416" s="85">
        <f t="shared" si="59"/>
        <v>620</v>
      </c>
      <c r="AA416" s="234">
        <f t="shared" si="70"/>
        <v>620</v>
      </c>
      <c r="AB416" s="48"/>
    </row>
    <row r="417" spans="1:28" ht="30" outlineLevel="1">
      <c r="A417" s="11">
        <f t="shared" si="69"/>
        <v>412</v>
      </c>
      <c r="B417" s="78" t="s">
        <v>1054</v>
      </c>
      <c r="C417" s="272" t="s">
        <v>1055</v>
      </c>
      <c r="D417" s="294" t="s">
        <v>291</v>
      </c>
      <c r="E417" s="291">
        <v>10</v>
      </c>
      <c r="F417" s="241"/>
      <c r="G417" s="24"/>
      <c r="H417" s="92"/>
      <c r="I417" s="159"/>
      <c r="J417" s="152"/>
      <c r="K417" s="154"/>
      <c r="L417" s="11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115"/>
      <c r="Y417" s="308"/>
      <c r="Z417" s="85"/>
      <c r="AA417" s="234">
        <f t="shared" si="70"/>
        <v>10</v>
      </c>
      <c r="AB417" s="48"/>
    </row>
    <row r="418" spans="1:28" ht="45">
      <c r="A418" s="11">
        <f t="shared" si="69"/>
        <v>413</v>
      </c>
      <c r="B418" s="78" t="s">
        <v>218</v>
      </c>
      <c r="C418" s="272" t="s">
        <v>219</v>
      </c>
      <c r="D418" s="294" t="s">
        <v>291</v>
      </c>
      <c r="E418" s="291">
        <v>75</v>
      </c>
      <c r="F418" s="241" t="s">
        <v>219</v>
      </c>
      <c r="G418" s="24" t="s">
        <v>291</v>
      </c>
      <c r="H418" s="92">
        <v>75</v>
      </c>
      <c r="I418" s="159" t="s">
        <v>885</v>
      </c>
      <c r="J418" s="152" t="s">
        <v>291</v>
      </c>
      <c r="K418" s="154">
        <v>75</v>
      </c>
      <c r="L418" s="114"/>
      <c r="M418" s="24"/>
      <c r="N418" s="24"/>
      <c r="O418" s="24">
        <v>28</v>
      </c>
      <c r="P418" s="24">
        <v>15</v>
      </c>
      <c r="Q418" s="24"/>
      <c r="R418" s="24"/>
      <c r="S418" s="24"/>
      <c r="T418" s="24"/>
      <c r="U418" s="24"/>
      <c r="V418" s="24"/>
      <c r="W418" s="24"/>
      <c r="X418" s="115"/>
      <c r="Y418" s="308">
        <f t="shared" si="58"/>
        <v>43</v>
      </c>
      <c r="Z418" s="85">
        <f t="shared" si="59"/>
        <v>32</v>
      </c>
      <c r="AA418" s="234">
        <f t="shared" si="70"/>
        <v>32</v>
      </c>
      <c r="AB418" s="48"/>
    </row>
    <row r="419" spans="1:28" ht="45">
      <c r="A419" s="11">
        <f t="shared" si="69"/>
        <v>414</v>
      </c>
      <c r="B419" s="78" t="s">
        <v>220</v>
      </c>
      <c r="C419" s="272" t="s">
        <v>221</v>
      </c>
      <c r="D419" s="294" t="s">
        <v>291</v>
      </c>
      <c r="E419" s="291">
        <v>540</v>
      </c>
      <c r="F419" s="241" t="s">
        <v>221</v>
      </c>
      <c r="G419" s="24" t="s">
        <v>291</v>
      </c>
      <c r="H419" s="92">
        <v>490</v>
      </c>
      <c r="I419" s="159" t="s">
        <v>886</v>
      </c>
      <c r="J419" s="152" t="s">
        <v>291</v>
      </c>
      <c r="K419" s="154">
        <v>490</v>
      </c>
      <c r="L419" s="114"/>
      <c r="M419" s="24">
        <v>250</v>
      </c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115"/>
      <c r="Y419" s="308">
        <f t="shared" si="58"/>
        <v>250</v>
      </c>
      <c r="Z419" s="85">
        <f t="shared" si="59"/>
        <v>240</v>
      </c>
      <c r="AA419" s="234">
        <f t="shared" si="70"/>
        <v>290</v>
      </c>
      <c r="AB419" s="48"/>
    </row>
    <row r="420" spans="1:28" ht="30" outlineLevel="1">
      <c r="A420" s="11">
        <f t="shared" si="69"/>
        <v>415</v>
      </c>
      <c r="B420" s="78" t="s">
        <v>182</v>
      </c>
      <c r="C420" s="272" t="s">
        <v>183</v>
      </c>
      <c r="D420" s="294" t="s">
        <v>291</v>
      </c>
      <c r="E420" s="291">
        <f>615+295</f>
        <v>910</v>
      </c>
      <c r="F420" s="241"/>
      <c r="G420" s="24"/>
      <c r="H420" s="92"/>
      <c r="I420" s="159"/>
      <c r="J420" s="152"/>
      <c r="K420" s="154"/>
      <c r="L420" s="11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115"/>
      <c r="Y420" s="308"/>
      <c r="Z420" s="85"/>
      <c r="AA420" s="234">
        <f t="shared" si="70"/>
        <v>910</v>
      </c>
      <c r="AB420" s="48"/>
    </row>
    <row r="421" spans="1:28" ht="45">
      <c r="A421" s="11">
        <f t="shared" si="69"/>
        <v>416</v>
      </c>
      <c r="B421" s="78" t="s">
        <v>207</v>
      </c>
      <c r="C421" s="272" t="s">
        <v>208</v>
      </c>
      <c r="D421" s="294" t="s">
        <v>291</v>
      </c>
      <c r="E421" s="291">
        <v>215</v>
      </c>
      <c r="F421" s="241" t="s">
        <v>208</v>
      </c>
      <c r="G421" s="24" t="s">
        <v>291</v>
      </c>
      <c r="H421" s="92">
        <v>394</v>
      </c>
      <c r="I421" s="159" t="s">
        <v>875</v>
      </c>
      <c r="J421" s="152" t="s">
        <v>291</v>
      </c>
      <c r="K421" s="154">
        <v>394</v>
      </c>
      <c r="L421" s="11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115"/>
      <c r="Y421" s="308">
        <f t="shared" si="58"/>
        <v>0</v>
      </c>
      <c r="Z421" s="85">
        <f t="shared" si="59"/>
        <v>394</v>
      </c>
      <c r="AA421" s="234">
        <f t="shared" si="70"/>
        <v>215</v>
      </c>
      <c r="AB421" s="48"/>
    </row>
    <row r="422" spans="1:28" ht="60">
      <c r="A422" s="11">
        <f t="shared" si="69"/>
        <v>417</v>
      </c>
      <c r="B422" s="78" t="s">
        <v>222</v>
      </c>
      <c r="C422" s="272" t="s">
        <v>1056</v>
      </c>
      <c r="D422" s="294" t="s">
        <v>294</v>
      </c>
      <c r="E422" s="291">
        <v>4</v>
      </c>
      <c r="F422" s="241" t="s">
        <v>887</v>
      </c>
      <c r="G422" s="24" t="s">
        <v>294</v>
      </c>
      <c r="H422" s="92">
        <v>4</v>
      </c>
      <c r="I422" s="159" t="s">
        <v>888</v>
      </c>
      <c r="J422" s="152" t="s">
        <v>294</v>
      </c>
      <c r="K422" s="154">
        <v>4</v>
      </c>
      <c r="L422" s="114"/>
      <c r="M422" s="24"/>
      <c r="N422" s="24"/>
      <c r="O422" s="24"/>
      <c r="P422" s="24"/>
      <c r="Q422" s="24"/>
      <c r="R422" s="24"/>
      <c r="S422" s="24">
        <v>75</v>
      </c>
      <c r="T422" s="24"/>
      <c r="U422" s="24"/>
      <c r="V422" s="24"/>
      <c r="W422" s="24"/>
      <c r="X422" s="115"/>
      <c r="Y422" s="308">
        <f t="shared" si="58"/>
        <v>75</v>
      </c>
      <c r="Z422" s="85">
        <f t="shared" si="59"/>
        <v>-71</v>
      </c>
      <c r="AA422" s="234">
        <f t="shared" si="70"/>
        <v>-71</v>
      </c>
      <c r="AB422" s="48"/>
    </row>
    <row r="423" spans="1:28" ht="60">
      <c r="A423" s="11">
        <f t="shared" si="69"/>
        <v>418</v>
      </c>
      <c r="B423" s="78" t="s">
        <v>223</v>
      </c>
      <c r="C423" s="272" t="s">
        <v>1057</v>
      </c>
      <c r="D423" s="294" t="s">
        <v>294</v>
      </c>
      <c r="E423" s="291">
        <v>4</v>
      </c>
      <c r="F423" s="241" t="s">
        <v>889</v>
      </c>
      <c r="G423" s="24" t="s">
        <v>294</v>
      </c>
      <c r="H423" s="92">
        <v>4</v>
      </c>
      <c r="I423" s="159" t="s">
        <v>890</v>
      </c>
      <c r="J423" s="152" t="s">
        <v>294</v>
      </c>
      <c r="K423" s="154">
        <v>4</v>
      </c>
      <c r="L423" s="114"/>
      <c r="M423" s="24"/>
      <c r="N423" s="24"/>
      <c r="O423" s="24">
        <f>270+51</f>
        <v>321</v>
      </c>
      <c r="P423" s="24">
        <v>165</v>
      </c>
      <c r="Q423" s="24"/>
      <c r="R423" s="24"/>
      <c r="S423" s="24"/>
      <c r="T423" s="24"/>
      <c r="U423" s="24"/>
      <c r="V423" s="24"/>
      <c r="W423" s="24"/>
      <c r="X423" s="115"/>
      <c r="Y423" s="308">
        <f t="shared" si="58"/>
        <v>486</v>
      </c>
      <c r="Z423" s="85">
        <f t="shared" si="59"/>
        <v>-482</v>
      </c>
      <c r="AA423" s="234">
        <f t="shared" si="70"/>
        <v>-482</v>
      </c>
      <c r="AB423" s="48"/>
    </row>
    <row r="424" spans="1:28" ht="30">
      <c r="A424" s="11">
        <f t="shared" si="69"/>
        <v>419</v>
      </c>
      <c r="B424" s="78" t="s">
        <v>224</v>
      </c>
      <c r="C424" s="272" t="s">
        <v>225</v>
      </c>
      <c r="D424" s="294" t="s">
        <v>291</v>
      </c>
      <c r="E424" s="291">
        <v>8</v>
      </c>
      <c r="F424" s="241" t="s">
        <v>225</v>
      </c>
      <c r="G424" s="24" t="s">
        <v>291</v>
      </c>
      <c r="H424" s="92">
        <v>15</v>
      </c>
      <c r="I424" s="159" t="s">
        <v>643</v>
      </c>
      <c r="J424" s="152" t="s">
        <v>291</v>
      </c>
      <c r="K424" s="154">
        <v>15</v>
      </c>
      <c r="L424" s="11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115"/>
      <c r="Y424" s="308">
        <f t="shared" si="58"/>
        <v>0</v>
      </c>
      <c r="Z424" s="85">
        <f t="shared" si="59"/>
        <v>15</v>
      </c>
      <c r="AA424" s="234">
        <f t="shared" si="70"/>
        <v>8</v>
      </c>
      <c r="AB424" s="48"/>
    </row>
    <row r="425" spans="1:28" s="188" customFormat="1" ht="30">
      <c r="A425" s="134">
        <f t="shared" si="69"/>
        <v>420</v>
      </c>
      <c r="B425" s="78"/>
      <c r="C425" s="272"/>
      <c r="D425" s="294"/>
      <c r="E425" s="291"/>
      <c r="F425" s="243" t="s">
        <v>891</v>
      </c>
      <c r="G425" s="152" t="s">
        <v>291</v>
      </c>
      <c r="H425" s="153">
        <v>12</v>
      </c>
      <c r="I425" s="159" t="s">
        <v>892</v>
      </c>
      <c r="J425" s="152" t="s">
        <v>291</v>
      </c>
      <c r="K425" s="154">
        <v>12</v>
      </c>
      <c r="L425" s="155"/>
      <c r="M425" s="152"/>
      <c r="N425" s="152"/>
      <c r="O425" s="152"/>
      <c r="P425" s="152"/>
      <c r="Q425" s="152"/>
      <c r="R425" s="152"/>
      <c r="S425" s="152"/>
      <c r="T425" s="152">
        <v>12</v>
      </c>
      <c r="U425" s="152"/>
      <c r="V425" s="152"/>
      <c r="W425" s="152"/>
      <c r="X425" s="156"/>
      <c r="Y425" s="157">
        <f t="shared" si="58"/>
        <v>12</v>
      </c>
      <c r="Z425" s="87">
        <f t="shared" si="59"/>
        <v>0</v>
      </c>
      <c r="AA425" s="234">
        <f t="shared" si="70"/>
        <v>-12</v>
      </c>
      <c r="AB425" s="71"/>
    </row>
    <row r="426" spans="1:28" s="188" customFormat="1">
      <c r="A426" s="134">
        <f t="shared" si="69"/>
        <v>421</v>
      </c>
      <c r="B426" s="78"/>
      <c r="C426" s="272"/>
      <c r="D426" s="294"/>
      <c r="E426" s="291"/>
      <c r="F426" s="243" t="s">
        <v>893</v>
      </c>
      <c r="G426" s="152" t="s">
        <v>291</v>
      </c>
      <c r="H426" s="153">
        <v>18</v>
      </c>
      <c r="I426" s="159" t="s">
        <v>878</v>
      </c>
      <c r="J426" s="152" t="s">
        <v>291</v>
      </c>
      <c r="K426" s="154">
        <v>18</v>
      </c>
      <c r="L426" s="155"/>
      <c r="M426" s="152"/>
      <c r="N426" s="152"/>
      <c r="O426" s="152">
        <f>273</f>
        <v>273</v>
      </c>
      <c r="P426" s="152">
        <v>213</v>
      </c>
      <c r="Q426" s="152"/>
      <c r="R426" s="152"/>
      <c r="S426" s="152"/>
      <c r="T426" s="152">
        <v>18</v>
      </c>
      <c r="U426" s="152"/>
      <c r="V426" s="152"/>
      <c r="W426" s="152"/>
      <c r="X426" s="156"/>
      <c r="Y426" s="157">
        <f t="shared" si="58"/>
        <v>504</v>
      </c>
      <c r="Z426" s="87">
        <f t="shared" si="59"/>
        <v>-486</v>
      </c>
      <c r="AA426" s="234">
        <f t="shared" si="70"/>
        <v>-504</v>
      </c>
      <c r="AB426" s="71"/>
    </row>
    <row r="427" spans="1:28" s="188" customFormat="1" ht="30">
      <c r="A427" s="134">
        <f t="shared" si="69"/>
        <v>422</v>
      </c>
      <c r="B427" s="78"/>
      <c r="C427" s="272"/>
      <c r="D427" s="294"/>
      <c r="E427" s="291"/>
      <c r="F427" s="243" t="s">
        <v>894</v>
      </c>
      <c r="G427" s="152" t="s">
        <v>291</v>
      </c>
      <c r="H427" s="153">
        <v>3</v>
      </c>
      <c r="I427" s="159" t="s">
        <v>878</v>
      </c>
      <c r="J427" s="152" t="s">
        <v>291</v>
      </c>
      <c r="K427" s="154">
        <v>3</v>
      </c>
      <c r="L427" s="155"/>
      <c r="M427" s="152"/>
      <c r="N427" s="152"/>
      <c r="O427" s="152"/>
      <c r="P427" s="152"/>
      <c r="Q427" s="152"/>
      <c r="R427" s="152"/>
      <c r="S427" s="152"/>
      <c r="T427" s="152">
        <v>3</v>
      </c>
      <c r="U427" s="152"/>
      <c r="V427" s="152"/>
      <c r="W427" s="152"/>
      <c r="X427" s="156"/>
      <c r="Y427" s="157">
        <f t="shared" si="58"/>
        <v>3</v>
      </c>
      <c r="Z427" s="87">
        <f t="shared" si="59"/>
        <v>0</v>
      </c>
      <c r="AA427" s="234">
        <f t="shared" si="70"/>
        <v>-3</v>
      </c>
      <c r="AB427" s="71"/>
    </row>
    <row r="428" spans="1:28" s="188" customFormat="1" ht="30">
      <c r="A428" s="134">
        <f t="shared" si="69"/>
        <v>423</v>
      </c>
      <c r="B428" s="78"/>
      <c r="C428" s="272"/>
      <c r="D428" s="294"/>
      <c r="E428" s="291"/>
      <c r="F428" s="243" t="s">
        <v>895</v>
      </c>
      <c r="G428" s="152" t="s">
        <v>291</v>
      </c>
      <c r="H428" s="153">
        <v>38</v>
      </c>
      <c r="I428" s="159" t="s">
        <v>865</v>
      </c>
      <c r="J428" s="152" t="s">
        <v>291</v>
      </c>
      <c r="K428" s="154">
        <v>38</v>
      </c>
      <c r="L428" s="155"/>
      <c r="M428" s="152"/>
      <c r="N428" s="152"/>
      <c r="O428" s="152"/>
      <c r="P428" s="152"/>
      <c r="Q428" s="152"/>
      <c r="R428" s="152"/>
      <c r="S428" s="152"/>
      <c r="T428" s="152">
        <v>38</v>
      </c>
      <c r="U428" s="152"/>
      <c r="V428" s="152"/>
      <c r="W428" s="152"/>
      <c r="X428" s="156"/>
      <c r="Y428" s="157">
        <f t="shared" ref="Y428:Y495" si="73">SUM(L428:X428)</f>
        <v>38</v>
      </c>
      <c r="Z428" s="87">
        <f t="shared" ref="Z428:Z495" si="74">H428-Y428</f>
        <v>0</v>
      </c>
      <c r="AA428" s="234">
        <f t="shared" si="70"/>
        <v>-38</v>
      </c>
      <c r="AB428" s="71"/>
    </row>
    <row r="429" spans="1:28" s="188" customFormat="1">
      <c r="A429" s="134">
        <f t="shared" si="69"/>
        <v>424</v>
      </c>
      <c r="B429" s="78"/>
      <c r="C429" s="272"/>
      <c r="D429" s="294"/>
      <c r="E429" s="291"/>
      <c r="F429" s="243" t="s">
        <v>454</v>
      </c>
      <c r="G429" s="152" t="s">
        <v>294</v>
      </c>
      <c r="H429" s="153">
        <v>1</v>
      </c>
      <c r="I429" s="159" t="s">
        <v>896</v>
      </c>
      <c r="J429" s="152" t="s">
        <v>294</v>
      </c>
      <c r="K429" s="154">
        <v>1</v>
      </c>
      <c r="L429" s="155"/>
      <c r="M429" s="152"/>
      <c r="N429" s="152"/>
      <c r="O429" s="152"/>
      <c r="P429" s="152"/>
      <c r="Q429" s="152"/>
      <c r="R429" s="152"/>
      <c r="S429" s="152"/>
      <c r="T429" s="152">
        <v>1</v>
      </c>
      <c r="U429" s="152"/>
      <c r="V429" s="152"/>
      <c r="W429" s="152"/>
      <c r="X429" s="156"/>
      <c r="Y429" s="157">
        <f t="shared" si="73"/>
        <v>1</v>
      </c>
      <c r="Z429" s="87">
        <f t="shared" si="74"/>
        <v>0</v>
      </c>
      <c r="AA429" s="234">
        <f t="shared" si="70"/>
        <v>-1</v>
      </c>
      <c r="AB429" s="71"/>
    </row>
    <row r="430" spans="1:28" s="188" customFormat="1" outlineLevel="1">
      <c r="A430" s="134">
        <f t="shared" si="69"/>
        <v>425</v>
      </c>
      <c r="B430" s="78"/>
      <c r="C430" s="272"/>
      <c r="D430" s="294"/>
      <c r="E430" s="291"/>
      <c r="F430" s="243"/>
      <c r="G430" s="152"/>
      <c r="H430" s="153"/>
      <c r="I430" s="159" t="s">
        <v>897</v>
      </c>
      <c r="J430" s="152" t="s">
        <v>294</v>
      </c>
      <c r="K430" s="154">
        <v>1</v>
      </c>
      <c r="L430" s="155"/>
      <c r="M430" s="152"/>
      <c r="N430" s="152"/>
      <c r="O430" s="152"/>
      <c r="P430" s="152"/>
      <c r="Q430" s="152"/>
      <c r="R430" s="152"/>
      <c r="S430" s="152"/>
      <c r="T430" s="152">
        <v>1</v>
      </c>
      <c r="U430" s="152"/>
      <c r="V430" s="152"/>
      <c r="W430" s="152"/>
      <c r="X430" s="156"/>
      <c r="Y430" s="157">
        <f t="shared" si="73"/>
        <v>1</v>
      </c>
      <c r="Z430" s="87">
        <f t="shared" si="74"/>
        <v>-1</v>
      </c>
      <c r="AA430" s="234">
        <f t="shared" si="70"/>
        <v>-1</v>
      </c>
      <c r="AB430" s="71"/>
    </row>
    <row r="431" spans="1:28" s="188" customFormat="1" outlineLevel="1">
      <c r="A431" s="134">
        <f t="shared" si="69"/>
        <v>426</v>
      </c>
      <c r="B431" s="78"/>
      <c r="C431" s="272"/>
      <c r="D431" s="294"/>
      <c r="E431" s="291"/>
      <c r="F431" s="243"/>
      <c r="G431" s="152"/>
      <c r="H431" s="153"/>
      <c r="I431" s="159" t="s">
        <v>898</v>
      </c>
      <c r="J431" s="152" t="s">
        <v>294</v>
      </c>
      <c r="K431" s="154">
        <v>1</v>
      </c>
      <c r="L431" s="155"/>
      <c r="M431" s="152"/>
      <c r="N431" s="152"/>
      <c r="O431" s="152"/>
      <c r="P431" s="152"/>
      <c r="Q431" s="152"/>
      <c r="R431" s="152"/>
      <c r="S431" s="152"/>
      <c r="T431" s="152">
        <v>1</v>
      </c>
      <c r="U431" s="152"/>
      <c r="V431" s="152"/>
      <c r="W431" s="152"/>
      <c r="X431" s="156"/>
      <c r="Y431" s="157">
        <f t="shared" si="73"/>
        <v>1</v>
      </c>
      <c r="Z431" s="87">
        <f t="shared" si="74"/>
        <v>-1</v>
      </c>
      <c r="AA431" s="234">
        <f t="shared" si="70"/>
        <v>-1</v>
      </c>
      <c r="AB431" s="71"/>
    </row>
    <row r="432" spans="1:28" s="188" customFormat="1" outlineLevel="1">
      <c r="A432" s="134">
        <f t="shared" si="69"/>
        <v>427</v>
      </c>
      <c r="B432" s="78"/>
      <c r="C432" s="272"/>
      <c r="D432" s="294"/>
      <c r="E432" s="291"/>
      <c r="F432" s="243"/>
      <c r="G432" s="152"/>
      <c r="H432" s="153"/>
      <c r="I432" s="159" t="s">
        <v>825</v>
      </c>
      <c r="J432" s="152" t="s">
        <v>294</v>
      </c>
      <c r="K432" s="154">
        <v>3</v>
      </c>
      <c r="L432" s="155"/>
      <c r="M432" s="152"/>
      <c r="N432" s="152"/>
      <c r="O432" s="152"/>
      <c r="P432" s="152"/>
      <c r="Q432" s="152"/>
      <c r="R432" s="152"/>
      <c r="S432" s="152"/>
      <c r="T432" s="152">
        <v>3</v>
      </c>
      <c r="U432" s="152"/>
      <c r="V432" s="152"/>
      <c r="W432" s="152"/>
      <c r="X432" s="156"/>
      <c r="Y432" s="157">
        <f t="shared" si="73"/>
        <v>3</v>
      </c>
      <c r="Z432" s="87">
        <f t="shared" si="74"/>
        <v>-3</v>
      </c>
      <c r="AA432" s="234">
        <f t="shared" si="70"/>
        <v>-3</v>
      </c>
      <c r="AB432" s="71"/>
    </row>
    <row r="433" spans="1:28" s="188" customFormat="1" ht="30" outlineLevel="1">
      <c r="A433" s="134">
        <f t="shared" si="69"/>
        <v>428</v>
      </c>
      <c r="B433" s="78"/>
      <c r="C433" s="272"/>
      <c r="D433" s="294"/>
      <c r="E433" s="291"/>
      <c r="F433" s="243"/>
      <c r="G433" s="152"/>
      <c r="H433" s="153"/>
      <c r="I433" s="159" t="s">
        <v>826</v>
      </c>
      <c r="J433" s="152" t="s">
        <v>294</v>
      </c>
      <c r="K433" s="154">
        <v>1</v>
      </c>
      <c r="L433" s="155"/>
      <c r="M433" s="152">
        <f>65*3</f>
        <v>195</v>
      </c>
      <c r="N433" s="152"/>
      <c r="O433" s="152">
        <v>543</v>
      </c>
      <c r="P433" s="152">
        <v>347</v>
      </c>
      <c r="Q433" s="152"/>
      <c r="R433" s="152"/>
      <c r="S433" s="152"/>
      <c r="T433" s="152">
        <v>1</v>
      </c>
      <c r="U433" s="152"/>
      <c r="V433" s="152"/>
      <c r="W433" s="152"/>
      <c r="X433" s="156"/>
      <c r="Y433" s="157">
        <f t="shared" si="73"/>
        <v>1086</v>
      </c>
      <c r="Z433" s="87">
        <f t="shared" si="74"/>
        <v>-1086</v>
      </c>
      <c r="AA433" s="234">
        <f t="shared" si="70"/>
        <v>-1086</v>
      </c>
      <c r="AB433" s="71"/>
    </row>
    <row r="434" spans="1:28" s="188" customFormat="1">
      <c r="A434" s="134">
        <f t="shared" si="69"/>
        <v>429</v>
      </c>
      <c r="B434" s="78"/>
      <c r="C434" s="272"/>
      <c r="D434" s="294"/>
      <c r="E434" s="291"/>
      <c r="F434" s="243" t="s">
        <v>899</v>
      </c>
      <c r="G434" s="152" t="s">
        <v>294</v>
      </c>
      <c r="H434" s="153">
        <v>21</v>
      </c>
      <c r="I434" s="159" t="s">
        <v>900</v>
      </c>
      <c r="J434" s="152" t="s">
        <v>901</v>
      </c>
      <c r="K434" s="154">
        <v>1</v>
      </c>
      <c r="L434" s="155"/>
      <c r="M434" s="152"/>
      <c r="N434" s="152"/>
      <c r="O434" s="152"/>
      <c r="P434" s="152"/>
      <c r="Q434" s="152"/>
      <c r="R434" s="152"/>
      <c r="S434" s="152"/>
      <c r="T434" s="152">
        <v>1</v>
      </c>
      <c r="U434" s="152"/>
      <c r="V434" s="152"/>
      <c r="W434" s="152"/>
      <c r="X434" s="156"/>
      <c r="Y434" s="157">
        <f t="shared" si="73"/>
        <v>1</v>
      </c>
      <c r="Z434" s="87">
        <f t="shared" si="74"/>
        <v>20</v>
      </c>
      <c r="AA434" s="234">
        <f t="shared" si="70"/>
        <v>-1</v>
      </c>
      <c r="AB434" s="71"/>
    </row>
    <row r="435" spans="1:28" s="188" customFormat="1">
      <c r="A435" s="134">
        <f t="shared" si="69"/>
        <v>430</v>
      </c>
      <c r="B435" s="78"/>
      <c r="C435" s="272"/>
      <c r="D435" s="294"/>
      <c r="E435" s="291"/>
      <c r="F435" s="243" t="s">
        <v>902</v>
      </c>
      <c r="G435" s="152" t="s">
        <v>294</v>
      </c>
      <c r="H435" s="153">
        <v>21</v>
      </c>
      <c r="I435" s="159" t="s">
        <v>903</v>
      </c>
      <c r="J435" s="152" t="s">
        <v>289</v>
      </c>
      <c r="K435" s="154">
        <v>0.1</v>
      </c>
      <c r="L435" s="155"/>
      <c r="M435" s="152"/>
      <c r="N435" s="152"/>
      <c r="O435" s="152"/>
      <c r="P435" s="152"/>
      <c r="Q435" s="152"/>
      <c r="R435" s="152"/>
      <c r="S435" s="152"/>
      <c r="T435" s="152">
        <v>0.1</v>
      </c>
      <c r="U435" s="152"/>
      <c r="V435" s="152"/>
      <c r="W435" s="152"/>
      <c r="X435" s="156"/>
      <c r="Y435" s="157">
        <f t="shared" si="73"/>
        <v>0.1</v>
      </c>
      <c r="Z435" s="87">
        <f t="shared" si="74"/>
        <v>20.9</v>
      </c>
      <c r="AA435" s="234">
        <f t="shared" si="70"/>
        <v>-0.1</v>
      </c>
      <c r="AB435" s="71"/>
    </row>
    <row r="436" spans="1:28">
      <c r="A436" s="11">
        <f t="shared" si="69"/>
        <v>431</v>
      </c>
      <c r="B436" s="78" t="s">
        <v>158</v>
      </c>
      <c r="C436" s="272" t="s">
        <v>159</v>
      </c>
      <c r="D436" s="294" t="s">
        <v>291</v>
      </c>
      <c r="E436" s="291">
        <v>1500</v>
      </c>
      <c r="F436" s="241" t="s">
        <v>159</v>
      </c>
      <c r="G436" s="24" t="s">
        <v>291</v>
      </c>
      <c r="H436" s="92">
        <v>905</v>
      </c>
      <c r="I436" s="159" t="s">
        <v>904</v>
      </c>
      <c r="J436" s="152" t="s">
        <v>291</v>
      </c>
      <c r="K436" s="154">
        <v>905</v>
      </c>
      <c r="L436" s="11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115"/>
      <c r="Y436" s="308">
        <f t="shared" si="73"/>
        <v>0</v>
      </c>
      <c r="Z436" s="85">
        <f t="shared" si="74"/>
        <v>905</v>
      </c>
      <c r="AA436" s="234">
        <f t="shared" si="70"/>
        <v>1500</v>
      </c>
      <c r="AB436" s="48"/>
    </row>
    <row r="437" spans="1:28" ht="30">
      <c r="A437" s="11">
        <f t="shared" si="69"/>
        <v>432</v>
      </c>
      <c r="B437" s="78" t="s">
        <v>1058</v>
      </c>
      <c r="C437" s="272" t="s">
        <v>1059</v>
      </c>
      <c r="D437" s="294" t="s">
        <v>291</v>
      </c>
      <c r="E437" s="291">
        <v>250</v>
      </c>
      <c r="F437" s="241" t="s">
        <v>864</v>
      </c>
      <c r="G437" s="24" t="s">
        <v>291</v>
      </c>
      <c r="H437" s="92">
        <v>66</v>
      </c>
      <c r="I437" s="159" t="s">
        <v>865</v>
      </c>
      <c r="J437" s="152" t="s">
        <v>291</v>
      </c>
      <c r="K437" s="154">
        <v>66</v>
      </c>
      <c r="L437" s="11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115"/>
      <c r="Y437" s="308">
        <f t="shared" si="73"/>
        <v>0</v>
      </c>
      <c r="Z437" s="85">
        <f t="shared" si="74"/>
        <v>66</v>
      </c>
      <c r="AA437" s="234">
        <f t="shared" si="70"/>
        <v>250</v>
      </c>
      <c r="AB437" s="48"/>
    </row>
    <row r="438" spans="1:28" ht="30">
      <c r="A438" s="11">
        <f t="shared" si="69"/>
        <v>433</v>
      </c>
      <c r="B438" s="78" t="s">
        <v>189</v>
      </c>
      <c r="C438" s="272" t="s">
        <v>190</v>
      </c>
      <c r="D438" s="294" t="s">
        <v>291</v>
      </c>
      <c r="E438" s="291">
        <v>3</v>
      </c>
      <c r="F438" s="241" t="s">
        <v>190</v>
      </c>
      <c r="G438" s="24" t="s">
        <v>291</v>
      </c>
      <c r="H438" s="92">
        <v>200</v>
      </c>
      <c r="I438" s="159" t="s">
        <v>905</v>
      </c>
      <c r="J438" s="152" t="s">
        <v>291</v>
      </c>
      <c r="K438" s="154">
        <v>200</v>
      </c>
      <c r="L438" s="11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115"/>
      <c r="Y438" s="308">
        <f t="shared" si="73"/>
        <v>0</v>
      </c>
      <c r="Z438" s="85">
        <f t="shared" si="74"/>
        <v>200</v>
      </c>
      <c r="AA438" s="234">
        <f t="shared" si="70"/>
        <v>3</v>
      </c>
      <c r="AB438" s="48"/>
    </row>
    <row r="439" spans="1:28" ht="30">
      <c r="A439" s="11">
        <f t="shared" si="69"/>
        <v>434</v>
      </c>
      <c r="B439" s="78" t="s">
        <v>191</v>
      </c>
      <c r="C439" s="272" t="s">
        <v>192</v>
      </c>
      <c r="D439" s="294" t="s">
        <v>291</v>
      </c>
      <c r="E439" s="291">
        <v>3</v>
      </c>
      <c r="F439" s="241" t="s">
        <v>192</v>
      </c>
      <c r="G439" s="24" t="s">
        <v>291</v>
      </c>
      <c r="H439" s="92">
        <v>200</v>
      </c>
      <c r="I439" s="159" t="s">
        <v>906</v>
      </c>
      <c r="J439" s="152" t="s">
        <v>291</v>
      </c>
      <c r="K439" s="154">
        <v>200</v>
      </c>
      <c r="L439" s="11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115"/>
      <c r="Y439" s="308">
        <f t="shared" si="73"/>
        <v>0</v>
      </c>
      <c r="Z439" s="85">
        <f t="shared" si="74"/>
        <v>200</v>
      </c>
      <c r="AA439" s="234">
        <f t="shared" si="70"/>
        <v>3</v>
      </c>
      <c r="AB439" s="48"/>
    </row>
    <row r="440" spans="1:28" outlineLevel="1">
      <c r="A440" s="11">
        <f t="shared" si="69"/>
        <v>435</v>
      </c>
      <c r="B440" s="78" t="s">
        <v>1060</v>
      </c>
      <c r="C440" s="272" t="s">
        <v>1061</v>
      </c>
      <c r="D440" s="294" t="s">
        <v>294</v>
      </c>
      <c r="E440" s="291">
        <v>2</v>
      </c>
      <c r="F440" s="241"/>
      <c r="G440" s="24"/>
      <c r="H440" s="92"/>
      <c r="I440" s="159"/>
      <c r="J440" s="152"/>
      <c r="K440" s="154"/>
      <c r="L440" s="11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115"/>
      <c r="Y440" s="308"/>
      <c r="Z440" s="85"/>
      <c r="AA440" s="234">
        <f t="shared" si="70"/>
        <v>2</v>
      </c>
      <c r="AB440" s="48"/>
    </row>
    <row r="441" spans="1:28" ht="30" outlineLevel="1">
      <c r="A441" s="11">
        <f t="shared" si="69"/>
        <v>436</v>
      </c>
      <c r="B441" s="78" t="s">
        <v>1062</v>
      </c>
      <c r="C441" s="272" t="s">
        <v>1063</v>
      </c>
      <c r="D441" s="294" t="s">
        <v>291</v>
      </c>
      <c r="E441" s="291">
        <v>10</v>
      </c>
      <c r="F441" s="241"/>
      <c r="G441" s="24"/>
      <c r="H441" s="92"/>
      <c r="I441" s="159"/>
      <c r="J441" s="152"/>
      <c r="K441" s="154"/>
      <c r="L441" s="11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115"/>
      <c r="Y441" s="308"/>
      <c r="Z441" s="85"/>
      <c r="AA441" s="234">
        <f t="shared" si="70"/>
        <v>10</v>
      </c>
      <c r="AB441" s="48"/>
    </row>
    <row r="442" spans="1:28" ht="60" outlineLevel="1">
      <c r="A442" s="11">
        <f t="shared" si="69"/>
        <v>437</v>
      </c>
      <c r="B442" s="78" t="s">
        <v>1064</v>
      </c>
      <c r="C442" s="272" t="s">
        <v>1065</v>
      </c>
      <c r="D442" s="294" t="s">
        <v>294</v>
      </c>
      <c r="E442" s="291">
        <v>4</v>
      </c>
      <c r="F442" s="241"/>
      <c r="G442" s="24"/>
      <c r="H442" s="92"/>
      <c r="I442" s="159"/>
      <c r="J442" s="152"/>
      <c r="K442" s="154"/>
      <c r="L442" s="11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115"/>
      <c r="Y442" s="308"/>
      <c r="Z442" s="85"/>
      <c r="AA442" s="234">
        <f t="shared" si="70"/>
        <v>4</v>
      </c>
      <c r="AB442" s="48"/>
    </row>
    <row r="443" spans="1:28" ht="60" outlineLevel="1">
      <c r="A443" s="11">
        <f t="shared" si="69"/>
        <v>438</v>
      </c>
      <c r="B443" s="78" t="s">
        <v>222</v>
      </c>
      <c r="C443" s="272" t="s">
        <v>1056</v>
      </c>
      <c r="D443" s="294" t="s">
        <v>294</v>
      </c>
      <c r="E443" s="291">
        <v>7</v>
      </c>
      <c r="F443" s="241"/>
      <c r="G443" s="24"/>
      <c r="H443" s="92"/>
      <c r="I443" s="159"/>
      <c r="J443" s="152"/>
      <c r="K443" s="154"/>
      <c r="L443" s="11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115"/>
      <c r="Y443" s="308"/>
      <c r="Z443" s="85"/>
      <c r="AA443" s="234">
        <f t="shared" si="70"/>
        <v>7</v>
      </c>
      <c r="AB443" s="48"/>
    </row>
    <row r="444" spans="1:28" ht="60" outlineLevel="1">
      <c r="A444" s="11">
        <f t="shared" si="69"/>
        <v>439</v>
      </c>
      <c r="B444" s="78" t="s">
        <v>223</v>
      </c>
      <c r="C444" s="272" t="s">
        <v>1057</v>
      </c>
      <c r="D444" s="294" t="s">
        <v>294</v>
      </c>
      <c r="E444" s="291">
        <v>4</v>
      </c>
      <c r="F444" s="241"/>
      <c r="G444" s="24"/>
      <c r="H444" s="92"/>
      <c r="I444" s="159"/>
      <c r="J444" s="152"/>
      <c r="K444" s="154"/>
      <c r="L444" s="11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115"/>
      <c r="Y444" s="308"/>
      <c r="Z444" s="85"/>
      <c r="AA444" s="234">
        <f t="shared" si="70"/>
        <v>4</v>
      </c>
      <c r="AB444" s="48"/>
    </row>
    <row r="445" spans="1:28" s="188" customFormat="1" ht="30">
      <c r="A445" s="134">
        <f t="shared" si="69"/>
        <v>440</v>
      </c>
      <c r="B445" s="78"/>
      <c r="C445" s="272"/>
      <c r="D445" s="294"/>
      <c r="E445" s="291"/>
      <c r="F445" s="243" t="s">
        <v>800</v>
      </c>
      <c r="G445" s="152" t="s">
        <v>294</v>
      </c>
      <c r="H445" s="153">
        <v>400</v>
      </c>
      <c r="I445" s="159" t="s">
        <v>907</v>
      </c>
      <c r="J445" s="152" t="s">
        <v>482</v>
      </c>
      <c r="K445" s="154">
        <v>400</v>
      </c>
      <c r="L445" s="155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6"/>
      <c r="Y445" s="157">
        <f t="shared" si="73"/>
        <v>0</v>
      </c>
      <c r="Z445" s="87">
        <f t="shared" si="74"/>
        <v>400</v>
      </c>
      <c r="AA445" s="234">
        <f t="shared" si="70"/>
        <v>0</v>
      </c>
      <c r="AB445" s="71"/>
    </row>
    <row r="446" spans="1:28" ht="30">
      <c r="A446" s="11">
        <f t="shared" si="69"/>
        <v>441</v>
      </c>
      <c r="B446" s="78" t="s">
        <v>226</v>
      </c>
      <c r="C446" s="272" t="s">
        <v>227</v>
      </c>
      <c r="D446" s="294" t="s">
        <v>298</v>
      </c>
      <c r="E446" s="291">
        <v>1</v>
      </c>
      <c r="F446" s="241" t="s">
        <v>227</v>
      </c>
      <c r="G446" s="24" t="s">
        <v>298</v>
      </c>
      <c r="H446" s="92">
        <v>1</v>
      </c>
      <c r="I446" s="148"/>
      <c r="J446" s="152" t="s">
        <v>298</v>
      </c>
      <c r="K446" s="154"/>
      <c r="L446" s="11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115"/>
      <c r="Y446" s="308">
        <f t="shared" si="73"/>
        <v>0</v>
      </c>
      <c r="Z446" s="85">
        <f t="shared" si="74"/>
        <v>1</v>
      </c>
      <c r="AA446" s="234">
        <f t="shared" si="70"/>
        <v>1</v>
      </c>
      <c r="AB446" s="48"/>
    </row>
    <row r="447" spans="1:28" ht="45">
      <c r="A447" s="11">
        <f t="shared" si="69"/>
        <v>442</v>
      </c>
      <c r="B447" s="78" t="s">
        <v>228</v>
      </c>
      <c r="C447" s="272" t="s">
        <v>229</v>
      </c>
      <c r="D447" s="294" t="s">
        <v>294</v>
      </c>
      <c r="E447" s="291">
        <v>1</v>
      </c>
      <c r="F447" s="241" t="s">
        <v>229</v>
      </c>
      <c r="G447" s="24" t="s">
        <v>294</v>
      </c>
      <c r="H447" s="92">
        <v>1</v>
      </c>
      <c r="I447" s="148"/>
      <c r="J447" s="152" t="s">
        <v>294</v>
      </c>
      <c r="K447" s="154"/>
      <c r="L447" s="11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115"/>
      <c r="Y447" s="308">
        <f t="shared" si="73"/>
        <v>0</v>
      </c>
      <c r="Z447" s="85">
        <f t="shared" si="74"/>
        <v>1</v>
      </c>
      <c r="AA447" s="234">
        <f t="shared" si="70"/>
        <v>1</v>
      </c>
      <c r="AB447" s="48"/>
    </row>
    <row r="448" spans="1:28" ht="30">
      <c r="A448" s="11">
        <f t="shared" si="69"/>
        <v>443</v>
      </c>
      <c r="B448" s="78" t="s">
        <v>230</v>
      </c>
      <c r="C448" s="272" t="s">
        <v>231</v>
      </c>
      <c r="D448" s="294" t="s">
        <v>298</v>
      </c>
      <c r="E448" s="291">
        <v>1</v>
      </c>
      <c r="F448" s="241" t="s">
        <v>231</v>
      </c>
      <c r="G448" s="24" t="s">
        <v>298</v>
      </c>
      <c r="H448" s="92">
        <v>1</v>
      </c>
      <c r="I448" s="148"/>
      <c r="J448" s="152" t="s">
        <v>298</v>
      </c>
      <c r="K448" s="154"/>
      <c r="L448" s="11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115"/>
      <c r="Y448" s="308">
        <f t="shared" si="73"/>
        <v>0</v>
      </c>
      <c r="Z448" s="85">
        <f t="shared" si="74"/>
        <v>1</v>
      </c>
      <c r="AA448" s="234">
        <f t="shared" si="70"/>
        <v>1</v>
      </c>
      <c r="AB448" s="48"/>
    </row>
    <row r="449" spans="1:28" ht="60">
      <c r="A449" s="11">
        <f t="shared" si="69"/>
        <v>444</v>
      </c>
      <c r="B449" s="78" t="s">
        <v>232</v>
      </c>
      <c r="C449" s="272" t="s">
        <v>233</v>
      </c>
      <c r="D449" s="294" t="s">
        <v>294</v>
      </c>
      <c r="E449" s="291">
        <v>1</v>
      </c>
      <c r="F449" s="241" t="s">
        <v>233</v>
      </c>
      <c r="G449" s="24" t="s">
        <v>294</v>
      </c>
      <c r="H449" s="92">
        <v>1</v>
      </c>
      <c r="I449" s="148"/>
      <c r="J449" s="152" t="s">
        <v>294</v>
      </c>
      <c r="K449" s="154"/>
      <c r="L449" s="11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115"/>
      <c r="Y449" s="308">
        <f t="shared" si="73"/>
        <v>0</v>
      </c>
      <c r="Z449" s="85">
        <f t="shared" si="74"/>
        <v>1</v>
      </c>
      <c r="AA449" s="234">
        <f t="shared" si="70"/>
        <v>1</v>
      </c>
      <c r="AB449" s="48"/>
    </row>
    <row r="450" spans="1:28" ht="45">
      <c r="A450" s="11">
        <f t="shared" si="69"/>
        <v>445</v>
      </c>
      <c r="B450" s="78" t="s">
        <v>234</v>
      </c>
      <c r="C450" s="272" t="s">
        <v>235</v>
      </c>
      <c r="D450" s="294" t="s">
        <v>294</v>
      </c>
      <c r="E450" s="291">
        <v>1</v>
      </c>
      <c r="F450" s="241" t="s">
        <v>235</v>
      </c>
      <c r="G450" s="24" t="s">
        <v>294</v>
      </c>
      <c r="H450" s="92">
        <v>1</v>
      </c>
      <c r="I450" s="148"/>
      <c r="J450" s="152" t="s">
        <v>294</v>
      </c>
      <c r="K450" s="154"/>
      <c r="L450" s="11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115"/>
      <c r="Y450" s="308">
        <f t="shared" si="73"/>
        <v>0</v>
      </c>
      <c r="Z450" s="85">
        <f t="shared" si="74"/>
        <v>1</v>
      </c>
      <c r="AA450" s="234">
        <f t="shared" si="70"/>
        <v>1</v>
      </c>
      <c r="AB450" s="48"/>
    </row>
    <row r="451" spans="1:28" ht="45">
      <c r="A451" s="11">
        <f t="shared" si="69"/>
        <v>446</v>
      </c>
      <c r="B451" s="78" t="s">
        <v>236</v>
      </c>
      <c r="C451" s="272" t="s">
        <v>237</v>
      </c>
      <c r="D451" s="294" t="s">
        <v>294</v>
      </c>
      <c r="E451" s="291">
        <v>1</v>
      </c>
      <c r="F451" s="241" t="s">
        <v>237</v>
      </c>
      <c r="G451" s="24" t="s">
        <v>294</v>
      </c>
      <c r="H451" s="92">
        <v>1</v>
      </c>
      <c r="I451" s="148"/>
      <c r="J451" s="152" t="s">
        <v>294</v>
      </c>
      <c r="K451" s="154"/>
      <c r="L451" s="11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115"/>
      <c r="Y451" s="308">
        <f t="shared" si="73"/>
        <v>0</v>
      </c>
      <c r="Z451" s="85">
        <f t="shared" si="74"/>
        <v>1</v>
      </c>
      <c r="AA451" s="234">
        <f t="shared" si="70"/>
        <v>1</v>
      </c>
      <c r="AB451" s="48"/>
    </row>
    <row r="452" spans="1:28" ht="60">
      <c r="A452" s="11">
        <f t="shared" si="69"/>
        <v>447</v>
      </c>
      <c r="B452" s="78" t="s">
        <v>238</v>
      </c>
      <c r="C452" s="272" t="s">
        <v>239</v>
      </c>
      <c r="D452" s="294" t="s">
        <v>294</v>
      </c>
      <c r="E452" s="291">
        <v>1</v>
      </c>
      <c r="F452" s="241" t="s">
        <v>239</v>
      </c>
      <c r="G452" s="24" t="s">
        <v>294</v>
      </c>
      <c r="H452" s="92">
        <v>1</v>
      </c>
      <c r="I452" s="148"/>
      <c r="J452" s="152" t="s">
        <v>294</v>
      </c>
      <c r="K452" s="154"/>
      <c r="L452" s="11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115"/>
      <c r="Y452" s="308">
        <f t="shared" si="73"/>
        <v>0</v>
      </c>
      <c r="Z452" s="85">
        <f t="shared" si="74"/>
        <v>1</v>
      </c>
      <c r="AA452" s="234">
        <f t="shared" si="70"/>
        <v>1</v>
      </c>
      <c r="AB452" s="48"/>
    </row>
    <row r="453" spans="1:28" ht="60">
      <c r="A453" s="11">
        <f t="shared" si="69"/>
        <v>448</v>
      </c>
      <c r="B453" s="78" t="s">
        <v>240</v>
      </c>
      <c r="C453" s="272" t="s">
        <v>241</v>
      </c>
      <c r="D453" s="294" t="s">
        <v>294</v>
      </c>
      <c r="E453" s="291">
        <v>1</v>
      </c>
      <c r="F453" s="241" t="s">
        <v>241</v>
      </c>
      <c r="G453" s="24" t="s">
        <v>294</v>
      </c>
      <c r="H453" s="92">
        <v>1</v>
      </c>
      <c r="I453" s="148"/>
      <c r="J453" s="152" t="s">
        <v>294</v>
      </c>
      <c r="K453" s="154"/>
      <c r="L453" s="11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115"/>
      <c r="Y453" s="308">
        <f t="shared" si="73"/>
        <v>0</v>
      </c>
      <c r="Z453" s="85">
        <f t="shared" si="74"/>
        <v>1</v>
      </c>
      <c r="AA453" s="234">
        <f t="shared" si="70"/>
        <v>1</v>
      </c>
      <c r="AB453" s="48"/>
    </row>
    <row r="454" spans="1:28" ht="30">
      <c r="A454" s="11">
        <f t="shared" si="69"/>
        <v>449</v>
      </c>
      <c r="B454" s="78" t="s">
        <v>242</v>
      </c>
      <c r="C454" s="272" t="s">
        <v>243</v>
      </c>
      <c r="D454" s="294" t="s">
        <v>294</v>
      </c>
      <c r="E454" s="291">
        <v>1</v>
      </c>
      <c r="F454" s="241" t="s">
        <v>243</v>
      </c>
      <c r="G454" s="24" t="s">
        <v>294</v>
      </c>
      <c r="H454" s="92">
        <v>1</v>
      </c>
      <c r="I454" s="148"/>
      <c r="J454" s="152" t="s">
        <v>294</v>
      </c>
      <c r="K454" s="154"/>
      <c r="L454" s="11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115"/>
      <c r="Y454" s="308">
        <f t="shared" si="73"/>
        <v>0</v>
      </c>
      <c r="Z454" s="85">
        <f t="shared" si="74"/>
        <v>1</v>
      </c>
      <c r="AA454" s="234">
        <f t="shared" si="70"/>
        <v>1</v>
      </c>
      <c r="AB454" s="48"/>
    </row>
    <row r="455" spans="1:28" ht="45">
      <c r="A455" s="11">
        <f t="shared" si="69"/>
        <v>450</v>
      </c>
      <c r="B455" s="78" t="s">
        <v>244</v>
      </c>
      <c r="C455" s="272" t="s">
        <v>245</v>
      </c>
      <c r="D455" s="294" t="s">
        <v>294</v>
      </c>
      <c r="E455" s="291">
        <v>1</v>
      </c>
      <c r="F455" s="241" t="s">
        <v>245</v>
      </c>
      <c r="G455" s="24" t="s">
        <v>294</v>
      </c>
      <c r="H455" s="92">
        <v>1</v>
      </c>
      <c r="I455" s="148"/>
      <c r="J455" s="152" t="s">
        <v>294</v>
      </c>
      <c r="K455" s="154"/>
      <c r="L455" s="11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115"/>
      <c r="Y455" s="308">
        <f t="shared" si="73"/>
        <v>0</v>
      </c>
      <c r="Z455" s="85">
        <f t="shared" si="74"/>
        <v>1</v>
      </c>
      <c r="AA455" s="234">
        <f t="shared" si="70"/>
        <v>1</v>
      </c>
      <c r="AB455" s="48"/>
    </row>
    <row r="456" spans="1:28" ht="30">
      <c r="A456" s="11">
        <f t="shared" ref="A456:A499" si="75">A455+1</f>
        <v>451</v>
      </c>
      <c r="B456" s="78" t="s">
        <v>246</v>
      </c>
      <c r="C456" s="272" t="s">
        <v>247</v>
      </c>
      <c r="D456" s="294" t="s">
        <v>294</v>
      </c>
      <c r="E456" s="291">
        <v>1</v>
      </c>
      <c r="F456" s="241" t="s">
        <v>247</v>
      </c>
      <c r="G456" s="24" t="s">
        <v>294</v>
      </c>
      <c r="H456" s="92">
        <v>1</v>
      </c>
      <c r="I456" s="148"/>
      <c r="J456" s="152" t="s">
        <v>294</v>
      </c>
      <c r="K456" s="154"/>
      <c r="L456" s="11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115"/>
      <c r="Y456" s="308">
        <f t="shared" si="73"/>
        <v>0</v>
      </c>
      <c r="Z456" s="85">
        <f t="shared" si="74"/>
        <v>1</v>
      </c>
      <c r="AA456" s="234">
        <f t="shared" si="70"/>
        <v>1</v>
      </c>
      <c r="AB456" s="48"/>
    </row>
    <row r="457" spans="1:28" ht="45">
      <c r="A457" s="11">
        <f t="shared" si="75"/>
        <v>452</v>
      </c>
      <c r="B457" s="78" t="s">
        <v>248</v>
      </c>
      <c r="C457" s="272" t="s">
        <v>249</v>
      </c>
      <c r="D457" s="294" t="s">
        <v>294</v>
      </c>
      <c r="E457" s="291">
        <v>1</v>
      </c>
      <c r="F457" s="241" t="s">
        <v>249</v>
      </c>
      <c r="G457" s="24" t="s">
        <v>294</v>
      </c>
      <c r="H457" s="92">
        <v>1</v>
      </c>
      <c r="I457" s="148"/>
      <c r="J457" s="152" t="s">
        <v>294</v>
      </c>
      <c r="K457" s="154"/>
      <c r="L457" s="11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115"/>
      <c r="Y457" s="308">
        <f t="shared" si="73"/>
        <v>0</v>
      </c>
      <c r="Z457" s="85">
        <f t="shared" si="74"/>
        <v>1</v>
      </c>
      <c r="AA457" s="234">
        <f t="shared" si="70"/>
        <v>1</v>
      </c>
      <c r="AB457" s="48"/>
    </row>
    <row r="458" spans="1:28" ht="60">
      <c r="A458" s="11">
        <f t="shared" si="75"/>
        <v>453</v>
      </c>
      <c r="B458" s="78" t="s">
        <v>250</v>
      </c>
      <c r="C458" s="272" t="s">
        <v>251</v>
      </c>
      <c r="D458" s="294" t="s">
        <v>294</v>
      </c>
      <c r="E458" s="291">
        <v>1</v>
      </c>
      <c r="F458" s="241" t="s">
        <v>251</v>
      </c>
      <c r="G458" s="24" t="s">
        <v>294</v>
      </c>
      <c r="H458" s="92">
        <v>1</v>
      </c>
      <c r="I458" s="148"/>
      <c r="J458" s="152" t="s">
        <v>294</v>
      </c>
      <c r="K458" s="154"/>
      <c r="L458" s="11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115"/>
      <c r="Y458" s="308">
        <f t="shared" si="73"/>
        <v>0</v>
      </c>
      <c r="Z458" s="85">
        <f t="shared" si="74"/>
        <v>1</v>
      </c>
      <c r="AA458" s="234">
        <f t="shared" si="70"/>
        <v>1</v>
      </c>
      <c r="AB458" s="48"/>
    </row>
    <row r="459" spans="1:28" ht="30">
      <c r="A459" s="11">
        <f t="shared" si="75"/>
        <v>454</v>
      </c>
      <c r="B459" s="78" t="s">
        <v>252</v>
      </c>
      <c r="C459" s="272" t="s">
        <v>253</v>
      </c>
      <c r="D459" s="294" t="s">
        <v>294</v>
      </c>
      <c r="E459" s="291">
        <v>1</v>
      </c>
      <c r="F459" s="241" t="s">
        <v>253</v>
      </c>
      <c r="G459" s="24" t="s">
        <v>294</v>
      </c>
      <c r="H459" s="92">
        <v>1</v>
      </c>
      <c r="I459" s="148"/>
      <c r="J459" s="152" t="s">
        <v>294</v>
      </c>
      <c r="K459" s="154"/>
      <c r="L459" s="11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115"/>
      <c r="Y459" s="308">
        <f t="shared" si="73"/>
        <v>0</v>
      </c>
      <c r="Z459" s="85">
        <f t="shared" si="74"/>
        <v>1</v>
      </c>
      <c r="AA459" s="234">
        <f t="shared" si="70"/>
        <v>1</v>
      </c>
      <c r="AB459" s="48"/>
    </row>
    <row r="460" spans="1:28" s="65" customFormat="1">
      <c r="A460" s="373">
        <f t="shared" si="75"/>
        <v>455</v>
      </c>
      <c r="B460" s="79"/>
      <c r="C460" s="80" t="s">
        <v>108</v>
      </c>
      <c r="D460" s="81"/>
      <c r="E460" s="113"/>
      <c r="F460" s="274" t="s">
        <v>108</v>
      </c>
      <c r="G460" s="22"/>
      <c r="H460" s="89"/>
      <c r="I460" s="146"/>
      <c r="J460" s="22"/>
      <c r="K460" s="146"/>
      <c r="L460" s="107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108"/>
      <c r="Y460" s="100"/>
      <c r="Z460" s="89"/>
      <c r="AA460" s="146"/>
      <c r="AB460" s="279"/>
    </row>
    <row r="461" spans="1:28" ht="30">
      <c r="A461" s="11">
        <f t="shared" si="75"/>
        <v>456</v>
      </c>
      <c r="B461" s="78" t="s">
        <v>254</v>
      </c>
      <c r="C461" s="272" t="s">
        <v>255</v>
      </c>
      <c r="D461" s="294" t="s">
        <v>294</v>
      </c>
      <c r="E461" s="291">
        <v>10</v>
      </c>
      <c r="F461" s="241" t="s">
        <v>255</v>
      </c>
      <c r="G461" s="24" t="s">
        <v>294</v>
      </c>
      <c r="H461" s="92">
        <v>10</v>
      </c>
      <c r="I461" s="148"/>
      <c r="J461" s="24" t="s">
        <v>294</v>
      </c>
      <c r="K461" s="148"/>
      <c r="L461" s="11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115"/>
      <c r="Y461" s="308">
        <f t="shared" si="73"/>
        <v>0</v>
      </c>
      <c r="Z461" s="85">
        <f t="shared" si="74"/>
        <v>10</v>
      </c>
      <c r="AA461" s="234">
        <f t="shared" ref="AA461:AA463" si="76">E461-Y461</f>
        <v>10</v>
      </c>
      <c r="AB461" s="48"/>
    </row>
    <row r="462" spans="1:28" ht="30">
      <c r="A462" s="11">
        <f t="shared" si="75"/>
        <v>457</v>
      </c>
      <c r="B462" s="78" t="s">
        <v>254</v>
      </c>
      <c r="C462" s="272" t="s">
        <v>255</v>
      </c>
      <c r="D462" s="294" t="s">
        <v>294</v>
      </c>
      <c r="E462" s="291">
        <v>20</v>
      </c>
      <c r="F462" s="241" t="s">
        <v>255</v>
      </c>
      <c r="G462" s="24" t="s">
        <v>294</v>
      </c>
      <c r="H462" s="92">
        <v>20</v>
      </c>
      <c r="I462" s="148"/>
      <c r="J462" s="24" t="s">
        <v>294</v>
      </c>
      <c r="K462" s="148"/>
      <c r="L462" s="11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115"/>
      <c r="Y462" s="308">
        <f t="shared" si="73"/>
        <v>0</v>
      </c>
      <c r="Z462" s="85">
        <f t="shared" si="74"/>
        <v>20</v>
      </c>
      <c r="AA462" s="234">
        <f t="shared" si="76"/>
        <v>20</v>
      </c>
      <c r="AB462" s="48"/>
    </row>
    <row r="463" spans="1:28" ht="60">
      <c r="A463" s="11">
        <f t="shared" si="75"/>
        <v>458</v>
      </c>
      <c r="B463" s="78" t="s">
        <v>256</v>
      </c>
      <c r="C463" s="272" t="s">
        <v>257</v>
      </c>
      <c r="D463" s="294" t="s">
        <v>291</v>
      </c>
      <c r="E463" s="291">
        <v>70</v>
      </c>
      <c r="F463" s="241" t="s">
        <v>257</v>
      </c>
      <c r="G463" s="24" t="s">
        <v>291</v>
      </c>
      <c r="H463" s="92">
        <v>70</v>
      </c>
      <c r="I463" s="148"/>
      <c r="J463" s="24" t="s">
        <v>291</v>
      </c>
      <c r="K463" s="148"/>
      <c r="L463" s="11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115"/>
      <c r="Y463" s="308">
        <f t="shared" si="73"/>
        <v>0</v>
      </c>
      <c r="Z463" s="85">
        <f t="shared" si="74"/>
        <v>70</v>
      </c>
      <c r="AA463" s="234">
        <f t="shared" si="76"/>
        <v>70</v>
      </c>
      <c r="AB463" s="48"/>
    </row>
    <row r="464" spans="1:28" s="65" customFormat="1">
      <c r="A464" s="373">
        <f t="shared" si="75"/>
        <v>459</v>
      </c>
      <c r="B464" s="79"/>
      <c r="C464" s="80" t="s">
        <v>258</v>
      </c>
      <c r="D464" s="81"/>
      <c r="E464" s="113"/>
      <c r="F464" s="274" t="s">
        <v>258</v>
      </c>
      <c r="G464" s="22"/>
      <c r="H464" s="89"/>
      <c r="I464" s="146"/>
      <c r="J464" s="22"/>
      <c r="K464" s="146"/>
      <c r="L464" s="107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108"/>
      <c r="Y464" s="100"/>
      <c r="Z464" s="89"/>
      <c r="AA464" s="146"/>
      <c r="AB464" s="279"/>
    </row>
    <row r="465" spans="1:28" ht="30">
      <c r="A465" s="11">
        <f t="shared" si="75"/>
        <v>460</v>
      </c>
      <c r="B465" s="272" t="s">
        <v>259</v>
      </c>
      <c r="C465" s="272" t="s">
        <v>260</v>
      </c>
      <c r="D465" s="294" t="s">
        <v>291</v>
      </c>
      <c r="E465" s="291">
        <v>150</v>
      </c>
      <c r="F465" s="241" t="s">
        <v>260</v>
      </c>
      <c r="G465" s="24" t="s">
        <v>291</v>
      </c>
      <c r="H465" s="92">
        <v>150</v>
      </c>
      <c r="I465" s="148"/>
      <c r="J465" s="24" t="s">
        <v>291</v>
      </c>
      <c r="K465" s="148"/>
      <c r="L465" s="114"/>
      <c r="M465" s="24">
        <v>120</v>
      </c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115"/>
      <c r="Y465" s="308">
        <f t="shared" si="73"/>
        <v>120</v>
      </c>
      <c r="Z465" s="85">
        <f t="shared" si="74"/>
        <v>30</v>
      </c>
      <c r="AA465" s="234">
        <f t="shared" ref="AA465:AA467" si="77">E465-Y465</f>
        <v>30</v>
      </c>
      <c r="AB465" s="48" t="s">
        <v>413</v>
      </c>
    </row>
    <row r="466" spans="1:28" ht="30">
      <c r="A466" s="11">
        <f t="shared" si="75"/>
        <v>461</v>
      </c>
      <c r="B466" s="78" t="s">
        <v>9</v>
      </c>
      <c r="C466" s="272" t="s">
        <v>4</v>
      </c>
      <c r="D466" s="294" t="s">
        <v>290</v>
      </c>
      <c r="E466" s="291">
        <v>660</v>
      </c>
      <c r="F466" s="241" t="s">
        <v>4</v>
      </c>
      <c r="G466" s="24" t="s">
        <v>290</v>
      </c>
      <c r="H466" s="92">
        <v>660</v>
      </c>
      <c r="I466" s="148"/>
      <c r="J466" s="24" t="s">
        <v>290</v>
      </c>
      <c r="K466" s="148"/>
      <c r="L466" s="114"/>
      <c r="M466" s="24">
        <f>M465*4.4</f>
        <v>528</v>
      </c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115"/>
      <c r="Y466" s="308">
        <f t="shared" si="73"/>
        <v>528</v>
      </c>
      <c r="Z466" s="85">
        <f t="shared" si="74"/>
        <v>132</v>
      </c>
      <c r="AA466" s="234">
        <f t="shared" si="77"/>
        <v>132</v>
      </c>
      <c r="AB466" s="48" t="s">
        <v>413</v>
      </c>
    </row>
    <row r="467" spans="1:28" ht="30">
      <c r="A467" s="11">
        <f t="shared" si="75"/>
        <v>462</v>
      </c>
      <c r="B467" s="78" t="s">
        <v>261</v>
      </c>
      <c r="C467" s="272" t="s">
        <v>262</v>
      </c>
      <c r="D467" s="294" t="s">
        <v>291</v>
      </c>
      <c r="E467" s="291">
        <v>160</v>
      </c>
      <c r="F467" s="241" t="s">
        <v>262</v>
      </c>
      <c r="G467" s="24" t="s">
        <v>291</v>
      </c>
      <c r="H467" s="92">
        <v>160</v>
      </c>
      <c r="I467" s="148"/>
      <c r="J467" s="24" t="s">
        <v>291</v>
      </c>
      <c r="K467" s="148"/>
      <c r="L467" s="114"/>
      <c r="M467" s="24">
        <v>160</v>
      </c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115"/>
      <c r="Y467" s="308">
        <f t="shared" si="73"/>
        <v>160</v>
      </c>
      <c r="Z467" s="85">
        <f t="shared" si="74"/>
        <v>0</v>
      </c>
      <c r="AA467" s="234">
        <f t="shared" si="77"/>
        <v>0</v>
      </c>
      <c r="AB467" s="48" t="s">
        <v>411</v>
      </c>
    </row>
    <row r="468" spans="1:28" s="65" customFormat="1">
      <c r="A468" s="373">
        <f t="shared" si="75"/>
        <v>463</v>
      </c>
      <c r="B468" s="79"/>
      <c r="C468" s="80" t="s">
        <v>263</v>
      </c>
      <c r="D468" s="81"/>
      <c r="E468" s="113"/>
      <c r="F468" s="274" t="s">
        <v>263</v>
      </c>
      <c r="G468" s="22"/>
      <c r="H468" s="89"/>
      <c r="I468" s="146"/>
      <c r="J468" s="22"/>
      <c r="K468" s="146"/>
      <c r="L468" s="107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108"/>
      <c r="Y468" s="100"/>
      <c r="Z468" s="89"/>
      <c r="AA468" s="146"/>
      <c r="AB468" s="279"/>
    </row>
    <row r="469" spans="1:28">
      <c r="A469" s="11">
        <f t="shared" si="75"/>
        <v>464</v>
      </c>
      <c r="B469" s="78" t="s">
        <v>264</v>
      </c>
      <c r="C469" s="272" t="s">
        <v>265</v>
      </c>
      <c r="D469" s="294" t="s">
        <v>291</v>
      </c>
      <c r="E469" s="291">
        <v>2</v>
      </c>
      <c r="F469" s="241" t="s">
        <v>265</v>
      </c>
      <c r="G469" s="24" t="s">
        <v>291</v>
      </c>
      <c r="H469" s="92">
        <v>2</v>
      </c>
      <c r="I469" s="148"/>
      <c r="J469" s="24" t="s">
        <v>291</v>
      </c>
      <c r="K469" s="148"/>
      <c r="L469" s="114"/>
      <c r="M469" s="24"/>
      <c r="N469" s="24">
        <v>2</v>
      </c>
      <c r="O469" s="24"/>
      <c r="P469" s="24"/>
      <c r="Q469" s="24"/>
      <c r="R469" s="24"/>
      <c r="S469" s="24"/>
      <c r="T469" s="24"/>
      <c r="U469" s="24"/>
      <c r="V469" s="24"/>
      <c r="W469" s="24"/>
      <c r="X469" s="115"/>
      <c r="Y469" s="308">
        <f t="shared" si="73"/>
        <v>2</v>
      </c>
      <c r="Z469" s="85">
        <f t="shared" si="74"/>
        <v>0</v>
      </c>
      <c r="AA469" s="234">
        <f t="shared" ref="AA469:AA477" si="78">E469-Y469</f>
        <v>0</v>
      </c>
      <c r="AB469" s="48" t="s">
        <v>410</v>
      </c>
    </row>
    <row r="470" spans="1:28" ht="30">
      <c r="A470" s="11">
        <f t="shared" si="75"/>
        <v>465</v>
      </c>
      <c r="B470" s="78" t="s">
        <v>266</v>
      </c>
      <c r="C470" s="272" t="s">
        <v>267</v>
      </c>
      <c r="D470" s="294" t="s">
        <v>294</v>
      </c>
      <c r="E470" s="291">
        <v>4</v>
      </c>
      <c r="F470" s="241" t="s">
        <v>267</v>
      </c>
      <c r="G470" s="24" t="s">
        <v>294</v>
      </c>
      <c r="H470" s="92">
        <v>4</v>
      </c>
      <c r="I470" s="148"/>
      <c r="J470" s="24" t="s">
        <v>294</v>
      </c>
      <c r="K470" s="148"/>
      <c r="L470" s="114"/>
      <c r="M470" s="24"/>
      <c r="N470" s="24">
        <v>4</v>
      </c>
      <c r="O470" s="24"/>
      <c r="P470" s="24"/>
      <c r="Q470" s="24"/>
      <c r="R470" s="24"/>
      <c r="S470" s="24"/>
      <c r="T470" s="24"/>
      <c r="U470" s="24"/>
      <c r="V470" s="24"/>
      <c r="W470" s="24"/>
      <c r="X470" s="115"/>
      <c r="Y470" s="308">
        <f t="shared" si="73"/>
        <v>4</v>
      </c>
      <c r="Z470" s="85">
        <f t="shared" si="74"/>
        <v>0</v>
      </c>
      <c r="AA470" s="234">
        <f t="shared" si="78"/>
        <v>0</v>
      </c>
      <c r="AB470" s="48" t="s">
        <v>410</v>
      </c>
    </row>
    <row r="471" spans="1:28" ht="30">
      <c r="A471" s="11">
        <f t="shared" si="75"/>
        <v>466</v>
      </c>
      <c r="B471" s="78" t="s">
        <v>268</v>
      </c>
      <c r="C471" s="272" t="s">
        <v>269</v>
      </c>
      <c r="D471" s="294" t="s">
        <v>291</v>
      </c>
      <c r="E471" s="291">
        <v>150</v>
      </c>
      <c r="F471" s="241" t="s">
        <v>269</v>
      </c>
      <c r="G471" s="24" t="s">
        <v>291</v>
      </c>
      <c r="H471" s="92">
        <v>150</v>
      </c>
      <c r="I471" s="148"/>
      <c r="J471" s="24" t="s">
        <v>291</v>
      </c>
      <c r="K471" s="148"/>
      <c r="L471" s="114"/>
      <c r="M471" s="24"/>
      <c r="N471" s="24">
        <v>150</v>
      </c>
      <c r="O471" s="24"/>
      <c r="P471" s="24"/>
      <c r="Q471" s="24"/>
      <c r="R471" s="24"/>
      <c r="S471" s="24"/>
      <c r="T471" s="24"/>
      <c r="U471" s="24"/>
      <c r="V471" s="24"/>
      <c r="W471" s="24"/>
      <c r="X471" s="115"/>
      <c r="Y471" s="308">
        <f t="shared" si="73"/>
        <v>150</v>
      </c>
      <c r="Z471" s="85">
        <f t="shared" si="74"/>
        <v>0</v>
      </c>
      <c r="AA471" s="234">
        <f t="shared" si="78"/>
        <v>0</v>
      </c>
      <c r="AB471" s="48" t="s">
        <v>410</v>
      </c>
    </row>
    <row r="472" spans="1:28" ht="30">
      <c r="A472" s="11">
        <f t="shared" si="75"/>
        <v>467</v>
      </c>
      <c r="B472" s="78" t="s">
        <v>270</v>
      </c>
      <c r="C472" s="272" t="s">
        <v>271</v>
      </c>
      <c r="D472" s="294" t="s">
        <v>299</v>
      </c>
      <c r="E472" s="291">
        <v>1.5</v>
      </c>
      <c r="F472" s="241" t="s">
        <v>271</v>
      </c>
      <c r="G472" s="24" t="s">
        <v>299</v>
      </c>
      <c r="H472" s="92">
        <v>1.5</v>
      </c>
      <c r="I472" s="148"/>
      <c r="J472" s="24" t="s">
        <v>299</v>
      </c>
      <c r="K472" s="148"/>
      <c r="L472" s="114"/>
      <c r="M472" s="24"/>
      <c r="N472" s="24">
        <v>1.5</v>
      </c>
      <c r="O472" s="24"/>
      <c r="P472" s="24"/>
      <c r="Q472" s="24"/>
      <c r="R472" s="24"/>
      <c r="S472" s="24"/>
      <c r="T472" s="24"/>
      <c r="U472" s="24"/>
      <c r="V472" s="24"/>
      <c r="W472" s="24"/>
      <c r="X472" s="115"/>
      <c r="Y472" s="308">
        <f t="shared" si="73"/>
        <v>1.5</v>
      </c>
      <c r="Z472" s="85">
        <f t="shared" si="74"/>
        <v>0</v>
      </c>
      <c r="AA472" s="234">
        <f t="shared" si="78"/>
        <v>0</v>
      </c>
      <c r="AB472" s="48" t="s">
        <v>410</v>
      </c>
    </row>
    <row r="473" spans="1:28" ht="45">
      <c r="A473" s="11">
        <f t="shared" si="75"/>
        <v>468</v>
      </c>
      <c r="B473" s="78" t="s">
        <v>272</v>
      </c>
      <c r="C473" s="272" t="s">
        <v>273</v>
      </c>
      <c r="D473" s="294" t="s">
        <v>294</v>
      </c>
      <c r="E473" s="291">
        <v>2</v>
      </c>
      <c r="F473" s="241" t="s">
        <v>273</v>
      </c>
      <c r="G473" s="24" t="s">
        <v>294</v>
      </c>
      <c r="H473" s="92">
        <v>2</v>
      </c>
      <c r="I473" s="148"/>
      <c r="J473" s="24" t="s">
        <v>294</v>
      </c>
      <c r="K473" s="148"/>
      <c r="L473" s="114"/>
      <c r="M473" s="24"/>
      <c r="N473" s="24">
        <v>2</v>
      </c>
      <c r="O473" s="24"/>
      <c r="P473" s="24"/>
      <c r="Q473" s="24"/>
      <c r="R473" s="24"/>
      <c r="S473" s="24"/>
      <c r="T473" s="24"/>
      <c r="U473" s="24"/>
      <c r="V473" s="24"/>
      <c r="W473" s="24"/>
      <c r="X473" s="115"/>
      <c r="Y473" s="308">
        <f t="shared" si="73"/>
        <v>2</v>
      </c>
      <c r="Z473" s="85">
        <f t="shared" si="74"/>
        <v>0</v>
      </c>
      <c r="AA473" s="234">
        <f t="shared" si="78"/>
        <v>0</v>
      </c>
      <c r="AB473" s="48" t="s">
        <v>410</v>
      </c>
    </row>
    <row r="474" spans="1:28" ht="60">
      <c r="A474" s="11">
        <f t="shared" si="75"/>
        <v>469</v>
      </c>
      <c r="B474" s="78" t="s">
        <v>274</v>
      </c>
      <c r="C474" s="272" t="s">
        <v>275</v>
      </c>
      <c r="D474" s="294" t="s">
        <v>294</v>
      </c>
      <c r="E474" s="291">
        <v>12</v>
      </c>
      <c r="F474" s="241" t="s">
        <v>275</v>
      </c>
      <c r="G474" s="24" t="s">
        <v>294</v>
      </c>
      <c r="H474" s="92">
        <v>12</v>
      </c>
      <c r="I474" s="148"/>
      <c r="J474" s="24" t="s">
        <v>294</v>
      </c>
      <c r="K474" s="148"/>
      <c r="L474" s="114"/>
      <c r="M474" s="24"/>
      <c r="N474" s="24">
        <v>12</v>
      </c>
      <c r="O474" s="24"/>
      <c r="P474" s="24"/>
      <c r="Q474" s="24"/>
      <c r="R474" s="24"/>
      <c r="S474" s="24"/>
      <c r="T474" s="24"/>
      <c r="U474" s="24"/>
      <c r="V474" s="24"/>
      <c r="W474" s="24"/>
      <c r="X474" s="115"/>
      <c r="Y474" s="308">
        <f t="shared" si="73"/>
        <v>12</v>
      </c>
      <c r="Z474" s="85">
        <f t="shared" si="74"/>
        <v>0</v>
      </c>
      <c r="AA474" s="234">
        <f t="shared" si="78"/>
        <v>0</v>
      </c>
      <c r="AB474" s="48" t="s">
        <v>410</v>
      </c>
    </row>
    <row r="475" spans="1:28" ht="30">
      <c r="A475" s="11">
        <f t="shared" si="75"/>
        <v>470</v>
      </c>
      <c r="B475" s="78" t="s">
        <v>276</v>
      </c>
      <c r="C475" s="272" t="s">
        <v>277</v>
      </c>
      <c r="D475" s="294" t="s">
        <v>300</v>
      </c>
      <c r="E475" s="291">
        <v>1</v>
      </c>
      <c r="F475" s="241" t="s">
        <v>277</v>
      </c>
      <c r="G475" s="24" t="s">
        <v>300</v>
      </c>
      <c r="H475" s="92">
        <v>1</v>
      </c>
      <c r="I475" s="148"/>
      <c r="J475" s="24" t="s">
        <v>300</v>
      </c>
      <c r="K475" s="148"/>
      <c r="L475" s="114"/>
      <c r="M475" s="24"/>
      <c r="N475" s="24">
        <v>1</v>
      </c>
      <c r="O475" s="24"/>
      <c r="P475" s="24"/>
      <c r="Q475" s="24"/>
      <c r="R475" s="24"/>
      <c r="S475" s="24"/>
      <c r="T475" s="24"/>
      <c r="U475" s="24"/>
      <c r="V475" s="24"/>
      <c r="W475" s="24"/>
      <c r="X475" s="115"/>
      <c r="Y475" s="308">
        <f t="shared" si="73"/>
        <v>1</v>
      </c>
      <c r="Z475" s="85">
        <f t="shared" si="74"/>
        <v>0</v>
      </c>
      <c r="AA475" s="234">
        <f t="shared" si="78"/>
        <v>0</v>
      </c>
      <c r="AB475" s="48" t="s">
        <v>410</v>
      </c>
    </row>
    <row r="476" spans="1:28" ht="30">
      <c r="A476" s="11">
        <f t="shared" si="75"/>
        <v>471</v>
      </c>
      <c r="B476" s="78" t="s">
        <v>278</v>
      </c>
      <c r="C476" s="272" t="s">
        <v>279</v>
      </c>
      <c r="D476" s="294" t="s">
        <v>289</v>
      </c>
      <c r="E476" s="291">
        <v>8</v>
      </c>
      <c r="F476" s="241" t="s">
        <v>279</v>
      </c>
      <c r="G476" s="24" t="s">
        <v>289</v>
      </c>
      <c r="H476" s="92">
        <v>8</v>
      </c>
      <c r="I476" s="148"/>
      <c r="J476" s="24" t="s">
        <v>289</v>
      </c>
      <c r="K476" s="148"/>
      <c r="L476" s="114"/>
      <c r="M476" s="24"/>
      <c r="N476" s="24">
        <v>8</v>
      </c>
      <c r="O476" s="24"/>
      <c r="P476" s="24"/>
      <c r="Q476" s="24"/>
      <c r="R476" s="24"/>
      <c r="S476" s="24"/>
      <c r="T476" s="24"/>
      <c r="U476" s="24"/>
      <c r="V476" s="24"/>
      <c r="W476" s="24"/>
      <c r="X476" s="115"/>
      <c r="Y476" s="308">
        <f t="shared" si="73"/>
        <v>8</v>
      </c>
      <c r="Z476" s="85">
        <f t="shared" si="74"/>
        <v>0</v>
      </c>
      <c r="AA476" s="234">
        <f t="shared" si="78"/>
        <v>0</v>
      </c>
      <c r="AB476" s="48" t="s">
        <v>410</v>
      </c>
    </row>
    <row r="477" spans="1:28" ht="30">
      <c r="A477" s="11">
        <f t="shared" si="75"/>
        <v>472</v>
      </c>
      <c r="B477" s="78" t="s">
        <v>266</v>
      </c>
      <c r="C477" s="272" t="s">
        <v>267</v>
      </c>
      <c r="D477" s="294" t="s">
        <v>294</v>
      </c>
      <c r="E477" s="291">
        <v>3</v>
      </c>
      <c r="F477" s="241" t="s">
        <v>267</v>
      </c>
      <c r="G477" s="24" t="s">
        <v>294</v>
      </c>
      <c r="H477" s="92">
        <v>3</v>
      </c>
      <c r="I477" s="148"/>
      <c r="J477" s="24" t="s">
        <v>294</v>
      </c>
      <c r="K477" s="148"/>
      <c r="L477" s="114"/>
      <c r="M477" s="24"/>
      <c r="N477" s="24">
        <v>3</v>
      </c>
      <c r="O477" s="24"/>
      <c r="P477" s="24"/>
      <c r="Q477" s="24"/>
      <c r="R477" s="24"/>
      <c r="S477" s="24"/>
      <c r="T477" s="24"/>
      <c r="U477" s="24"/>
      <c r="V477" s="24"/>
      <c r="W477" s="24"/>
      <c r="X477" s="115"/>
      <c r="Y477" s="308">
        <f t="shared" si="73"/>
        <v>3</v>
      </c>
      <c r="Z477" s="85">
        <f t="shared" si="74"/>
        <v>0</v>
      </c>
      <c r="AA477" s="234">
        <f t="shared" si="78"/>
        <v>0</v>
      </c>
      <c r="AB477" s="48" t="s">
        <v>410</v>
      </c>
    </row>
    <row r="478" spans="1:28" s="65" customFormat="1">
      <c r="A478" s="373">
        <f t="shared" si="75"/>
        <v>473</v>
      </c>
      <c r="B478" s="79"/>
      <c r="C478" s="80" t="s">
        <v>280</v>
      </c>
      <c r="D478" s="81"/>
      <c r="E478" s="113"/>
      <c r="F478" s="274" t="s">
        <v>280</v>
      </c>
      <c r="G478" s="22"/>
      <c r="H478" s="89"/>
      <c r="I478" s="146"/>
      <c r="J478" s="22"/>
      <c r="K478" s="146"/>
      <c r="L478" s="107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108"/>
      <c r="Y478" s="100"/>
      <c r="Z478" s="89"/>
      <c r="AA478" s="146"/>
      <c r="AB478" s="279"/>
    </row>
    <row r="479" spans="1:28" ht="60">
      <c r="A479" s="11">
        <f t="shared" si="75"/>
        <v>474</v>
      </c>
      <c r="B479" s="78" t="s">
        <v>274</v>
      </c>
      <c r="C479" s="272" t="s">
        <v>275</v>
      </c>
      <c r="D479" s="294" t="s">
        <v>294</v>
      </c>
      <c r="E479" s="291">
        <v>4</v>
      </c>
      <c r="F479" s="241" t="s">
        <v>275</v>
      </c>
      <c r="G479" s="24" t="s">
        <v>294</v>
      </c>
      <c r="H479" s="92">
        <v>4</v>
      </c>
      <c r="I479" s="148"/>
      <c r="J479" s="24" t="s">
        <v>294</v>
      </c>
      <c r="K479" s="148"/>
      <c r="L479" s="114"/>
      <c r="M479" s="24"/>
      <c r="N479" s="24">
        <v>4</v>
      </c>
      <c r="O479" s="24"/>
      <c r="P479" s="24"/>
      <c r="Q479" s="24"/>
      <c r="R479" s="24"/>
      <c r="S479" s="24"/>
      <c r="T479" s="24"/>
      <c r="U479" s="24"/>
      <c r="V479" s="24"/>
      <c r="W479" s="24"/>
      <c r="X479" s="115"/>
      <c r="Y479" s="308">
        <f t="shared" si="73"/>
        <v>4</v>
      </c>
      <c r="Z479" s="85">
        <f t="shared" si="74"/>
        <v>0</v>
      </c>
      <c r="AA479" s="234">
        <f t="shared" ref="AA479:AA486" si="79">E479-Y479</f>
        <v>0</v>
      </c>
      <c r="AB479" s="48" t="s">
        <v>410</v>
      </c>
    </row>
    <row r="480" spans="1:28" ht="45">
      <c r="A480" s="11">
        <f t="shared" si="75"/>
        <v>475</v>
      </c>
      <c r="B480" s="78" t="s">
        <v>281</v>
      </c>
      <c r="C480" s="272" t="s">
        <v>282</v>
      </c>
      <c r="D480" s="294" t="s">
        <v>289</v>
      </c>
      <c r="E480" s="291">
        <v>0.21</v>
      </c>
      <c r="F480" s="241" t="s">
        <v>282</v>
      </c>
      <c r="G480" s="24" t="s">
        <v>289</v>
      </c>
      <c r="H480" s="92">
        <v>0.21</v>
      </c>
      <c r="I480" s="148"/>
      <c r="J480" s="24" t="s">
        <v>289</v>
      </c>
      <c r="K480" s="148"/>
      <c r="L480" s="114"/>
      <c r="M480" s="24"/>
      <c r="N480" s="24">
        <v>0.21</v>
      </c>
      <c r="O480" s="24"/>
      <c r="P480" s="24"/>
      <c r="Q480" s="24"/>
      <c r="R480" s="24"/>
      <c r="S480" s="24"/>
      <c r="T480" s="24"/>
      <c r="U480" s="24"/>
      <c r="V480" s="24"/>
      <c r="W480" s="24"/>
      <c r="X480" s="115"/>
      <c r="Y480" s="308">
        <f t="shared" si="73"/>
        <v>0.21</v>
      </c>
      <c r="Z480" s="85">
        <f t="shared" si="74"/>
        <v>0</v>
      </c>
      <c r="AA480" s="234">
        <f t="shared" si="79"/>
        <v>0</v>
      </c>
      <c r="AB480" s="48" t="s">
        <v>410</v>
      </c>
    </row>
    <row r="481" spans="1:28" ht="30">
      <c r="A481" s="11">
        <f t="shared" si="75"/>
        <v>476</v>
      </c>
      <c r="B481" s="78" t="s">
        <v>9</v>
      </c>
      <c r="C481" s="272" t="s">
        <v>4</v>
      </c>
      <c r="D481" s="294" t="s">
        <v>290</v>
      </c>
      <c r="E481" s="291">
        <v>0.92400000000000004</v>
      </c>
      <c r="F481" s="241" t="s">
        <v>4</v>
      </c>
      <c r="G481" s="24" t="s">
        <v>290</v>
      </c>
      <c r="H481" s="92">
        <v>0.92400000000000004</v>
      </c>
      <c r="I481" s="148"/>
      <c r="J481" s="24" t="s">
        <v>290</v>
      </c>
      <c r="K481" s="148"/>
      <c r="L481" s="114"/>
      <c r="M481" s="24"/>
      <c r="N481" s="24">
        <v>0.92400000000000004</v>
      </c>
      <c r="O481" s="24"/>
      <c r="P481" s="24"/>
      <c r="Q481" s="24"/>
      <c r="R481" s="24"/>
      <c r="S481" s="24"/>
      <c r="T481" s="24"/>
      <c r="U481" s="24"/>
      <c r="V481" s="24"/>
      <c r="W481" s="24"/>
      <c r="X481" s="115"/>
      <c r="Y481" s="308">
        <f t="shared" si="73"/>
        <v>0.92400000000000004</v>
      </c>
      <c r="Z481" s="85">
        <f t="shared" si="74"/>
        <v>0</v>
      </c>
      <c r="AA481" s="234">
        <f t="shared" si="79"/>
        <v>0</v>
      </c>
      <c r="AB481" s="48" t="s">
        <v>410</v>
      </c>
    </row>
    <row r="482" spans="1:28" ht="30">
      <c r="A482" s="11">
        <f t="shared" si="75"/>
        <v>477</v>
      </c>
      <c r="B482" s="78" t="s">
        <v>268</v>
      </c>
      <c r="C482" s="272" t="s">
        <v>269</v>
      </c>
      <c r="D482" s="294" t="s">
        <v>291</v>
      </c>
      <c r="E482" s="291">
        <v>27</v>
      </c>
      <c r="F482" s="241" t="s">
        <v>269</v>
      </c>
      <c r="G482" s="24" t="s">
        <v>291</v>
      </c>
      <c r="H482" s="92">
        <v>27</v>
      </c>
      <c r="I482" s="148"/>
      <c r="J482" s="24" t="s">
        <v>291</v>
      </c>
      <c r="K482" s="148"/>
      <c r="L482" s="114"/>
      <c r="M482" s="24"/>
      <c r="N482" s="24">
        <v>27</v>
      </c>
      <c r="O482" s="24"/>
      <c r="P482" s="24"/>
      <c r="Q482" s="24"/>
      <c r="R482" s="24"/>
      <c r="S482" s="24"/>
      <c r="T482" s="24"/>
      <c r="U482" s="24"/>
      <c r="V482" s="24"/>
      <c r="W482" s="24"/>
      <c r="X482" s="115"/>
      <c r="Y482" s="308">
        <f t="shared" si="73"/>
        <v>27</v>
      </c>
      <c r="Z482" s="85">
        <f t="shared" si="74"/>
        <v>0</v>
      </c>
      <c r="AA482" s="234">
        <f t="shared" si="79"/>
        <v>0</v>
      </c>
      <c r="AB482" s="48" t="s">
        <v>410</v>
      </c>
    </row>
    <row r="483" spans="1:28" ht="30">
      <c r="A483" s="11">
        <f t="shared" si="75"/>
        <v>478</v>
      </c>
      <c r="B483" s="78" t="s">
        <v>268</v>
      </c>
      <c r="C483" s="272" t="s">
        <v>269</v>
      </c>
      <c r="D483" s="294" t="s">
        <v>291</v>
      </c>
      <c r="E483" s="291">
        <v>111</v>
      </c>
      <c r="F483" s="241" t="s">
        <v>269</v>
      </c>
      <c r="G483" s="24" t="s">
        <v>291</v>
      </c>
      <c r="H483" s="92">
        <v>111</v>
      </c>
      <c r="I483" s="148"/>
      <c r="J483" s="24" t="s">
        <v>291</v>
      </c>
      <c r="K483" s="148"/>
      <c r="L483" s="114"/>
      <c r="M483" s="24"/>
      <c r="N483" s="24">
        <v>111</v>
      </c>
      <c r="O483" s="24"/>
      <c r="P483" s="24"/>
      <c r="Q483" s="24"/>
      <c r="R483" s="24"/>
      <c r="S483" s="24"/>
      <c r="T483" s="24"/>
      <c r="U483" s="24"/>
      <c r="V483" s="24"/>
      <c r="W483" s="24"/>
      <c r="X483" s="115"/>
      <c r="Y483" s="308">
        <f t="shared" si="73"/>
        <v>111</v>
      </c>
      <c r="Z483" s="85">
        <f t="shared" si="74"/>
        <v>0</v>
      </c>
      <c r="AA483" s="234">
        <f t="shared" si="79"/>
        <v>0</v>
      </c>
      <c r="AB483" s="48" t="s">
        <v>410</v>
      </c>
    </row>
    <row r="484" spans="1:28" ht="30">
      <c r="A484" s="11">
        <f t="shared" si="75"/>
        <v>479</v>
      </c>
      <c r="B484" s="78" t="s">
        <v>283</v>
      </c>
      <c r="C484" s="272" t="s">
        <v>284</v>
      </c>
      <c r="D484" s="294" t="s">
        <v>299</v>
      </c>
      <c r="E484" s="291">
        <v>1.1200000000000001</v>
      </c>
      <c r="F484" s="241" t="s">
        <v>284</v>
      </c>
      <c r="G484" s="24" t="s">
        <v>299</v>
      </c>
      <c r="H484" s="92">
        <v>1.1200000000000001</v>
      </c>
      <c r="I484" s="148"/>
      <c r="J484" s="24" t="s">
        <v>299</v>
      </c>
      <c r="K484" s="148"/>
      <c r="L484" s="114"/>
      <c r="M484" s="24"/>
      <c r="N484" s="24">
        <v>1.1200000000000001</v>
      </c>
      <c r="O484" s="24"/>
      <c r="P484" s="24"/>
      <c r="Q484" s="24"/>
      <c r="R484" s="24"/>
      <c r="S484" s="24"/>
      <c r="T484" s="24"/>
      <c r="U484" s="24"/>
      <c r="V484" s="24"/>
      <c r="W484" s="24"/>
      <c r="X484" s="115"/>
      <c r="Y484" s="308">
        <f t="shared" si="73"/>
        <v>1.1200000000000001</v>
      </c>
      <c r="Z484" s="85">
        <f t="shared" si="74"/>
        <v>0</v>
      </c>
      <c r="AA484" s="234">
        <f t="shared" si="79"/>
        <v>0</v>
      </c>
      <c r="AB484" s="48" t="s">
        <v>410</v>
      </c>
    </row>
    <row r="485" spans="1:28" ht="30">
      <c r="A485" s="11">
        <f t="shared" si="75"/>
        <v>480</v>
      </c>
      <c r="B485" s="78" t="s">
        <v>285</v>
      </c>
      <c r="C485" s="272" t="s">
        <v>286</v>
      </c>
      <c r="D485" s="294" t="s">
        <v>299</v>
      </c>
      <c r="E485" s="291">
        <v>2.35</v>
      </c>
      <c r="F485" s="241" t="s">
        <v>286</v>
      </c>
      <c r="G485" s="24" t="s">
        <v>299</v>
      </c>
      <c r="H485" s="92">
        <v>2.35</v>
      </c>
      <c r="I485" s="148"/>
      <c r="J485" s="24" t="s">
        <v>299</v>
      </c>
      <c r="K485" s="148"/>
      <c r="L485" s="114"/>
      <c r="M485" s="24"/>
      <c r="N485" s="24">
        <v>2.35</v>
      </c>
      <c r="O485" s="24"/>
      <c r="P485" s="24"/>
      <c r="Q485" s="24"/>
      <c r="R485" s="24"/>
      <c r="S485" s="24"/>
      <c r="T485" s="24"/>
      <c r="U485" s="24"/>
      <c r="V485" s="24"/>
      <c r="W485" s="24"/>
      <c r="X485" s="115"/>
      <c r="Y485" s="308">
        <f t="shared" si="73"/>
        <v>2.35</v>
      </c>
      <c r="Z485" s="85">
        <f t="shared" si="74"/>
        <v>0</v>
      </c>
      <c r="AA485" s="234">
        <f t="shared" si="79"/>
        <v>0</v>
      </c>
      <c r="AB485" s="48" t="s">
        <v>410</v>
      </c>
    </row>
    <row r="486" spans="1:28" ht="60">
      <c r="A486" s="11">
        <f t="shared" si="75"/>
        <v>481</v>
      </c>
      <c r="B486" s="78" t="s">
        <v>274</v>
      </c>
      <c r="C486" s="272" t="s">
        <v>275</v>
      </c>
      <c r="D486" s="294" t="s">
        <v>294</v>
      </c>
      <c r="E486" s="291">
        <v>1</v>
      </c>
      <c r="F486" s="241" t="s">
        <v>275</v>
      </c>
      <c r="G486" s="24" t="s">
        <v>294</v>
      </c>
      <c r="H486" s="92">
        <v>1</v>
      </c>
      <c r="I486" s="148"/>
      <c r="J486" s="24" t="s">
        <v>294</v>
      </c>
      <c r="K486" s="148"/>
      <c r="L486" s="114"/>
      <c r="M486" s="24"/>
      <c r="N486" s="24">
        <v>1</v>
      </c>
      <c r="O486" s="24"/>
      <c r="P486" s="24"/>
      <c r="Q486" s="24"/>
      <c r="R486" s="24"/>
      <c r="S486" s="24"/>
      <c r="T486" s="24"/>
      <c r="U486" s="24"/>
      <c r="V486" s="24"/>
      <c r="W486" s="24"/>
      <c r="X486" s="115"/>
      <c r="Y486" s="308">
        <f t="shared" si="73"/>
        <v>1</v>
      </c>
      <c r="Z486" s="85">
        <f t="shared" si="74"/>
        <v>0</v>
      </c>
      <c r="AA486" s="234">
        <f t="shared" si="79"/>
        <v>0</v>
      </c>
      <c r="AB486" s="48" t="s">
        <v>410</v>
      </c>
    </row>
    <row r="487" spans="1:28" s="65" customFormat="1">
      <c r="A487" s="373">
        <f t="shared" si="75"/>
        <v>482</v>
      </c>
      <c r="B487" s="79"/>
      <c r="C487" s="80" t="s">
        <v>287</v>
      </c>
      <c r="D487" s="81"/>
      <c r="E487" s="113"/>
      <c r="F487" s="274" t="s">
        <v>287</v>
      </c>
      <c r="G487" s="22"/>
      <c r="H487" s="89"/>
      <c r="I487" s="146"/>
      <c r="J487" s="22"/>
      <c r="K487" s="146"/>
      <c r="L487" s="107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108"/>
      <c r="Y487" s="100"/>
      <c r="Z487" s="89"/>
      <c r="AA487" s="146"/>
      <c r="AB487" s="279"/>
    </row>
    <row r="488" spans="1:28" ht="60">
      <c r="A488" s="11">
        <f t="shared" si="75"/>
        <v>483</v>
      </c>
      <c r="B488" s="78" t="s">
        <v>14</v>
      </c>
      <c r="C488" s="272" t="s">
        <v>15</v>
      </c>
      <c r="D488" s="294" t="s">
        <v>289</v>
      </c>
      <c r="E488" s="291">
        <v>2625</v>
      </c>
      <c r="F488" s="241" t="s">
        <v>15</v>
      </c>
      <c r="G488" s="24" t="s">
        <v>289</v>
      </c>
      <c r="H488" s="92">
        <v>2625</v>
      </c>
      <c r="I488" s="148"/>
      <c r="J488" s="24" t="s">
        <v>289</v>
      </c>
      <c r="K488" s="148"/>
      <c r="L488" s="114"/>
      <c r="M488" s="24"/>
      <c r="N488" s="24">
        <v>200</v>
      </c>
      <c r="O488" s="24">
        <f>55.08+48.6+98.28-200</f>
        <v>1.960000000000008</v>
      </c>
      <c r="P488" s="24">
        <f>36.11+31.86+54.72</f>
        <v>122.69</v>
      </c>
      <c r="Q488" s="24"/>
      <c r="R488" s="24"/>
      <c r="S488" s="24"/>
      <c r="T488" s="24"/>
      <c r="U488" s="24"/>
      <c r="V488" s="24"/>
      <c r="W488" s="24"/>
      <c r="X488" s="115"/>
      <c r="Y488" s="308">
        <f t="shared" si="73"/>
        <v>324.64999999999998</v>
      </c>
      <c r="Z488" s="85">
        <f t="shared" si="74"/>
        <v>2300.35</v>
      </c>
      <c r="AA488" s="234">
        <f t="shared" ref="AA488:AA491" si="80">E488-Y488</f>
        <v>2300.35</v>
      </c>
      <c r="AB488" s="48" t="s">
        <v>414</v>
      </c>
    </row>
    <row r="489" spans="1:28" ht="30">
      <c r="A489" s="11">
        <f t="shared" si="75"/>
        <v>484</v>
      </c>
      <c r="B489" s="78" t="s">
        <v>18</v>
      </c>
      <c r="C489" s="272" t="s">
        <v>19</v>
      </c>
      <c r="D489" s="294" t="s">
        <v>289</v>
      </c>
      <c r="E489" s="291">
        <v>8.75</v>
      </c>
      <c r="F489" s="241" t="s">
        <v>19</v>
      </c>
      <c r="G489" s="24" t="s">
        <v>289</v>
      </c>
      <c r="H489" s="92">
        <v>8.75</v>
      </c>
      <c r="I489" s="159" t="s">
        <v>505</v>
      </c>
      <c r="J489" s="152" t="s">
        <v>651</v>
      </c>
      <c r="K489" s="167">
        <f>H489*1.5*1.1</f>
        <v>14.437500000000002</v>
      </c>
      <c r="L489" s="114"/>
      <c r="M489" s="24"/>
      <c r="N489" s="24"/>
      <c r="O489" s="24">
        <f>18.02</f>
        <v>18.02</v>
      </c>
      <c r="P489" s="24">
        <f>10.3</f>
        <v>10.3</v>
      </c>
      <c r="Q489" s="24"/>
      <c r="R489" s="24"/>
      <c r="S489" s="24"/>
      <c r="T489" s="24"/>
      <c r="U489" s="24"/>
      <c r="V489" s="24"/>
      <c r="W489" s="24"/>
      <c r="X489" s="115"/>
      <c r="Y489" s="308">
        <f t="shared" si="73"/>
        <v>28.32</v>
      </c>
      <c r="Z489" s="85">
        <f t="shared" si="74"/>
        <v>-19.57</v>
      </c>
      <c r="AA489" s="234">
        <f t="shared" si="80"/>
        <v>-19.57</v>
      </c>
      <c r="AB489" s="48" t="s">
        <v>414</v>
      </c>
    </row>
    <row r="490" spans="1:28" ht="60">
      <c r="A490" s="11">
        <f t="shared" si="75"/>
        <v>485</v>
      </c>
      <c r="B490" s="78" t="s">
        <v>58</v>
      </c>
      <c r="C490" s="272" t="s">
        <v>59</v>
      </c>
      <c r="D490" s="294" t="s">
        <v>289</v>
      </c>
      <c r="E490" s="291">
        <v>262.5</v>
      </c>
      <c r="F490" s="241" t="s">
        <v>59</v>
      </c>
      <c r="G490" s="24" t="s">
        <v>289</v>
      </c>
      <c r="H490" s="92">
        <v>262.5</v>
      </c>
      <c r="I490" s="159" t="s">
        <v>505</v>
      </c>
      <c r="J490" s="152" t="s">
        <v>651</v>
      </c>
      <c r="K490" s="167">
        <f>H490*1.5*1.1</f>
        <v>433.12500000000006</v>
      </c>
      <c r="L490" s="114"/>
      <c r="M490" s="24"/>
      <c r="N490" s="24">
        <v>23</v>
      </c>
      <c r="O490" s="24">
        <f>107.51-23</f>
        <v>84.51</v>
      </c>
      <c r="P490" s="24">
        <f>65.14</f>
        <v>65.14</v>
      </c>
      <c r="Q490" s="24"/>
      <c r="R490" s="24"/>
      <c r="S490" s="24"/>
      <c r="T490" s="24"/>
      <c r="U490" s="24"/>
      <c r="V490" s="24"/>
      <c r="W490" s="24"/>
      <c r="X490" s="115"/>
      <c r="Y490" s="308">
        <f t="shared" si="73"/>
        <v>172.65</v>
      </c>
      <c r="Z490" s="85">
        <f t="shared" si="74"/>
        <v>89.85</v>
      </c>
      <c r="AA490" s="234">
        <f t="shared" si="80"/>
        <v>89.85</v>
      </c>
      <c r="AB490" s="48" t="s">
        <v>414</v>
      </c>
    </row>
    <row r="491" spans="1:28" ht="30">
      <c r="A491" s="11">
        <f t="shared" si="75"/>
        <v>486</v>
      </c>
      <c r="B491" s="78" t="s">
        <v>62</v>
      </c>
      <c r="C491" s="272" t="s">
        <v>63</v>
      </c>
      <c r="D491" s="294" t="s">
        <v>289</v>
      </c>
      <c r="E491" s="291">
        <v>1700</v>
      </c>
      <c r="F491" s="241" t="s">
        <v>63</v>
      </c>
      <c r="G491" s="24" t="s">
        <v>289</v>
      </c>
      <c r="H491" s="92">
        <v>1700</v>
      </c>
      <c r="I491" s="148"/>
      <c r="J491" s="24" t="s">
        <v>289</v>
      </c>
      <c r="K491" s="148"/>
      <c r="L491" s="114"/>
      <c r="M491" s="24"/>
      <c r="N491" s="24">
        <v>177</v>
      </c>
      <c r="O491" s="24"/>
      <c r="P491" s="24">
        <f>18.24</f>
        <v>18.239999999999998</v>
      </c>
      <c r="Q491" s="24"/>
      <c r="R491" s="24"/>
      <c r="S491" s="24"/>
      <c r="T491" s="24"/>
      <c r="U491" s="24"/>
      <c r="V491" s="24"/>
      <c r="W491" s="24"/>
      <c r="X491" s="115"/>
      <c r="Y491" s="308">
        <f t="shared" si="73"/>
        <v>195.24</v>
      </c>
      <c r="Z491" s="85">
        <f t="shared" si="74"/>
        <v>1504.76</v>
      </c>
      <c r="AA491" s="234">
        <f t="shared" si="80"/>
        <v>1504.76</v>
      </c>
      <c r="AB491" s="48" t="s">
        <v>414</v>
      </c>
    </row>
    <row r="492" spans="1:28" s="65" customFormat="1">
      <c r="A492" s="373">
        <f t="shared" si="75"/>
        <v>487</v>
      </c>
      <c r="B492" s="79"/>
      <c r="C492" s="80" t="s">
        <v>184</v>
      </c>
      <c r="D492" s="81"/>
      <c r="E492" s="113"/>
      <c r="F492" s="274" t="s">
        <v>184</v>
      </c>
      <c r="G492" s="22"/>
      <c r="H492" s="89"/>
      <c r="I492" s="146"/>
      <c r="J492" s="22"/>
      <c r="K492" s="146"/>
      <c r="L492" s="107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108"/>
      <c r="Y492" s="100"/>
      <c r="Z492" s="89"/>
      <c r="AA492" s="146"/>
      <c r="AB492" s="279"/>
    </row>
    <row r="493" spans="1:28" ht="60">
      <c r="A493" s="11">
        <f t="shared" si="75"/>
        <v>488</v>
      </c>
      <c r="B493" s="78" t="s">
        <v>14</v>
      </c>
      <c r="C493" s="272" t="s">
        <v>15</v>
      </c>
      <c r="D493" s="294" t="s">
        <v>289</v>
      </c>
      <c r="E493" s="291">
        <v>75</v>
      </c>
      <c r="F493" s="241" t="s">
        <v>15</v>
      </c>
      <c r="G493" s="24" t="s">
        <v>289</v>
      </c>
      <c r="H493" s="92">
        <v>75</v>
      </c>
      <c r="I493" s="148"/>
      <c r="J493" s="24" t="s">
        <v>289</v>
      </c>
      <c r="K493" s="148"/>
      <c r="L493" s="114"/>
      <c r="M493" s="24">
        <v>58.5</v>
      </c>
      <c r="N493" s="24"/>
      <c r="O493" s="24">
        <f>43.56+49.37+1.36+0.36+0.41-58.5</f>
        <v>36.56</v>
      </c>
      <c r="P493" s="24">
        <f>0.6*0.64*(49+47+14+47)+0.6*0.6*(25+15+15+26+17+29+6)</f>
        <v>108.16800000000001</v>
      </c>
      <c r="Q493" s="24"/>
      <c r="R493" s="24"/>
      <c r="S493" s="24"/>
      <c r="T493" s="24"/>
      <c r="U493" s="24"/>
      <c r="V493" s="24"/>
      <c r="W493" s="24"/>
      <c r="X493" s="115"/>
      <c r="Y493" s="308">
        <f t="shared" si="73"/>
        <v>203.22800000000001</v>
      </c>
      <c r="Z493" s="85">
        <f t="shared" si="74"/>
        <v>-128.22800000000001</v>
      </c>
      <c r="AA493" s="234">
        <f t="shared" ref="AA493:AA496" si="81">E493-Y493</f>
        <v>-128.22800000000001</v>
      </c>
      <c r="AB493" s="48" t="s">
        <v>414</v>
      </c>
    </row>
    <row r="494" spans="1:28" ht="30">
      <c r="A494" s="11">
        <f t="shared" si="75"/>
        <v>489</v>
      </c>
      <c r="B494" s="78" t="s">
        <v>18</v>
      </c>
      <c r="C494" s="272" t="s">
        <v>19</v>
      </c>
      <c r="D494" s="294" t="s">
        <v>289</v>
      </c>
      <c r="E494" s="291">
        <v>0.05</v>
      </c>
      <c r="F494" s="241" t="s">
        <v>19</v>
      </c>
      <c r="G494" s="24" t="s">
        <v>289</v>
      </c>
      <c r="H494" s="92">
        <v>0.05</v>
      </c>
      <c r="I494" s="159" t="s">
        <v>505</v>
      </c>
      <c r="J494" s="152" t="s">
        <v>651</v>
      </c>
      <c r="K494" s="167">
        <f>H494*1.5*1.1</f>
        <v>8.2500000000000018E-2</v>
      </c>
      <c r="L494" s="114"/>
      <c r="M494" s="24"/>
      <c r="N494" s="24"/>
      <c r="O494" s="24">
        <f>0.53</f>
        <v>0.53</v>
      </c>
      <c r="P494" s="336"/>
      <c r="Q494" s="24"/>
      <c r="R494" s="24"/>
      <c r="S494" s="24"/>
      <c r="T494" s="24"/>
      <c r="U494" s="24"/>
      <c r="V494" s="24"/>
      <c r="W494" s="24"/>
      <c r="X494" s="115"/>
      <c r="Y494" s="308">
        <f t="shared" si="73"/>
        <v>0.53</v>
      </c>
      <c r="Z494" s="85">
        <f t="shared" si="74"/>
        <v>-0.48000000000000004</v>
      </c>
      <c r="AA494" s="234">
        <f t="shared" si="81"/>
        <v>-0.48000000000000004</v>
      </c>
      <c r="AB494" s="48" t="s">
        <v>414</v>
      </c>
    </row>
    <row r="495" spans="1:28" ht="60">
      <c r="A495" s="11">
        <f t="shared" si="75"/>
        <v>490</v>
      </c>
      <c r="B495" s="78" t="s">
        <v>58</v>
      </c>
      <c r="C495" s="272" t="s">
        <v>59</v>
      </c>
      <c r="D495" s="294" t="s">
        <v>289</v>
      </c>
      <c r="E495" s="291">
        <v>2.5</v>
      </c>
      <c r="F495" s="241" t="s">
        <v>59</v>
      </c>
      <c r="G495" s="24" t="s">
        <v>289</v>
      </c>
      <c r="H495" s="92">
        <v>2.5</v>
      </c>
      <c r="I495" s="159" t="s">
        <v>505</v>
      </c>
      <c r="J495" s="152" t="s">
        <v>651</v>
      </c>
      <c r="K495" s="167">
        <f>H495*1.5*1.1</f>
        <v>4.125</v>
      </c>
      <c r="L495" s="114"/>
      <c r="M495" s="24">
        <v>6.43</v>
      </c>
      <c r="N495" s="24"/>
      <c r="O495" s="24"/>
      <c r="P495" s="24">
        <f>(0.4*0.6*(25+15+15+26+17+29+6))*1.1</f>
        <v>35.112000000000002</v>
      </c>
      <c r="Q495" s="24"/>
      <c r="R495" s="24"/>
      <c r="S495" s="24"/>
      <c r="T495" s="24"/>
      <c r="U495" s="24"/>
      <c r="V495" s="24"/>
      <c r="W495" s="24"/>
      <c r="X495" s="115"/>
      <c r="Y495" s="308">
        <f t="shared" si="73"/>
        <v>41.542000000000002</v>
      </c>
      <c r="Z495" s="85">
        <f t="shared" si="74"/>
        <v>-39.042000000000002</v>
      </c>
      <c r="AA495" s="234">
        <f t="shared" si="81"/>
        <v>-39.042000000000002</v>
      </c>
      <c r="AB495" s="48" t="s">
        <v>414</v>
      </c>
    </row>
    <row r="496" spans="1:28" ht="30.75" thickBot="1">
      <c r="A496" s="25">
        <f t="shared" si="75"/>
        <v>491</v>
      </c>
      <c r="B496" s="295" t="s">
        <v>62</v>
      </c>
      <c r="C496" s="301" t="s">
        <v>63</v>
      </c>
      <c r="D496" s="302" t="s">
        <v>289</v>
      </c>
      <c r="E496" s="303">
        <v>60</v>
      </c>
      <c r="F496" s="337" t="s">
        <v>63</v>
      </c>
      <c r="G496" s="338" t="s">
        <v>289</v>
      </c>
      <c r="H496" s="339">
        <v>60</v>
      </c>
      <c r="I496" s="340"/>
      <c r="J496" s="338" t="s">
        <v>289</v>
      </c>
      <c r="K496" s="340"/>
      <c r="L496" s="341"/>
      <c r="M496" s="338">
        <f>M493-M495</f>
        <v>52.07</v>
      </c>
      <c r="N496" s="338"/>
      <c r="O496" s="338">
        <f>1.58+0.51+0.58+43.56+49.37-52.07-0.53</f>
        <v>42.999999999999993</v>
      </c>
      <c r="P496" s="24">
        <f>0.6*0.3*(49+47+14+47)+0.2*0.6*(25+15+15+26+17+29+6)</f>
        <v>44.22</v>
      </c>
      <c r="Q496" s="338"/>
      <c r="R496" s="338"/>
      <c r="S496" s="338"/>
      <c r="T496" s="338"/>
      <c r="U496" s="338"/>
      <c r="V496" s="338"/>
      <c r="W496" s="338"/>
      <c r="X496" s="342"/>
      <c r="Y496" s="343">
        <f t="shared" ref="Y496" si="82">SUM(L496:X496)</f>
        <v>139.29</v>
      </c>
      <c r="Z496" s="93">
        <f t="shared" ref="Z496" si="83">H496-Y496</f>
        <v>-79.289999999999992</v>
      </c>
      <c r="AA496" s="234">
        <f t="shared" si="81"/>
        <v>-79.289999999999992</v>
      </c>
      <c r="AB496" s="51" t="s">
        <v>414</v>
      </c>
    </row>
    <row r="497" spans="1:28">
      <c r="A497" s="375">
        <f t="shared" si="75"/>
        <v>492</v>
      </c>
      <c r="B497" s="297"/>
      <c r="C497" s="296"/>
      <c r="D497" s="298"/>
      <c r="E497" s="299"/>
      <c r="F497" s="27" t="s">
        <v>386</v>
      </c>
      <c r="G497" s="28"/>
      <c r="H497" s="29"/>
      <c r="I497" s="150"/>
      <c r="J497" s="28"/>
      <c r="K497" s="150"/>
      <c r="L497" s="116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117"/>
      <c r="Y497" s="31"/>
      <c r="Z497" s="31"/>
      <c r="AA497" s="290"/>
      <c r="AB497" s="32"/>
    </row>
    <row r="498" spans="1:28" ht="30">
      <c r="A498" s="11">
        <f t="shared" si="75"/>
        <v>493</v>
      </c>
      <c r="B498" s="78"/>
      <c r="C498" s="78"/>
      <c r="D498" s="15"/>
      <c r="E498" s="109"/>
      <c r="F498" s="245" t="s">
        <v>396</v>
      </c>
      <c r="G498" s="23" t="s">
        <v>294</v>
      </c>
      <c r="H498" s="94">
        <v>0</v>
      </c>
      <c r="I498" s="138"/>
      <c r="J498" s="23" t="s">
        <v>294</v>
      </c>
      <c r="K498" s="138"/>
      <c r="L498" s="118"/>
      <c r="M498" s="70">
        <v>4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119"/>
      <c r="Y498" s="103">
        <f>SUM(L498:X498)</f>
        <v>4</v>
      </c>
      <c r="Z498" s="87">
        <f t="shared" ref="Z498:Z504" si="84">H498-Y498</f>
        <v>-4</v>
      </c>
      <c r="AA498" s="234">
        <f t="shared" ref="AA498:AA499" si="85">E498-Y498</f>
        <v>-4</v>
      </c>
      <c r="AB498" s="71"/>
    </row>
    <row r="499" spans="1:28" ht="30">
      <c r="A499" s="11">
        <f t="shared" si="75"/>
        <v>494</v>
      </c>
      <c r="B499" s="78"/>
      <c r="C499" s="78"/>
      <c r="D499" s="15"/>
      <c r="E499" s="109"/>
      <c r="F499" s="245" t="s">
        <v>404</v>
      </c>
      <c r="G499" s="23" t="s">
        <v>291</v>
      </c>
      <c r="H499" s="94">
        <v>0</v>
      </c>
      <c r="I499" s="138"/>
      <c r="J499" s="23" t="s">
        <v>291</v>
      </c>
      <c r="K499" s="138"/>
      <c r="L499" s="118"/>
      <c r="M499" s="70"/>
      <c r="N499" s="70">
        <v>200</v>
      </c>
      <c r="O499" s="70"/>
      <c r="P499" s="70"/>
      <c r="Q499" s="70"/>
      <c r="R499" s="70"/>
      <c r="S499" s="70"/>
      <c r="T499" s="70"/>
      <c r="U499" s="70"/>
      <c r="V499" s="70"/>
      <c r="W499" s="70"/>
      <c r="X499" s="119"/>
      <c r="Y499" s="103">
        <f t="shared" ref="Y499:Y504" si="86">SUM(L499:X499)</f>
        <v>200</v>
      </c>
      <c r="Z499" s="87">
        <f t="shared" si="84"/>
        <v>-200</v>
      </c>
      <c r="AA499" s="234">
        <f t="shared" si="85"/>
        <v>-200</v>
      </c>
      <c r="AB499" s="71"/>
    </row>
    <row r="500" spans="1:28">
      <c r="A500" s="11"/>
      <c r="B500" s="78"/>
      <c r="C500" s="78"/>
      <c r="D500" s="15"/>
      <c r="E500" s="109"/>
      <c r="F500" s="244"/>
      <c r="G500" s="5"/>
      <c r="H500" s="95">
        <v>0</v>
      </c>
      <c r="I500" s="136"/>
      <c r="J500" s="5"/>
      <c r="K500" s="136"/>
      <c r="L500" s="110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111"/>
      <c r="Y500" s="101"/>
      <c r="Z500" s="85"/>
      <c r="AA500" s="145"/>
      <c r="AB500" s="48"/>
    </row>
    <row r="501" spans="1:28">
      <c r="A501" s="11"/>
      <c r="B501" s="78"/>
      <c r="C501" s="78"/>
      <c r="D501" s="15"/>
      <c r="E501" s="109"/>
      <c r="F501" s="244"/>
      <c r="G501" s="5"/>
      <c r="H501" s="95">
        <v>0</v>
      </c>
      <c r="I501" s="136"/>
      <c r="J501" s="5"/>
      <c r="K501" s="136"/>
      <c r="L501" s="110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111"/>
      <c r="Y501" s="101"/>
      <c r="Z501" s="85"/>
      <c r="AA501" s="145"/>
      <c r="AB501" s="48"/>
    </row>
    <row r="502" spans="1:28">
      <c r="A502" s="11"/>
      <c r="B502" s="78"/>
      <c r="C502" s="78"/>
      <c r="D502" s="15"/>
      <c r="E502" s="109"/>
      <c r="F502" s="244"/>
      <c r="G502" s="5"/>
      <c r="H502" s="95">
        <v>0</v>
      </c>
      <c r="I502" s="136"/>
      <c r="J502" s="5"/>
      <c r="K502" s="136"/>
      <c r="L502" s="110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111"/>
      <c r="Y502" s="101"/>
      <c r="Z502" s="85"/>
      <c r="AA502" s="145"/>
      <c r="AB502" s="48"/>
    </row>
    <row r="503" spans="1:28">
      <c r="A503" s="11"/>
      <c r="B503" s="78"/>
      <c r="C503" s="78"/>
      <c r="D503" s="15"/>
      <c r="E503" s="109"/>
      <c r="F503" s="244"/>
      <c r="G503" s="5"/>
      <c r="H503" s="95">
        <v>0</v>
      </c>
      <c r="I503" s="136"/>
      <c r="J503" s="5"/>
      <c r="K503" s="136"/>
      <c r="L503" s="110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111"/>
      <c r="Y503" s="101">
        <f t="shared" si="86"/>
        <v>0</v>
      </c>
      <c r="Z503" s="85">
        <f t="shared" si="84"/>
        <v>0</v>
      </c>
      <c r="AA503" s="145"/>
      <c r="AB503" s="48"/>
    </row>
    <row r="504" spans="1:28" ht="16.5" thickBot="1">
      <c r="A504" s="25"/>
      <c r="B504" s="295"/>
      <c r="C504" s="295"/>
      <c r="D504" s="304"/>
      <c r="E504" s="305"/>
      <c r="F504" s="251"/>
      <c r="G504" s="16"/>
      <c r="H504" s="96">
        <v>0</v>
      </c>
      <c r="I504" s="142"/>
      <c r="J504" s="16"/>
      <c r="K504" s="142"/>
      <c r="L504" s="120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121"/>
      <c r="Y504" s="104">
        <f t="shared" si="86"/>
        <v>0</v>
      </c>
      <c r="Z504" s="93">
        <f t="shared" si="84"/>
        <v>0</v>
      </c>
      <c r="AA504" s="149"/>
      <c r="AB504" s="51"/>
    </row>
  </sheetData>
  <autoFilter ref="A5:AB504"/>
  <mergeCells count="3">
    <mergeCell ref="AB165:AB171"/>
    <mergeCell ref="A1:AB1"/>
    <mergeCell ref="AB157:AB163"/>
  </mergeCells>
  <phoneticPr fontId="15" type="noConversion"/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BI513"/>
  <sheetViews>
    <sheetView tabSelected="1" topLeftCell="B1" zoomScale="70" zoomScaleNormal="70" workbookViewId="0">
      <pane ySplit="4" topLeftCell="A5" activePane="bottomLeft" state="frozen"/>
      <selection activeCell="B1" sqref="B1"/>
      <selection pane="bottomLeft" activeCell="F13" sqref="F13"/>
    </sheetView>
  </sheetViews>
  <sheetFormatPr defaultRowHeight="15.75" outlineLevelRow="1" outlineLevelCol="1"/>
  <cols>
    <col min="1" max="1" width="5.7109375" style="1" hidden="1" customWidth="1" outlineLevel="1"/>
    <col min="2" max="2" width="19.85546875" style="1" customWidth="1" collapsed="1"/>
    <col min="3" max="3" width="52.85546875" style="1" hidden="1" customWidth="1" outlineLevel="1"/>
    <col min="4" max="4" width="6.140625" style="2" hidden="1" customWidth="1" outlineLevel="1"/>
    <col min="5" max="5" width="9" style="2" hidden="1" customWidth="1" outlineLevel="1"/>
    <col min="6" max="6" width="52.85546875" style="1" customWidth="1" collapsed="1"/>
    <col min="7" max="7" width="6.140625" style="2" customWidth="1"/>
    <col min="8" max="8" width="14.28515625" style="2" customWidth="1"/>
    <col min="9" max="10" width="14.28515625" style="2" hidden="1" customWidth="1" outlineLevel="1"/>
    <col min="11" max="11" width="52.85546875" style="2" hidden="1" customWidth="1" outlineLevel="1"/>
    <col min="12" max="12" width="7.140625" style="2" hidden="1" customWidth="1" outlineLevel="1"/>
    <col min="13" max="13" width="10.85546875" style="2" hidden="1" customWidth="1" outlineLevel="1"/>
    <col min="14" max="26" width="9" style="2" hidden="1" customWidth="1" outlineLevel="1"/>
    <col min="27" max="27" width="14.28515625" style="2" hidden="1" customWidth="1" outlineLevel="1"/>
    <col min="28" max="28" width="14.28515625" style="2" customWidth="1" collapsed="1"/>
    <col min="29" max="30" width="11.85546875" style="2" hidden="1" customWidth="1" outlineLevel="1"/>
    <col min="31" max="31" width="59.85546875" style="1" hidden="1" customWidth="1" outlineLevel="1"/>
    <col min="32" max="32" width="14.28515625" style="1" hidden="1" customWidth="1" outlineLevel="1"/>
    <col min="33" max="33" width="14.28515625" style="1" customWidth="1" collapsed="1"/>
    <col min="34" max="34" width="14.28515625" style="1" customWidth="1"/>
    <col min="35" max="61" width="9.7109375" style="1" customWidth="1"/>
    <col min="62" max="16384" width="9.140625" style="1"/>
  </cols>
  <sheetData>
    <row r="1" spans="1:61" ht="18.75" customHeight="1">
      <c r="A1" s="605"/>
      <c r="B1" s="605" t="s">
        <v>1</v>
      </c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5"/>
      <c r="P1" s="605"/>
      <c r="Q1" s="605"/>
      <c r="R1" s="605"/>
      <c r="S1" s="605"/>
      <c r="T1" s="605"/>
      <c r="U1" s="605"/>
      <c r="V1" s="605"/>
      <c r="W1" s="605"/>
      <c r="X1" s="605"/>
      <c r="Y1" s="605"/>
      <c r="Z1" s="605"/>
      <c r="AA1" s="605"/>
      <c r="AB1" s="605"/>
      <c r="AC1" s="605"/>
      <c r="AD1" s="605"/>
      <c r="AE1" s="605"/>
      <c r="AF1" s="605"/>
      <c r="AG1" s="606"/>
      <c r="AH1" s="606"/>
    </row>
    <row r="2" spans="1:61">
      <c r="A2" s="510"/>
      <c r="B2" s="510" t="s">
        <v>1113</v>
      </c>
      <c r="C2" s="510"/>
      <c r="D2" s="511"/>
      <c r="E2" s="511"/>
      <c r="F2" s="510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1"/>
      <c r="AD2" s="511"/>
      <c r="AE2" s="510"/>
      <c r="AF2" s="510"/>
      <c r="AG2" s="606"/>
      <c r="AH2" s="606"/>
      <c r="AI2" s="731">
        <v>45383</v>
      </c>
      <c r="AJ2" s="732"/>
      <c r="AK2" s="732"/>
      <c r="AL2" s="732"/>
      <c r="AM2" s="731">
        <v>45413</v>
      </c>
      <c r="AN2" s="732"/>
      <c r="AO2" s="732"/>
      <c r="AP2" s="732"/>
      <c r="AQ2" s="732"/>
      <c r="AR2" s="731">
        <v>45444</v>
      </c>
      <c r="AS2" s="732"/>
      <c r="AT2" s="732"/>
      <c r="AU2" s="732"/>
      <c r="AV2" s="731">
        <v>45474</v>
      </c>
      <c r="AW2" s="732"/>
      <c r="AX2" s="732"/>
      <c r="AY2" s="732"/>
      <c r="AZ2" s="731">
        <v>45505</v>
      </c>
      <c r="BA2" s="732"/>
      <c r="BB2" s="732"/>
      <c r="BC2" s="732"/>
      <c r="BD2" s="732"/>
      <c r="BE2" s="731">
        <v>45536</v>
      </c>
      <c r="BF2" s="732"/>
      <c r="BG2" s="732"/>
      <c r="BH2" s="732"/>
      <c r="BI2" s="732"/>
    </row>
    <row r="3" spans="1:61" ht="16.5" thickBot="1">
      <c r="A3" s="379"/>
      <c r="B3" s="380"/>
      <c r="C3" s="381"/>
      <c r="D3" s="382"/>
      <c r="E3" s="383"/>
      <c r="F3" s="381"/>
      <c r="G3" s="382"/>
      <c r="H3" s="383"/>
      <c r="I3" s="383"/>
      <c r="J3" s="383"/>
      <c r="K3" s="383"/>
      <c r="L3" s="382"/>
      <c r="M3" s="383"/>
      <c r="N3" s="383"/>
      <c r="O3" s="383"/>
      <c r="P3" s="383"/>
      <c r="Q3" s="383"/>
      <c r="R3" s="383"/>
      <c r="S3" s="383"/>
      <c r="T3" s="383"/>
      <c r="U3" s="383"/>
      <c r="V3" s="383"/>
      <c r="W3" s="383"/>
      <c r="X3" s="383"/>
      <c r="Y3" s="383"/>
      <c r="Z3" s="383"/>
      <c r="AA3" s="383"/>
      <c r="AB3" s="383"/>
      <c r="AC3" s="384"/>
      <c r="AD3" s="384"/>
      <c r="AE3" s="378"/>
      <c r="AF3" s="378"/>
      <c r="AG3" s="378"/>
      <c r="AH3" s="378"/>
      <c r="AI3" s="371" t="s">
        <v>1085</v>
      </c>
      <c r="AJ3" s="371" t="s">
        <v>1086</v>
      </c>
      <c r="AK3" s="371" t="s">
        <v>1087</v>
      </c>
      <c r="AL3" s="371" t="s">
        <v>1088</v>
      </c>
      <c r="AM3" s="371" t="s">
        <v>1089</v>
      </c>
      <c r="AN3" s="371" t="s">
        <v>1090</v>
      </c>
      <c r="AO3" s="371" t="s">
        <v>1091</v>
      </c>
      <c r="AP3" s="371" t="s">
        <v>1092</v>
      </c>
      <c r="AQ3" s="371" t="s">
        <v>1093</v>
      </c>
      <c r="AR3" s="371" t="s">
        <v>1094</v>
      </c>
      <c r="AS3" s="371" t="s">
        <v>1095</v>
      </c>
      <c r="AT3" s="371" t="s">
        <v>1096</v>
      </c>
      <c r="AU3" s="371" t="s">
        <v>1097</v>
      </c>
      <c r="AV3" s="371" t="s">
        <v>1098</v>
      </c>
      <c r="AW3" s="371" t="s">
        <v>1099</v>
      </c>
      <c r="AX3" s="371" t="s">
        <v>1100</v>
      </c>
      <c r="AY3" s="371" t="s">
        <v>1101</v>
      </c>
      <c r="AZ3" s="371" t="s">
        <v>1102</v>
      </c>
      <c r="BA3" s="371" t="s">
        <v>1103</v>
      </c>
      <c r="BB3" s="371" t="s">
        <v>1104</v>
      </c>
      <c r="BC3" s="371" t="s">
        <v>1105</v>
      </c>
      <c r="BD3" s="371" t="s">
        <v>1106</v>
      </c>
      <c r="BE3" s="371" t="s">
        <v>1107</v>
      </c>
      <c r="BF3" s="371" t="s">
        <v>1108</v>
      </c>
      <c r="BG3" s="371" t="s">
        <v>1109</v>
      </c>
      <c r="BH3" s="371" t="s">
        <v>1110</v>
      </c>
      <c r="BI3" s="371" t="s">
        <v>1114</v>
      </c>
    </row>
    <row r="4" spans="1:61" ht="45" customHeight="1">
      <c r="A4" s="385" t="s">
        <v>0</v>
      </c>
      <c r="B4" s="386" t="s">
        <v>7</v>
      </c>
      <c r="C4" s="386" t="s">
        <v>1004</v>
      </c>
      <c r="D4" s="386" t="s">
        <v>2</v>
      </c>
      <c r="E4" s="387" t="s">
        <v>1022</v>
      </c>
      <c r="F4" s="388" t="s">
        <v>1005</v>
      </c>
      <c r="G4" s="386" t="s">
        <v>2</v>
      </c>
      <c r="H4" s="389" t="s">
        <v>288</v>
      </c>
      <c r="I4" s="394" t="s">
        <v>1136</v>
      </c>
      <c r="J4" s="394" t="s">
        <v>1181</v>
      </c>
      <c r="K4" s="390" t="s">
        <v>506</v>
      </c>
      <c r="L4" s="386" t="s">
        <v>2</v>
      </c>
      <c r="M4" s="390" t="s">
        <v>507</v>
      </c>
      <c r="N4" s="391" t="s">
        <v>385</v>
      </c>
      <c r="O4" s="392" t="s">
        <v>432</v>
      </c>
      <c r="P4" s="392" t="s">
        <v>434</v>
      </c>
      <c r="Q4" s="392" t="s">
        <v>433</v>
      </c>
      <c r="R4" s="392" t="s">
        <v>435</v>
      </c>
      <c r="S4" s="392" t="s">
        <v>436</v>
      </c>
      <c r="T4" s="392" t="s">
        <v>437</v>
      </c>
      <c r="U4" s="392" t="s">
        <v>438</v>
      </c>
      <c r="V4" s="392" t="s">
        <v>439</v>
      </c>
      <c r="W4" s="392" t="s">
        <v>440</v>
      </c>
      <c r="X4" s="392" t="s">
        <v>441</v>
      </c>
      <c r="Y4" s="392" t="s">
        <v>442</v>
      </c>
      <c r="Z4" s="389" t="s">
        <v>443</v>
      </c>
      <c r="AA4" s="626" t="s">
        <v>1182</v>
      </c>
      <c r="AB4" s="393" t="s">
        <v>649</v>
      </c>
      <c r="AC4" s="394" t="s">
        <v>1021</v>
      </c>
      <c r="AD4" s="390" t="s">
        <v>1020</v>
      </c>
      <c r="AE4" s="624" t="s">
        <v>464</v>
      </c>
      <c r="AF4" s="626" t="s">
        <v>1185</v>
      </c>
      <c r="AG4" s="372" t="s">
        <v>1111</v>
      </c>
      <c r="AH4" s="396" t="s">
        <v>1112</v>
      </c>
      <c r="AI4" s="377">
        <v>45383</v>
      </c>
      <c r="AJ4" s="376">
        <v>45390</v>
      </c>
      <c r="AK4" s="376">
        <v>45397</v>
      </c>
      <c r="AL4" s="376">
        <v>45404</v>
      </c>
      <c r="AM4" s="376">
        <v>45411</v>
      </c>
      <c r="AN4" s="376">
        <v>45418</v>
      </c>
      <c r="AO4" s="376">
        <v>45425</v>
      </c>
      <c r="AP4" s="376">
        <v>45432</v>
      </c>
      <c r="AQ4" s="376">
        <v>45439</v>
      </c>
      <c r="AR4" s="376">
        <v>45446</v>
      </c>
      <c r="AS4" s="376">
        <v>45453</v>
      </c>
      <c r="AT4" s="376">
        <v>45460</v>
      </c>
      <c r="AU4" s="376">
        <v>45467</v>
      </c>
      <c r="AV4" s="376">
        <v>45474</v>
      </c>
      <c r="AW4" s="376">
        <v>45481</v>
      </c>
      <c r="AX4" s="376">
        <v>45488</v>
      </c>
      <c r="AY4" s="376">
        <v>45495</v>
      </c>
      <c r="AZ4" s="376">
        <v>45502</v>
      </c>
      <c r="BA4" s="376">
        <v>45509</v>
      </c>
      <c r="BB4" s="376">
        <v>45516</v>
      </c>
      <c r="BC4" s="376">
        <v>45523</v>
      </c>
      <c r="BD4" s="376">
        <v>45530</v>
      </c>
      <c r="BE4" s="376">
        <v>45537</v>
      </c>
      <c r="BF4" s="376">
        <v>45544</v>
      </c>
      <c r="BG4" s="376">
        <v>45551</v>
      </c>
      <c r="BH4" s="376">
        <v>45558</v>
      </c>
      <c r="BI4" s="376">
        <v>45565</v>
      </c>
    </row>
    <row r="5" spans="1:61" s="65" customFormat="1">
      <c r="A5" s="397">
        <v>1</v>
      </c>
      <c r="B5" s="398"/>
      <c r="C5" s="399" t="s">
        <v>22</v>
      </c>
      <c r="D5" s="398"/>
      <c r="E5" s="398"/>
      <c r="F5" s="399" t="s">
        <v>22</v>
      </c>
      <c r="G5" s="398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98"/>
      <c r="S5" s="398"/>
      <c r="T5" s="398"/>
      <c r="U5" s="398"/>
      <c r="V5" s="398"/>
      <c r="W5" s="398"/>
      <c r="X5" s="398"/>
      <c r="Y5" s="398"/>
      <c r="Z5" s="402"/>
      <c r="AA5" s="658"/>
      <c r="AB5" s="400"/>
      <c r="AC5" s="401"/>
      <c r="AD5" s="398"/>
      <c r="AE5" s="400"/>
      <c r="AF5" s="662"/>
      <c r="AG5" s="403"/>
      <c r="AH5" s="404"/>
      <c r="AI5" s="485"/>
      <c r="AJ5" s="486"/>
      <c r="AK5" s="486"/>
      <c r="AL5" s="486"/>
      <c r="AM5" s="486"/>
      <c r="AN5" s="486"/>
      <c r="AO5" s="486"/>
      <c r="AP5" s="486"/>
      <c r="AQ5" s="486"/>
      <c r="AR5" s="486"/>
      <c r="AS5" s="486"/>
      <c r="AT5" s="486"/>
      <c r="AU5" s="486"/>
      <c r="AV5" s="486"/>
      <c r="AW5" s="486"/>
      <c r="AX5" s="486"/>
      <c r="AY5" s="486"/>
      <c r="AZ5" s="486"/>
      <c r="BA5" s="486"/>
      <c r="BB5" s="486"/>
      <c r="BC5" s="486"/>
      <c r="BD5" s="486"/>
      <c r="BE5" s="486"/>
      <c r="BF5" s="486"/>
      <c r="BG5" s="486"/>
      <c r="BH5" s="486"/>
      <c r="BI5" s="486"/>
    </row>
    <row r="6" spans="1:61" ht="30">
      <c r="A6" s="405">
        <f>A5+1</f>
        <v>2</v>
      </c>
      <c r="B6" s="497" t="s">
        <v>8</v>
      </c>
      <c r="C6" s="498" t="s">
        <v>3</v>
      </c>
      <c r="D6" s="407" t="s">
        <v>289</v>
      </c>
      <c r="E6" s="407">
        <v>83.4</v>
      </c>
      <c r="F6" s="499" t="s">
        <v>3</v>
      </c>
      <c r="G6" s="409" t="s">
        <v>289</v>
      </c>
      <c r="H6" s="410">
        <v>83.4</v>
      </c>
      <c r="I6" s="410">
        <v>0.55000000000000004</v>
      </c>
      <c r="J6" s="410">
        <f>I6*H6</f>
        <v>45.870000000000005</v>
      </c>
      <c r="K6" s="410"/>
      <c r="L6" s="410" t="s">
        <v>289</v>
      </c>
      <c r="M6" s="410"/>
      <c r="N6" s="410">
        <v>51.98</v>
      </c>
      <c r="O6" s="410">
        <v>10</v>
      </c>
      <c r="P6" s="410">
        <v>19.399999999999999</v>
      </c>
      <c r="Q6" s="410"/>
      <c r="R6" s="410"/>
      <c r="S6" s="410"/>
      <c r="T6" s="410"/>
      <c r="U6" s="410"/>
      <c r="V6" s="410"/>
      <c r="W6" s="410"/>
      <c r="X6" s="410"/>
      <c r="Y6" s="410"/>
      <c r="Z6" s="625"/>
      <c r="AA6" s="649">
        <f>J6</f>
        <v>45.870000000000005</v>
      </c>
      <c r="AB6" s="411">
        <f>SUM(N6:Z6)</f>
        <v>81.38</v>
      </c>
      <c r="AC6" s="412">
        <f t="shared" ref="AC6:AC13" si="0">H6-AB6</f>
        <v>2.0200000000000102</v>
      </c>
      <c r="AD6" s="413">
        <f t="shared" ref="AD6:AD13" si="1">E6-AB6</f>
        <v>2.0200000000000102</v>
      </c>
      <c r="AE6" s="655" t="s">
        <v>410</v>
      </c>
      <c r="AF6" s="685">
        <f>I6*AG6</f>
        <v>0</v>
      </c>
      <c r="AG6" s="474">
        <f>SUM(AI6:BI6)</f>
        <v>0</v>
      </c>
      <c r="AH6" s="473">
        <f t="shared" ref="AH6:AH13" si="2">AB6-AG6</f>
        <v>81.38</v>
      </c>
      <c r="AI6" s="487"/>
      <c r="AJ6" s="488"/>
      <c r="AK6" s="488"/>
      <c r="AL6" s="488"/>
      <c r="AM6" s="488"/>
      <c r="AN6" s="488"/>
      <c r="AO6" s="488"/>
      <c r="AP6" s="488"/>
      <c r="AQ6" s="488"/>
      <c r="AR6" s="488"/>
      <c r="AS6" s="488"/>
      <c r="AT6" s="488"/>
      <c r="AU6" s="488"/>
      <c r="AV6" s="488"/>
      <c r="AW6" s="488"/>
      <c r="AX6" s="488"/>
      <c r="AY6" s="488"/>
      <c r="AZ6" s="488"/>
      <c r="BA6" s="488"/>
      <c r="BB6" s="488"/>
      <c r="BC6" s="488"/>
      <c r="BD6" s="488"/>
      <c r="BE6" s="488"/>
      <c r="BF6" s="488"/>
      <c r="BG6" s="488"/>
      <c r="BH6" s="488"/>
      <c r="BI6" s="488"/>
    </row>
    <row r="7" spans="1:61" ht="30">
      <c r="A7" s="405">
        <f t="shared" ref="A7:A71" si="3">A6+1</f>
        <v>3</v>
      </c>
      <c r="B7" s="497" t="s">
        <v>9</v>
      </c>
      <c r="C7" s="498" t="s">
        <v>4</v>
      </c>
      <c r="D7" s="407" t="s">
        <v>290</v>
      </c>
      <c r="E7" s="407">
        <v>300.24</v>
      </c>
      <c r="F7" s="499" t="s">
        <v>4</v>
      </c>
      <c r="G7" s="409" t="s">
        <v>290</v>
      </c>
      <c r="H7" s="410">
        <v>300.24</v>
      </c>
      <c r="I7" s="410">
        <v>0.03</v>
      </c>
      <c r="J7" s="410">
        <f t="shared" ref="J7:J71" si="4">I7*H7</f>
        <v>9.0071999999999992</v>
      </c>
      <c r="K7" s="410"/>
      <c r="L7" s="410" t="s">
        <v>290</v>
      </c>
      <c r="M7" s="410"/>
      <c r="N7" s="410">
        <v>187.12799999999999</v>
      </c>
      <c r="O7" s="410">
        <v>36</v>
      </c>
      <c r="P7" s="410">
        <v>69.84</v>
      </c>
      <c r="Q7" s="410"/>
      <c r="R7" s="410"/>
      <c r="S7" s="410"/>
      <c r="T7" s="410"/>
      <c r="U7" s="410"/>
      <c r="V7" s="410"/>
      <c r="W7" s="410"/>
      <c r="X7" s="410"/>
      <c r="Y7" s="410"/>
      <c r="Z7" s="625"/>
      <c r="AA7" s="649">
        <f t="shared" ref="AA7:AA13" si="5">J7</f>
        <v>9.0071999999999992</v>
      </c>
      <c r="AB7" s="411">
        <f t="shared" ref="AB7:AB71" si="6">SUM(N7:Z7)</f>
        <v>292.96799999999996</v>
      </c>
      <c r="AC7" s="412">
        <f t="shared" si="0"/>
        <v>7.2720000000000482</v>
      </c>
      <c r="AD7" s="413">
        <f t="shared" si="1"/>
        <v>7.2720000000000482</v>
      </c>
      <c r="AE7" s="655" t="s">
        <v>410</v>
      </c>
      <c r="AF7" s="685">
        <f t="shared" ref="AF7:AF71" si="7">I7*AG7</f>
        <v>0</v>
      </c>
      <c r="AG7" s="474">
        <f t="shared" ref="AG7:AG71" si="8">SUM(AI7:BI7)</f>
        <v>0</v>
      </c>
      <c r="AH7" s="475">
        <f t="shared" si="2"/>
        <v>292.96799999999996</v>
      </c>
      <c r="AI7" s="487"/>
      <c r="AJ7" s="488"/>
      <c r="AK7" s="488"/>
      <c r="AL7" s="488"/>
      <c r="AM7" s="488"/>
      <c r="AN7" s="488"/>
      <c r="AO7" s="488"/>
      <c r="AP7" s="488"/>
      <c r="AQ7" s="488"/>
      <c r="AR7" s="488"/>
      <c r="AS7" s="488"/>
      <c r="AT7" s="488"/>
      <c r="AU7" s="488"/>
      <c r="AV7" s="488"/>
      <c r="AW7" s="488"/>
      <c r="AX7" s="488"/>
      <c r="AY7" s="488"/>
      <c r="AZ7" s="488"/>
      <c r="BA7" s="488"/>
      <c r="BB7" s="488"/>
      <c r="BC7" s="488"/>
      <c r="BD7" s="488"/>
      <c r="BE7" s="488"/>
      <c r="BF7" s="488"/>
      <c r="BG7" s="488"/>
      <c r="BH7" s="488"/>
      <c r="BI7" s="488"/>
    </row>
    <row r="8" spans="1:61" ht="45">
      <c r="A8" s="405">
        <f t="shared" si="3"/>
        <v>4</v>
      </c>
      <c r="B8" s="497" t="s">
        <v>10</v>
      </c>
      <c r="C8" s="498" t="s">
        <v>5</v>
      </c>
      <c r="D8" s="407" t="s">
        <v>289</v>
      </c>
      <c r="E8" s="415">
        <v>1.6950000000000001</v>
      </c>
      <c r="F8" s="499" t="s">
        <v>5</v>
      </c>
      <c r="G8" s="409" t="s">
        <v>289</v>
      </c>
      <c r="H8" s="410">
        <v>1.6950000000000001</v>
      </c>
      <c r="I8" s="410">
        <v>0.55000000000000004</v>
      </c>
      <c r="J8" s="410">
        <f t="shared" si="4"/>
        <v>0.93225000000000013</v>
      </c>
      <c r="K8" s="410"/>
      <c r="L8" s="410" t="s">
        <v>289</v>
      </c>
      <c r="M8" s="410"/>
      <c r="N8" s="410">
        <v>0.5</v>
      </c>
      <c r="O8" s="410">
        <v>0.1</v>
      </c>
      <c r="P8" s="410">
        <v>1.095</v>
      </c>
      <c r="Q8" s="410">
        <v>22.7</v>
      </c>
      <c r="R8" s="410">
        <v>35.799999999999997</v>
      </c>
      <c r="S8" s="410">
        <v>42</v>
      </c>
      <c r="T8" s="410">
        <v>19.87</v>
      </c>
      <c r="U8" s="410"/>
      <c r="V8" s="410"/>
      <c r="W8" s="410"/>
      <c r="X8" s="410"/>
      <c r="Y8" s="410"/>
      <c r="Z8" s="625"/>
      <c r="AA8" s="649">
        <f t="shared" si="5"/>
        <v>0.93225000000000013</v>
      </c>
      <c r="AB8" s="411">
        <f t="shared" si="6"/>
        <v>122.065</v>
      </c>
      <c r="AC8" s="412">
        <f t="shared" si="0"/>
        <v>-120.37</v>
      </c>
      <c r="AD8" s="413">
        <f t="shared" si="1"/>
        <v>-120.37</v>
      </c>
      <c r="AE8" s="655" t="s">
        <v>410</v>
      </c>
      <c r="AF8" s="685">
        <f t="shared" si="7"/>
        <v>0</v>
      </c>
      <c r="AG8" s="474">
        <f t="shared" si="8"/>
        <v>0</v>
      </c>
      <c r="AH8" s="475">
        <f t="shared" si="2"/>
        <v>122.065</v>
      </c>
      <c r="AI8" s="487"/>
      <c r="AJ8" s="488"/>
      <c r="AK8" s="488"/>
      <c r="AL8" s="488"/>
      <c r="AM8" s="488"/>
      <c r="AN8" s="488"/>
      <c r="AO8" s="488"/>
      <c r="AP8" s="488"/>
      <c r="AQ8" s="488"/>
      <c r="AR8" s="488"/>
      <c r="AS8" s="488"/>
      <c r="AT8" s="488"/>
      <c r="AU8" s="488"/>
      <c r="AV8" s="488"/>
      <c r="AW8" s="488"/>
      <c r="AX8" s="488"/>
      <c r="AY8" s="488"/>
      <c r="AZ8" s="488"/>
      <c r="BA8" s="488"/>
      <c r="BB8" s="488"/>
      <c r="BC8" s="488"/>
      <c r="BD8" s="488"/>
      <c r="BE8" s="488"/>
      <c r="BF8" s="488"/>
      <c r="BG8" s="488"/>
      <c r="BH8" s="488"/>
      <c r="BI8" s="488"/>
    </row>
    <row r="9" spans="1:61" ht="30">
      <c r="A9" s="405">
        <f t="shared" si="3"/>
        <v>5</v>
      </c>
      <c r="B9" s="497" t="s">
        <v>11</v>
      </c>
      <c r="C9" s="498" t="s">
        <v>6</v>
      </c>
      <c r="D9" s="407" t="s">
        <v>290</v>
      </c>
      <c r="E9" s="407">
        <v>5.4240000000000004</v>
      </c>
      <c r="F9" s="499" t="s">
        <v>6</v>
      </c>
      <c r="G9" s="409" t="s">
        <v>290</v>
      </c>
      <c r="H9" s="410">
        <v>5.4240000000000004</v>
      </c>
      <c r="I9" s="410">
        <v>0.03</v>
      </c>
      <c r="J9" s="410">
        <f t="shared" si="4"/>
        <v>0.16272</v>
      </c>
      <c r="K9" s="410"/>
      <c r="L9" s="410" t="s">
        <v>290</v>
      </c>
      <c r="M9" s="410"/>
      <c r="N9" s="410">
        <v>1.6</v>
      </c>
      <c r="O9" s="410">
        <v>0.32000000000000006</v>
      </c>
      <c r="P9" s="410">
        <v>3.504</v>
      </c>
      <c r="Q9" s="410">
        <v>72.64</v>
      </c>
      <c r="R9" s="410">
        <v>114.56</v>
      </c>
      <c r="S9" s="410">
        <v>134.4</v>
      </c>
      <c r="T9" s="410">
        <v>63.584000000000003</v>
      </c>
      <c r="U9" s="410"/>
      <c r="V9" s="410"/>
      <c r="W9" s="410"/>
      <c r="X9" s="410"/>
      <c r="Y9" s="410"/>
      <c r="Z9" s="625"/>
      <c r="AA9" s="649">
        <f t="shared" si="5"/>
        <v>0.16272</v>
      </c>
      <c r="AB9" s="411">
        <f t="shared" si="6"/>
        <v>390.608</v>
      </c>
      <c r="AC9" s="412">
        <f t="shared" si="0"/>
        <v>-385.18400000000003</v>
      </c>
      <c r="AD9" s="413">
        <f t="shared" si="1"/>
        <v>-385.18400000000003</v>
      </c>
      <c r="AE9" s="655" t="s">
        <v>410</v>
      </c>
      <c r="AF9" s="685">
        <f t="shared" si="7"/>
        <v>0</v>
      </c>
      <c r="AG9" s="474">
        <f t="shared" si="8"/>
        <v>0</v>
      </c>
      <c r="AH9" s="475">
        <f t="shared" si="2"/>
        <v>390.608</v>
      </c>
      <c r="AI9" s="487"/>
      <c r="AJ9" s="488"/>
      <c r="AK9" s="488"/>
      <c r="AL9" s="488"/>
      <c r="AM9" s="488"/>
      <c r="AN9" s="488"/>
      <c r="AO9" s="488"/>
      <c r="AP9" s="488"/>
      <c r="AQ9" s="488"/>
      <c r="AR9" s="488"/>
      <c r="AS9" s="488"/>
      <c r="AT9" s="488"/>
      <c r="AU9" s="488"/>
      <c r="AV9" s="488"/>
      <c r="AW9" s="488"/>
      <c r="AX9" s="488"/>
      <c r="AY9" s="488"/>
      <c r="AZ9" s="488"/>
      <c r="BA9" s="488"/>
      <c r="BB9" s="488"/>
      <c r="BC9" s="488"/>
      <c r="BD9" s="488"/>
      <c r="BE9" s="488"/>
      <c r="BF9" s="488"/>
      <c r="BG9" s="488"/>
      <c r="BH9" s="488"/>
      <c r="BI9" s="488"/>
    </row>
    <row r="10" spans="1:61" ht="30">
      <c r="A10" s="405">
        <f t="shared" si="3"/>
        <v>6</v>
      </c>
      <c r="B10" s="497" t="s">
        <v>12</v>
      </c>
      <c r="C10" s="498" t="s">
        <v>13</v>
      </c>
      <c r="D10" s="407" t="s">
        <v>291</v>
      </c>
      <c r="E10" s="407">
        <v>594</v>
      </c>
      <c r="F10" s="499" t="s">
        <v>13</v>
      </c>
      <c r="G10" s="409" t="s">
        <v>291</v>
      </c>
      <c r="H10" s="410">
        <v>594</v>
      </c>
      <c r="I10" s="410">
        <v>0.52</v>
      </c>
      <c r="J10" s="410">
        <f t="shared" si="4"/>
        <v>308.88</v>
      </c>
      <c r="K10" s="410"/>
      <c r="L10" s="410" t="s">
        <v>291</v>
      </c>
      <c r="M10" s="410"/>
      <c r="N10" s="410">
        <v>0</v>
      </c>
      <c r="O10" s="410">
        <v>14.2</v>
      </c>
      <c r="P10" s="410">
        <v>7.5</v>
      </c>
      <c r="Q10" s="410">
        <v>15.9</v>
      </c>
      <c r="R10" s="410"/>
      <c r="S10" s="410"/>
      <c r="T10" s="410"/>
      <c r="U10" s="410"/>
      <c r="V10" s="410"/>
      <c r="W10" s="410"/>
      <c r="X10" s="410"/>
      <c r="Y10" s="410"/>
      <c r="Z10" s="625"/>
      <c r="AA10" s="649">
        <f t="shared" si="5"/>
        <v>308.88</v>
      </c>
      <c r="AB10" s="411">
        <f t="shared" si="6"/>
        <v>37.6</v>
      </c>
      <c r="AC10" s="412">
        <f t="shared" si="0"/>
        <v>556.4</v>
      </c>
      <c r="AD10" s="413">
        <f t="shared" si="1"/>
        <v>556.4</v>
      </c>
      <c r="AE10" s="655" t="s">
        <v>411</v>
      </c>
      <c r="AF10" s="685">
        <f t="shared" si="7"/>
        <v>0</v>
      </c>
      <c r="AG10" s="474">
        <f t="shared" si="8"/>
        <v>0</v>
      </c>
      <c r="AH10" s="475">
        <f t="shared" si="2"/>
        <v>37.6</v>
      </c>
      <c r="AI10" s="487"/>
      <c r="AJ10" s="488"/>
      <c r="AK10" s="488"/>
      <c r="AL10" s="488"/>
      <c r="AM10" s="488"/>
      <c r="AN10" s="488"/>
      <c r="AO10" s="488"/>
      <c r="AP10" s="488"/>
      <c r="AQ10" s="488"/>
      <c r="AR10" s="488"/>
      <c r="AS10" s="488"/>
      <c r="AT10" s="488"/>
      <c r="AU10" s="488"/>
      <c r="AV10" s="488"/>
      <c r="AW10" s="488"/>
      <c r="AX10" s="488"/>
      <c r="AY10" s="488"/>
      <c r="AZ10" s="488"/>
      <c r="BA10" s="488"/>
      <c r="BB10" s="488"/>
      <c r="BC10" s="488"/>
      <c r="BD10" s="488"/>
      <c r="BE10" s="488"/>
      <c r="BF10" s="488"/>
      <c r="BG10" s="488"/>
      <c r="BH10" s="488"/>
      <c r="BI10" s="488"/>
    </row>
    <row r="11" spans="1:61" ht="30">
      <c r="A11" s="405">
        <f t="shared" si="3"/>
        <v>7</v>
      </c>
      <c r="B11" s="497" t="s">
        <v>9</v>
      </c>
      <c r="C11" s="498" t="s">
        <v>4</v>
      </c>
      <c r="D11" s="407" t="s">
        <v>290</v>
      </c>
      <c r="E11" s="407">
        <v>290.82239999999996</v>
      </c>
      <c r="F11" s="499" t="s">
        <v>4</v>
      </c>
      <c r="G11" s="409" t="s">
        <v>290</v>
      </c>
      <c r="H11" s="410">
        <v>290.82239999999996</v>
      </c>
      <c r="I11" s="410">
        <v>0.03</v>
      </c>
      <c r="J11" s="410">
        <f t="shared" si="4"/>
        <v>8.7246719999999982</v>
      </c>
      <c r="K11" s="410"/>
      <c r="L11" s="410" t="s">
        <v>290</v>
      </c>
      <c r="M11" s="410"/>
      <c r="N11" s="410">
        <v>0</v>
      </c>
      <c r="O11" s="410">
        <v>6.9523199999999994</v>
      </c>
      <c r="P11" s="410">
        <v>3.6719999999999993</v>
      </c>
      <c r="Q11" s="410">
        <v>7.7846399999999996</v>
      </c>
      <c r="R11" s="410"/>
      <c r="S11" s="410"/>
      <c r="T11" s="410"/>
      <c r="U11" s="410"/>
      <c r="V11" s="410"/>
      <c r="W11" s="410"/>
      <c r="X11" s="410"/>
      <c r="Y11" s="410"/>
      <c r="Z11" s="625"/>
      <c r="AA11" s="649">
        <f t="shared" si="5"/>
        <v>8.7246719999999982</v>
      </c>
      <c r="AB11" s="411">
        <f t="shared" si="6"/>
        <v>18.40896</v>
      </c>
      <c r="AC11" s="412">
        <f t="shared" si="0"/>
        <v>272.41343999999998</v>
      </c>
      <c r="AD11" s="413">
        <f t="shared" si="1"/>
        <v>272.41343999999998</v>
      </c>
      <c r="AE11" s="655" t="s">
        <v>411</v>
      </c>
      <c r="AF11" s="685">
        <f t="shared" si="7"/>
        <v>0</v>
      </c>
      <c r="AG11" s="474">
        <f t="shared" si="8"/>
        <v>0</v>
      </c>
      <c r="AH11" s="475">
        <f t="shared" si="2"/>
        <v>18.40896</v>
      </c>
      <c r="AI11" s="487"/>
      <c r="AJ11" s="488"/>
      <c r="AK11" s="488"/>
      <c r="AL11" s="488"/>
      <c r="AM11" s="488"/>
      <c r="AN11" s="488"/>
      <c r="AO11" s="488"/>
      <c r="AP11" s="488"/>
      <c r="AQ11" s="488"/>
      <c r="AR11" s="488"/>
      <c r="AS11" s="488"/>
      <c r="AT11" s="488"/>
      <c r="AU11" s="488"/>
      <c r="AV11" s="488"/>
      <c r="AW11" s="488"/>
      <c r="AX11" s="488"/>
      <c r="AY11" s="488"/>
      <c r="AZ11" s="488"/>
      <c r="BA11" s="488"/>
      <c r="BB11" s="488"/>
      <c r="BC11" s="488"/>
      <c r="BD11" s="488"/>
      <c r="BE11" s="488"/>
      <c r="BF11" s="488"/>
      <c r="BG11" s="488"/>
      <c r="BH11" s="488"/>
      <c r="BI11" s="488"/>
    </row>
    <row r="12" spans="1:61" ht="30">
      <c r="A12" s="405">
        <f t="shared" si="3"/>
        <v>8</v>
      </c>
      <c r="B12" s="497"/>
      <c r="C12" s="498"/>
      <c r="D12" s="407"/>
      <c r="E12" s="407"/>
      <c r="F12" s="500" t="s">
        <v>415</v>
      </c>
      <c r="G12" s="417" t="s">
        <v>289</v>
      </c>
      <c r="H12" s="736">
        <v>29.97</v>
      </c>
      <c r="I12" s="418">
        <v>0.55000000000000004</v>
      </c>
      <c r="J12" s="418">
        <f t="shared" si="4"/>
        <v>16.483499999999999</v>
      </c>
      <c r="K12" s="418"/>
      <c r="L12" s="418" t="s">
        <v>289</v>
      </c>
      <c r="M12" s="418"/>
      <c r="N12" s="418">
        <v>0</v>
      </c>
      <c r="O12" s="418">
        <v>0</v>
      </c>
      <c r="P12" s="418">
        <v>0</v>
      </c>
      <c r="Q12" s="418">
        <v>10</v>
      </c>
      <c r="R12" s="418">
        <v>10</v>
      </c>
      <c r="S12" s="418">
        <v>2.63</v>
      </c>
      <c r="T12" s="418">
        <v>7.34</v>
      </c>
      <c r="U12" s="418"/>
      <c r="V12" s="418"/>
      <c r="W12" s="418"/>
      <c r="X12" s="418"/>
      <c r="Y12" s="418"/>
      <c r="Z12" s="615"/>
      <c r="AA12" s="649">
        <f t="shared" si="5"/>
        <v>16.483499999999999</v>
      </c>
      <c r="AB12" s="419">
        <f t="shared" si="6"/>
        <v>29.97</v>
      </c>
      <c r="AC12" s="420">
        <f t="shared" si="0"/>
        <v>0</v>
      </c>
      <c r="AD12" s="413">
        <f t="shared" si="1"/>
        <v>-29.97</v>
      </c>
      <c r="AE12" s="638" t="s">
        <v>458</v>
      </c>
      <c r="AF12" s="686">
        <f t="shared" si="7"/>
        <v>0</v>
      </c>
      <c r="AG12" s="474">
        <f t="shared" si="8"/>
        <v>0</v>
      </c>
      <c r="AH12" s="475">
        <f t="shared" si="2"/>
        <v>29.97</v>
      </c>
      <c r="AI12" s="487"/>
      <c r="AJ12" s="488"/>
      <c r="AK12" s="488"/>
      <c r="AL12" s="488"/>
      <c r="AM12" s="488"/>
      <c r="AN12" s="488"/>
      <c r="AO12" s="488"/>
      <c r="AP12" s="488"/>
      <c r="AQ12" s="488"/>
      <c r="AR12" s="488"/>
      <c r="AS12" s="488"/>
      <c r="AT12" s="488"/>
      <c r="AU12" s="488"/>
      <c r="AV12" s="488"/>
      <c r="AW12" s="488"/>
      <c r="AX12" s="488"/>
      <c r="AY12" s="488"/>
      <c r="AZ12" s="488"/>
      <c r="BA12" s="488"/>
      <c r="BB12" s="488"/>
      <c r="BC12" s="488"/>
      <c r="BD12" s="488"/>
      <c r="BE12" s="488"/>
      <c r="BF12" s="488"/>
      <c r="BG12" s="488"/>
      <c r="BH12" s="488"/>
      <c r="BI12" s="488"/>
    </row>
    <row r="13" spans="1:61" ht="30">
      <c r="A13" s="405">
        <f t="shared" si="3"/>
        <v>9</v>
      </c>
      <c r="B13" s="497" t="s">
        <v>9</v>
      </c>
      <c r="C13" s="498"/>
      <c r="D13" s="407"/>
      <c r="E13" s="415"/>
      <c r="F13" s="500" t="s">
        <v>4</v>
      </c>
      <c r="G13" s="417" t="s">
        <v>290</v>
      </c>
      <c r="H13" s="736">
        <v>143.86000000000001</v>
      </c>
      <c r="I13" s="418">
        <v>0.03</v>
      </c>
      <c r="J13" s="418">
        <f t="shared" si="4"/>
        <v>4.3158000000000003</v>
      </c>
      <c r="K13" s="418"/>
      <c r="L13" s="418" t="s">
        <v>290</v>
      </c>
      <c r="M13" s="418"/>
      <c r="N13" s="418">
        <v>0</v>
      </c>
      <c r="O13" s="418">
        <v>0</v>
      </c>
      <c r="P13" s="418">
        <v>0</v>
      </c>
      <c r="Q13" s="418">
        <v>48</v>
      </c>
      <c r="R13" s="418">
        <v>48</v>
      </c>
      <c r="S13" s="418">
        <v>12.623999999999999</v>
      </c>
      <c r="T13" s="418">
        <v>35.231999999999999</v>
      </c>
      <c r="U13" s="418"/>
      <c r="V13" s="418"/>
      <c r="W13" s="418"/>
      <c r="X13" s="418"/>
      <c r="Y13" s="418"/>
      <c r="Z13" s="615"/>
      <c r="AA13" s="649">
        <f t="shared" si="5"/>
        <v>4.3158000000000003</v>
      </c>
      <c r="AB13" s="419">
        <f t="shared" si="6"/>
        <v>143.85599999999999</v>
      </c>
      <c r="AC13" s="422">
        <f t="shared" si="0"/>
        <v>4.0000000000190994E-3</v>
      </c>
      <c r="AD13" s="413">
        <f t="shared" si="1"/>
        <v>-143.85599999999999</v>
      </c>
      <c r="AE13" s="638" t="s">
        <v>459</v>
      </c>
      <c r="AF13" s="686">
        <f t="shared" si="7"/>
        <v>0</v>
      </c>
      <c r="AG13" s="474">
        <f t="shared" si="8"/>
        <v>0</v>
      </c>
      <c r="AH13" s="475">
        <f t="shared" si="2"/>
        <v>143.85599999999999</v>
      </c>
      <c r="AI13" s="487"/>
      <c r="AJ13" s="488"/>
      <c r="AK13" s="488"/>
      <c r="AL13" s="488"/>
      <c r="AM13" s="488"/>
      <c r="AN13" s="488"/>
      <c r="AO13" s="488"/>
      <c r="AP13" s="488"/>
      <c r="AQ13" s="488"/>
      <c r="AR13" s="488"/>
      <c r="AS13" s="488"/>
      <c r="AT13" s="488"/>
      <c r="AU13" s="488"/>
      <c r="AV13" s="488"/>
      <c r="AW13" s="488"/>
      <c r="AX13" s="488"/>
      <c r="AY13" s="488"/>
      <c r="AZ13" s="488"/>
      <c r="BA13" s="488"/>
      <c r="BB13" s="488"/>
      <c r="BC13" s="488"/>
      <c r="BD13" s="488"/>
      <c r="BE13" s="488"/>
      <c r="BF13" s="488"/>
      <c r="BG13" s="488"/>
      <c r="BH13" s="488"/>
      <c r="BI13" s="488"/>
    </row>
    <row r="14" spans="1:61" s="65" customFormat="1">
      <c r="A14" s="397">
        <f t="shared" si="3"/>
        <v>10</v>
      </c>
      <c r="B14" s="501"/>
      <c r="C14" s="502" t="s">
        <v>23</v>
      </c>
      <c r="D14" s="423"/>
      <c r="E14" s="423"/>
      <c r="F14" s="503" t="s">
        <v>23</v>
      </c>
      <c r="G14" s="424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631"/>
      <c r="AA14" s="663"/>
      <c r="AB14" s="426"/>
      <c r="AC14" s="427"/>
      <c r="AD14" s="424"/>
      <c r="AE14" s="642"/>
      <c r="AF14" s="687">
        <f t="shared" si="7"/>
        <v>0</v>
      </c>
      <c r="AG14" s="476"/>
      <c r="AH14" s="477"/>
      <c r="AI14" s="485"/>
      <c r="AJ14" s="486"/>
      <c r="AK14" s="486"/>
      <c r="AL14" s="486"/>
      <c r="AM14" s="486"/>
      <c r="AN14" s="486"/>
      <c r="AO14" s="486"/>
      <c r="AP14" s="486"/>
      <c r="AQ14" s="486"/>
      <c r="AR14" s="486"/>
      <c r="AS14" s="486"/>
      <c r="AT14" s="486"/>
      <c r="AU14" s="486"/>
      <c r="AV14" s="486"/>
      <c r="AW14" s="486"/>
      <c r="AX14" s="486"/>
      <c r="AY14" s="486"/>
      <c r="AZ14" s="486"/>
      <c r="BA14" s="486"/>
      <c r="BB14" s="486"/>
      <c r="BC14" s="486"/>
      <c r="BD14" s="486"/>
      <c r="BE14" s="486"/>
      <c r="BF14" s="486"/>
      <c r="BG14" s="486"/>
      <c r="BH14" s="486"/>
      <c r="BI14" s="486"/>
    </row>
    <row r="15" spans="1:61" ht="60">
      <c r="A15" s="405">
        <f t="shared" si="3"/>
        <v>11</v>
      </c>
      <c r="B15" s="497" t="s">
        <v>14</v>
      </c>
      <c r="C15" s="498" t="s">
        <v>15</v>
      </c>
      <c r="D15" s="407" t="s">
        <v>289</v>
      </c>
      <c r="E15" s="407">
        <v>1000</v>
      </c>
      <c r="F15" s="499" t="s">
        <v>15</v>
      </c>
      <c r="G15" s="409" t="s">
        <v>289</v>
      </c>
      <c r="H15" s="410">
        <v>1000</v>
      </c>
      <c r="I15" s="410">
        <v>0.36</v>
      </c>
      <c r="J15" s="410">
        <f t="shared" si="4"/>
        <v>360</v>
      </c>
      <c r="K15" s="410"/>
      <c r="L15" s="410" t="s">
        <v>289</v>
      </c>
      <c r="M15" s="410"/>
      <c r="N15" s="410">
        <v>850</v>
      </c>
      <c r="O15" s="410">
        <v>251</v>
      </c>
      <c r="P15" s="410">
        <v>224</v>
      </c>
      <c r="Q15" s="410"/>
      <c r="R15" s="410"/>
      <c r="S15" s="410"/>
      <c r="T15" s="410"/>
      <c r="U15" s="410"/>
      <c r="V15" s="410"/>
      <c r="W15" s="410"/>
      <c r="X15" s="410"/>
      <c r="Y15" s="410"/>
      <c r="Z15" s="625"/>
      <c r="AA15" s="649">
        <f t="shared" ref="AA15:AA16" si="9">J15</f>
        <v>360</v>
      </c>
      <c r="AB15" s="411">
        <f t="shared" si="6"/>
        <v>1325</v>
      </c>
      <c r="AC15" s="412">
        <f>H15-AB15</f>
        <v>-325</v>
      </c>
      <c r="AD15" s="413">
        <f>E15-AB15</f>
        <v>-325</v>
      </c>
      <c r="AE15" s="655" t="s">
        <v>1070</v>
      </c>
      <c r="AF15" s="685">
        <f t="shared" si="7"/>
        <v>0</v>
      </c>
      <c r="AG15" s="474">
        <f t="shared" si="8"/>
        <v>0</v>
      </c>
      <c r="AH15" s="475">
        <f>AB15-AG15</f>
        <v>1325</v>
      </c>
      <c r="AI15" s="487"/>
      <c r="AJ15" s="488"/>
      <c r="AK15" s="488"/>
      <c r="AL15" s="488"/>
      <c r="AM15" s="488"/>
      <c r="AN15" s="488"/>
      <c r="AO15" s="488"/>
      <c r="AP15" s="488"/>
      <c r="AQ15" s="488"/>
      <c r="AR15" s="488"/>
      <c r="AS15" s="488"/>
      <c r="AT15" s="488"/>
      <c r="AU15" s="488"/>
      <c r="AV15" s="488"/>
      <c r="AW15" s="488"/>
      <c r="AX15" s="488"/>
      <c r="AY15" s="488"/>
      <c r="AZ15" s="488"/>
      <c r="BA15" s="488"/>
      <c r="BB15" s="488"/>
      <c r="BC15" s="488"/>
      <c r="BD15" s="488"/>
      <c r="BE15" s="488"/>
      <c r="BF15" s="488"/>
      <c r="BG15" s="488"/>
      <c r="BH15" s="488"/>
      <c r="BI15" s="488"/>
    </row>
    <row r="16" spans="1:61">
      <c r="A16" s="405">
        <f t="shared" si="3"/>
        <v>12</v>
      </c>
      <c r="B16" s="497" t="s">
        <v>16</v>
      </c>
      <c r="C16" s="498" t="s">
        <v>17</v>
      </c>
      <c r="D16" s="407" t="s">
        <v>292</v>
      </c>
      <c r="E16" s="407">
        <v>1750</v>
      </c>
      <c r="F16" s="499" t="s">
        <v>17</v>
      </c>
      <c r="G16" s="409" t="s">
        <v>292</v>
      </c>
      <c r="H16" s="410">
        <v>1750</v>
      </c>
      <c r="I16" s="410">
        <v>0.03</v>
      </c>
      <c r="J16" s="410">
        <f t="shared" si="4"/>
        <v>52.5</v>
      </c>
      <c r="K16" s="410"/>
      <c r="L16" s="410" t="s">
        <v>292</v>
      </c>
      <c r="M16" s="410"/>
      <c r="N16" s="410">
        <v>1530</v>
      </c>
      <c r="O16" s="410">
        <v>451.8</v>
      </c>
      <c r="P16" s="410">
        <v>403.2</v>
      </c>
      <c r="Q16" s="410"/>
      <c r="R16" s="410"/>
      <c r="S16" s="410"/>
      <c r="T16" s="410"/>
      <c r="U16" s="410"/>
      <c r="V16" s="410"/>
      <c r="W16" s="410"/>
      <c r="X16" s="410"/>
      <c r="Y16" s="410"/>
      <c r="Z16" s="625"/>
      <c r="AA16" s="649">
        <f t="shared" si="9"/>
        <v>52.5</v>
      </c>
      <c r="AB16" s="411">
        <f t="shared" si="6"/>
        <v>2385</v>
      </c>
      <c r="AC16" s="412">
        <f>H16-AB16</f>
        <v>-635</v>
      </c>
      <c r="AD16" s="413">
        <f>E16-AB16</f>
        <v>-635</v>
      </c>
      <c r="AE16" s="655" t="s">
        <v>410</v>
      </c>
      <c r="AF16" s="685">
        <f t="shared" si="7"/>
        <v>0</v>
      </c>
      <c r="AG16" s="474">
        <f t="shared" si="8"/>
        <v>0</v>
      </c>
      <c r="AH16" s="475">
        <f>AB16-AG16</f>
        <v>2385</v>
      </c>
      <c r="AI16" s="487"/>
      <c r="AJ16" s="488"/>
      <c r="AK16" s="488"/>
      <c r="AL16" s="488"/>
      <c r="AM16" s="488"/>
      <c r="AN16" s="488"/>
      <c r="AO16" s="488"/>
      <c r="AP16" s="488"/>
      <c r="AQ16" s="488"/>
      <c r="AR16" s="488"/>
      <c r="AS16" s="488"/>
      <c r="AT16" s="488"/>
      <c r="AU16" s="488"/>
      <c r="AV16" s="488"/>
      <c r="AW16" s="488"/>
      <c r="AX16" s="488"/>
      <c r="AY16" s="488"/>
      <c r="AZ16" s="488"/>
      <c r="BA16" s="488"/>
      <c r="BB16" s="488"/>
      <c r="BC16" s="488"/>
      <c r="BD16" s="488"/>
      <c r="BE16" s="488"/>
      <c r="BF16" s="488"/>
      <c r="BG16" s="488"/>
      <c r="BH16" s="488"/>
      <c r="BI16" s="488"/>
    </row>
    <row r="17" spans="1:61" s="65" customFormat="1">
      <c r="A17" s="397">
        <f t="shared" si="3"/>
        <v>13</v>
      </c>
      <c r="B17" s="501"/>
      <c r="C17" s="502" t="s">
        <v>32</v>
      </c>
      <c r="D17" s="423"/>
      <c r="E17" s="423"/>
      <c r="F17" s="503" t="s">
        <v>32</v>
      </c>
      <c r="G17" s="424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631"/>
      <c r="AA17" s="663"/>
      <c r="AB17" s="426"/>
      <c r="AC17" s="427"/>
      <c r="AD17" s="424"/>
      <c r="AE17" s="642"/>
      <c r="AF17" s="687">
        <f t="shared" si="7"/>
        <v>0</v>
      </c>
      <c r="AG17" s="476"/>
      <c r="AH17" s="477"/>
      <c r="AI17" s="485"/>
      <c r="AJ17" s="486"/>
      <c r="AK17" s="486"/>
      <c r="AL17" s="486"/>
      <c r="AM17" s="486"/>
      <c r="AN17" s="486"/>
      <c r="AO17" s="486"/>
      <c r="AP17" s="486"/>
      <c r="AQ17" s="486"/>
      <c r="AR17" s="486"/>
      <c r="AS17" s="486"/>
      <c r="AT17" s="486"/>
      <c r="AU17" s="486"/>
      <c r="AV17" s="486"/>
      <c r="AW17" s="486"/>
      <c r="AX17" s="486"/>
      <c r="AY17" s="486"/>
      <c r="AZ17" s="486"/>
      <c r="BA17" s="486"/>
      <c r="BB17" s="486"/>
      <c r="BC17" s="486"/>
      <c r="BD17" s="486"/>
      <c r="BE17" s="486"/>
      <c r="BF17" s="486"/>
      <c r="BG17" s="486"/>
      <c r="BH17" s="486"/>
      <c r="BI17" s="486"/>
    </row>
    <row r="18" spans="1:61" s="65" customFormat="1" ht="30">
      <c r="A18" s="397">
        <f t="shared" si="3"/>
        <v>14</v>
      </c>
      <c r="B18" s="501"/>
      <c r="C18" s="502" t="s">
        <v>470</v>
      </c>
      <c r="D18" s="423"/>
      <c r="E18" s="423"/>
      <c r="F18" s="503" t="s">
        <v>470</v>
      </c>
      <c r="G18" s="424"/>
      <c r="H18" s="425"/>
      <c r="I18" s="425"/>
      <c r="J18" s="425"/>
      <c r="K18" s="425"/>
      <c r="L18" s="425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631"/>
      <c r="AA18" s="663"/>
      <c r="AB18" s="426"/>
      <c r="AC18" s="427"/>
      <c r="AD18" s="424"/>
      <c r="AE18" s="642"/>
      <c r="AF18" s="687">
        <f t="shared" si="7"/>
        <v>0</v>
      </c>
      <c r="AG18" s="476"/>
      <c r="AH18" s="477"/>
      <c r="AI18" s="485"/>
      <c r="AJ18" s="486"/>
      <c r="AK18" s="486"/>
      <c r="AL18" s="486"/>
      <c r="AM18" s="486"/>
      <c r="AN18" s="486"/>
      <c r="AO18" s="486"/>
      <c r="AP18" s="486"/>
      <c r="AQ18" s="486"/>
      <c r="AR18" s="486"/>
      <c r="AS18" s="486"/>
      <c r="AT18" s="486"/>
      <c r="AU18" s="486"/>
      <c r="AV18" s="486"/>
      <c r="AW18" s="486"/>
      <c r="AX18" s="486"/>
      <c r="AY18" s="486"/>
      <c r="AZ18" s="486"/>
      <c r="BA18" s="486"/>
      <c r="BB18" s="486"/>
      <c r="BC18" s="486"/>
      <c r="BD18" s="486"/>
      <c r="BE18" s="486"/>
      <c r="BF18" s="486"/>
      <c r="BG18" s="486"/>
      <c r="BH18" s="486"/>
      <c r="BI18" s="486"/>
    </row>
    <row r="19" spans="1:61" ht="30">
      <c r="A19" s="405">
        <f t="shared" si="3"/>
        <v>15</v>
      </c>
      <c r="B19" s="497" t="s">
        <v>18</v>
      </c>
      <c r="C19" s="498" t="s">
        <v>19</v>
      </c>
      <c r="D19" s="407" t="s">
        <v>289</v>
      </c>
      <c r="E19" s="407">
        <v>456</v>
      </c>
      <c r="F19" s="499" t="s">
        <v>19</v>
      </c>
      <c r="G19" s="409" t="s">
        <v>289</v>
      </c>
      <c r="H19" s="410">
        <v>456</v>
      </c>
      <c r="I19" s="410">
        <v>0.17</v>
      </c>
      <c r="J19" s="410">
        <f t="shared" si="4"/>
        <v>77.52000000000001</v>
      </c>
      <c r="K19" s="429" t="s">
        <v>465</v>
      </c>
      <c r="L19" s="418" t="s">
        <v>651</v>
      </c>
      <c r="M19" s="418">
        <v>752.40000000000009</v>
      </c>
      <c r="N19" s="430">
        <v>300</v>
      </c>
      <c r="O19" s="430">
        <v>25.8</v>
      </c>
      <c r="P19" s="430">
        <v>80</v>
      </c>
      <c r="Q19" s="430">
        <v>56</v>
      </c>
      <c r="R19" s="430">
        <v>42</v>
      </c>
      <c r="S19" s="430"/>
      <c r="T19" s="430"/>
      <c r="U19" s="430"/>
      <c r="V19" s="430"/>
      <c r="W19" s="430"/>
      <c r="X19" s="430"/>
      <c r="Y19" s="430"/>
      <c r="Z19" s="671"/>
      <c r="AA19" s="649">
        <f>J19</f>
        <v>77.52000000000001</v>
      </c>
      <c r="AB19" s="411">
        <f t="shared" si="6"/>
        <v>503.8</v>
      </c>
      <c r="AC19" s="431">
        <f t="shared" ref="AC19:AC25" si="10">H19-AB19</f>
        <v>-47.800000000000011</v>
      </c>
      <c r="AD19" s="413">
        <f t="shared" ref="AD19:AD25" si="11">E19-AB19</f>
        <v>-47.800000000000011</v>
      </c>
      <c r="AE19" s="655" t="s">
        <v>1071</v>
      </c>
      <c r="AF19" s="685">
        <f t="shared" si="7"/>
        <v>0</v>
      </c>
      <c r="AG19" s="474">
        <f t="shared" si="8"/>
        <v>0</v>
      </c>
      <c r="AH19" s="475">
        <f t="shared" ref="AH19:AH25" si="12">AB19-AG19</f>
        <v>503.8</v>
      </c>
      <c r="AI19" s="487"/>
      <c r="AJ19" s="488"/>
      <c r="AK19" s="488"/>
      <c r="AL19" s="488"/>
      <c r="AM19" s="488"/>
      <c r="AN19" s="488"/>
      <c r="AO19" s="488"/>
      <c r="AP19" s="488"/>
      <c r="AQ19" s="488"/>
      <c r="AR19" s="488"/>
      <c r="AS19" s="488"/>
      <c r="AT19" s="488"/>
      <c r="AU19" s="488"/>
      <c r="AV19" s="488"/>
      <c r="AW19" s="488"/>
      <c r="AX19" s="488"/>
      <c r="AY19" s="488"/>
      <c r="AZ19" s="488"/>
      <c r="BA19" s="488"/>
      <c r="BB19" s="488"/>
      <c r="BC19" s="488"/>
      <c r="BD19" s="488"/>
      <c r="BE19" s="488"/>
      <c r="BF19" s="488"/>
      <c r="BG19" s="488"/>
      <c r="BH19" s="488"/>
      <c r="BI19" s="488"/>
    </row>
    <row r="20" spans="1:61" ht="45" collapsed="1">
      <c r="A20" s="405">
        <f t="shared" si="3"/>
        <v>16</v>
      </c>
      <c r="B20" s="497" t="s">
        <v>24</v>
      </c>
      <c r="C20" s="498" t="s">
        <v>25</v>
      </c>
      <c r="D20" s="407" t="s">
        <v>289</v>
      </c>
      <c r="E20" s="407">
        <v>717.74</v>
      </c>
      <c r="F20" s="499" t="s">
        <v>25</v>
      </c>
      <c r="G20" s="409" t="s">
        <v>289</v>
      </c>
      <c r="H20" s="410">
        <v>717.74</v>
      </c>
      <c r="I20" s="410">
        <v>0.27</v>
      </c>
      <c r="J20" s="410">
        <f t="shared" si="4"/>
        <v>193.78980000000001</v>
      </c>
      <c r="K20" s="429" t="s">
        <v>655</v>
      </c>
      <c r="L20" s="418" t="s">
        <v>292</v>
      </c>
      <c r="M20" s="418">
        <v>904.35239999999999</v>
      </c>
      <c r="N20" s="410">
        <v>404.46</v>
      </c>
      <c r="O20" s="410">
        <v>535.5</v>
      </c>
      <c r="P20" s="410">
        <v>924.84</v>
      </c>
      <c r="Q20" s="410"/>
      <c r="R20" s="410">
        <v>441</v>
      </c>
      <c r="S20" s="410">
        <v>137.34</v>
      </c>
      <c r="T20" s="410"/>
      <c r="U20" s="410"/>
      <c r="V20" s="410"/>
      <c r="W20" s="410"/>
      <c r="X20" s="410"/>
      <c r="Y20" s="410"/>
      <c r="Z20" s="625"/>
      <c r="AA20" s="649">
        <f t="shared" ref="AA20:AA66" si="13">I20*AB20</f>
        <v>659.64780000000019</v>
      </c>
      <c r="AB20" s="411">
        <f t="shared" si="6"/>
        <v>2443.1400000000003</v>
      </c>
      <c r="AC20" s="431">
        <f t="shared" si="10"/>
        <v>-1725.4000000000003</v>
      </c>
      <c r="AD20" s="413">
        <f t="shared" si="11"/>
        <v>-1725.4000000000003</v>
      </c>
      <c r="AE20" s="655" t="s">
        <v>1072</v>
      </c>
      <c r="AF20" s="685">
        <f t="shared" si="7"/>
        <v>0</v>
      </c>
      <c r="AG20" s="474">
        <f t="shared" si="8"/>
        <v>0</v>
      </c>
      <c r="AH20" s="475">
        <f t="shared" si="12"/>
        <v>2443.1400000000003</v>
      </c>
      <c r="AI20" s="487"/>
      <c r="AJ20" s="488"/>
      <c r="AK20" s="488"/>
      <c r="AL20" s="488"/>
      <c r="AM20" s="488"/>
      <c r="AN20" s="488"/>
      <c r="AO20" s="488"/>
      <c r="AP20" s="488"/>
      <c r="AQ20" s="488"/>
      <c r="AR20" s="488"/>
      <c r="AS20" s="488"/>
      <c r="AT20" s="488"/>
      <c r="AU20" s="488"/>
      <c r="AV20" s="488"/>
      <c r="AW20" s="488"/>
      <c r="AX20" s="488"/>
      <c r="AY20" s="488"/>
      <c r="AZ20" s="488"/>
      <c r="BA20" s="488"/>
      <c r="BB20" s="488"/>
      <c r="BC20" s="488"/>
      <c r="BD20" s="488"/>
      <c r="BE20" s="488"/>
      <c r="BF20" s="488"/>
      <c r="BG20" s="488"/>
      <c r="BH20" s="488"/>
      <c r="BI20" s="488"/>
    </row>
    <row r="21" spans="1:61" hidden="1" outlineLevel="1">
      <c r="A21" s="405"/>
      <c r="B21" s="497"/>
      <c r="C21" s="498"/>
      <c r="D21" s="407"/>
      <c r="E21" s="407"/>
      <c r="F21" s="499"/>
      <c r="G21" s="409"/>
      <c r="H21" s="410"/>
      <c r="I21" s="410"/>
      <c r="J21" s="410"/>
      <c r="K21" s="429" t="s">
        <v>474</v>
      </c>
      <c r="L21" s="418"/>
      <c r="M21" s="418"/>
      <c r="N21" s="410"/>
      <c r="O21" s="410"/>
      <c r="P21" s="410"/>
      <c r="Q21" s="410"/>
      <c r="R21" s="410"/>
      <c r="S21" s="410"/>
      <c r="T21" s="410"/>
      <c r="U21" s="410"/>
      <c r="V21" s="410"/>
      <c r="W21" s="410"/>
      <c r="X21" s="410"/>
      <c r="Y21" s="410"/>
      <c r="Z21" s="625"/>
      <c r="AA21" s="649"/>
      <c r="AB21" s="411"/>
      <c r="AC21" s="431"/>
      <c r="AD21" s="413"/>
      <c r="AE21" s="655"/>
      <c r="AF21" s="685"/>
      <c r="AG21" s="474"/>
      <c r="AH21" s="475"/>
      <c r="AI21" s="487"/>
      <c r="AJ21" s="488"/>
      <c r="AK21" s="488"/>
      <c r="AL21" s="488"/>
      <c r="AM21" s="488"/>
      <c r="AN21" s="488"/>
      <c r="AO21" s="488"/>
      <c r="AP21" s="488"/>
      <c r="AQ21" s="488"/>
      <c r="AR21" s="488"/>
      <c r="AS21" s="488"/>
      <c r="AT21" s="488"/>
      <c r="AU21" s="488"/>
      <c r="AV21" s="488"/>
      <c r="AW21" s="488"/>
      <c r="AX21" s="488"/>
      <c r="AY21" s="488"/>
      <c r="AZ21" s="488"/>
      <c r="BA21" s="488"/>
      <c r="BB21" s="488"/>
      <c r="BC21" s="488"/>
      <c r="BD21" s="488"/>
      <c r="BE21" s="488"/>
      <c r="BF21" s="488"/>
      <c r="BG21" s="488"/>
      <c r="BH21" s="488"/>
      <c r="BI21" s="488"/>
    </row>
    <row r="22" spans="1:61" ht="30">
      <c r="A22" s="405">
        <f>A20+1</f>
        <v>17</v>
      </c>
      <c r="B22" s="497" t="s">
        <v>26</v>
      </c>
      <c r="C22" s="498" t="s">
        <v>27</v>
      </c>
      <c r="D22" s="407" t="s">
        <v>293</v>
      </c>
      <c r="E22" s="407">
        <v>12744</v>
      </c>
      <c r="F22" s="499" t="s">
        <v>27</v>
      </c>
      <c r="G22" s="409" t="s">
        <v>293</v>
      </c>
      <c r="H22" s="410">
        <v>12744</v>
      </c>
      <c r="I22" s="410">
        <v>5.0000000000000001E-4</v>
      </c>
      <c r="J22" s="410">
        <f t="shared" si="4"/>
        <v>6.3719999999999999</v>
      </c>
      <c r="K22" s="429" t="s">
        <v>467</v>
      </c>
      <c r="L22" s="418" t="s">
        <v>292</v>
      </c>
      <c r="M22" s="418">
        <v>9.1880000000000006</v>
      </c>
      <c r="N22" s="410"/>
      <c r="O22" s="410">
        <v>196.04</v>
      </c>
      <c r="P22" s="410"/>
      <c r="Q22" s="410">
        <v>6069.49</v>
      </c>
      <c r="R22" s="410"/>
      <c r="S22" s="410">
        <v>5949.77</v>
      </c>
      <c r="T22" s="410"/>
      <c r="U22" s="410">
        <v>439.5</v>
      </c>
      <c r="V22" s="410">
        <v>98.98</v>
      </c>
      <c r="W22" s="410"/>
      <c r="X22" s="410"/>
      <c r="Y22" s="410"/>
      <c r="Z22" s="625"/>
      <c r="AA22" s="649">
        <f t="shared" ref="AA22:AA23" si="14">J22</f>
        <v>6.3719999999999999</v>
      </c>
      <c r="AB22" s="411">
        <f t="shared" si="6"/>
        <v>12753.779999999999</v>
      </c>
      <c r="AC22" s="431">
        <f t="shared" si="10"/>
        <v>-9.7799999999988358</v>
      </c>
      <c r="AD22" s="413">
        <f t="shared" si="11"/>
        <v>-9.7799999999988358</v>
      </c>
      <c r="AE22" s="655" t="s">
        <v>1073</v>
      </c>
      <c r="AF22" s="685">
        <f t="shared" si="7"/>
        <v>0</v>
      </c>
      <c r="AG22" s="474">
        <f t="shared" si="8"/>
        <v>0</v>
      </c>
      <c r="AH22" s="475">
        <f t="shared" si="12"/>
        <v>12753.779999999999</v>
      </c>
      <c r="AI22" s="487"/>
      <c r="AJ22" s="488"/>
      <c r="AK22" s="488"/>
      <c r="AL22" s="488"/>
      <c r="AM22" s="488"/>
      <c r="AN22" s="488"/>
      <c r="AO22" s="488"/>
      <c r="AP22" s="488"/>
      <c r="AQ22" s="488"/>
      <c r="AR22" s="488"/>
      <c r="AS22" s="488"/>
      <c r="AT22" s="488"/>
      <c r="AU22" s="488"/>
      <c r="AV22" s="488"/>
      <c r="AW22" s="488"/>
      <c r="AX22" s="488"/>
      <c r="AY22" s="488"/>
      <c r="AZ22" s="488"/>
      <c r="BA22" s="488"/>
      <c r="BB22" s="488"/>
      <c r="BC22" s="488"/>
      <c r="BD22" s="488"/>
      <c r="BE22" s="488"/>
      <c r="BF22" s="488"/>
      <c r="BG22" s="488"/>
      <c r="BH22" s="488"/>
      <c r="BI22" s="488"/>
    </row>
    <row r="23" spans="1:61" ht="45">
      <c r="A23" s="405">
        <f t="shared" si="3"/>
        <v>18</v>
      </c>
      <c r="B23" s="497" t="s">
        <v>28</v>
      </c>
      <c r="C23" s="498" t="s">
        <v>29</v>
      </c>
      <c r="D23" s="407" t="s">
        <v>293</v>
      </c>
      <c r="E23" s="407">
        <v>12744</v>
      </c>
      <c r="F23" s="499" t="s">
        <v>29</v>
      </c>
      <c r="G23" s="409" t="s">
        <v>293</v>
      </c>
      <c r="H23" s="410">
        <v>12744</v>
      </c>
      <c r="I23" s="410">
        <v>4.4999999999999998E-2</v>
      </c>
      <c r="J23" s="410">
        <f t="shared" si="4"/>
        <v>573.48</v>
      </c>
      <c r="K23" s="429" t="s">
        <v>468</v>
      </c>
      <c r="L23" s="418" t="s">
        <v>292</v>
      </c>
      <c r="M23" s="418">
        <v>2936.21</v>
      </c>
      <c r="N23" s="410"/>
      <c r="O23" s="410">
        <v>196.04</v>
      </c>
      <c r="P23" s="410"/>
      <c r="Q23" s="410">
        <v>6069.49</v>
      </c>
      <c r="R23" s="410"/>
      <c r="S23" s="410">
        <v>5949.77</v>
      </c>
      <c r="T23" s="410"/>
      <c r="U23" s="410">
        <v>439.5</v>
      </c>
      <c r="V23" s="410">
        <v>98.98</v>
      </c>
      <c r="W23" s="410"/>
      <c r="X23" s="410"/>
      <c r="Y23" s="410"/>
      <c r="Z23" s="625"/>
      <c r="AA23" s="649">
        <f t="shared" si="14"/>
        <v>573.48</v>
      </c>
      <c r="AB23" s="411">
        <f t="shared" si="6"/>
        <v>12753.779999999999</v>
      </c>
      <c r="AC23" s="431">
        <f t="shared" si="10"/>
        <v>-9.7799999999988358</v>
      </c>
      <c r="AD23" s="413">
        <f t="shared" si="11"/>
        <v>-9.7799999999988358</v>
      </c>
      <c r="AE23" s="655" t="s">
        <v>1073</v>
      </c>
      <c r="AF23" s="685">
        <f t="shared" si="7"/>
        <v>0</v>
      </c>
      <c r="AG23" s="474">
        <f t="shared" si="8"/>
        <v>0</v>
      </c>
      <c r="AH23" s="475">
        <f t="shared" si="12"/>
        <v>12753.779999999999</v>
      </c>
      <c r="AI23" s="487"/>
      <c r="AJ23" s="488"/>
      <c r="AK23" s="488"/>
      <c r="AL23" s="488"/>
      <c r="AM23" s="488"/>
      <c r="AN23" s="488"/>
      <c r="AO23" s="488"/>
      <c r="AP23" s="488"/>
      <c r="AQ23" s="488"/>
      <c r="AR23" s="488"/>
      <c r="AS23" s="488"/>
      <c r="AT23" s="488"/>
      <c r="AU23" s="488"/>
      <c r="AV23" s="488"/>
      <c r="AW23" s="488"/>
      <c r="AX23" s="488"/>
      <c r="AY23" s="488"/>
      <c r="AZ23" s="488"/>
      <c r="BA23" s="488"/>
      <c r="BB23" s="488"/>
      <c r="BC23" s="488"/>
      <c r="BD23" s="488"/>
      <c r="BE23" s="488"/>
      <c r="BF23" s="488"/>
      <c r="BG23" s="488"/>
      <c r="BH23" s="488"/>
      <c r="BI23" s="488"/>
    </row>
    <row r="24" spans="1:61" ht="30">
      <c r="A24" s="405">
        <f t="shared" si="3"/>
        <v>19</v>
      </c>
      <c r="B24" s="497" t="s">
        <v>26</v>
      </c>
      <c r="C24" s="498" t="s">
        <v>27</v>
      </c>
      <c r="D24" s="407" t="s">
        <v>293</v>
      </c>
      <c r="E24" s="407">
        <v>12744</v>
      </c>
      <c r="F24" s="499" t="s">
        <v>27</v>
      </c>
      <c r="G24" s="409" t="s">
        <v>293</v>
      </c>
      <c r="H24" s="410">
        <v>12744</v>
      </c>
      <c r="I24" s="410">
        <v>5.0000000000000001E-4</v>
      </c>
      <c r="J24" s="410">
        <f t="shared" si="4"/>
        <v>6.3719999999999999</v>
      </c>
      <c r="K24" s="429" t="s">
        <v>467</v>
      </c>
      <c r="L24" s="418" t="s">
        <v>292</v>
      </c>
      <c r="M24" s="418">
        <v>3.9369999999999998</v>
      </c>
      <c r="N24" s="410"/>
      <c r="O24" s="410"/>
      <c r="P24" s="410"/>
      <c r="Q24" s="410"/>
      <c r="R24" s="410"/>
      <c r="S24" s="410"/>
      <c r="T24" s="410"/>
      <c r="U24" s="410"/>
      <c r="V24" s="410"/>
      <c r="W24" s="410"/>
      <c r="X24" s="410"/>
      <c r="Y24" s="410"/>
      <c r="Z24" s="625"/>
      <c r="AA24" s="649">
        <f t="shared" si="13"/>
        <v>0</v>
      </c>
      <c r="AB24" s="411">
        <f t="shared" si="6"/>
        <v>0</v>
      </c>
      <c r="AC24" s="431">
        <f t="shared" si="10"/>
        <v>12744</v>
      </c>
      <c r="AD24" s="413">
        <f t="shared" si="11"/>
        <v>12744</v>
      </c>
      <c r="AE24" s="655"/>
      <c r="AF24" s="685">
        <f t="shared" si="7"/>
        <v>0</v>
      </c>
      <c r="AG24" s="474">
        <f t="shared" si="8"/>
        <v>0</v>
      </c>
      <c r="AH24" s="475">
        <f t="shared" si="12"/>
        <v>0</v>
      </c>
      <c r="AI24" s="487"/>
      <c r="AJ24" s="488"/>
      <c r="AK24" s="488"/>
      <c r="AL24" s="488"/>
      <c r="AM24" s="488"/>
      <c r="AN24" s="488"/>
      <c r="AO24" s="488"/>
      <c r="AP24" s="488"/>
      <c r="AQ24" s="488"/>
      <c r="AR24" s="488"/>
      <c r="AS24" s="488"/>
      <c r="AT24" s="488"/>
      <c r="AU24" s="488"/>
      <c r="AV24" s="488"/>
      <c r="AW24" s="488"/>
      <c r="AX24" s="488"/>
      <c r="AY24" s="488"/>
      <c r="AZ24" s="488"/>
      <c r="BA24" s="488"/>
      <c r="BB24" s="488"/>
      <c r="BC24" s="488"/>
      <c r="BD24" s="488"/>
      <c r="BE24" s="488"/>
      <c r="BF24" s="488"/>
      <c r="BG24" s="488"/>
      <c r="BH24" s="488"/>
      <c r="BI24" s="488"/>
    </row>
    <row r="25" spans="1:61" ht="45">
      <c r="A25" s="405">
        <f t="shared" si="3"/>
        <v>20</v>
      </c>
      <c r="B25" s="497" t="s">
        <v>30</v>
      </c>
      <c r="C25" s="498" t="s">
        <v>31</v>
      </c>
      <c r="D25" s="407" t="s">
        <v>293</v>
      </c>
      <c r="E25" s="407">
        <v>12744</v>
      </c>
      <c r="F25" s="499" t="s">
        <v>31</v>
      </c>
      <c r="G25" s="409" t="s">
        <v>293</v>
      </c>
      <c r="H25" s="410">
        <v>12744</v>
      </c>
      <c r="I25" s="410">
        <v>0.02</v>
      </c>
      <c r="J25" s="410">
        <f t="shared" si="4"/>
        <v>254.88</v>
      </c>
      <c r="K25" s="429" t="s">
        <v>469</v>
      </c>
      <c r="L25" s="418" t="s">
        <v>292</v>
      </c>
      <c r="M25" s="418">
        <v>1631.23</v>
      </c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625"/>
      <c r="AA25" s="649">
        <f t="shared" si="13"/>
        <v>0</v>
      </c>
      <c r="AB25" s="411">
        <f t="shared" si="6"/>
        <v>0</v>
      </c>
      <c r="AC25" s="431">
        <f t="shared" si="10"/>
        <v>12744</v>
      </c>
      <c r="AD25" s="413">
        <f t="shared" si="11"/>
        <v>12744</v>
      </c>
      <c r="AE25" s="655"/>
      <c r="AF25" s="685">
        <f t="shared" si="7"/>
        <v>0</v>
      </c>
      <c r="AG25" s="474">
        <f t="shared" si="8"/>
        <v>0</v>
      </c>
      <c r="AH25" s="475">
        <f t="shared" si="12"/>
        <v>0</v>
      </c>
      <c r="AI25" s="487"/>
      <c r="AJ25" s="488"/>
      <c r="AK25" s="488"/>
      <c r="AL25" s="488"/>
      <c r="AM25" s="488"/>
      <c r="AN25" s="488"/>
      <c r="AO25" s="488"/>
      <c r="AP25" s="488"/>
      <c r="AQ25" s="488"/>
      <c r="AR25" s="488"/>
      <c r="AS25" s="488"/>
      <c r="AT25" s="488"/>
      <c r="AU25" s="488"/>
      <c r="AV25" s="488"/>
      <c r="AW25" s="488"/>
      <c r="AX25" s="488"/>
      <c r="AY25" s="488"/>
      <c r="AZ25" s="488"/>
      <c r="BA25" s="488"/>
      <c r="BB25" s="488"/>
      <c r="BC25" s="488"/>
      <c r="BD25" s="488"/>
      <c r="BE25" s="488"/>
      <c r="BF25" s="488"/>
      <c r="BG25" s="488"/>
      <c r="BH25" s="488"/>
      <c r="BI25" s="488"/>
    </row>
    <row r="26" spans="1:61" s="65" customFormat="1" ht="30">
      <c r="A26" s="397">
        <f t="shared" si="3"/>
        <v>21</v>
      </c>
      <c r="B26" s="501"/>
      <c r="C26" s="502" t="s">
        <v>471</v>
      </c>
      <c r="D26" s="423"/>
      <c r="E26" s="423"/>
      <c r="F26" s="503" t="s">
        <v>471</v>
      </c>
      <c r="G26" s="424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631"/>
      <c r="AA26" s="663"/>
      <c r="AB26" s="426"/>
      <c r="AC26" s="427"/>
      <c r="AD26" s="424"/>
      <c r="AE26" s="642"/>
      <c r="AF26" s="687">
        <f t="shared" si="7"/>
        <v>0</v>
      </c>
      <c r="AG26" s="476"/>
      <c r="AH26" s="477"/>
      <c r="AI26" s="485"/>
      <c r="AJ26" s="486"/>
      <c r="AK26" s="486"/>
      <c r="AL26" s="486"/>
      <c r="AM26" s="486"/>
      <c r="AN26" s="486"/>
      <c r="AO26" s="486"/>
      <c r="AP26" s="486"/>
      <c r="AQ26" s="486"/>
      <c r="AR26" s="486"/>
      <c r="AS26" s="486"/>
      <c r="AT26" s="486"/>
      <c r="AU26" s="486"/>
      <c r="AV26" s="486"/>
      <c r="AW26" s="486"/>
      <c r="AX26" s="486"/>
      <c r="AY26" s="486"/>
      <c r="AZ26" s="486"/>
      <c r="BA26" s="486"/>
      <c r="BB26" s="486"/>
      <c r="BC26" s="486"/>
      <c r="BD26" s="486"/>
      <c r="BE26" s="486"/>
      <c r="BF26" s="486"/>
      <c r="BG26" s="486"/>
      <c r="BH26" s="486"/>
      <c r="BI26" s="486"/>
    </row>
    <row r="27" spans="1:61" ht="30">
      <c r="A27" s="405">
        <f t="shared" si="3"/>
        <v>22</v>
      </c>
      <c r="B27" s="497" t="s">
        <v>18</v>
      </c>
      <c r="C27" s="498" t="s">
        <v>19</v>
      </c>
      <c r="D27" s="407" t="s">
        <v>289</v>
      </c>
      <c r="E27" s="407">
        <v>3.12</v>
      </c>
      <c r="F27" s="499" t="s">
        <v>19</v>
      </c>
      <c r="G27" s="409" t="s">
        <v>289</v>
      </c>
      <c r="H27" s="410">
        <v>3.12</v>
      </c>
      <c r="I27" s="410">
        <v>0.17</v>
      </c>
      <c r="J27" s="410">
        <f t="shared" si="4"/>
        <v>0.53040000000000009</v>
      </c>
      <c r="K27" s="410"/>
      <c r="L27" s="410" t="s">
        <v>289</v>
      </c>
      <c r="M27" s="410"/>
      <c r="N27" s="410">
        <v>3</v>
      </c>
      <c r="O27" s="410">
        <v>6.73</v>
      </c>
      <c r="P27" s="410"/>
      <c r="Q27" s="410"/>
      <c r="R27" s="410"/>
      <c r="S27" s="410"/>
      <c r="T27" s="410"/>
      <c r="U27" s="410"/>
      <c r="V27" s="410"/>
      <c r="W27" s="410"/>
      <c r="X27" s="410"/>
      <c r="Y27" s="410"/>
      <c r="Z27" s="625"/>
      <c r="AA27" s="649">
        <f>J27</f>
        <v>0.53040000000000009</v>
      </c>
      <c r="AB27" s="411">
        <f t="shared" si="6"/>
        <v>9.73</v>
      </c>
      <c r="AC27" s="412">
        <f>H27-AB27</f>
        <v>-6.61</v>
      </c>
      <c r="AD27" s="413">
        <f>E27-AB27</f>
        <v>-6.61</v>
      </c>
      <c r="AE27" s="655" t="s">
        <v>1074</v>
      </c>
      <c r="AF27" s="685">
        <f t="shared" si="7"/>
        <v>0</v>
      </c>
      <c r="AG27" s="474">
        <f t="shared" si="8"/>
        <v>0</v>
      </c>
      <c r="AH27" s="475">
        <f>AB27-AG27</f>
        <v>9.73</v>
      </c>
      <c r="AI27" s="487"/>
      <c r="AJ27" s="488"/>
      <c r="AK27" s="488"/>
      <c r="AL27" s="488"/>
      <c r="AM27" s="488"/>
      <c r="AN27" s="488"/>
      <c r="AO27" s="488"/>
      <c r="AP27" s="488"/>
      <c r="AQ27" s="488"/>
      <c r="AR27" s="488"/>
      <c r="AS27" s="488"/>
      <c r="AT27" s="488"/>
      <c r="AU27" s="488"/>
      <c r="AV27" s="488"/>
      <c r="AW27" s="488"/>
      <c r="AX27" s="488"/>
      <c r="AY27" s="488"/>
      <c r="AZ27" s="488"/>
      <c r="BA27" s="488"/>
      <c r="BB27" s="488"/>
      <c r="BC27" s="488"/>
      <c r="BD27" s="488"/>
      <c r="BE27" s="488"/>
      <c r="BF27" s="488"/>
      <c r="BG27" s="488"/>
      <c r="BH27" s="488"/>
      <c r="BI27" s="488"/>
    </row>
    <row r="28" spans="1:61" ht="30">
      <c r="A28" s="405">
        <f t="shared" si="3"/>
        <v>23</v>
      </c>
      <c r="B28" s="612" t="s">
        <v>1131</v>
      </c>
      <c r="C28" s="498"/>
      <c r="D28" s="407"/>
      <c r="E28" s="407"/>
      <c r="F28" s="500" t="s">
        <v>472</v>
      </c>
      <c r="G28" s="417" t="s">
        <v>293</v>
      </c>
      <c r="H28" s="418">
        <v>15.6</v>
      </c>
      <c r="I28" s="418">
        <v>9.6153846153846159E-3</v>
      </c>
      <c r="J28" s="418">
        <f t="shared" si="4"/>
        <v>0.15</v>
      </c>
      <c r="K28" s="418"/>
      <c r="L28" s="418" t="s">
        <v>293</v>
      </c>
      <c r="M28" s="418"/>
      <c r="N28" s="418"/>
      <c r="O28" s="418"/>
      <c r="P28" s="418"/>
      <c r="Q28" s="418"/>
      <c r="R28" s="418"/>
      <c r="S28" s="418"/>
      <c r="T28" s="418"/>
      <c r="U28" s="418"/>
      <c r="V28" s="418"/>
      <c r="W28" s="418"/>
      <c r="X28" s="418"/>
      <c r="Y28" s="418"/>
      <c r="Z28" s="615"/>
      <c r="AA28" s="650">
        <f t="shared" si="13"/>
        <v>0</v>
      </c>
      <c r="AB28" s="419">
        <f t="shared" si="6"/>
        <v>0</v>
      </c>
      <c r="AC28" s="420">
        <f>H28-AB28</f>
        <v>15.6</v>
      </c>
      <c r="AD28" s="413">
        <f>E28-AB28</f>
        <v>0</v>
      </c>
      <c r="AE28" s="655"/>
      <c r="AF28" s="685">
        <f t="shared" si="7"/>
        <v>0</v>
      </c>
      <c r="AG28" s="474">
        <f t="shared" si="8"/>
        <v>0</v>
      </c>
      <c r="AH28" s="475">
        <f>AB28-AG28</f>
        <v>0</v>
      </c>
      <c r="AI28" s="487"/>
      <c r="AJ28" s="488"/>
      <c r="AK28" s="488"/>
      <c r="AL28" s="488"/>
      <c r="AM28" s="488"/>
      <c r="AN28" s="488"/>
      <c r="AO28" s="488"/>
      <c r="AP28" s="488"/>
      <c r="AQ28" s="488"/>
      <c r="AR28" s="488"/>
      <c r="AS28" s="488"/>
      <c r="AT28" s="488"/>
      <c r="AU28" s="488"/>
      <c r="AV28" s="488"/>
      <c r="AW28" s="488"/>
      <c r="AX28" s="488"/>
      <c r="AY28" s="488"/>
      <c r="AZ28" s="488"/>
      <c r="BA28" s="488"/>
      <c r="BB28" s="488"/>
      <c r="BC28" s="488"/>
      <c r="BD28" s="488"/>
      <c r="BE28" s="488"/>
      <c r="BF28" s="488"/>
      <c r="BG28" s="488"/>
      <c r="BH28" s="488"/>
      <c r="BI28" s="488"/>
    </row>
    <row r="29" spans="1:61">
      <c r="A29" s="405">
        <f t="shared" si="3"/>
        <v>24</v>
      </c>
      <c r="B29" s="612" t="s">
        <v>20</v>
      </c>
      <c r="C29" s="498" t="s">
        <v>21</v>
      </c>
      <c r="D29" s="407" t="s">
        <v>293</v>
      </c>
      <c r="E29" s="407">
        <v>15.6</v>
      </c>
      <c r="F29" s="500" t="s">
        <v>21</v>
      </c>
      <c r="G29" s="417" t="s">
        <v>293</v>
      </c>
      <c r="H29" s="418">
        <v>15.6</v>
      </c>
      <c r="I29" s="418">
        <v>0.3</v>
      </c>
      <c r="J29" s="418">
        <f t="shared" si="4"/>
        <v>4.68</v>
      </c>
      <c r="K29" s="418"/>
      <c r="L29" s="418" t="s">
        <v>293</v>
      </c>
      <c r="M29" s="418"/>
      <c r="N29" s="418">
        <v>15</v>
      </c>
      <c r="O29" s="418">
        <v>49.879999999999995</v>
      </c>
      <c r="P29" s="418"/>
      <c r="Q29" s="418"/>
      <c r="R29" s="418"/>
      <c r="S29" s="418"/>
      <c r="T29" s="418"/>
      <c r="U29" s="418"/>
      <c r="V29" s="418"/>
      <c r="W29" s="418"/>
      <c r="X29" s="418"/>
      <c r="Y29" s="418"/>
      <c r="Z29" s="615"/>
      <c r="AA29" s="650">
        <f t="shared" si="13"/>
        <v>19.463999999999999</v>
      </c>
      <c r="AB29" s="419">
        <f t="shared" si="6"/>
        <v>64.88</v>
      </c>
      <c r="AC29" s="420">
        <f>H29-AB29</f>
        <v>-49.279999999999994</v>
      </c>
      <c r="AD29" s="413">
        <f>E29-AB29</f>
        <v>-49.279999999999994</v>
      </c>
      <c r="AE29" s="638" t="s">
        <v>412</v>
      </c>
      <c r="AF29" s="686">
        <f t="shared" si="7"/>
        <v>0</v>
      </c>
      <c r="AG29" s="474">
        <f t="shared" si="8"/>
        <v>0</v>
      </c>
      <c r="AH29" s="475">
        <f>AB29-AG29</f>
        <v>64.88</v>
      </c>
      <c r="AI29" s="487"/>
      <c r="AJ29" s="488"/>
      <c r="AK29" s="488"/>
      <c r="AL29" s="488"/>
      <c r="AM29" s="488"/>
      <c r="AN29" s="488"/>
      <c r="AO29" s="488"/>
      <c r="AP29" s="488"/>
      <c r="AQ29" s="488"/>
      <c r="AR29" s="488"/>
      <c r="AS29" s="488"/>
      <c r="AT29" s="488"/>
      <c r="AU29" s="488"/>
      <c r="AV29" s="488"/>
      <c r="AW29" s="488"/>
      <c r="AX29" s="488"/>
      <c r="AY29" s="488"/>
      <c r="AZ29" s="488"/>
      <c r="BA29" s="488"/>
      <c r="BB29" s="488"/>
      <c r="BC29" s="488"/>
      <c r="BD29" s="488"/>
      <c r="BE29" s="488"/>
      <c r="BF29" s="488"/>
      <c r="BG29" s="488"/>
      <c r="BH29" s="488"/>
      <c r="BI29" s="488"/>
    </row>
    <row r="30" spans="1:61" s="65" customFormat="1" ht="30">
      <c r="A30" s="397">
        <f t="shared" si="3"/>
        <v>25</v>
      </c>
      <c r="B30" s="501"/>
      <c r="C30" s="502" t="s">
        <v>473</v>
      </c>
      <c r="D30" s="423"/>
      <c r="E30" s="423"/>
      <c r="F30" s="503" t="s">
        <v>473</v>
      </c>
      <c r="G30" s="424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631"/>
      <c r="AA30" s="663"/>
      <c r="AB30" s="426"/>
      <c r="AC30" s="427"/>
      <c r="AD30" s="424"/>
      <c r="AE30" s="642"/>
      <c r="AF30" s="687">
        <f t="shared" si="7"/>
        <v>0</v>
      </c>
      <c r="AG30" s="476"/>
      <c r="AH30" s="477"/>
      <c r="AI30" s="485"/>
      <c r="AJ30" s="486"/>
      <c r="AK30" s="486"/>
      <c r="AL30" s="486"/>
      <c r="AM30" s="486"/>
      <c r="AN30" s="486"/>
      <c r="AO30" s="486"/>
      <c r="AP30" s="486"/>
      <c r="AQ30" s="486"/>
      <c r="AR30" s="486"/>
      <c r="AS30" s="486"/>
      <c r="AT30" s="486"/>
      <c r="AU30" s="486"/>
      <c r="AV30" s="486"/>
      <c r="AW30" s="486"/>
      <c r="AX30" s="486"/>
      <c r="AY30" s="486"/>
      <c r="AZ30" s="486"/>
      <c r="BA30" s="486"/>
      <c r="BB30" s="486"/>
      <c r="BC30" s="486"/>
      <c r="BD30" s="486"/>
      <c r="BE30" s="486"/>
      <c r="BF30" s="486"/>
      <c r="BG30" s="486"/>
      <c r="BH30" s="486"/>
      <c r="BI30" s="486"/>
    </row>
    <row r="31" spans="1:61" ht="30">
      <c r="A31" s="405">
        <f t="shared" si="3"/>
        <v>26</v>
      </c>
      <c r="B31" s="497" t="s">
        <v>18</v>
      </c>
      <c r="C31" s="498" t="s">
        <v>19</v>
      </c>
      <c r="D31" s="407" t="s">
        <v>289</v>
      </c>
      <c r="E31" s="407">
        <v>14.25</v>
      </c>
      <c r="F31" s="499" t="s">
        <v>19</v>
      </c>
      <c r="G31" s="409" t="s">
        <v>289</v>
      </c>
      <c r="H31" s="410">
        <v>14.25</v>
      </c>
      <c r="I31" s="410">
        <v>0.17</v>
      </c>
      <c r="J31" s="410">
        <f t="shared" si="4"/>
        <v>2.4225000000000003</v>
      </c>
      <c r="K31" s="429" t="s">
        <v>465</v>
      </c>
      <c r="L31" s="418" t="s">
        <v>651</v>
      </c>
      <c r="M31" s="418">
        <v>23.512500000000003</v>
      </c>
      <c r="N31" s="410">
        <v>0</v>
      </c>
      <c r="O31" s="410">
        <v>9.73</v>
      </c>
      <c r="P31" s="410">
        <v>2.77</v>
      </c>
      <c r="Q31" s="410">
        <v>4.5199999999999996</v>
      </c>
      <c r="R31" s="410"/>
      <c r="S31" s="410">
        <v>13.48</v>
      </c>
      <c r="T31" s="410"/>
      <c r="U31" s="410"/>
      <c r="V31" s="410"/>
      <c r="W31" s="410"/>
      <c r="X31" s="410"/>
      <c r="Y31" s="410"/>
      <c r="Z31" s="625"/>
      <c r="AA31" s="649">
        <f t="shared" ref="AA31:AA33" si="15">J31</f>
        <v>2.4225000000000003</v>
      </c>
      <c r="AB31" s="411">
        <f t="shared" si="6"/>
        <v>30.5</v>
      </c>
      <c r="AC31" s="412">
        <f>H31-AB31</f>
        <v>-16.25</v>
      </c>
      <c r="AD31" s="413">
        <f>E31-AB31</f>
        <v>-16.25</v>
      </c>
      <c r="AE31" s="655" t="s">
        <v>455</v>
      </c>
      <c r="AF31" s="685">
        <f t="shared" si="7"/>
        <v>0</v>
      </c>
      <c r="AG31" s="474">
        <f t="shared" si="8"/>
        <v>0</v>
      </c>
      <c r="AH31" s="475">
        <f>AB31-AG31</f>
        <v>30.5</v>
      </c>
      <c r="AI31" s="487"/>
      <c r="AJ31" s="488"/>
      <c r="AK31" s="488"/>
      <c r="AL31" s="488"/>
      <c r="AM31" s="488"/>
      <c r="AN31" s="488"/>
      <c r="AO31" s="488"/>
      <c r="AP31" s="488"/>
      <c r="AQ31" s="488"/>
      <c r="AR31" s="488"/>
      <c r="AS31" s="488"/>
      <c r="AT31" s="488"/>
      <c r="AU31" s="488"/>
      <c r="AV31" s="488"/>
      <c r="AW31" s="488"/>
      <c r="AX31" s="488"/>
      <c r="AY31" s="488"/>
      <c r="AZ31" s="488"/>
      <c r="BA31" s="488"/>
      <c r="BB31" s="488"/>
      <c r="BC31" s="488"/>
      <c r="BD31" s="488"/>
      <c r="BE31" s="488"/>
      <c r="BF31" s="488"/>
      <c r="BG31" s="488"/>
      <c r="BH31" s="488"/>
      <c r="BI31" s="488"/>
    </row>
    <row r="32" spans="1:61" ht="30">
      <c r="A32" s="405">
        <f t="shared" si="3"/>
        <v>27</v>
      </c>
      <c r="B32" s="497" t="s">
        <v>33</v>
      </c>
      <c r="C32" s="498" t="s">
        <v>34</v>
      </c>
      <c r="D32" s="407" t="s">
        <v>289</v>
      </c>
      <c r="E32" s="407">
        <v>14.25</v>
      </c>
      <c r="F32" s="499" t="s">
        <v>34</v>
      </c>
      <c r="G32" s="409" t="s">
        <v>289</v>
      </c>
      <c r="H32" s="410">
        <v>14.25</v>
      </c>
      <c r="I32" s="410">
        <v>0.27</v>
      </c>
      <c r="J32" s="410">
        <f t="shared" si="4"/>
        <v>3.8475000000000001</v>
      </c>
      <c r="K32" s="429" t="s">
        <v>474</v>
      </c>
      <c r="L32" s="418" t="s">
        <v>289</v>
      </c>
      <c r="M32" s="418">
        <v>24.597999999999999</v>
      </c>
      <c r="N32" s="410">
        <v>0</v>
      </c>
      <c r="O32" s="410">
        <v>12.133800000000001</v>
      </c>
      <c r="P32" s="410"/>
      <c r="Q32" s="410">
        <v>5.5692000000000004</v>
      </c>
      <c r="R32" s="410"/>
      <c r="S32" s="410">
        <v>17.110800000000001</v>
      </c>
      <c r="T32" s="410"/>
      <c r="U32" s="410"/>
      <c r="V32" s="410"/>
      <c r="W32" s="410"/>
      <c r="X32" s="410"/>
      <c r="Y32" s="410"/>
      <c r="Z32" s="625"/>
      <c r="AA32" s="649">
        <f t="shared" si="15"/>
        <v>3.8475000000000001</v>
      </c>
      <c r="AB32" s="411">
        <f t="shared" si="6"/>
        <v>34.813800000000001</v>
      </c>
      <c r="AC32" s="432">
        <f>H32-AB32</f>
        <v>-20.563800000000001</v>
      </c>
      <c r="AD32" s="413">
        <f>E32-AB32</f>
        <v>-20.563800000000001</v>
      </c>
      <c r="AE32" s="655" t="s">
        <v>455</v>
      </c>
      <c r="AF32" s="685">
        <f t="shared" si="7"/>
        <v>0</v>
      </c>
      <c r="AG32" s="474">
        <f t="shared" si="8"/>
        <v>0</v>
      </c>
      <c r="AH32" s="475">
        <f>AB32-AG32</f>
        <v>34.813800000000001</v>
      </c>
      <c r="AI32" s="487"/>
      <c r="AJ32" s="488"/>
      <c r="AK32" s="488"/>
      <c r="AL32" s="488"/>
      <c r="AM32" s="488"/>
      <c r="AN32" s="488"/>
      <c r="AO32" s="488"/>
      <c r="AP32" s="488"/>
      <c r="AQ32" s="488"/>
      <c r="AR32" s="488"/>
      <c r="AS32" s="488"/>
      <c r="AT32" s="488"/>
      <c r="AU32" s="488"/>
      <c r="AV32" s="488"/>
      <c r="AW32" s="488"/>
      <c r="AX32" s="488"/>
      <c r="AY32" s="488"/>
      <c r="AZ32" s="488"/>
      <c r="BA32" s="488"/>
      <c r="BB32" s="488"/>
      <c r="BC32" s="488"/>
      <c r="BD32" s="488"/>
      <c r="BE32" s="488"/>
      <c r="BF32" s="488"/>
      <c r="BG32" s="488"/>
      <c r="BH32" s="488"/>
      <c r="BI32" s="488"/>
    </row>
    <row r="33" spans="1:61" ht="45">
      <c r="A33" s="405">
        <f t="shared" si="3"/>
        <v>28</v>
      </c>
      <c r="B33" s="497" t="s">
        <v>30</v>
      </c>
      <c r="C33" s="498" t="s">
        <v>31</v>
      </c>
      <c r="D33" s="407" t="s">
        <v>293</v>
      </c>
      <c r="E33" s="407">
        <v>95</v>
      </c>
      <c r="F33" s="499" t="s">
        <v>31</v>
      </c>
      <c r="G33" s="409" t="s">
        <v>293</v>
      </c>
      <c r="H33" s="410">
        <v>95</v>
      </c>
      <c r="I33" s="410">
        <v>0.02</v>
      </c>
      <c r="J33" s="410">
        <f t="shared" si="4"/>
        <v>1.9000000000000001</v>
      </c>
      <c r="K33" s="429" t="s">
        <v>475</v>
      </c>
      <c r="L33" s="418" t="s">
        <v>292</v>
      </c>
      <c r="M33" s="418">
        <v>12.16</v>
      </c>
      <c r="N33" s="410">
        <v>0</v>
      </c>
      <c r="O33" s="410">
        <v>64.88</v>
      </c>
      <c r="P33" s="410"/>
      <c r="Q33" s="410"/>
      <c r="R33" s="410"/>
      <c r="S33" s="410">
        <v>107.23</v>
      </c>
      <c r="T33" s="410"/>
      <c r="U33" s="410"/>
      <c r="V33" s="410"/>
      <c r="W33" s="410"/>
      <c r="X33" s="410"/>
      <c r="Y33" s="410"/>
      <c r="Z33" s="625"/>
      <c r="AA33" s="649">
        <f t="shared" si="15"/>
        <v>1.9000000000000001</v>
      </c>
      <c r="AB33" s="411">
        <f t="shared" si="6"/>
        <v>172.11</v>
      </c>
      <c r="AC33" s="412">
        <f>H33-AB33</f>
        <v>-77.110000000000014</v>
      </c>
      <c r="AD33" s="413">
        <f>E33-AB33</f>
        <v>-77.110000000000014</v>
      </c>
      <c r="AE33" s="655" t="s">
        <v>455</v>
      </c>
      <c r="AF33" s="685">
        <f t="shared" si="7"/>
        <v>0</v>
      </c>
      <c r="AG33" s="474">
        <f t="shared" si="8"/>
        <v>0</v>
      </c>
      <c r="AH33" s="475">
        <f>AB33-AG33</f>
        <v>172.11</v>
      </c>
      <c r="AI33" s="487"/>
      <c r="AJ33" s="488"/>
      <c r="AK33" s="488"/>
      <c r="AL33" s="488"/>
      <c r="AM33" s="488"/>
      <c r="AN33" s="488"/>
      <c r="AO33" s="488"/>
      <c r="AP33" s="488"/>
      <c r="AQ33" s="488"/>
      <c r="AR33" s="488"/>
      <c r="AS33" s="488"/>
      <c r="AT33" s="488"/>
      <c r="AU33" s="488"/>
      <c r="AV33" s="488"/>
      <c r="AW33" s="488"/>
      <c r="AX33" s="488"/>
      <c r="AY33" s="488"/>
      <c r="AZ33" s="488"/>
      <c r="BA33" s="488"/>
      <c r="BB33" s="488"/>
      <c r="BC33" s="488"/>
      <c r="BD33" s="488"/>
      <c r="BE33" s="488"/>
      <c r="BF33" s="488"/>
      <c r="BG33" s="488"/>
      <c r="BH33" s="488"/>
      <c r="BI33" s="488"/>
    </row>
    <row r="34" spans="1:61" s="65" customFormat="1">
      <c r="A34" s="397">
        <f t="shared" si="3"/>
        <v>29</v>
      </c>
      <c r="B34" s="501"/>
      <c r="C34" s="502" t="s">
        <v>35</v>
      </c>
      <c r="D34" s="423"/>
      <c r="E34" s="423"/>
      <c r="F34" s="503" t="s">
        <v>35</v>
      </c>
      <c r="G34" s="424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631"/>
      <c r="AA34" s="663"/>
      <c r="AB34" s="426"/>
      <c r="AC34" s="427"/>
      <c r="AD34" s="424"/>
      <c r="AE34" s="642"/>
      <c r="AF34" s="687">
        <f t="shared" si="7"/>
        <v>0</v>
      </c>
      <c r="AG34" s="476"/>
      <c r="AH34" s="477"/>
      <c r="AI34" s="485"/>
      <c r="AJ34" s="486"/>
      <c r="AK34" s="486"/>
      <c r="AL34" s="486"/>
      <c r="AM34" s="486"/>
      <c r="AN34" s="486"/>
      <c r="AO34" s="486"/>
      <c r="AP34" s="486"/>
      <c r="AQ34" s="486"/>
      <c r="AR34" s="486"/>
      <c r="AS34" s="486"/>
      <c r="AT34" s="486"/>
      <c r="AU34" s="486"/>
      <c r="AV34" s="486"/>
      <c r="AW34" s="486"/>
      <c r="AX34" s="486"/>
      <c r="AY34" s="486"/>
      <c r="AZ34" s="486"/>
      <c r="BA34" s="486"/>
      <c r="BB34" s="486"/>
      <c r="BC34" s="486"/>
      <c r="BD34" s="486"/>
      <c r="BE34" s="486"/>
      <c r="BF34" s="486"/>
      <c r="BG34" s="486"/>
      <c r="BH34" s="486"/>
      <c r="BI34" s="486"/>
    </row>
    <row r="35" spans="1:61" ht="30">
      <c r="A35" s="405">
        <f t="shared" si="3"/>
        <v>30</v>
      </c>
      <c r="B35" s="497" t="s">
        <v>36</v>
      </c>
      <c r="C35" s="498" t="s">
        <v>37</v>
      </c>
      <c r="D35" s="407" t="s">
        <v>291</v>
      </c>
      <c r="E35" s="407">
        <v>632</v>
      </c>
      <c r="F35" s="499" t="s">
        <v>37</v>
      </c>
      <c r="G35" s="409" t="s">
        <v>291</v>
      </c>
      <c r="H35" s="410">
        <v>632</v>
      </c>
      <c r="I35" s="410">
        <v>1.42</v>
      </c>
      <c r="J35" s="410">
        <f t="shared" si="4"/>
        <v>897.43999999999994</v>
      </c>
      <c r="K35" s="429" t="s">
        <v>476</v>
      </c>
      <c r="L35" s="418" t="s">
        <v>294</v>
      </c>
      <c r="M35" s="418">
        <v>632</v>
      </c>
      <c r="N35" s="410">
        <v>444</v>
      </c>
      <c r="O35" s="410">
        <v>8.410000000000025</v>
      </c>
      <c r="P35" s="410">
        <v>149</v>
      </c>
      <c r="Q35" s="410">
        <v>8.59</v>
      </c>
      <c r="R35" s="410">
        <v>11</v>
      </c>
      <c r="S35" s="410">
        <v>23.1</v>
      </c>
      <c r="T35" s="410"/>
      <c r="U35" s="410"/>
      <c r="V35" s="410"/>
      <c r="W35" s="410"/>
      <c r="X35" s="410"/>
      <c r="Y35" s="410"/>
      <c r="Z35" s="625"/>
      <c r="AA35" s="649">
        <f t="shared" ref="AA35:AA36" si="16">J35</f>
        <v>897.43999999999994</v>
      </c>
      <c r="AB35" s="411">
        <f t="shared" si="6"/>
        <v>644.10000000000014</v>
      </c>
      <c r="AC35" s="412">
        <f>H35-AB35</f>
        <v>-12.100000000000136</v>
      </c>
      <c r="AD35" s="413">
        <f>E35-AB35</f>
        <v>-12.100000000000136</v>
      </c>
      <c r="AE35" s="655" t="s">
        <v>1074</v>
      </c>
      <c r="AF35" s="685">
        <f t="shared" si="7"/>
        <v>0</v>
      </c>
      <c r="AG35" s="474">
        <f t="shared" si="8"/>
        <v>0</v>
      </c>
      <c r="AH35" s="475">
        <f>AB35-AG35</f>
        <v>644.10000000000014</v>
      </c>
      <c r="AI35" s="487"/>
      <c r="AJ35" s="488"/>
      <c r="AK35" s="488"/>
      <c r="AL35" s="488"/>
      <c r="AM35" s="488"/>
      <c r="AN35" s="488"/>
      <c r="AO35" s="488"/>
      <c r="AP35" s="488"/>
      <c r="AQ35" s="488"/>
      <c r="AR35" s="488"/>
      <c r="AS35" s="488"/>
      <c r="AT35" s="488"/>
      <c r="AU35" s="488"/>
      <c r="AV35" s="488"/>
      <c r="AW35" s="488"/>
      <c r="AX35" s="488"/>
      <c r="AY35" s="488"/>
      <c r="AZ35" s="488"/>
      <c r="BA35" s="488"/>
      <c r="BB35" s="488"/>
      <c r="BC35" s="488"/>
      <c r="BD35" s="488"/>
      <c r="BE35" s="488"/>
      <c r="BF35" s="488"/>
      <c r="BG35" s="488"/>
      <c r="BH35" s="488"/>
      <c r="BI35" s="488"/>
    </row>
    <row r="36" spans="1:61" ht="30">
      <c r="A36" s="405">
        <f t="shared" si="3"/>
        <v>31</v>
      </c>
      <c r="B36" s="497" t="s">
        <v>38</v>
      </c>
      <c r="C36" s="498" t="s">
        <v>39</v>
      </c>
      <c r="D36" s="407" t="s">
        <v>291</v>
      </c>
      <c r="E36" s="407">
        <v>45</v>
      </c>
      <c r="F36" s="499" t="s">
        <v>39</v>
      </c>
      <c r="G36" s="409" t="s">
        <v>291</v>
      </c>
      <c r="H36" s="410">
        <v>45</v>
      </c>
      <c r="I36" s="410">
        <v>1.68</v>
      </c>
      <c r="J36" s="410">
        <f t="shared" si="4"/>
        <v>75.599999999999994</v>
      </c>
      <c r="K36" s="429" t="s">
        <v>477</v>
      </c>
      <c r="L36" s="418" t="s">
        <v>294</v>
      </c>
      <c r="M36" s="418">
        <v>74</v>
      </c>
      <c r="N36" s="410">
        <v>20</v>
      </c>
      <c r="O36" s="410">
        <v>24.799999999999997</v>
      </c>
      <c r="P36" s="410"/>
      <c r="Q36" s="410">
        <v>29.4</v>
      </c>
      <c r="R36" s="410">
        <v>2.4</v>
      </c>
      <c r="S36" s="410"/>
      <c r="T36" s="410"/>
      <c r="U36" s="410"/>
      <c r="V36" s="410"/>
      <c r="W36" s="410"/>
      <c r="X36" s="410"/>
      <c r="Y36" s="410"/>
      <c r="Z36" s="625"/>
      <c r="AA36" s="649">
        <f t="shared" si="16"/>
        <v>75.599999999999994</v>
      </c>
      <c r="AB36" s="411">
        <f t="shared" si="6"/>
        <v>76.599999999999994</v>
      </c>
      <c r="AC36" s="412">
        <f>H36-AB36</f>
        <v>-31.599999999999994</v>
      </c>
      <c r="AD36" s="413">
        <f>E36-AB36</f>
        <v>-31.599999999999994</v>
      </c>
      <c r="AE36" s="655" t="s">
        <v>1074</v>
      </c>
      <c r="AF36" s="685">
        <f t="shared" si="7"/>
        <v>0</v>
      </c>
      <c r="AG36" s="474">
        <f t="shared" si="8"/>
        <v>0</v>
      </c>
      <c r="AH36" s="475">
        <f>AB36-AG36</f>
        <v>76.599999999999994</v>
      </c>
      <c r="AI36" s="487"/>
      <c r="AJ36" s="488"/>
      <c r="AK36" s="488"/>
      <c r="AL36" s="488"/>
      <c r="AM36" s="488"/>
      <c r="AN36" s="488"/>
      <c r="AO36" s="488"/>
      <c r="AP36" s="488"/>
      <c r="AQ36" s="488"/>
      <c r="AR36" s="488"/>
      <c r="AS36" s="488"/>
      <c r="AT36" s="488"/>
      <c r="AU36" s="488"/>
      <c r="AV36" s="488"/>
      <c r="AW36" s="488"/>
      <c r="AX36" s="488"/>
      <c r="AY36" s="488"/>
      <c r="AZ36" s="488"/>
      <c r="BA36" s="488"/>
      <c r="BB36" s="488"/>
      <c r="BC36" s="488"/>
      <c r="BD36" s="488"/>
      <c r="BE36" s="488"/>
      <c r="BF36" s="488"/>
      <c r="BG36" s="488"/>
      <c r="BH36" s="488"/>
      <c r="BI36" s="488"/>
    </row>
    <row r="37" spans="1:61" s="65" customFormat="1">
      <c r="A37" s="397">
        <f t="shared" si="3"/>
        <v>32</v>
      </c>
      <c r="B37" s="501"/>
      <c r="C37" s="502" t="s">
        <v>40</v>
      </c>
      <c r="D37" s="423"/>
      <c r="E37" s="423"/>
      <c r="F37" s="503" t="s">
        <v>40</v>
      </c>
      <c r="G37" s="424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631"/>
      <c r="AA37" s="663"/>
      <c r="AB37" s="426"/>
      <c r="AC37" s="427"/>
      <c r="AD37" s="424"/>
      <c r="AE37" s="642"/>
      <c r="AF37" s="687">
        <f t="shared" si="7"/>
        <v>0</v>
      </c>
      <c r="AG37" s="476"/>
      <c r="AH37" s="477"/>
      <c r="AI37" s="485"/>
      <c r="AJ37" s="486"/>
      <c r="AK37" s="486"/>
      <c r="AL37" s="486"/>
      <c r="AM37" s="486"/>
      <c r="AN37" s="486"/>
      <c r="AO37" s="486"/>
      <c r="AP37" s="486"/>
      <c r="AQ37" s="486"/>
      <c r="AR37" s="486"/>
      <c r="AS37" s="486"/>
      <c r="AT37" s="486"/>
      <c r="AU37" s="486"/>
      <c r="AV37" s="486"/>
      <c r="AW37" s="486"/>
      <c r="AX37" s="486"/>
      <c r="AY37" s="486"/>
      <c r="AZ37" s="486"/>
      <c r="BA37" s="486"/>
      <c r="BB37" s="486"/>
      <c r="BC37" s="486"/>
      <c r="BD37" s="486"/>
      <c r="BE37" s="486"/>
      <c r="BF37" s="486"/>
      <c r="BG37" s="486"/>
      <c r="BH37" s="486"/>
      <c r="BI37" s="486"/>
    </row>
    <row r="38" spans="1:61" ht="30">
      <c r="A38" s="405">
        <f t="shared" si="3"/>
        <v>33</v>
      </c>
      <c r="B38" s="497" t="s">
        <v>41</v>
      </c>
      <c r="C38" s="498" t="s">
        <v>42</v>
      </c>
      <c r="D38" s="407" t="s">
        <v>289</v>
      </c>
      <c r="E38" s="407">
        <v>894.2</v>
      </c>
      <c r="F38" s="498" t="s">
        <v>42</v>
      </c>
      <c r="G38" s="407" t="s">
        <v>289</v>
      </c>
      <c r="H38" s="430">
        <v>894.2</v>
      </c>
      <c r="I38" s="430"/>
      <c r="J38" s="430">
        <f t="shared" si="4"/>
        <v>0</v>
      </c>
      <c r="K38" s="418"/>
      <c r="L38" s="418" t="s">
        <v>289</v>
      </c>
      <c r="M38" s="418"/>
      <c r="N38" s="418"/>
      <c r="O38" s="418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615"/>
      <c r="AA38" s="650">
        <f t="shared" si="13"/>
        <v>0</v>
      </c>
      <c r="AB38" s="419">
        <f t="shared" si="6"/>
        <v>0</v>
      </c>
      <c r="AC38" s="420">
        <f>H38-AB38</f>
        <v>894.2</v>
      </c>
      <c r="AD38" s="413">
        <f>E38-AB38</f>
        <v>894.2</v>
      </c>
      <c r="AE38" s="638" t="s">
        <v>461</v>
      </c>
      <c r="AF38" s="686">
        <f t="shared" si="7"/>
        <v>0</v>
      </c>
      <c r="AG38" s="474">
        <f t="shared" si="8"/>
        <v>0</v>
      </c>
      <c r="AH38" s="475">
        <f>AB38-AG38</f>
        <v>0</v>
      </c>
      <c r="AI38" s="487"/>
      <c r="AJ38" s="488"/>
      <c r="AK38" s="488"/>
      <c r="AL38" s="488"/>
      <c r="AM38" s="488"/>
      <c r="AN38" s="488"/>
      <c r="AO38" s="488"/>
      <c r="AP38" s="488"/>
      <c r="AQ38" s="488"/>
      <c r="AR38" s="488"/>
      <c r="AS38" s="488"/>
      <c r="AT38" s="488"/>
      <c r="AU38" s="488"/>
      <c r="AV38" s="488"/>
      <c r="AW38" s="488"/>
      <c r="AX38" s="488"/>
      <c r="AY38" s="488"/>
      <c r="AZ38" s="488"/>
      <c r="BA38" s="488"/>
      <c r="BB38" s="488"/>
      <c r="BC38" s="488"/>
      <c r="BD38" s="488"/>
      <c r="BE38" s="488"/>
      <c r="BF38" s="488"/>
      <c r="BG38" s="488"/>
      <c r="BH38" s="488"/>
      <c r="BI38" s="488"/>
    </row>
    <row r="39" spans="1:61" ht="30">
      <c r="A39" s="405">
        <f t="shared" si="3"/>
        <v>34</v>
      </c>
      <c r="B39" s="497" t="s">
        <v>43</v>
      </c>
      <c r="C39" s="498" t="s">
        <v>44</v>
      </c>
      <c r="D39" s="407" t="s">
        <v>293</v>
      </c>
      <c r="E39" s="407">
        <v>4471</v>
      </c>
      <c r="F39" s="498" t="s">
        <v>44</v>
      </c>
      <c r="G39" s="407" t="s">
        <v>293</v>
      </c>
      <c r="H39" s="430">
        <v>4471</v>
      </c>
      <c r="I39" s="430"/>
      <c r="J39" s="430">
        <f t="shared" si="4"/>
        <v>0</v>
      </c>
      <c r="K39" s="418"/>
      <c r="L39" s="418" t="s">
        <v>293</v>
      </c>
      <c r="M39" s="418"/>
      <c r="N39" s="418"/>
      <c r="O39" s="418"/>
      <c r="P39" s="418"/>
      <c r="Q39" s="418"/>
      <c r="R39" s="418"/>
      <c r="S39" s="418"/>
      <c r="T39" s="418"/>
      <c r="U39" s="418"/>
      <c r="V39" s="418"/>
      <c r="W39" s="418"/>
      <c r="X39" s="418"/>
      <c r="Y39" s="418"/>
      <c r="Z39" s="615"/>
      <c r="AA39" s="650">
        <f t="shared" si="13"/>
        <v>0</v>
      </c>
      <c r="AB39" s="419">
        <f t="shared" si="6"/>
        <v>0</v>
      </c>
      <c r="AC39" s="420">
        <f>H39-AB39</f>
        <v>4471</v>
      </c>
      <c r="AD39" s="413">
        <f>E39-AB39</f>
        <v>4471</v>
      </c>
      <c r="AE39" s="638" t="s">
        <v>460</v>
      </c>
      <c r="AF39" s="686">
        <f t="shared" si="7"/>
        <v>0</v>
      </c>
      <c r="AG39" s="474">
        <f t="shared" si="8"/>
        <v>0</v>
      </c>
      <c r="AH39" s="475">
        <f>AB39-AG39</f>
        <v>0</v>
      </c>
      <c r="AI39" s="487"/>
      <c r="AJ39" s="488"/>
      <c r="AK39" s="488"/>
      <c r="AL39" s="488"/>
      <c r="AM39" s="488"/>
      <c r="AN39" s="488"/>
      <c r="AO39" s="488"/>
      <c r="AP39" s="488"/>
      <c r="AQ39" s="488"/>
      <c r="AR39" s="488"/>
      <c r="AS39" s="488"/>
      <c r="AT39" s="488"/>
      <c r="AU39" s="488"/>
      <c r="AV39" s="488"/>
      <c r="AW39" s="488"/>
      <c r="AX39" s="488"/>
      <c r="AY39" s="488"/>
      <c r="AZ39" s="488"/>
      <c r="BA39" s="488"/>
      <c r="BB39" s="488"/>
      <c r="BC39" s="488"/>
      <c r="BD39" s="488"/>
      <c r="BE39" s="488"/>
      <c r="BF39" s="488"/>
      <c r="BG39" s="488"/>
      <c r="BH39" s="488"/>
      <c r="BI39" s="488"/>
    </row>
    <row r="40" spans="1:61">
      <c r="A40" s="405">
        <f t="shared" si="3"/>
        <v>35</v>
      </c>
      <c r="B40" s="498"/>
      <c r="C40" s="498"/>
      <c r="D40" s="407"/>
      <c r="E40" s="407"/>
      <c r="F40" s="500" t="s">
        <v>479</v>
      </c>
      <c r="G40" s="417" t="s">
        <v>293</v>
      </c>
      <c r="H40" s="736">
        <v>2667.73</v>
      </c>
      <c r="I40" s="418">
        <v>0.1</v>
      </c>
      <c r="J40" s="418">
        <f t="shared" si="4"/>
        <v>266.77300000000002</v>
      </c>
      <c r="K40" s="418" t="s">
        <v>480</v>
      </c>
      <c r="L40" s="418" t="s">
        <v>293</v>
      </c>
      <c r="M40" s="418" t="s">
        <v>650</v>
      </c>
      <c r="N40" s="418"/>
      <c r="O40" s="418"/>
      <c r="P40" s="418"/>
      <c r="Q40" s="418"/>
      <c r="R40" s="418"/>
      <c r="S40" s="418"/>
      <c r="T40" s="418"/>
      <c r="U40" s="418"/>
      <c r="V40" s="418">
        <v>500</v>
      </c>
      <c r="W40" s="418">
        <v>1335</v>
      </c>
      <c r="X40" s="418"/>
      <c r="Y40" s="418"/>
      <c r="Z40" s="615"/>
      <c r="AA40" s="650">
        <f t="shared" si="13"/>
        <v>183.5</v>
      </c>
      <c r="AB40" s="419">
        <f t="shared" si="6"/>
        <v>1835</v>
      </c>
      <c r="AC40" s="420">
        <f>H40-AB40</f>
        <v>832.73</v>
      </c>
      <c r="AD40" s="413">
        <f>E40-AB40</f>
        <v>-1835</v>
      </c>
      <c r="AE40" s="638"/>
      <c r="AF40" s="686">
        <f t="shared" si="7"/>
        <v>0</v>
      </c>
      <c r="AG40" s="474">
        <f t="shared" si="8"/>
        <v>0</v>
      </c>
      <c r="AH40" s="475">
        <f>AB40-AG40</f>
        <v>1835</v>
      </c>
      <c r="AI40" s="487"/>
      <c r="AJ40" s="488"/>
      <c r="AK40" s="488"/>
      <c r="AL40" s="488"/>
      <c r="AM40" s="488"/>
      <c r="AN40" s="488"/>
      <c r="AO40" s="488"/>
      <c r="AP40" s="488"/>
      <c r="AQ40" s="488"/>
      <c r="AR40" s="488"/>
      <c r="AS40" s="488"/>
      <c r="AT40" s="488"/>
      <c r="AU40" s="488"/>
      <c r="AV40" s="488"/>
      <c r="AW40" s="488"/>
      <c r="AX40" s="488"/>
      <c r="AY40" s="488"/>
      <c r="AZ40" s="488"/>
      <c r="BA40" s="488"/>
      <c r="BB40" s="488"/>
      <c r="BC40" s="488"/>
      <c r="BD40" s="488"/>
      <c r="BE40" s="488"/>
      <c r="BF40" s="488"/>
      <c r="BG40" s="488"/>
      <c r="BH40" s="488"/>
      <c r="BI40" s="488"/>
    </row>
    <row r="41" spans="1:61" ht="45">
      <c r="A41" s="405">
        <f t="shared" si="3"/>
        <v>36</v>
      </c>
      <c r="B41" s="498"/>
      <c r="C41" s="498"/>
      <c r="D41" s="407"/>
      <c r="E41" s="407"/>
      <c r="F41" s="500" t="s">
        <v>478</v>
      </c>
      <c r="G41" s="417" t="s">
        <v>289</v>
      </c>
      <c r="H41" s="736">
        <v>346.8</v>
      </c>
      <c r="I41" s="418">
        <v>0.27</v>
      </c>
      <c r="J41" s="418">
        <f t="shared" si="4"/>
        <v>93.63600000000001</v>
      </c>
      <c r="K41" s="429" t="s">
        <v>474</v>
      </c>
      <c r="L41" s="418" t="s">
        <v>289</v>
      </c>
      <c r="M41" s="418">
        <v>346.80490000000003</v>
      </c>
      <c r="N41" s="418"/>
      <c r="O41" s="418"/>
      <c r="P41" s="418"/>
      <c r="Q41" s="418"/>
      <c r="R41" s="418"/>
      <c r="S41" s="418"/>
      <c r="T41" s="418"/>
      <c r="U41" s="418"/>
      <c r="V41" s="418">
        <v>65</v>
      </c>
      <c r="W41" s="418">
        <v>173.55</v>
      </c>
      <c r="X41" s="418"/>
      <c r="Y41" s="418"/>
      <c r="Z41" s="615"/>
      <c r="AA41" s="650">
        <f t="shared" si="13"/>
        <v>64.408500000000004</v>
      </c>
      <c r="AB41" s="419">
        <f t="shared" si="6"/>
        <v>238.55</v>
      </c>
      <c r="AC41" s="420">
        <f>H41-AB41</f>
        <v>108.25</v>
      </c>
      <c r="AD41" s="413">
        <f>E41-AB41</f>
        <v>-238.55</v>
      </c>
      <c r="AE41" s="638"/>
      <c r="AF41" s="686">
        <f t="shared" si="7"/>
        <v>0</v>
      </c>
      <c r="AG41" s="474">
        <f t="shared" si="8"/>
        <v>0</v>
      </c>
      <c r="AH41" s="475">
        <f>AB41-AG41</f>
        <v>238.55</v>
      </c>
      <c r="AI41" s="487"/>
      <c r="AJ41" s="488"/>
      <c r="AK41" s="488"/>
      <c r="AL41" s="488"/>
      <c r="AM41" s="488"/>
      <c r="AN41" s="488"/>
      <c r="AO41" s="488"/>
      <c r="AP41" s="488"/>
      <c r="AQ41" s="488"/>
      <c r="AR41" s="488"/>
      <c r="AS41" s="488"/>
      <c r="AT41" s="488"/>
      <c r="AU41" s="488"/>
      <c r="AV41" s="488"/>
      <c r="AW41" s="488"/>
      <c r="AX41" s="488"/>
      <c r="AY41" s="488"/>
      <c r="AZ41" s="488"/>
      <c r="BA41" s="488"/>
      <c r="BB41" s="488"/>
      <c r="BC41" s="488"/>
      <c r="BD41" s="488"/>
      <c r="BE41" s="488"/>
      <c r="BF41" s="488"/>
      <c r="BG41" s="488"/>
      <c r="BH41" s="488"/>
      <c r="BI41" s="488"/>
    </row>
    <row r="42" spans="1:61" s="65" customFormat="1">
      <c r="A42" s="397">
        <f t="shared" si="3"/>
        <v>37</v>
      </c>
      <c r="B42" s="501"/>
      <c r="C42" s="502" t="s">
        <v>45</v>
      </c>
      <c r="D42" s="423"/>
      <c r="E42" s="423"/>
      <c r="F42" s="503" t="s">
        <v>45</v>
      </c>
      <c r="G42" s="424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631"/>
      <c r="AA42" s="663"/>
      <c r="AB42" s="426"/>
      <c r="AC42" s="427"/>
      <c r="AD42" s="424"/>
      <c r="AE42" s="642"/>
      <c r="AF42" s="687">
        <f t="shared" si="7"/>
        <v>0</v>
      </c>
      <c r="AG42" s="476"/>
      <c r="AH42" s="477"/>
      <c r="AI42" s="485"/>
      <c r="AJ42" s="486"/>
      <c r="AK42" s="486"/>
      <c r="AL42" s="486"/>
      <c r="AM42" s="486"/>
      <c r="AN42" s="486"/>
      <c r="AO42" s="486"/>
      <c r="AP42" s="486"/>
      <c r="AQ42" s="486"/>
      <c r="AR42" s="486"/>
      <c r="AS42" s="486"/>
      <c r="AT42" s="486"/>
      <c r="AU42" s="486"/>
      <c r="AV42" s="486"/>
      <c r="AW42" s="486"/>
      <c r="AX42" s="486"/>
      <c r="AY42" s="486"/>
      <c r="AZ42" s="486"/>
      <c r="BA42" s="486"/>
      <c r="BB42" s="486"/>
      <c r="BC42" s="486"/>
      <c r="BD42" s="486"/>
      <c r="BE42" s="486"/>
      <c r="BF42" s="486"/>
      <c r="BG42" s="486"/>
      <c r="BH42" s="486"/>
      <c r="BI42" s="486"/>
    </row>
    <row r="43" spans="1:61" ht="45" collapsed="1">
      <c r="A43" s="405">
        <f t="shared" si="3"/>
        <v>38</v>
      </c>
      <c r="B43" s="497" t="s">
        <v>46</v>
      </c>
      <c r="C43" s="498" t="s">
        <v>47</v>
      </c>
      <c r="D43" s="407" t="s">
        <v>291</v>
      </c>
      <c r="E43" s="407">
        <v>338.85999999999996</v>
      </c>
      <c r="F43" s="499" t="s">
        <v>47</v>
      </c>
      <c r="G43" s="409" t="s">
        <v>291</v>
      </c>
      <c r="H43" s="410">
        <v>338.85999999999996</v>
      </c>
      <c r="I43" s="410">
        <v>0.51</v>
      </c>
      <c r="J43" s="410">
        <f t="shared" si="4"/>
        <v>172.81859999999998</v>
      </c>
      <c r="K43" s="429" t="s">
        <v>481</v>
      </c>
      <c r="L43" s="418" t="s">
        <v>482</v>
      </c>
      <c r="M43" s="418">
        <v>129</v>
      </c>
      <c r="N43" s="410"/>
      <c r="O43" s="410"/>
      <c r="P43" s="410"/>
      <c r="Q43" s="410"/>
      <c r="R43" s="410"/>
      <c r="S43" s="410"/>
      <c r="T43" s="410"/>
      <c r="U43" s="410"/>
      <c r="V43" s="410"/>
      <c r="W43" s="410"/>
      <c r="X43" s="410"/>
      <c r="Y43" s="410"/>
      <c r="Z43" s="625"/>
      <c r="AA43" s="649">
        <f t="shared" si="13"/>
        <v>0</v>
      </c>
      <c r="AB43" s="411">
        <f t="shared" si="6"/>
        <v>0</v>
      </c>
      <c r="AC43" s="412">
        <f>H43-AB43</f>
        <v>338.85999999999996</v>
      </c>
      <c r="AD43" s="413">
        <f t="shared" ref="AD43:AD53" si="17">E43-AB43</f>
        <v>338.85999999999996</v>
      </c>
      <c r="AE43" s="655"/>
      <c r="AF43" s="685">
        <f t="shared" si="7"/>
        <v>0</v>
      </c>
      <c r="AG43" s="474">
        <f t="shared" si="8"/>
        <v>0</v>
      </c>
      <c r="AH43" s="475">
        <f t="shared" ref="AH43:AH53" si="18">AB43-AG43</f>
        <v>0</v>
      </c>
      <c r="AI43" s="487"/>
      <c r="AJ43" s="488"/>
      <c r="AK43" s="488"/>
      <c r="AL43" s="488"/>
      <c r="AM43" s="488"/>
      <c r="AN43" s="488"/>
      <c r="AO43" s="488"/>
      <c r="AP43" s="488"/>
      <c r="AQ43" s="488"/>
      <c r="AR43" s="488"/>
      <c r="AS43" s="488"/>
      <c r="AT43" s="488"/>
      <c r="AU43" s="488"/>
      <c r="AV43" s="488"/>
      <c r="AW43" s="488"/>
      <c r="AX43" s="488"/>
      <c r="AY43" s="488"/>
      <c r="AZ43" s="488"/>
      <c r="BA43" s="488"/>
      <c r="BB43" s="488"/>
      <c r="BC43" s="488"/>
      <c r="BD43" s="488"/>
      <c r="BE43" s="488"/>
      <c r="BF43" s="488"/>
      <c r="BG43" s="488"/>
      <c r="BH43" s="488"/>
      <c r="BI43" s="488"/>
    </row>
    <row r="44" spans="1:61" ht="45" hidden="1" outlineLevel="1">
      <c r="A44" s="405">
        <f t="shared" si="3"/>
        <v>39</v>
      </c>
      <c r="B44" s="497"/>
      <c r="C44" s="498"/>
      <c r="D44" s="407"/>
      <c r="E44" s="407"/>
      <c r="F44" s="499"/>
      <c r="G44" s="409"/>
      <c r="H44" s="410"/>
      <c r="I44" s="410"/>
      <c r="J44" s="410">
        <f t="shared" si="4"/>
        <v>0</v>
      </c>
      <c r="K44" s="429" t="s">
        <v>483</v>
      </c>
      <c r="L44" s="418" t="s">
        <v>482</v>
      </c>
      <c r="M44" s="418">
        <v>2</v>
      </c>
      <c r="N44" s="410"/>
      <c r="O44" s="410"/>
      <c r="P44" s="410"/>
      <c r="Q44" s="410"/>
      <c r="R44" s="410"/>
      <c r="S44" s="410"/>
      <c r="T44" s="410"/>
      <c r="U44" s="410"/>
      <c r="V44" s="410"/>
      <c r="W44" s="410"/>
      <c r="X44" s="410"/>
      <c r="Y44" s="410"/>
      <c r="Z44" s="625"/>
      <c r="AA44" s="649">
        <f t="shared" si="13"/>
        <v>0</v>
      </c>
      <c r="AB44" s="411">
        <f t="shared" si="6"/>
        <v>0</v>
      </c>
      <c r="AC44" s="412"/>
      <c r="AD44" s="413">
        <f t="shared" si="17"/>
        <v>0</v>
      </c>
      <c r="AE44" s="655"/>
      <c r="AF44" s="685">
        <f t="shared" si="7"/>
        <v>0</v>
      </c>
      <c r="AG44" s="474">
        <f t="shared" si="8"/>
        <v>0</v>
      </c>
      <c r="AH44" s="475">
        <f t="shared" si="18"/>
        <v>0</v>
      </c>
      <c r="AI44" s="487"/>
      <c r="AJ44" s="488"/>
      <c r="AK44" s="488"/>
      <c r="AL44" s="488"/>
      <c r="AM44" s="488"/>
      <c r="AN44" s="488"/>
      <c r="AO44" s="488"/>
      <c r="AP44" s="488"/>
      <c r="AQ44" s="488"/>
      <c r="AR44" s="488"/>
      <c r="AS44" s="488"/>
      <c r="AT44" s="488"/>
      <c r="AU44" s="488"/>
      <c r="AV44" s="488"/>
      <c r="AW44" s="488"/>
      <c r="AX44" s="488"/>
      <c r="AY44" s="488"/>
      <c r="AZ44" s="488"/>
      <c r="BA44" s="488"/>
      <c r="BB44" s="488"/>
      <c r="BC44" s="488"/>
      <c r="BD44" s="488"/>
      <c r="BE44" s="488"/>
      <c r="BF44" s="488"/>
      <c r="BG44" s="488"/>
      <c r="BH44" s="488"/>
      <c r="BI44" s="488"/>
    </row>
    <row r="45" spans="1:61" ht="45" hidden="1" outlineLevel="1">
      <c r="A45" s="405">
        <f t="shared" si="3"/>
        <v>40</v>
      </c>
      <c r="B45" s="497"/>
      <c r="C45" s="498"/>
      <c r="D45" s="407"/>
      <c r="E45" s="407"/>
      <c r="F45" s="499"/>
      <c r="G45" s="409"/>
      <c r="H45" s="410"/>
      <c r="I45" s="410"/>
      <c r="J45" s="410">
        <f t="shared" si="4"/>
        <v>0</v>
      </c>
      <c r="K45" s="429" t="s">
        <v>484</v>
      </c>
      <c r="L45" s="418" t="s">
        <v>482</v>
      </c>
      <c r="M45" s="418">
        <v>1</v>
      </c>
      <c r="N45" s="410"/>
      <c r="O45" s="410"/>
      <c r="P45" s="410"/>
      <c r="Q45" s="410"/>
      <c r="R45" s="410"/>
      <c r="S45" s="410"/>
      <c r="T45" s="410"/>
      <c r="U45" s="410"/>
      <c r="V45" s="410"/>
      <c r="W45" s="410"/>
      <c r="X45" s="410"/>
      <c r="Y45" s="410"/>
      <c r="Z45" s="625"/>
      <c r="AA45" s="649">
        <f t="shared" si="13"/>
        <v>0</v>
      </c>
      <c r="AB45" s="411">
        <f t="shared" si="6"/>
        <v>0</v>
      </c>
      <c r="AC45" s="412"/>
      <c r="AD45" s="413">
        <f t="shared" si="17"/>
        <v>0</v>
      </c>
      <c r="AE45" s="655"/>
      <c r="AF45" s="685">
        <f t="shared" si="7"/>
        <v>0</v>
      </c>
      <c r="AG45" s="474">
        <f t="shared" si="8"/>
        <v>0</v>
      </c>
      <c r="AH45" s="475">
        <f t="shared" si="18"/>
        <v>0</v>
      </c>
      <c r="AI45" s="487"/>
      <c r="AJ45" s="488"/>
      <c r="AK45" s="488"/>
      <c r="AL45" s="488"/>
      <c r="AM45" s="488"/>
      <c r="AN45" s="488"/>
      <c r="AO45" s="488"/>
      <c r="AP45" s="488"/>
      <c r="AQ45" s="488"/>
      <c r="AR45" s="488"/>
      <c r="AS45" s="488"/>
      <c r="AT45" s="488"/>
      <c r="AU45" s="488"/>
      <c r="AV45" s="488"/>
      <c r="AW45" s="488"/>
      <c r="AX45" s="488"/>
      <c r="AY45" s="488"/>
      <c r="AZ45" s="488"/>
      <c r="BA45" s="488"/>
      <c r="BB45" s="488"/>
      <c r="BC45" s="488"/>
      <c r="BD45" s="488"/>
      <c r="BE45" s="488"/>
      <c r="BF45" s="488"/>
      <c r="BG45" s="488"/>
      <c r="BH45" s="488"/>
      <c r="BI45" s="488"/>
    </row>
    <row r="46" spans="1:61" ht="45" hidden="1" outlineLevel="1">
      <c r="A46" s="405">
        <f t="shared" si="3"/>
        <v>41</v>
      </c>
      <c r="B46" s="497"/>
      <c r="C46" s="498"/>
      <c r="D46" s="407"/>
      <c r="E46" s="407"/>
      <c r="F46" s="499"/>
      <c r="G46" s="409"/>
      <c r="H46" s="410"/>
      <c r="I46" s="410"/>
      <c r="J46" s="410">
        <f t="shared" si="4"/>
        <v>0</v>
      </c>
      <c r="K46" s="429" t="s">
        <v>485</v>
      </c>
      <c r="L46" s="418" t="s">
        <v>482</v>
      </c>
      <c r="M46" s="418">
        <v>1</v>
      </c>
      <c r="N46" s="410"/>
      <c r="O46" s="410"/>
      <c r="P46" s="410"/>
      <c r="Q46" s="410"/>
      <c r="R46" s="410"/>
      <c r="S46" s="410"/>
      <c r="T46" s="410"/>
      <c r="U46" s="410"/>
      <c r="V46" s="410"/>
      <c r="W46" s="410"/>
      <c r="X46" s="410"/>
      <c r="Y46" s="410"/>
      <c r="Z46" s="625"/>
      <c r="AA46" s="649">
        <f t="shared" si="13"/>
        <v>0</v>
      </c>
      <c r="AB46" s="411">
        <f t="shared" si="6"/>
        <v>0</v>
      </c>
      <c r="AC46" s="412"/>
      <c r="AD46" s="413">
        <f t="shared" si="17"/>
        <v>0</v>
      </c>
      <c r="AE46" s="655"/>
      <c r="AF46" s="685">
        <f t="shared" si="7"/>
        <v>0</v>
      </c>
      <c r="AG46" s="474">
        <f t="shared" si="8"/>
        <v>0</v>
      </c>
      <c r="AH46" s="475">
        <f t="shared" si="18"/>
        <v>0</v>
      </c>
      <c r="AI46" s="487"/>
      <c r="AJ46" s="488"/>
      <c r="AK46" s="488"/>
      <c r="AL46" s="488"/>
      <c r="AM46" s="488"/>
      <c r="AN46" s="488"/>
      <c r="AO46" s="488"/>
      <c r="AP46" s="488"/>
      <c r="AQ46" s="488"/>
      <c r="AR46" s="488"/>
      <c r="AS46" s="488"/>
      <c r="AT46" s="488"/>
      <c r="AU46" s="488"/>
      <c r="AV46" s="488"/>
      <c r="AW46" s="488"/>
      <c r="AX46" s="488"/>
      <c r="AY46" s="488"/>
      <c r="AZ46" s="488"/>
      <c r="BA46" s="488"/>
      <c r="BB46" s="488"/>
      <c r="BC46" s="488"/>
      <c r="BD46" s="488"/>
      <c r="BE46" s="488"/>
      <c r="BF46" s="488"/>
      <c r="BG46" s="488"/>
      <c r="BH46" s="488"/>
      <c r="BI46" s="488"/>
    </row>
    <row r="47" spans="1:61" ht="30" collapsed="1">
      <c r="A47" s="405">
        <f t="shared" si="3"/>
        <v>42</v>
      </c>
      <c r="B47" s="498" t="s">
        <v>48</v>
      </c>
      <c r="C47" s="498" t="s">
        <v>49</v>
      </c>
      <c r="D47" s="407" t="s">
        <v>294</v>
      </c>
      <c r="E47" s="407">
        <v>4</v>
      </c>
      <c r="F47" s="499" t="s">
        <v>49</v>
      </c>
      <c r="G47" s="409" t="s">
        <v>294</v>
      </c>
      <c r="H47" s="410">
        <v>4</v>
      </c>
      <c r="I47" s="410">
        <v>18.84</v>
      </c>
      <c r="J47" s="410">
        <f t="shared" si="4"/>
        <v>75.36</v>
      </c>
      <c r="K47" s="429" t="s">
        <v>486</v>
      </c>
      <c r="L47" s="418" t="s">
        <v>482</v>
      </c>
      <c r="M47" s="418">
        <v>4</v>
      </c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625"/>
      <c r="AA47" s="649">
        <f t="shared" si="13"/>
        <v>0</v>
      </c>
      <c r="AB47" s="411">
        <f t="shared" si="6"/>
        <v>0</v>
      </c>
      <c r="AC47" s="412">
        <f>H47-AB47</f>
        <v>4</v>
      </c>
      <c r="AD47" s="413">
        <f t="shared" si="17"/>
        <v>4</v>
      </c>
      <c r="AE47" s="655"/>
      <c r="AF47" s="685">
        <f t="shared" si="7"/>
        <v>0</v>
      </c>
      <c r="AG47" s="474">
        <f t="shared" si="8"/>
        <v>0</v>
      </c>
      <c r="AH47" s="475">
        <f t="shared" si="18"/>
        <v>0</v>
      </c>
      <c r="AI47" s="487"/>
      <c r="AJ47" s="488"/>
      <c r="AK47" s="488"/>
      <c r="AL47" s="488"/>
      <c r="AM47" s="488"/>
      <c r="AN47" s="488"/>
      <c r="AO47" s="488"/>
      <c r="AP47" s="488"/>
      <c r="AQ47" s="488"/>
      <c r="AR47" s="488"/>
      <c r="AS47" s="488"/>
      <c r="AT47" s="488"/>
      <c r="AU47" s="488"/>
      <c r="AV47" s="488"/>
      <c r="AW47" s="488"/>
      <c r="AX47" s="488"/>
      <c r="AY47" s="488"/>
      <c r="AZ47" s="488"/>
      <c r="BA47" s="488"/>
      <c r="BB47" s="488"/>
      <c r="BC47" s="488"/>
      <c r="BD47" s="488"/>
      <c r="BE47" s="488"/>
      <c r="BF47" s="488"/>
      <c r="BG47" s="488"/>
      <c r="BH47" s="488"/>
      <c r="BI47" s="488"/>
    </row>
    <row r="48" spans="1:61" ht="30" hidden="1" outlineLevel="1">
      <c r="A48" s="405">
        <f t="shared" si="3"/>
        <v>43</v>
      </c>
      <c r="B48" s="497"/>
      <c r="C48" s="498"/>
      <c r="D48" s="407"/>
      <c r="E48" s="407"/>
      <c r="F48" s="499"/>
      <c r="G48" s="409"/>
      <c r="H48" s="410"/>
      <c r="I48" s="410"/>
      <c r="J48" s="410">
        <f t="shared" si="4"/>
        <v>0</v>
      </c>
      <c r="K48" s="429" t="s">
        <v>487</v>
      </c>
      <c r="L48" s="418" t="s">
        <v>482</v>
      </c>
      <c r="M48" s="418">
        <v>408</v>
      </c>
      <c r="N48" s="410"/>
      <c r="O48" s="410"/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625"/>
      <c r="AA48" s="649">
        <f t="shared" si="13"/>
        <v>0</v>
      </c>
      <c r="AB48" s="411">
        <f t="shared" si="6"/>
        <v>0</v>
      </c>
      <c r="AC48" s="412"/>
      <c r="AD48" s="413">
        <f t="shared" si="17"/>
        <v>0</v>
      </c>
      <c r="AE48" s="655"/>
      <c r="AF48" s="685">
        <f t="shared" si="7"/>
        <v>0</v>
      </c>
      <c r="AG48" s="474">
        <f t="shared" si="8"/>
        <v>0</v>
      </c>
      <c r="AH48" s="475">
        <f t="shared" si="18"/>
        <v>0</v>
      </c>
      <c r="AI48" s="487"/>
      <c r="AJ48" s="488"/>
      <c r="AK48" s="488"/>
      <c r="AL48" s="488"/>
      <c r="AM48" s="488"/>
      <c r="AN48" s="488"/>
      <c r="AO48" s="488"/>
      <c r="AP48" s="488"/>
      <c r="AQ48" s="488"/>
      <c r="AR48" s="488"/>
      <c r="AS48" s="488"/>
      <c r="AT48" s="488"/>
      <c r="AU48" s="488"/>
      <c r="AV48" s="488"/>
      <c r="AW48" s="488"/>
      <c r="AX48" s="488"/>
      <c r="AY48" s="488"/>
      <c r="AZ48" s="488"/>
      <c r="BA48" s="488"/>
      <c r="BB48" s="488"/>
      <c r="BC48" s="488"/>
      <c r="BD48" s="488"/>
      <c r="BE48" s="488"/>
      <c r="BF48" s="488"/>
      <c r="BG48" s="488"/>
      <c r="BH48" s="488"/>
      <c r="BI48" s="488"/>
    </row>
    <row r="49" spans="1:61" hidden="1" outlineLevel="1">
      <c r="A49" s="405">
        <f t="shared" si="3"/>
        <v>44</v>
      </c>
      <c r="B49" s="497"/>
      <c r="C49" s="498"/>
      <c r="D49" s="407"/>
      <c r="E49" s="407"/>
      <c r="F49" s="499"/>
      <c r="G49" s="409"/>
      <c r="H49" s="410"/>
      <c r="I49" s="410"/>
      <c r="J49" s="410">
        <f t="shared" si="4"/>
        <v>0</v>
      </c>
      <c r="K49" s="429" t="s">
        <v>488</v>
      </c>
      <c r="L49" s="418" t="s">
        <v>482</v>
      </c>
      <c r="M49" s="418">
        <v>160</v>
      </c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/>
      <c r="Y49" s="410"/>
      <c r="Z49" s="625"/>
      <c r="AA49" s="649">
        <f t="shared" si="13"/>
        <v>0</v>
      </c>
      <c r="AB49" s="411">
        <f t="shared" si="6"/>
        <v>0</v>
      </c>
      <c r="AC49" s="412"/>
      <c r="AD49" s="413">
        <f t="shared" si="17"/>
        <v>0</v>
      </c>
      <c r="AE49" s="655"/>
      <c r="AF49" s="685">
        <f t="shared" si="7"/>
        <v>0</v>
      </c>
      <c r="AG49" s="474">
        <f t="shared" si="8"/>
        <v>0</v>
      </c>
      <c r="AH49" s="475">
        <f t="shared" si="18"/>
        <v>0</v>
      </c>
      <c r="AI49" s="487"/>
      <c r="AJ49" s="488"/>
      <c r="AK49" s="488"/>
      <c r="AL49" s="488"/>
      <c r="AM49" s="488"/>
      <c r="AN49" s="488"/>
      <c r="AO49" s="488"/>
      <c r="AP49" s="488"/>
      <c r="AQ49" s="488"/>
      <c r="AR49" s="488"/>
      <c r="AS49" s="488"/>
      <c r="AT49" s="488"/>
      <c r="AU49" s="488"/>
      <c r="AV49" s="488"/>
      <c r="AW49" s="488"/>
      <c r="AX49" s="488"/>
      <c r="AY49" s="488"/>
      <c r="AZ49" s="488"/>
      <c r="BA49" s="488"/>
      <c r="BB49" s="488"/>
      <c r="BC49" s="488"/>
      <c r="BD49" s="488"/>
      <c r="BE49" s="488"/>
      <c r="BF49" s="488"/>
      <c r="BG49" s="488"/>
      <c r="BH49" s="488"/>
      <c r="BI49" s="488"/>
    </row>
    <row r="50" spans="1:61" hidden="1" outlineLevel="1">
      <c r="A50" s="405">
        <f t="shared" si="3"/>
        <v>45</v>
      </c>
      <c r="B50" s="497"/>
      <c r="C50" s="498"/>
      <c r="D50" s="407"/>
      <c r="E50" s="407"/>
      <c r="F50" s="499"/>
      <c r="G50" s="409"/>
      <c r="H50" s="410"/>
      <c r="I50" s="410"/>
      <c r="J50" s="410">
        <f t="shared" si="4"/>
        <v>0</v>
      </c>
      <c r="K50" s="429" t="s">
        <v>489</v>
      </c>
      <c r="L50" s="418" t="s">
        <v>482</v>
      </c>
      <c r="M50" s="418">
        <v>20</v>
      </c>
      <c r="N50" s="410"/>
      <c r="O50" s="410"/>
      <c r="P50" s="410"/>
      <c r="Q50" s="410"/>
      <c r="R50" s="410"/>
      <c r="S50" s="410"/>
      <c r="T50" s="410"/>
      <c r="U50" s="410"/>
      <c r="V50" s="410"/>
      <c r="W50" s="410"/>
      <c r="X50" s="410"/>
      <c r="Y50" s="410"/>
      <c r="Z50" s="625"/>
      <c r="AA50" s="649">
        <f t="shared" si="13"/>
        <v>0</v>
      </c>
      <c r="AB50" s="411">
        <f t="shared" si="6"/>
        <v>0</v>
      </c>
      <c r="AC50" s="412"/>
      <c r="AD50" s="413">
        <f t="shared" si="17"/>
        <v>0</v>
      </c>
      <c r="AE50" s="655"/>
      <c r="AF50" s="685">
        <f t="shared" si="7"/>
        <v>0</v>
      </c>
      <c r="AG50" s="474">
        <f t="shared" si="8"/>
        <v>0</v>
      </c>
      <c r="AH50" s="475">
        <f t="shared" si="18"/>
        <v>0</v>
      </c>
      <c r="AI50" s="487"/>
      <c r="AJ50" s="488"/>
      <c r="AK50" s="488"/>
      <c r="AL50" s="488"/>
      <c r="AM50" s="488"/>
      <c r="AN50" s="488"/>
      <c r="AO50" s="488"/>
      <c r="AP50" s="488"/>
      <c r="AQ50" s="488"/>
      <c r="AR50" s="488"/>
      <c r="AS50" s="488"/>
      <c r="AT50" s="488"/>
      <c r="AU50" s="488"/>
      <c r="AV50" s="488"/>
      <c r="AW50" s="488"/>
      <c r="AX50" s="488"/>
      <c r="AY50" s="488"/>
      <c r="AZ50" s="488"/>
      <c r="BA50" s="488"/>
      <c r="BB50" s="488"/>
      <c r="BC50" s="488"/>
      <c r="BD50" s="488"/>
      <c r="BE50" s="488"/>
      <c r="BF50" s="488"/>
      <c r="BG50" s="488"/>
      <c r="BH50" s="488"/>
      <c r="BI50" s="488"/>
    </row>
    <row r="51" spans="1:61" hidden="1" outlineLevel="1">
      <c r="A51" s="405">
        <f t="shared" si="3"/>
        <v>46</v>
      </c>
      <c r="B51" s="497"/>
      <c r="C51" s="498"/>
      <c r="D51" s="407"/>
      <c r="E51" s="407"/>
      <c r="F51" s="499"/>
      <c r="G51" s="409"/>
      <c r="H51" s="410"/>
      <c r="I51" s="410"/>
      <c r="J51" s="410">
        <f t="shared" si="4"/>
        <v>0</v>
      </c>
      <c r="K51" s="429" t="s">
        <v>490</v>
      </c>
      <c r="L51" s="418" t="s">
        <v>482</v>
      </c>
      <c r="M51" s="418">
        <v>1</v>
      </c>
      <c r="N51" s="410"/>
      <c r="O51" s="410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625"/>
      <c r="AA51" s="649">
        <f t="shared" si="13"/>
        <v>0</v>
      </c>
      <c r="AB51" s="411">
        <f t="shared" si="6"/>
        <v>0</v>
      </c>
      <c r="AC51" s="412"/>
      <c r="AD51" s="413">
        <f t="shared" si="17"/>
        <v>0</v>
      </c>
      <c r="AE51" s="655"/>
      <c r="AF51" s="685">
        <f t="shared" si="7"/>
        <v>0</v>
      </c>
      <c r="AG51" s="474">
        <f t="shared" si="8"/>
        <v>0</v>
      </c>
      <c r="AH51" s="475">
        <f t="shared" si="18"/>
        <v>0</v>
      </c>
      <c r="AI51" s="487"/>
      <c r="AJ51" s="488"/>
      <c r="AK51" s="488"/>
      <c r="AL51" s="488"/>
      <c r="AM51" s="488"/>
      <c r="AN51" s="488"/>
      <c r="AO51" s="488"/>
      <c r="AP51" s="488"/>
      <c r="AQ51" s="488"/>
      <c r="AR51" s="488"/>
      <c r="AS51" s="488"/>
      <c r="AT51" s="488"/>
      <c r="AU51" s="488"/>
      <c r="AV51" s="488"/>
      <c r="AW51" s="488"/>
      <c r="AX51" s="488"/>
      <c r="AY51" s="488"/>
      <c r="AZ51" s="488"/>
      <c r="BA51" s="488"/>
      <c r="BB51" s="488"/>
      <c r="BC51" s="488"/>
      <c r="BD51" s="488"/>
      <c r="BE51" s="488"/>
      <c r="BF51" s="488"/>
      <c r="BG51" s="488"/>
      <c r="BH51" s="488"/>
      <c r="BI51" s="488"/>
    </row>
    <row r="52" spans="1:61">
      <c r="A52" s="405">
        <f t="shared" si="3"/>
        <v>47</v>
      </c>
      <c r="B52" s="612" t="s">
        <v>1028</v>
      </c>
      <c r="C52" s="498"/>
      <c r="D52" s="407"/>
      <c r="E52" s="407"/>
      <c r="F52" s="500" t="s">
        <v>491</v>
      </c>
      <c r="G52" s="417" t="s">
        <v>294</v>
      </c>
      <c r="H52" s="418">
        <v>4</v>
      </c>
      <c r="I52" s="418">
        <v>26.8</v>
      </c>
      <c r="J52" s="418">
        <f t="shared" si="4"/>
        <v>107.2</v>
      </c>
      <c r="K52" s="429"/>
      <c r="L52" s="418"/>
      <c r="M52" s="418"/>
      <c r="N52" s="410"/>
      <c r="O52" s="410"/>
      <c r="P52" s="410"/>
      <c r="Q52" s="410"/>
      <c r="R52" s="410"/>
      <c r="S52" s="410"/>
      <c r="T52" s="410"/>
      <c r="U52" s="410"/>
      <c r="V52" s="410"/>
      <c r="W52" s="410"/>
      <c r="X52" s="410"/>
      <c r="Y52" s="410"/>
      <c r="Z52" s="625"/>
      <c r="AA52" s="649">
        <f t="shared" si="13"/>
        <v>0</v>
      </c>
      <c r="AB52" s="411">
        <f t="shared" si="6"/>
        <v>0</v>
      </c>
      <c r="AC52" s="412"/>
      <c r="AD52" s="413">
        <f t="shared" si="17"/>
        <v>0</v>
      </c>
      <c r="AE52" s="655"/>
      <c r="AF52" s="685">
        <f t="shared" si="7"/>
        <v>0</v>
      </c>
      <c r="AG52" s="474">
        <f t="shared" si="8"/>
        <v>0</v>
      </c>
      <c r="AH52" s="475">
        <f t="shared" si="18"/>
        <v>0</v>
      </c>
      <c r="AI52" s="487"/>
      <c r="AJ52" s="488"/>
      <c r="AK52" s="488"/>
      <c r="AL52" s="488"/>
      <c r="AM52" s="488"/>
      <c r="AN52" s="488"/>
      <c r="AO52" s="488"/>
      <c r="AP52" s="488"/>
      <c r="AQ52" s="488"/>
      <c r="AR52" s="488"/>
      <c r="AS52" s="488"/>
      <c r="AT52" s="488"/>
      <c r="AU52" s="488"/>
      <c r="AV52" s="488"/>
      <c r="AW52" s="488"/>
      <c r="AX52" s="488"/>
      <c r="AY52" s="488"/>
      <c r="AZ52" s="488"/>
      <c r="BA52" s="488"/>
      <c r="BB52" s="488"/>
      <c r="BC52" s="488"/>
      <c r="BD52" s="488"/>
      <c r="BE52" s="488"/>
      <c r="BF52" s="488"/>
      <c r="BG52" s="488"/>
      <c r="BH52" s="488"/>
      <c r="BI52" s="488"/>
    </row>
    <row r="53" spans="1:61" s="193" customFormat="1">
      <c r="A53" s="433">
        <f t="shared" si="3"/>
        <v>48</v>
      </c>
      <c r="B53" s="498"/>
      <c r="C53" s="498"/>
      <c r="D53" s="407"/>
      <c r="E53" s="434"/>
      <c r="F53" s="500" t="s">
        <v>999</v>
      </c>
      <c r="G53" s="417" t="s">
        <v>482</v>
      </c>
      <c r="H53" s="418">
        <v>78</v>
      </c>
      <c r="I53" s="418">
        <v>0.74</v>
      </c>
      <c r="J53" s="418">
        <f t="shared" si="4"/>
        <v>57.72</v>
      </c>
      <c r="K53" s="418" t="s">
        <v>1115</v>
      </c>
      <c r="L53" s="418" t="s">
        <v>482</v>
      </c>
      <c r="M53" s="418">
        <v>78</v>
      </c>
      <c r="N53" s="418"/>
      <c r="O53" s="418"/>
      <c r="P53" s="418"/>
      <c r="Q53" s="418"/>
      <c r="R53" s="418"/>
      <c r="S53" s="418"/>
      <c r="T53" s="418"/>
      <c r="U53" s="418"/>
      <c r="V53" s="418"/>
      <c r="W53" s="418"/>
      <c r="X53" s="418"/>
      <c r="Y53" s="418"/>
      <c r="Z53" s="615"/>
      <c r="AA53" s="650">
        <f t="shared" si="13"/>
        <v>0</v>
      </c>
      <c r="AB53" s="419">
        <f t="shared" si="6"/>
        <v>0</v>
      </c>
      <c r="AC53" s="435"/>
      <c r="AD53" s="413">
        <f t="shared" si="17"/>
        <v>0</v>
      </c>
      <c r="AE53" s="638"/>
      <c r="AF53" s="686">
        <f t="shared" si="7"/>
        <v>0</v>
      </c>
      <c r="AG53" s="474">
        <f t="shared" si="8"/>
        <v>0</v>
      </c>
      <c r="AH53" s="478">
        <f t="shared" si="18"/>
        <v>0</v>
      </c>
      <c r="AI53" s="489"/>
      <c r="AJ53" s="490"/>
      <c r="AK53" s="490"/>
      <c r="AL53" s="490"/>
      <c r="AM53" s="490"/>
      <c r="AN53" s="490"/>
      <c r="AO53" s="490"/>
      <c r="AP53" s="490"/>
      <c r="AQ53" s="490"/>
      <c r="AR53" s="490"/>
      <c r="AS53" s="490"/>
      <c r="AT53" s="490"/>
      <c r="AU53" s="490"/>
      <c r="AV53" s="490"/>
      <c r="AW53" s="490"/>
      <c r="AX53" s="490"/>
      <c r="AY53" s="490"/>
      <c r="AZ53" s="490"/>
      <c r="BA53" s="490"/>
      <c r="BB53" s="490"/>
      <c r="BC53" s="490"/>
      <c r="BD53" s="490"/>
      <c r="BE53" s="490"/>
      <c r="BF53" s="490"/>
      <c r="BG53" s="490"/>
      <c r="BH53" s="490"/>
      <c r="BI53" s="490"/>
    </row>
    <row r="54" spans="1:61" s="65" customFormat="1">
      <c r="A54" s="397">
        <f t="shared" si="3"/>
        <v>49</v>
      </c>
      <c r="B54" s="501"/>
      <c r="C54" s="502" t="s">
        <v>50</v>
      </c>
      <c r="D54" s="423"/>
      <c r="E54" s="423"/>
      <c r="F54" s="503" t="s">
        <v>50</v>
      </c>
      <c r="G54" s="424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631"/>
      <c r="AA54" s="663"/>
      <c r="AB54" s="426"/>
      <c r="AC54" s="427"/>
      <c r="AD54" s="424"/>
      <c r="AE54" s="642"/>
      <c r="AF54" s="687">
        <f t="shared" si="7"/>
        <v>0</v>
      </c>
      <c r="AG54" s="476"/>
      <c r="AH54" s="477"/>
      <c r="AI54" s="485"/>
      <c r="AJ54" s="486"/>
      <c r="AK54" s="486"/>
      <c r="AL54" s="486"/>
      <c r="AM54" s="486"/>
      <c r="AN54" s="486"/>
      <c r="AO54" s="486"/>
      <c r="AP54" s="486"/>
      <c r="AQ54" s="486"/>
      <c r="AR54" s="486"/>
      <c r="AS54" s="486"/>
      <c r="AT54" s="486"/>
      <c r="AU54" s="486"/>
      <c r="AV54" s="486"/>
      <c r="AW54" s="486"/>
      <c r="AX54" s="486"/>
      <c r="AY54" s="486"/>
      <c r="AZ54" s="486"/>
      <c r="BA54" s="486"/>
      <c r="BB54" s="486"/>
      <c r="BC54" s="486"/>
      <c r="BD54" s="486"/>
      <c r="BE54" s="486"/>
      <c r="BF54" s="486"/>
      <c r="BG54" s="486"/>
      <c r="BH54" s="486"/>
      <c r="BI54" s="486"/>
    </row>
    <row r="55" spans="1:61" s="65" customFormat="1">
      <c r="A55" s="397">
        <f t="shared" si="3"/>
        <v>50</v>
      </c>
      <c r="B55" s="501"/>
      <c r="C55" s="502" t="s">
        <v>51</v>
      </c>
      <c r="D55" s="423"/>
      <c r="E55" s="423"/>
      <c r="F55" s="503" t="s">
        <v>51</v>
      </c>
      <c r="G55" s="424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631"/>
      <c r="AA55" s="663"/>
      <c r="AB55" s="426"/>
      <c r="AC55" s="427"/>
      <c r="AD55" s="424"/>
      <c r="AE55" s="642"/>
      <c r="AF55" s="687">
        <f t="shared" si="7"/>
        <v>0</v>
      </c>
      <c r="AG55" s="476"/>
      <c r="AH55" s="477"/>
      <c r="AI55" s="485"/>
      <c r="AJ55" s="486"/>
      <c r="AK55" s="486"/>
      <c r="AL55" s="486"/>
      <c r="AM55" s="486"/>
      <c r="AN55" s="486"/>
      <c r="AO55" s="486"/>
      <c r="AP55" s="486"/>
      <c r="AQ55" s="486"/>
      <c r="AR55" s="486"/>
      <c r="AS55" s="486"/>
      <c r="AT55" s="486"/>
      <c r="AU55" s="486"/>
      <c r="AV55" s="486"/>
      <c r="AW55" s="486"/>
      <c r="AX55" s="486"/>
      <c r="AY55" s="486"/>
      <c r="AZ55" s="486"/>
      <c r="BA55" s="486"/>
      <c r="BB55" s="486"/>
      <c r="BC55" s="486"/>
      <c r="BD55" s="486"/>
      <c r="BE55" s="486"/>
      <c r="BF55" s="486"/>
      <c r="BG55" s="486"/>
      <c r="BH55" s="486"/>
      <c r="BI55" s="486"/>
    </row>
    <row r="56" spans="1:61" s="158" customFormat="1" collapsed="1">
      <c r="A56" s="436">
        <f t="shared" si="3"/>
        <v>51</v>
      </c>
      <c r="B56" s="498"/>
      <c r="C56" s="498"/>
      <c r="D56" s="407"/>
      <c r="E56" s="407"/>
      <c r="F56" s="500" t="s">
        <v>492</v>
      </c>
      <c r="G56" s="417" t="s">
        <v>294</v>
      </c>
      <c r="H56" s="418">
        <v>40</v>
      </c>
      <c r="I56" s="418">
        <v>3.8</v>
      </c>
      <c r="J56" s="418">
        <f t="shared" si="4"/>
        <v>152</v>
      </c>
      <c r="K56" s="429" t="s">
        <v>516</v>
      </c>
      <c r="L56" s="418" t="s">
        <v>289</v>
      </c>
      <c r="M56" s="418">
        <v>3</v>
      </c>
      <c r="N56" s="418"/>
      <c r="O56" s="418"/>
      <c r="P56" s="418"/>
      <c r="Q56" s="418"/>
      <c r="R56" s="418"/>
      <c r="S56" s="418"/>
      <c r="T56" s="418"/>
      <c r="U56" s="418"/>
      <c r="V56" s="418"/>
      <c r="W56" s="418"/>
      <c r="X56" s="418"/>
      <c r="Y56" s="418"/>
      <c r="Z56" s="615"/>
      <c r="AA56" s="650">
        <f t="shared" si="13"/>
        <v>0</v>
      </c>
      <c r="AB56" s="419">
        <f t="shared" si="6"/>
        <v>0</v>
      </c>
      <c r="AC56" s="437"/>
      <c r="AD56" s="413">
        <f t="shared" ref="AD56:AD61" si="19">E56-AB56</f>
        <v>0</v>
      </c>
      <c r="AE56" s="657"/>
      <c r="AF56" s="688">
        <f t="shared" si="7"/>
        <v>0</v>
      </c>
      <c r="AG56" s="474">
        <f t="shared" si="8"/>
        <v>0</v>
      </c>
      <c r="AH56" s="479">
        <f t="shared" ref="AH56:AH61" si="20">AB56-AG56</f>
        <v>0</v>
      </c>
      <c r="AI56" s="491"/>
      <c r="AJ56" s="492"/>
      <c r="AK56" s="492"/>
      <c r="AL56" s="492"/>
      <c r="AM56" s="492"/>
      <c r="AN56" s="492"/>
      <c r="AO56" s="492"/>
      <c r="AP56" s="492"/>
      <c r="AQ56" s="492"/>
      <c r="AR56" s="492"/>
      <c r="AS56" s="492"/>
      <c r="AT56" s="492"/>
      <c r="AU56" s="492"/>
      <c r="AV56" s="492"/>
      <c r="AW56" s="492"/>
      <c r="AX56" s="492"/>
      <c r="AY56" s="492"/>
      <c r="AZ56" s="492"/>
      <c r="BA56" s="492"/>
      <c r="BB56" s="492"/>
      <c r="BC56" s="492"/>
      <c r="BD56" s="492"/>
      <c r="BE56" s="492"/>
      <c r="BF56" s="492"/>
      <c r="BG56" s="492"/>
      <c r="BH56" s="492"/>
      <c r="BI56" s="492"/>
    </row>
    <row r="57" spans="1:61" s="158" customFormat="1" hidden="1" outlineLevel="1">
      <c r="A57" s="436">
        <f t="shared" si="3"/>
        <v>52</v>
      </c>
      <c r="B57" s="498"/>
      <c r="C57" s="498"/>
      <c r="D57" s="407"/>
      <c r="E57" s="407"/>
      <c r="F57" s="500"/>
      <c r="G57" s="417"/>
      <c r="H57" s="418"/>
      <c r="I57" s="418"/>
      <c r="J57" s="418">
        <f t="shared" si="4"/>
        <v>0</v>
      </c>
      <c r="K57" s="429" t="s">
        <v>493</v>
      </c>
      <c r="L57" s="418" t="s">
        <v>482</v>
      </c>
      <c r="M57" s="418">
        <v>40</v>
      </c>
      <c r="N57" s="418"/>
      <c r="O57" s="418"/>
      <c r="P57" s="418"/>
      <c r="Q57" s="418"/>
      <c r="R57" s="418"/>
      <c r="S57" s="418"/>
      <c r="T57" s="418"/>
      <c r="U57" s="418"/>
      <c r="V57" s="418"/>
      <c r="W57" s="418"/>
      <c r="X57" s="418"/>
      <c r="Y57" s="418"/>
      <c r="Z57" s="615"/>
      <c r="AA57" s="650">
        <f t="shared" si="13"/>
        <v>0</v>
      </c>
      <c r="AB57" s="419">
        <f t="shared" si="6"/>
        <v>0</v>
      </c>
      <c r="AC57" s="437"/>
      <c r="AD57" s="413">
        <f t="shared" si="19"/>
        <v>0</v>
      </c>
      <c r="AE57" s="657"/>
      <c r="AF57" s="688">
        <f t="shared" si="7"/>
        <v>0</v>
      </c>
      <c r="AG57" s="474">
        <f t="shared" si="8"/>
        <v>0</v>
      </c>
      <c r="AH57" s="479">
        <f t="shared" si="20"/>
        <v>0</v>
      </c>
      <c r="AI57" s="491"/>
      <c r="AJ57" s="492"/>
      <c r="AK57" s="492"/>
      <c r="AL57" s="492"/>
      <c r="AM57" s="492"/>
      <c r="AN57" s="492"/>
      <c r="AO57" s="492"/>
      <c r="AP57" s="492"/>
      <c r="AQ57" s="492"/>
      <c r="AR57" s="492"/>
      <c r="AS57" s="492"/>
      <c r="AT57" s="492"/>
      <c r="AU57" s="492"/>
      <c r="AV57" s="492"/>
      <c r="AW57" s="492"/>
      <c r="AX57" s="492"/>
      <c r="AY57" s="492"/>
      <c r="AZ57" s="492"/>
      <c r="BA57" s="492"/>
      <c r="BB57" s="492"/>
      <c r="BC57" s="492"/>
      <c r="BD57" s="492"/>
      <c r="BE57" s="492"/>
      <c r="BF57" s="492"/>
      <c r="BG57" s="492"/>
      <c r="BH57" s="492"/>
      <c r="BI57" s="492"/>
    </row>
    <row r="58" spans="1:61" ht="30" collapsed="1">
      <c r="A58" s="405">
        <f t="shared" si="3"/>
        <v>53</v>
      </c>
      <c r="B58" s="497" t="s">
        <v>52</v>
      </c>
      <c r="C58" s="498" t="s">
        <v>53</v>
      </c>
      <c r="D58" s="407" t="s">
        <v>294</v>
      </c>
      <c r="E58" s="407">
        <v>40</v>
      </c>
      <c r="F58" s="499" t="s">
        <v>53</v>
      </c>
      <c r="G58" s="409" t="s">
        <v>294</v>
      </c>
      <c r="H58" s="418">
        <v>107</v>
      </c>
      <c r="I58" s="418">
        <v>3.8</v>
      </c>
      <c r="J58" s="418">
        <f t="shared" si="4"/>
        <v>406.59999999999997</v>
      </c>
      <c r="K58" s="429" t="s">
        <v>494</v>
      </c>
      <c r="L58" s="410" t="s">
        <v>482</v>
      </c>
      <c r="M58" s="410">
        <v>1</v>
      </c>
      <c r="N58" s="410"/>
      <c r="O58" s="410"/>
      <c r="P58" s="410"/>
      <c r="Q58" s="410"/>
      <c r="R58" s="410"/>
      <c r="S58" s="410"/>
      <c r="T58" s="410"/>
      <c r="U58" s="410"/>
      <c r="V58" s="410"/>
      <c r="W58" s="410"/>
      <c r="X58" s="410"/>
      <c r="Y58" s="410"/>
      <c r="Z58" s="625"/>
      <c r="AA58" s="649">
        <f t="shared" si="13"/>
        <v>0</v>
      </c>
      <c r="AB58" s="411">
        <f t="shared" si="6"/>
        <v>0</v>
      </c>
      <c r="AC58" s="412">
        <f>H58-AB58</f>
        <v>107</v>
      </c>
      <c r="AD58" s="413">
        <f t="shared" si="19"/>
        <v>40</v>
      </c>
      <c r="AE58" s="655"/>
      <c r="AF58" s="685">
        <f t="shared" si="7"/>
        <v>0</v>
      </c>
      <c r="AG58" s="474">
        <f t="shared" si="8"/>
        <v>0</v>
      </c>
      <c r="AH58" s="475">
        <f t="shared" si="20"/>
        <v>0</v>
      </c>
      <c r="AI58" s="487"/>
      <c r="AJ58" s="488"/>
      <c r="AK58" s="488"/>
      <c r="AL58" s="488"/>
      <c r="AM58" s="488"/>
      <c r="AN58" s="488"/>
      <c r="AO58" s="488"/>
      <c r="AP58" s="488"/>
      <c r="AQ58" s="488"/>
      <c r="AR58" s="488"/>
      <c r="AS58" s="488"/>
      <c r="AT58" s="488"/>
      <c r="AU58" s="488"/>
      <c r="AV58" s="488"/>
      <c r="AW58" s="488"/>
      <c r="AX58" s="488"/>
      <c r="AY58" s="488"/>
      <c r="AZ58" s="488"/>
      <c r="BA58" s="488"/>
      <c r="BB58" s="488"/>
      <c r="BC58" s="488"/>
      <c r="BD58" s="488"/>
      <c r="BE58" s="488"/>
      <c r="BF58" s="488"/>
      <c r="BG58" s="488"/>
      <c r="BH58" s="488"/>
      <c r="BI58" s="488"/>
    </row>
    <row r="59" spans="1:61" hidden="1" outlineLevel="1">
      <c r="A59" s="405">
        <f t="shared" si="3"/>
        <v>54</v>
      </c>
      <c r="B59" s="497"/>
      <c r="C59" s="498"/>
      <c r="D59" s="407"/>
      <c r="E59" s="407"/>
      <c r="F59" s="499"/>
      <c r="G59" s="409"/>
      <c r="H59" s="410"/>
      <c r="I59" s="410"/>
      <c r="J59" s="410">
        <f t="shared" si="4"/>
        <v>0</v>
      </c>
      <c r="K59" s="429" t="s">
        <v>495</v>
      </c>
      <c r="L59" s="410" t="s">
        <v>482</v>
      </c>
      <c r="M59" s="410">
        <v>4</v>
      </c>
      <c r="N59" s="410"/>
      <c r="O59" s="410"/>
      <c r="P59" s="410"/>
      <c r="Q59" s="410"/>
      <c r="R59" s="410"/>
      <c r="S59" s="410"/>
      <c r="T59" s="410"/>
      <c r="U59" s="410"/>
      <c r="V59" s="410"/>
      <c r="W59" s="410"/>
      <c r="X59" s="410"/>
      <c r="Y59" s="410"/>
      <c r="Z59" s="625"/>
      <c r="AA59" s="649">
        <f t="shared" si="13"/>
        <v>0</v>
      </c>
      <c r="AB59" s="411">
        <f t="shared" si="6"/>
        <v>0</v>
      </c>
      <c r="AC59" s="412"/>
      <c r="AD59" s="413">
        <f t="shared" si="19"/>
        <v>0</v>
      </c>
      <c r="AE59" s="655"/>
      <c r="AF59" s="685">
        <f t="shared" si="7"/>
        <v>0</v>
      </c>
      <c r="AG59" s="474">
        <f t="shared" si="8"/>
        <v>0</v>
      </c>
      <c r="AH59" s="475">
        <f t="shared" si="20"/>
        <v>0</v>
      </c>
      <c r="AI59" s="487"/>
      <c r="AJ59" s="488"/>
      <c r="AK59" s="488"/>
      <c r="AL59" s="488"/>
      <c r="AM59" s="488"/>
      <c r="AN59" s="488"/>
      <c r="AO59" s="488"/>
      <c r="AP59" s="488"/>
      <c r="AQ59" s="488"/>
      <c r="AR59" s="488"/>
      <c r="AS59" s="488"/>
      <c r="AT59" s="488"/>
      <c r="AU59" s="488"/>
      <c r="AV59" s="488"/>
      <c r="AW59" s="488"/>
      <c r="AX59" s="488"/>
      <c r="AY59" s="488"/>
      <c r="AZ59" s="488"/>
      <c r="BA59" s="488"/>
      <c r="BB59" s="488"/>
      <c r="BC59" s="488"/>
      <c r="BD59" s="488"/>
      <c r="BE59" s="488"/>
      <c r="BF59" s="488"/>
      <c r="BG59" s="488"/>
      <c r="BH59" s="488"/>
      <c r="BI59" s="488"/>
    </row>
    <row r="60" spans="1:61" ht="30" hidden="1" outlineLevel="1">
      <c r="A60" s="405">
        <f t="shared" si="3"/>
        <v>55</v>
      </c>
      <c r="B60" s="497"/>
      <c r="C60" s="498"/>
      <c r="D60" s="407"/>
      <c r="E60" s="407"/>
      <c r="F60" s="499"/>
      <c r="G60" s="409"/>
      <c r="H60" s="410"/>
      <c r="I60" s="410"/>
      <c r="J60" s="410">
        <f t="shared" si="4"/>
        <v>0</v>
      </c>
      <c r="K60" s="429" t="s">
        <v>496</v>
      </c>
      <c r="L60" s="410" t="s">
        <v>482</v>
      </c>
      <c r="M60" s="410">
        <v>52</v>
      </c>
      <c r="N60" s="410"/>
      <c r="O60" s="410"/>
      <c r="P60" s="410"/>
      <c r="Q60" s="410"/>
      <c r="R60" s="410"/>
      <c r="S60" s="410"/>
      <c r="T60" s="410"/>
      <c r="U60" s="410"/>
      <c r="V60" s="410"/>
      <c r="W60" s="410"/>
      <c r="X60" s="410"/>
      <c r="Y60" s="410"/>
      <c r="Z60" s="625"/>
      <c r="AA60" s="649">
        <f t="shared" si="13"/>
        <v>0</v>
      </c>
      <c r="AB60" s="411">
        <f t="shared" si="6"/>
        <v>0</v>
      </c>
      <c r="AC60" s="412"/>
      <c r="AD60" s="413">
        <f t="shared" si="19"/>
        <v>0</v>
      </c>
      <c r="AE60" s="655"/>
      <c r="AF60" s="685">
        <f t="shared" si="7"/>
        <v>0</v>
      </c>
      <c r="AG60" s="474">
        <f t="shared" si="8"/>
        <v>0</v>
      </c>
      <c r="AH60" s="475">
        <f t="shared" si="20"/>
        <v>0</v>
      </c>
      <c r="AI60" s="487"/>
      <c r="AJ60" s="488"/>
      <c r="AK60" s="488"/>
      <c r="AL60" s="488"/>
      <c r="AM60" s="488"/>
      <c r="AN60" s="488"/>
      <c r="AO60" s="488"/>
      <c r="AP60" s="488"/>
      <c r="AQ60" s="488"/>
      <c r="AR60" s="488"/>
      <c r="AS60" s="488"/>
      <c r="AT60" s="488"/>
      <c r="AU60" s="488"/>
      <c r="AV60" s="488"/>
      <c r="AW60" s="488"/>
      <c r="AX60" s="488"/>
      <c r="AY60" s="488"/>
      <c r="AZ60" s="488"/>
      <c r="BA60" s="488"/>
      <c r="BB60" s="488"/>
      <c r="BC60" s="488"/>
      <c r="BD60" s="488"/>
      <c r="BE60" s="488"/>
      <c r="BF60" s="488"/>
      <c r="BG60" s="488"/>
      <c r="BH60" s="488"/>
      <c r="BI60" s="488"/>
    </row>
    <row r="61" spans="1:61" ht="30" hidden="1" outlineLevel="1">
      <c r="A61" s="405">
        <f t="shared" si="3"/>
        <v>56</v>
      </c>
      <c r="B61" s="497"/>
      <c r="C61" s="498"/>
      <c r="D61" s="407"/>
      <c r="E61" s="407"/>
      <c r="F61" s="499"/>
      <c r="G61" s="409"/>
      <c r="H61" s="410"/>
      <c r="I61" s="410"/>
      <c r="J61" s="410">
        <f t="shared" si="4"/>
        <v>0</v>
      </c>
      <c r="K61" s="429" t="s">
        <v>497</v>
      </c>
      <c r="L61" s="410" t="s">
        <v>482</v>
      </c>
      <c r="M61" s="410">
        <v>50</v>
      </c>
      <c r="N61" s="410"/>
      <c r="O61" s="410"/>
      <c r="P61" s="410"/>
      <c r="Q61" s="410"/>
      <c r="R61" s="410"/>
      <c r="S61" s="410"/>
      <c r="T61" s="410"/>
      <c r="U61" s="410"/>
      <c r="V61" s="410"/>
      <c r="W61" s="410"/>
      <c r="X61" s="410"/>
      <c r="Y61" s="410"/>
      <c r="Z61" s="625"/>
      <c r="AA61" s="649">
        <f t="shared" si="13"/>
        <v>0</v>
      </c>
      <c r="AB61" s="411">
        <f t="shared" si="6"/>
        <v>0</v>
      </c>
      <c r="AC61" s="412"/>
      <c r="AD61" s="413">
        <f t="shared" si="19"/>
        <v>0</v>
      </c>
      <c r="AE61" s="655"/>
      <c r="AF61" s="685">
        <f t="shared" si="7"/>
        <v>0</v>
      </c>
      <c r="AG61" s="474">
        <f t="shared" si="8"/>
        <v>0</v>
      </c>
      <c r="AH61" s="475">
        <f t="shared" si="20"/>
        <v>0</v>
      </c>
      <c r="AI61" s="487"/>
      <c r="AJ61" s="488"/>
      <c r="AK61" s="488"/>
      <c r="AL61" s="488"/>
      <c r="AM61" s="488"/>
      <c r="AN61" s="488"/>
      <c r="AO61" s="488"/>
      <c r="AP61" s="488"/>
      <c r="AQ61" s="488"/>
      <c r="AR61" s="488"/>
      <c r="AS61" s="488"/>
      <c r="AT61" s="488"/>
      <c r="AU61" s="488"/>
      <c r="AV61" s="488"/>
      <c r="AW61" s="488"/>
      <c r="AX61" s="488"/>
      <c r="AY61" s="488"/>
      <c r="AZ61" s="488"/>
      <c r="BA61" s="488"/>
      <c r="BB61" s="488"/>
      <c r="BC61" s="488"/>
      <c r="BD61" s="488"/>
      <c r="BE61" s="488"/>
      <c r="BF61" s="488"/>
      <c r="BG61" s="488"/>
      <c r="BH61" s="488"/>
      <c r="BI61" s="488"/>
    </row>
    <row r="62" spans="1:61" s="65" customFormat="1">
      <c r="A62" s="397">
        <f t="shared" si="3"/>
        <v>57</v>
      </c>
      <c r="B62" s="501"/>
      <c r="C62" s="502" t="s">
        <v>54</v>
      </c>
      <c r="D62" s="423"/>
      <c r="E62" s="423"/>
      <c r="F62" s="503" t="s">
        <v>54</v>
      </c>
      <c r="G62" s="424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631"/>
      <c r="AA62" s="663"/>
      <c r="AB62" s="426"/>
      <c r="AC62" s="427"/>
      <c r="AD62" s="424"/>
      <c r="AE62" s="642"/>
      <c r="AF62" s="687">
        <f t="shared" si="7"/>
        <v>0</v>
      </c>
      <c r="AG62" s="476"/>
      <c r="AH62" s="477"/>
      <c r="AI62" s="485"/>
      <c r="AJ62" s="486"/>
      <c r="AK62" s="486"/>
      <c r="AL62" s="486"/>
      <c r="AM62" s="486"/>
      <c r="AN62" s="486"/>
      <c r="AO62" s="486"/>
      <c r="AP62" s="486"/>
      <c r="AQ62" s="486"/>
      <c r="AR62" s="486"/>
      <c r="AS62" s="486"/>
      <c r="AT62" s="486"/>
      <c r="AU62" s="486"/>
      <c r="AV62" s="486"/>
      <c r="AW62" s="486"/>
      <c r="AX62" s="486"/>
      <c r="AY62" s="486"/>
      <c r="AZ62" s="486"/>
      <c r="BA62" s="486"/>
      <c r="BB62" s="486"/>
      <c r="BC62" s="486"/>
      <c r="BD62" s="486"/>
      <c r="BE62" s="486"/>
      <c r="BF62" s="486"/>
      <c r="BG62" s="486"/>
      <c r="BH62" s="486"/>
      <c r="BI62" s="486"/>
    </row>
    <row r="63" spans="1:61" ht="30" collapsed="1">
      <c r="A63" s="405">
        <f t="shared" si="3"/>
        <v>58</v>
      </c>
      <c r="B63" s="497" t="s">
        <v>55</v>
      </c>
      <c r="C63" s="498" t="s">
        <v>56</v>
      </c>
      <c r="D63" s="407" t="s">
        <v>293</v>
      </c>
      <c r="E63" s="407">
        <v>406.7</v>
      </c>
      <c r="F63" s="499" t="s">
        <v>56</v>
      </c>
      <c r="G63" s="409" t="s">
        <v>293</v>
      </c>
      <c r="H63" s="410">
        <v>406.7</v>
      </c>
      <c r="I63" s="410">
        <v>0.30399999999999999</v>
      </c>
      <c r="J63" s="410">
        <f t="shared" si="4"/>
        <v>123.63679999999999</v>
      </c>
      <c r="K63" s="429" t="s">
        <v>498</v>
      </c>
      <c r="L63" s="418" t="s">
        <v>293</v>
      </c>
      <c r="M63" s="418">
        <v>376.98</v>
      </c>
      <c r="N63" s="410"/>
      <c r="O63" s="410"/>
      <c r="P63" s="410"/>
      <c r="Q63" s="410"/>
      <c r="R63" s="410"/>
      <c r="S63" s="410"/>
      <c r="T63" s="410"/>
      <c r="U63" s="410"/>
      <c r="V63" s="410"/>
      <c r="W63" s="410"/>
      <c r="X63" s="410"/>
      <c r="Y63" s="410"/>
      <c r="Z63" s="625"/>
      <c r="AA63" s="649">
        <f t="shared" si="13"/>
        <v>0</v>
      </c>
      <c r="AB63" s="411">
        <f t="shared" si="6"/>
        <v>0</v>
      </c>
      <c r="AC63" s="412">
        <f>H63-AB63</f>
        <v>406.7</v>
      </c>
      <c r="AD63" s="413">
        <f>E63-AB63</f>
        <v>406.7</v>
      </c>
      <c r="AE63" s="655"/>
      <c r="AF63" s="685">
        <f t="shared" si="7"/>
        <v>0</v>
      </c>
      <c r="AG63" s="474">
        <f t="shared" si="8"/>
        <v>0</v>
      </c>
      <c r="AH63" s="475">
        <f>AB63-AG63</f>
        <v>0</v>
      </c>
      <c r="AI63" s="487"/>
      <c r="AJ63" s="488"/>
      <c r="AK63" s="488"/>
      <c r="AL63" s="488"/>
      <c r="AM63" s="488"/>
      <c r="AN63" s="488"/>
      <c r="AO63" s="488"/>
      <c r="AP63" s="488"/>
      <c r="AQ63" s="488"/>
      <c r="AR63" s="488"/>
      <c r="AS63" s="488"/>
      <c r="AT63" s="488"/>
      <c r="AU63" s="488"/>
      <c r="AV63" s="488"/>
      <c r="AW63" s="488"/>
      <c r="AX63" s="488"/>
      <c r="AY63" s="488"/>
      <c r="AZ63" s="488"/>
      <c r="BA63" s="488"/>
      <c r="BB63" s="488"/>
      <c r="BC63" s="488"/>
      <c r="BD63" s="488"/>
      <c r="BE63" s="488"/>
      <c r="BF63" s="488"/>
      <c r="BG63" s="488"/>
      <c r="BH63" s="488"/>
      <c r="BI63" s="488"/>
    </row>
    <row r="64" spans="1:61" ht="30" hidden="1" outlineLevel="1">
      <c r="A64" s="405">
        <f t="shared" si="3"/>
        <v>59</v>
      </c>
      <c r="B64" s="497"/>
      <c r="C64" s="498"/>
      <c r="D64" s="407"/>
      <c r="E64" s="407"/>
      <c r="F64" s="499"/>
      <c r="G64" s="409"/>
      <c r="H64" s="410"/>
      <c r="I64" s="410"/>
      <c r="J64" s="410">
        <f t="shared" si="4"/>
        <v>0</v>
      </c>
      <c r="K64" s="429" t="s">
        <v>499</v>
      </c>
      <c r="L64" s="418" t="s">
        <v>293</v>
      </c>
      <c r="M64" s="418">
        <v>17.78</v>
      </c>
      <c r="N64" s="410"/>
      <c r="O64" s="410"/>
      <c r="P64" s="410"/>
      <c r="Q64" s="410"/>
      <c r="R64" s="410"/>
      <c r="S64" s="410"/>
      <c r="T64" s="410"/>
      <c r="U64" s="410"/>
      <c r="V64" s="410"/>
      <c r="W64" s="410"/>
      <c r="X64" s="410"/>
      <c r="Y64" s="410"/>
      <c r="Z64" s="625"/>
      <c r="AA64" s="649">
        <f t="shared" si="13"/>
        <v>0</v>
      </c>
      <c r="AB64" s="411">
        <f t="shared" si="6"/>
        <v>0</v>
      </c>
      <c r="AC64" s="412"/>
      <c r="AD64" s="413">
        <f>E64-AB64</f>
        <v>0</v>
      </c>
      <c r="AE64" s="655"/>
      <c r="AF64" s="685">
        <f t="shared" si="7"/>
        <v>0</v>
      </c>
      <c r="AG64" s="474">
        <f t="shared" si="8"/>
        <v>0</v>
      </c>
      <c r="AH64" s="475">
        <f>AB64-AG64</f>
        <v>0</v>
      </c>
      <c r="AI64" s="487"/>
      <c r="AJ64" s="488"/>
      <c r="AK64" s="488"/>
      <c r="AL64" s="488"/>
      <c r="AM64" s="488"/>
      <c r="AN64" s="488"/>
      <c r="AO64" s="488"/>
      <c r="AP64" s="488"/>
      <c r="AQ64" s="488"/>
      <c r="AR64" s="488"/>
      <c r="AS64" s="488"/>
      <c r="AT64" s="488"/>
      <c r="AU64" s="488"/>
      <c r="AV64" s="488"/>
      <c r="AW64" s="488"/>
      <c r="AX64" s="488"/>
      <c r="AY64" s="488"/>
      <c r="AZ64" s="488"/>
      <c r="BA64" s="488"/>
      <c r="BB64" s="488"/>
      <c r="BC64" s="488"/>
      <c r="BD64" s="488"/>
      <c r="BE64" s="488"/>
      <c r="BF64" s="488"/>
      <c r="BG64" s="488"/>
      <c r="BH64" s="488"/>
      <c r="BI64" s="488"/>
    </row>
    <row r="65" spans="1:61" ht="30" hidden="1" outlineLevel="1">
      <c r="A65" s="405">
        <f t="shared" si="3"/>
        <v>60</v>
      </c>
      <c r="B65" s="497"/>
      <c r="C65" s="498"/>
      <c r="D65" s="407"/>
      <c r="E65" s="407"/>
      <c r="F65" s="499"/>
      <c r="G65" s="409"/>
      <c r="H65" s="410"/>
      <c r="I65" s="410"/>
      <c r="J65" s="410">
        <f t="shared" si="4"/>
        <v>0</v>
      </c>
      <c r="K65" s="429" t="s">
        <v>500</v>
      </c>
      <c r="L65" s="418" t="s">
        <v>293</v>
      </c>
      <c r="M65" s="418">
        <v>9.68</v>
      </c>
      <c r="N65" s="410"/>
      <c r="O65" s="410"/>
      <c r="P65" s="410"/>
      <c r="Q65" s="410"/>
      <c r="R65" s="410"/>
      <c r="S65" s="410"/>
      <c r="T65" s="410"/>
      <c r="U65" s="410"/>
      <c r="V65" s="410"/>
      <c r="W65" s="410"/>
      <c r="X65" s="410"/>
      <c r="Y65" s="410"/>
      <c r="Z65" s="625"/>
      <c r="AA65" s="649">
        <f t="shared" si="13"/>
        <v>0</v>
      </c>
      <c r="AB65" s="411">
        <f t="shared" si="6"/>
        <v>0</v>
      </c>
      <c r="AC65" s="412"/>
      <c r="AD65" s="413">
        <f>E65-AB65</f>
        <v>0</v>
      </c>
      <c r="AE65" s="655"/>
      <c r="AF65" s="685">
        <f t="shared" si="7"/>
        <v>0</v>
      </c>
      <c r="AG65" s="474">
        <f t="shared" si="8"/>
        <v>0</v>
      </c>
      <c r="AH65" s="475">
        <f>AB65-AG65</f>
        <v>0</v>
      </c>
      <c r="AI65" s="487"/>
      <c r="AJ65" s="488"/>
      <c r="AK65" s="488"/>
      <c r="AL65" s="488"/>
      <c r="AM65" s="488"/>
      <c r="AN65" s="488"/>
      <c r="AO65" s="488"/>
      <c r="AP65" s="488"/>
      <c r="AQ65" s="488"/>
      <c r="AR65" s="488"/>
      <c r="AS65" s="488"/>
      <c r="AT65" s="488"/>
      <c r="AU65" s="488"/>
      <c r="AV65" s="488"/>
      <c r="AW65" s="488"/>
      <c r="AX65" s="488"/>
      <c r="AY65" s="488"/>
      <c r="AZ65" s="488"/>
      <c r="BA65" s="488"/>
      <c r="BB65" s="488"/>
      <c r="BC65" s="488"/>
      <c r="BD65" s="488"/>
      <c r="BE65" s="488"/>
      <c r="BF65" s="488"/>
      <c r="BG65" s="488"/>
      <c r="BH65" s="488"/>
      <c r="BI65" s="488"/>
    </row>
    <row r="66" spans="1:61" ht="30" hidden="1" outlineLevel="1">
      <c r="A66" s="405">
        <f t="shared" si="3"/>
        <v>61</v>
      </c>
      <c r="B66" s="497"/>
      <c r="C66" s="498"/>
      <c r="D66" s="407"/>
      <c r="E66" s="407"/>
      <c r="F66" s="499"/>
      <c r="G66" s="409"/>
      <c r="H66" s="410"/>
      <c r="I66" s="410"/>
      <c r="J66" s="410">
        <f t="shared" si="4"/>
        <v>0</v>
      </c>
      <c r="K66" s="429" t="s">
        <v>500</v>
      </c>
      <c r="L66" s="418" t="s">
        <v>293</v>
      </c>
      <c r="M66" s="418">
        <v>2.2599999999999998</v>
      </c>
      <c r="N66" s="410"/>
      <c r="O66" s="410"/>
      <c r="P66" s="410"/>
      <c r="Q66" s="410"/>
      <c r="R66" s="410"/>
      <c r="S66" s="410"/>
      <c r="T66" s="410"/>
      <c r="U66" s="410"/>
      <c r="V66" s="410"/>
      <c r="W66" s="410"/>
      <c r="X66" s="410"/>
      <c r="Y66" s="410"/>
      <c r="Z66" s="625"/>
      <c r="AA66" s="649">
        <f t="shared" si="13"/>
        <v>0</v>
      </c>
      <c r="AB66" s="411">
        <f t="shared" si="6"/>
        <v>0</v>
      </c>
      <c r="AC66" s="412"/>
      <c r="AD66" s="413">
        <f>E66-AB66</f>
        <v>0</v>
      </c>
      <c r="AE66" s="655"/>
      <c r="AF66" s="685">
        <f t="shared" si="7"/>
        <v>0</v>
      </c>
      <c r="AG66" s="474">
        <f t="shared" si="8"/>
        <v>0</v>
      </c>
      <c r="AH66" s="475">
        <f>AB66-AG66</f>
        <v>0</v>
      </c>
      <c r="AI66" s="487"/>
      <c r="AJ66" s="488"/>
      <c r="AK66" s="488"/>
      <c r="AL66" s="488"/>
      <c r="AM66" s="488"/>
      <c r="AN66" s="488"/>
      <c r="AO66" s="488"/>
      <c r="AP66" s="488"/>
      <c r="AQ66" s="488"/>
      <c r="AR66" s="488"/>
      <c r="AS66" s="488"/>
      <c r="AT66" s="488"/>
      <c r="AU66" s="488"/>
      <c r="AV66" s="488"/>
      <c r="AW66" s="488"/>
      <c r="AX66" s="488"/>
      <c r="AY66" s="488"/>
      <c r="AZ66" s="488"/>
      <c r="BA66" s="488"/>
      <c r="BB66" s="488"/>
      <c r="BC66" s="488"/>
      <c r="BD66" s="488"/>
      <c r="BE66" s="488"/>
      <c r="BF66" s="488"/>
      <c r="BG66" s="488"/>
      <c r="BH66" s="488"/>
      <c r="BI66" s="488"/>
    </row>
    <row r="67" spans="1:61" s="65" customFormat="1">
      <c r="A67" s="397">
        <f t="shared" si="3"/>
        <v>62</v>
      </c>
      <c r="B67" s="501"/>
      <c r="C67" s="502" t="s">
        <v>57</v>
      </c>
      <c r="D67" s="423"/>
      <c r="E67" s="423"/>
      <c r="F67" s="503" t="s">
        <v>57</v>
      </c>
      <c r="G67" s="424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631"/>
      <c r="AA67" s="663"/>
      <c r="AB67" s="426"/>
      <c r="AC67" s="427"/>
      <c r="AD67" s="424"/>
      <c r="AE67" s="642"/>
      <c r="AF67" s="687">
        <f t="shared" si="7"/>
        <v>0</v>
      </c>
      <c r="AG67" s="476"/>
      <c r="AH67" s="477"/>
      <c r="AI67" s="485"/>
      <c r="AJ67" s="486"/>
      <c r="AK67" s="486"/>
      <c r="AL67" s="486"/>
      <c r="AM67" s="486"/>
      <c r="AN67" s="486"/>
      <c r="AO67" s="486"/>
      <c r="AP67" s="486"/>
      <c r="AQ67" s="486"/>
      <c r="AR67" s="486"/>
      <c r="AS67" s="486"/>
      <c r="AT67" s="486"/>
      <c r="AU67" s="486"/>
      <c r="AV67" s="486"/>
      <c r="AW67" s="486"/>
      <c r="AX67" s="486"/>
      <c r="AY67" s="486"/>
      <c r="AZ67" s="486"/>
      <c r="BA67" s="486"/>
      <c r="BB67" s="486"/>
      <c r="BC67" s="486"/>
      <c r="BD67" s="486"/>
      <c r="BE67" s="486"/>
      <c r="BF67" s="486"/>
      <c r="BG67" s="486"/>
      <c r="BH67" s="486"/>
      <c r="BI67" s="486"/>
    </row>
    <row r="68" spans="1:61" ht="60">
      <c r="A68" s="405">
        <f t="shared" si="3"/>
        <v>63</v>
      </c>
      <c r="B68" s="497" t="s">
        <v>14</v>
      </c>
      <c r="C68" s="498" t="s">
        <v>15</v>
      </c>
      <c r="D68" s="407" t="s">
        <v>289</v>
      </c>
      <c r="E68" s="407">
        <v>108</v>
      </c>
      <c r="F68" s="499" t="s">
        <v>15</v>
      </c>
      <c r="G68" s="409" t="s">
        <v>289</v>
      </c>
      <c r="H68" s="418">
        <v>591.96</v>
      </c>
      <c r="I68" s="418">
        <v>0.36</v>
      </c>
      <c r="J68" s="418">
        <f t="shared" si="4"/>
        <v>213.10560000000001</v>
      </c>
      <c r="K68" s="410"/>
      <c r="L68" s="410" t="s">
        <v>289</v>
      </c>
      <c r="M68" s="410"/>
      <c r="N68" s="410"/>
      <c r="O68" s="410"/>
      <c r="P68" s="410">
        <v>234.6</v>
      </c>
      <c r="Q68" s="410"/>
      <c r="R68" s="410"/>
      <c r="S68" s="410">
        <v>125.5</v>
      </c>
      <c r="T68" s="410"/>
      <c r="U68" s="410"/>
      <c r="V68" s="410"/>
      <c r="W68" s="410"/>
      <c r="X68" s="410"/>
      <c r="Y68" s="410"/>
      <c r="Z68" s="625"/>
      <c r="AA68" s="649">
        <f t="shared" ref="AA68:AA76" si="21">J68</f>
        <v>213.10560000000001</v>
      </c>
      <c r="AB68" s="411">
        <f t="shared" si="6"/>
        <v>360.1</v>
      </c>
      <c r="AC68" s="412">
        <f>H68-AB68</f>
        <v>231.86</v>
      </c>
      <c r="AD68" s="413">
        <f t="shared" ref="AD68:AD76" si="22">E68-AB68</f>
        <v>-252.10000000000002</v>
      </c>
      <c r="AE68" s="655" t="s">
        <v>1067</v>
      </c>
      <c r="AF68" s="685">
        <f t="shared" si="7"/>
        <v>0</v>
      </c>
      <c r="AG68" s="474">
        <f t="shared" si="8"/>
        <v>0</v>
      </c>
      <c r="AH68" s="475">
        <f t="shared" ref="AH68:AH76" si="23">AB68-AG68</f>
        <v>360.1</v>
      </c>
      <c r="AI68" s="487"/>
      <c r="AJ68" s="488"/>
      <c r="AK68" s="488"/>
      <c r="AL68" s="488"/>
      <c r="AM68" s="488"/>
      <c r="AN68" s="488"/>
      <c r="AO68" s="488"/>
      <c r="AP68" s="488"/>
      <c r="AQ68" s="488"/>
      <c r="AR68" s="488"/>
      <c r="AS68" s="488"/>
      <c r="AT68" s="488"/>
      <c r="AU68" s="488"/>
      <c r="AV68" s="488"/>
      <c r="AW68" s="488"/>
      <c r="AX68" s="488"/>
      <c r="AY68" s="488"/>
      <c r="AZ68" s="488"/>
      <c r="BA68" s="488"/>
      <c r="BB68" s="488"/>
      <c r="BC68" s="488"/>
      <c r="BD68" s="488"/>
      <c r="BE68" s="488"/>
      <c r="BF68" s="488"/>
      <c r="BG68" s="488"/>
      <c r="BH68" s="488"/>
      <c r="BI68" s="488"/>
    </row>
    <row r="69" spans="1:61" ht="30">
      <c r="A69" s="405">
        <f t="shared" si="3"/>
        <v>64</v>
      </c>
      <c r="B69" s="497" t="s">
        <v>11</v>
      </c>
      <c r="C69" s="498" t="s">
        <v>6</v>
      </c>
      <c r="D69" s="407" t="s">
        <v>290</v>
      </c>
      <c r="E69" s="407">
        <v>64</v>
      </c>
      <c r="F69" s="499" t="s">
        <v>6</v>
      </c>
      <c r="G69" s="409" t="s">
        <v>290</v>
      </c>
      <c r="H69" s="418">
        <v>875</v>
      </c>
      <c r="I69" s="418">
        <v>0.03</v>
      </c>
      <c r="J69" s="418">
        <f t="shared" si="4"/>
        <v>26.25</v>
      </c>
      <c r="K69" s="410"/>
      <c r="L69" s="410" t="s">
        <v>290</v>
      </c>
      <c r="M69" s="410"/>
      <c r="N69" s="410"/>
      <c r="O69" s="410"/>
      <c r="P69" s="410">
        <v>138.41399999999999</v>
      </c>
      <c r="Q69" s="410"/>
      <c r="R69" s="410"/>
      <c r="S69" s="410">
        <v>115</v>
      </c>
      <c r="T69" s="410"/>
      <c r="U69" s="410"/>
      <c r="V69" s="410"/>
      <c r="W69" s="410"/>
      <c r="X69" s="410"/>
      <c r="Y69" s="410"/>
      <c r="Z69" s="625"/>
      <c r="AA69" s="649">
        <f t="shared" si="21"/>
        <v>26.25</v>
      </c>
      <c r="AB69" s="411">
        <f t="shared" si="6"/>
        <v>253.41399999999999</v>
      </c>
      <c r="AC69" s="412">
        <f>H69-AB69</f>
        <v>621.58600000000001</v>
      </c>
      <c r="AD69" s="413">
        <f t="shared" si="22"/>
        <v>-189.41399999999999</v>
      </c>
      <c r="AE69" s="655" t="s">
        <v>410</v>
      </c>
      <c r="AF69" s="685">
        <f t="shared" si="7"/>
        <v>0</v>
      </c>
      <c r="AG69" s="474">
        <f t="shared" si="8"/>
        <v>0</v>
      </c>
      <c r="AH69" s="475">
        <f t="shared" si="23"/>
        <v>253.41399999999999</v>
      </c>
      <c r="AI69" s="487"/>
      <c r="AJ69" s="488"/>
      <c r="AK69" s="488"/>
      <c r="AL69" s="488"/>
      <c r="AM69" s="488"/>
      <c r="AN69" s="488"/>
      <c r="AO69" s="488"/>
      <c r="AP69" s="488"/>
      <c r="AQ69" s="488"/>
      <c r="AR69" s="488"/>
      <c r="AS69" s="488"/>
      <c r="AT69" s="488"/>
      <c r="AU69" s="488"/>
      <c r="AV69" s="488"/>
      <c r="AW69" s="488"/>
      <c r="AX69" s="488"/>
      <c r="AY69" s="488"/>
      <c r="AZ69" s="488"/>
      <c r="BA69" s="488"/>
      <c r="BB69" s="488"/>
      <c r="BC69" s="488"/>
      <c r="BD69" s="488"/>
      <c r="BE69" s="488"/>
      <c r="BF69" s="488"/>
      <c r="BG69" s="488"/>
      <c r="BH69" s="488"/>
      <c r="BI69" s="488"/>
    </row>
    <row r="70" spans="1:61" ht="60">
      <c r="A70" s="405">
        <f t="shared" si="3"/>
        <v>65</v>
      </c>
      <c r="B70" s="497" t="s">
        <v>58</v>
      </c>
      <c r="C70" s="498" t="s">
        <v>59</v>
      </c>
      <c r="D70" s="407" t="s">
        <v>289</v>
      </c>
      <c r="E70" s="407">
        <v>3.2</v>
      </c>
      <c r="F70" s="499" t="s">
        <v>59</v>
      </c>
      <c r="G70" s="409" t="s">
        <v>289</v>
      </c>
      <c r="H70" s="418">
        <v>16.22</v>
      </c>
      <c r="I70" s="418">
        <v>0.17</v>
      </c>
      <c r="J70" s="418">
        <f t="shared" si="4"/>
        <v>2.7574000000000001</v>
      </c>
      <c r="K70" s="429" t="s">
        <v>465</v>
      </c>
      <c r="L70" s="418" t="s">
        <v>651</v>
      </c>
      <c r="M70" s="418">
        <v>26.763000000000002</v>
      </c>
      <c r="N70" s="410"/>
      <c r="O70" s="410"/>
      <c r="P70" s="410">
        <v>7</v>
      </c>
      <c r="Q70" s="410"/>
      <c r="R70" s="410"/>
      <c r="S70" s="410">
        <v>15</v>
      </c>
      <c r="T70" s="410"/>
      <c r="U70" s="410"/>
      <c r="V70" s="410"/>
      <c r="W70" s="410"/>
      <c r="X70" s="410"/>
      <c r="Y70" s="410"/>
      <c r="Z70" s="625"/>
      <c r="AA70" s="649">
        <f t="shared" si="21"/>
        <v>2.7574000000000001</v>
      </c>
      <c r="AB70" s="411">
        <f t="shared" si="6"/>
        <v>22</v>
      </c>
      <c r="AC70" s="412">
        <f>H70-AB70</f>
        <v>-5.7800000000000011</v>
      </c>
      <c r="AD70" s="413">
        <f t="shared" si="22"/>
        <v>-18.8</v>
      </c>
      <c r="AE70" s="655" t="s">
        <v>1067</v>
      </c>
      <c r="AF70" s="685">
        <f t="shared" si="7"/>
        <v>0</v>
      </c>
      <c r="AG70" s="474">
        <f t="shared" si="8"/>
        <v>0</v>
      </c>
      <c r="AH70" s="475">
        <f t="shared" si="23"/>
        <v>22</v>
      </c>
      <c r="AI70" s="487"/>
      <c r="AJ70" s="488"/>
      <c r="AK70" s="488"/>
      <c r="AL70" s="488"/>
      <c r="AM70" s="488"/>
      <c r="AN70" s="488"/>
      <c r="AO70" s="488"/>
      <c r="AP70" s="488"/>
      <c r="AQ70" s="488"/>
      <c r="AR70" s="488"/>
      <c r="AS70" s="488"/>
      <c r="AT70" s="488"/>
      <c r="AU70" s="488"/>
      <c r="AV70" s="488"/>
      <c r="AW70" s="488"/>
      <c r="AX70" s="488"/>
      <c r="AY70" s="488"/>
      <c r="AZ70" s="488"/>
      <c r="BA70" s="488"/>
      <c r="BB70" s="488"/>
      <c r="BC70" s="488"/>
      <c r="BD70" s="488"/>
      <c r="BE70" s="488"/>
      <c r="BF70" s="488"/>
      <c r="BG70" s="488"/>
      <c r="BH70" s="488"/>
      <c r="BI70" s="488"/>
    </row>
    <row r="71" spans="1:61" ht="30" collapsed="1">
      <c r="A71" s="405">
        <f t="shared" si="3"/>
        <v>66</v>
      </c>
      <c r="B71" s="497" t="s">
        <v>60</v>
      </c>
      <c r="C71" s="498" t="s">
        <v>61</v>
      </c>
      <c r="D71" s="407" t="s">
        <v>291</v>
      </c>
      <c r="E71" s="407">
        <v>63.51</v>
      </c>
      <c r="F71" s="499" t="s">
        <v>61</v>
      </c>
      <c r="G71" s="409" t="s">
        <v>291</v>
      </c>
      <c r="H71" s="410">
        <v>63.51</v>
      </c>
      <c r="I71" s="410">
        <v>2.8029999999999999</v>
      </c>
      <c r="J71" s="410">
        <f t="shared" si="4"/>
        <v>178.01853</v>
      </c>
      <c r="K71" s="429" t="s">
        <v>501</v>
      </c>
      <c r="L71" s="418" t="s">
        <v>291</v>
      </c>
      <c r="M71" s="418">
        <v>64</v>
      </c>
      <c r="N71" s="410"/>
      <c r="O71" s="410"/>
      <c r="P71" s="410">
        <v>60.98</v>
      </c>
      <c r="Q71" s="410"/>
      <c r="R71" s="410"/>
      <c r="S71" s="410">
        <v>60</v>
      </c>
      <c r="T71" s="410"/>
      <c r="U71" s="410"/>
      <c r="V71" s="410"/>
      <c r="W71" s="410"/>
      <c r="X71" s="410"/>
      <c r="Y71" s="410"/>
      <c r="Z71" s="625"/>
      <c r="AA71" s="649">
        <f t="shared" si="21"/>
        <v>178.01853</v>
      </c>
      <c r="AB71" s="411">
        <f t="shared" si="6"/>
        <v>120.97999999999999</v>
      </c>
      <c r="AC71" s="412">
        <f>H71-AB71</f>
        <v>-57.469999999999992</v>
      </c>
      <c r="AD71" s="413">
        <f t="shared" si="22"/>
        <v>-57.469999999999992</v>
      </c>
      <c r="AE71" s="655" t="s">
        <v>1067</v>
      </c>
      <c r="AF71" s="685">
        <f t="shared" si="7"/>
        <v>0</v>
      </c>
      <c r="AG71" s="474">
        <f t="shared" si="8"/>
        <v>0</v>
      </c>
      <c r="AH71" s="475">
        <f t="shared" si="23"/>
        <v>120.97999999999999</v>
      </c>
      <c r="AI71" s="487"/>
      <c r="AJ71" s="488"/>
      <c r="AK71" s="488"/>
      <c r="AL71" s="488"/>
      <c r="AM71" s="488"/>
      <c r="AN71" s="488"/>
      <c r="AO71" s="488"/>
      <c r="AP71" s="488"/>
      <c r="AQ71" s="488"/>
      <c r="AR71" s="488"/>
      <c r="AS71" s="488"/>
      <c r="AT71" s="488"/>
      <c r="AU71" s="488"/>
      <c r="AV71" s="488"/>
      <c r="AW71" s="488"/>
      <c r="AX71" s="488"/>
      <c r="AY71" s="488"/>
      <c r="AZ71" s="488"/>
      <c r="BA71" s="488"/>
      <c r="BB71" s="488"/>
      <c r="BC71" s="488"/>
      <c r="BD71" s="488"/>
      <c r="BE71" s="488"/>
      <c r="BF71" s="488"/>
      <c r="BG71" s="488"/>
      <c r="BH71" s="488"/>
      <c r="BI71" s="488"/>
    </row>
    <row r="72" spans="1:61" ht="30" hidden="1" outlineLevel="1">
      <c r="A72" s="405">
        <f t="shared" ref="A72:A142" si="24">A71+1</f>
        <v>67</v>
      </c>
      <c r="B72" s="497"/>
      <c r="C72" s="498"/>
      <c r="D72" s="407"/>
      <c r="E72" s="407"/>
      <c r="F72" s="499"/>
      <c r="G72" s="409"/>
      <c r="H72" s="418"/>
      <c r="I72" s="418"/>
      <c r="J72" s="418">
        <f t="shared" ref="J72:J141" si="25">I72*H72</f>
        <v>0</v>
      </c>
      <c r="K72" s="429" t="s">
        <v>502</v>
      </c>
      <c r="L72" s="418" t="s">
        <v>482</v>
      </c>
      <c r="M72" s="418">
        <v>5</v>
      </c>
      <c r="N72" s="410"/>
      <c r="O72" s="410"/>
      <c r="P72" s="410"/>
      <c r="Q72" s="410"/>
      <c r="R72" s="410"/>
      <c r="S72" s="410">
        <v>5</v>
      </c>
      <c r="T72" s="410"/>
      <c r="U72" s="410"/>
      <c r="V72" s="410"/>
      <c r="W72" s="410"/>
      <c r="X72" s="410"/>
      <c r="Y72" s="410"/>
      <c r="Z72" s="625"/>
      <c r="AA72" s="649">
        <f t="shared" si="21"/>
        <v>0</v>
      </c>
      <c r="AB72" s="411">
        <f t="shared" ref="AB72:AB141" si="26">SUM(N72:Z72)</f>
        <v>5</v>
      </c>
      <c r="AC72" s="412"/>
      <c r="AD72" s="413">
        <f t="shared" si="22"/>
        <v>-5</v>
      </c>
      <c r="AE72" s="655" t="s">
        <v>1067</v>
      </c>
      <c r="AF72" s="685">
        <f t="shared" ref="AF72:AF142" si="27">I72*AG72</f>
        <v>0</v>
      </c>
      <c r="AG72" s="474">
        <f t="shared" ref="AG72:AG141" si="28">SUM(AI72:BI72)</f>
        <v>0</v>
      </c>
      <c r="AH72" s="475">
        <f t="shared" si="23"/>
        <v>5</v>
      </c>
      <c r="AI72" s="487"/>
      <c r="AJ72" s="488"/>
      <c r="AK72" s="488"/>
      <c r="AL72" s="488"/>
      <c r="AM72" s="488"/>
      <c r="AN72" s="488"/>
      <c r="AO72" s="488"/>
      <c r="AP72" s="488"/>
      <c r="AQ72" s="488"/>
      <c r="AR72" s="488"/>
      <c r="AS72" s="488"/>
      <c r="AT72" s="488"/>
      <c r="AU72" s="488"/>
      <c r="AV72" s="488"/>
      <c r="AW72" s="488"/>
      <c r="AX72" s="488"/>
      <c r="AY72" s="488"/>
      <c r="AZ72" s="488"/>
      <c r="BA72" s="488"/>
      <c r="BB72" s="488"/>
      <c r="BC72" s="488"/>
      <c r="BD72" s="488"/>
      <c r="BE72" s="488"/>
      <c r="BF72" s="488"/>
      <c r="BG72" s="488"/>
      <c r="BH72" s="488"/>
      <c r="BI72" s="488"/>
    </row>
    <row r="73" spans="1:61" ht="30" hidden="1" outlineLevel="1">
      <c r="A73" s="405">
        <f t="shared" si="24"/>
        <v>68</v>
      </c>
      <c r="B73" s="497"/>
      <c r="C73" s="498"/>
      <c r="D73" s="407"/>
      <c r="E73" s="407"/>
      <c r="F73" s="499"/>
      <c r="G73" s="409"/>
      <c r="H73" s="418"/>
      <c r="I73" s="418"/>
      <c r="J73" s="418">
        <f t="shared" si="25"/>
        <v>0</v>
      </c>
      <c r="K73" s="429" t="s">
        <v>503</v>
      </c>
      <c r="L73" s="418" t="s">
        <v>482</v>
      </c>
      <c r="M73" s="418">
        <v>5</v>
      </c>
      <c r="N73" s="410"/>
      <c r="O73" s="410"/>
      <c r="P73" s="410"/>
      <c r="Q73" s="410"/>
      <c r="R73" s="410"/>
      <c r="S73" s="410">
        <v>5</v>
      </c>
      <c r="T73" s="410"/>
      <c r="U73" s="410"/>
      <c r="V73" s="410"/>
      <c r="W73" s="410"/>
      <c r="X73" s="410"/>
      <c r="Y73" s="410"/>
      <c r="Z73" s="625"/>
      <c r="AA73" s="649">
        <f t="shared" si="21"/>
        <v>0</v>
      </c>
      <c r="AB73" s="411">
        <f t="shared" si="26"/>
        <v>5</v>
      </c>
      <c r="AC73" s="412"/>
      <c r="AD73" s="413">
        <f t="shared" si="22"/>
        <v>-5</v>
      </c>
      <c r="AE73" s="655" t="s">
        <v>1067</v>
      </c>
      <c r="AF73" s="685">
        <f t="shared" si="27"/>
        <v>0</v>
      </c>
      <c r="AG73" s="474">
        <f t="shared" si="28"/>
        <v>0</v>
      </c>
      <c r="AH73" s="475">
        <f t="shared" si="23"/>
        <v>5</v>
      </c>
      <c r="AI73" s="487"/>
      <c r="AJ73" s="488"/>
      <c r="AK73" s="488"/>
      <c r="AL73" s="488"/>
      <c r="AM73" s="488"/>
      <c r="AN73" s="488"/>
      <c r="AO73" s="488"/>
      <c r="AP73" s="488"/>
      <c r="AQ73" s="488"/>
      <c r="AR73" s="488"/>
      <c r="AS73" s="488"/>
      <c r="AT73" s="488"/>
      <c r="AU73" s="488"/>
      <c r="AV73" s="488"/>
      <c r="AW73" s="488"/>
      <c r="AX73" s="488"/>
      <c r="AY73" s="488"/>
      <c r="AZ73" s="488"/>
      <c r="BA73" s="488"/>
      <c r="BB73" s="488"/>
      <c r="BC73" s="488"/>
      <c r="BD73" s="488"/>
      <c r="BE73" s="488"/>
      <c r="BF73" s="488"/>
      <c r="BG73" s="488"/>
      <c r="BH73" s="488"/>
      <c r="BI73" s="488"/>
    </row>
    <row r="74" spans="1:61" ht="60">
      <c r="A74" s="405">
        <f t="shared" si="24"/>
        <v>69</v>
      </c>
      <c r="B74" s="497" t="s">
        <v>58</v>
      </c>
      <c r="C74" s="498" t="s">
        <v>59</v>
      </c>
      <c r="D74" s="407" t="s">
        <v>289</v>
      </c>
      <c r="E74" s="407">
        <v>5</v>
      </c>
      <c r="F74" s="499" t="s">
        <v>59</v>
      </c>
      <c r="G74" s="409" t="s">
        <v>289</v>
      </c>
      <c r="H74" s="418">
        <v>563.04999999999995</v>
      </c>
      <c r="I74" s="418">
        <v>0.17</v>
      </c>
      <c r="J74" s="418">
        <f t="shared" si="25"/>
        <v>95.718500000000006</v>
      </c>
      <c r="K74" s="429" t="s">
        <v>465</v>
      </c>
      <c r="L74" s="418" t="s">
        <v>651</v>
      </c>
      <c r="M74" s="418">
        <v>929.03250000000003</v>
      </c>
      <c r="N74" s="410"/>
      <c r="O74" s="410"/>
      <c r="P74" s="410">
        <v>5.3</v>
      </c>
      <c r="Q74" s="410"/>
      <c r="R74" s="410"/>
      <c r="S74" s="410">
        <v>8</v>
      </c>
      <c r="T74" s="410"/>
      <c r="U74" s="410"/>
      <c r="V74" s="410"/>
      <c r="W74" s="410"/>
      <c r="X74" s="410"/>
      <c r="Y74" s="410"/>
      <c r="Z74" s="625"/>
      <c r="AA74" s="649">
        <f t="shared" si="21"/>
        <v>95.718500000000006</v>
      </c>
      <c r="AB74" s="411">
        <f t="shared" si="26"/>
        <v>13.3</v>
      </c>
      <c r="AC74" s="412">
        <f>H74-AB74</f>
        <v>549.75</v>
      </c>
      <c r="AD74" s="413">
        <f t="shared" si="22"/>
        <v>-8.3000000000000007</v>
      </c>
      <c r="AE74" s="655" t="s">
        <v>1067</v>
      </c>
      <c r="AF74" s="685">
        <f t="shared" si="27"/>
        <v>0</v>
      </c>
      <c r="AG74" s="474">
        <f t="shared" si="28"/>
        <v>0</v>
      </c>
      <c r="AH74" s="475">
        <f t="shared" si="23"/>
        <v>13.3</v>
      </c>
      <c r="AI74" s="487"/>
      <c r="AJ74" s="488"/>
      <c r="AK74" s="488"/>
      <c r="AL74" s="488"/>
      <c r="AM74" s="488"/>
      <c r="AN74" s="488"/>
      <c r="AO74" s="488"/>
      <c r="AP74" s="488"/>
      <c r="AQ74" s="488"/>
      <c r="AR74" s="488"/>
      <c r="AS74" s="488"/>
      <c r="AT74" s="488"/>
      <c r="AU74" s="488"/>
      <c r="AV74" s="488"/>
      <c r="AW74" s="488"/>
      <c r="AX74" s="488"/>
      <c r="AY74" s="488"/>
      <c r="AZ74" s="488"/>
      <c r="BA74" s="488"/>
      <c r="BB74" s="488"/>
      <c r="BC74" s="488"/>
      <c r="BD74" s="488"/>
      <c r="BE74" s="488"/>
      <c r="BF74" s="488"/>
      <c r="BG74" s="488"/>
      <c r="BH74" s="488"/>
      <c r="BI74" s="488"/>
    </row>
    <row r="75" spans="1:61" ht="30">
      <c r="A75" s="405">
        <f t="shared" si="24"/>
        <v>70</v>
      </c>
      <c r="B75" s="497" t="s">
        <v>62</v>
      </c>
      <c r="C75" s="498" t="s">
        <v>63</v>
      </c>
      <c r="D75" s="407" t="s">
        <v>289</v>
      </c>
      <c r="E75" s="407">
        <v>88</v>
      </c>
      <c r="F75" s="499" t="s">
        <v>63</v>
      </c>
      <c r="G75" s="409" t="s">
        <v>289</v>
      </c>
      <c r="H75" s="418">
        <v>35.6</v>
      </c>
      <c r="I75" s="418">
        <v>0.17</v>
      </c>
      <c r="J75" s="418">
        <f t="shared" si="25"/>
        <v>6.0520000000000005</v>
      </c>
      <c r="K75" s="410"/>
      <c r="L75" s="410" t="s">
        <v>289</v>
      </c>
      <c r="M75" s="410"/>
      <c r="N75" s="410"/>
      <c r="O75" s="410"/>
      <c r="P75" s="410">
        <v>209.56</v>
      </c>
      <c r="Q75" s="410"/>
      <c r="R75" s="410"/>
      <c r="S75" s="410"/>
      <c r="T75" s="410"/>
      <c r="U75" s="410"/>
      <c r="V75" s="410"/>
      <c r="W75" s="410"/>
      <c r="X75" s="410"/>
      <c r="Y75" s="410"/>
      <c r="Z75" s="625"/>
      <c r="AA75" s="649">
        <f t="shared" si="21"/>
        <v>6.0520000000000005</v>
      </c>
      <c r="AB75" s="411">
        <f t="shared" si="26"/>
        <v>209.56</v>
      </c>
      <c r="AC75" s="412">
        <f>H75-AB75</f>
        <v>-173.96</v>
      </c>
      <c r="AD75" s="413">
        <f t="shared" si="22"/>
        <v>-121.56</v>
      </c>
      <c r="AE75" s="655" t="s">
        <v>1067</v>
      </c>
      <c r="AF75" s="685">
        <f t="shared" si="27"/>
        <v>0</v>
      </c>
      <c r="AG75" s="474">
        <f t="shared" si="28"/>
        <v>0</v>
      </c>
      <c r="AH75" s="475">
        <f t="shared" si="23"/>
        <v>209.56</v>
      </c>
      <c r="AI75" s="487"/>
      <c r="AJ75" s="488"/>
      <c r="AK75" s="488"/>
      <c r="AL75" s="488"/>
      <c r="AM75" s="488"/>
      <c r="AN75" s="488"/>
      <c r="AO75" s="488"/>
      <c r="AP75" s="488"/>
      <c r="AQ75" s="488"/>
      <c r="AR75" s="488"/>
      <c r="AS75" s="488"/>
      <c r="AT75" s="488"/>
      <c r="AU75" s="488"/>
      <c r="AV75" s="488"/>
      <c r="AW75" s="488"/>
      <c r="AX75" s="488"/>
      <c r="AY75" s="488"/>
      <c r="AZ75" s="488"/>
      <c r="BA75" s="488"/>
      <c r="BB75" s="488"/>
      <c r="BC75" s="488"/>
      <c r="BD75" s="488"/>
      <c r="BE75" s="488"/>
      <c r="BF75" s="488"/>
      <c r="BG75" s="488"/>
      <c r="BH75" s="488"/>
      <c r="BI75" s="488"/>
    </row>
    <row r="76" spans="1:61" ht="30">
      <c r="A76" s="405">
        <f t="shared" si="24"/>
        <v>71</v>
      </c>
      <c r="B76" s="497" t="s">
        <v>64</v>
      </c>
      <c r="C76" s="498" t="s">
        <v>65</v>
      </c>
      <c r="D76" s="407" t="s">
        <v>294</v>
      </c>
      <c r="E76" s="407">
        <v>1</v>
      </c>
      <c r="F76" s="499" t="s">
        <v>65</v>
      </c>
      <c r="G76" s="409" t="s">
        <v>294</v>
      </c>
      <c r="H76" s="410">
        <v>1</v>
      </c>
      <c r="I76" s="410">
        <v>236.446</v>
      </c>
      <c r="J76" s="410">
        <f t="shared" si="25"/>
        <v>236.446</v>
      </c>
      <c r="K76" s="410"/>
      <c r="L76" s="410" t="s">
        <v>294</v>
      </c>
      <c r="M76" s="410"/>
      <c r="N76" s="410"/>
      <c r="O76" s="410"/>
      <c r="P76" s="410">
        <v>1</v>
      </c>
      <c r="Q76" s="410"/>
      <c r="R76" s="410"/>
      <c r="S76" s="410"/>
      <c r="T76" s="410"/>
      <c r="U76" s="410"/>
      <c r="V76" s="410"/>
      <c r="W76" s="410"/>
      <c r="X76" s="410"/>
      <c r="Y76" s="410"/>
      <c r="Z76" s="625"/>
      <c r="AA76" s="649">
        <f t="shared" si="21"/>
        <v>236.446</v>
      </c>
      <c r="AB76" s="411">
        <f t="shared" si="26"/>
        <v>1</v>
      </c>
      <c r="AC76" s="412">
        <f>H76-AB76</f>
        <v>0</v>
      </c>
      <c r="AD76" s="413">
        <f t="shared" si="22"/>
        <v>0</v>
      </c>
      <c r="AE76" s="655" t="s">
        <v>1067</v>
      </c>
      <c r="AF76" s="685">
        <f t="shared" si="27"/>
        <v>0</v>
      </c>
      <c r="AG76" s="474">
        <f t="shared" si="28"/>
        <v>0</v>
      </c>
      <c r="AH76" s="475">
        <f t="shared" si="23"/>
        <v>1</v>
      </c>
      <c r="AI76" s="487"/>
      <c r="AJ76" s="488"/>
      <c r="AK76" s="488"/>
      <c r="AL76" s="488"/>
      <c r="AM76" s="488"/>
      <c r="AN76" s="488"/>
      <c r="AO76" s="488"/>
      <c r="AP76" s="488"/>
      <c r="AQ76" s="488"/>
      <c r="AR76" s="488"/>
      <c r="AS76" s="488"/>
      <c r="AT76" s="488"/>
      <c r="AU76" s="488"/>
      <c r="AV76" s="488"/>
      <c r="AW76" s="488"/>
      <c r="AX76" s="488"/>
      <c r="AY76" s="488"/>
      <c r="AZ76" s="488"/>
      <c r="BA76" s="488"/>
      <c r="BB76" s="488"/>
      <c r="BC76" s="488"/>
      <c r="BD76" s="488"/>
      <c r="BE76" s="488"/>
      <c r="BF76" s="488"/>
      <c r="BG76" s="488"/>
      <c r="BH76" s="488"/>
      <c r="BI76" s="488"/>
    </row>
    <row r="77" spans="1:61" s="65" customFormat="1">
      <c r="A77" s="397">
        <f t="shared" si="24"/>
        <v>72</v>
      </c>
      <c r="B77" s="501"/>
      <c r="C77" s="502" t="s">
        <v>66</v>
      </c>
      <c r="D77" s="423"/>
      <c r="E77" s="423"/>
      <c r="F77" s="503" t="s">
        <v>66</v>
      </c>
      <c r="G77" s="424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631"/>
      <c r="AA77" s="663"/>
      <c r="AB77" s="426"/>
      <c r="AC77" s="427"/>
      <c r="AD77" s="424"/>
      <c r="AE77" s="642"/>
      <c r="AF77" s="687">
        <f t="shared" si="27"/>
        <v>0</v>
      </c>
      <c r="AG77" s="476"/>
      <c r="AH77" s="477"/>
      <c r="AI77" s="485"/>
      <c r="AJ77" s="486"/>
      <c r="AK77" s="486"/>
      <c r="AL77" s="486"/>
      <c r="AM77" s="486"/>
      <c r="AN77" s="486"/>
      <c r="AO77" s="486"/>
      <c r="AP77" s="486"/>
      <c r="AQ77" s="486"/>
      <c r="AR77" s="486"/>
      <c r="AS77" s="486"/>
      <c r="AT77" s="486"/>
      <c r="AU77" s="486"/>
      <c r="AV77" s="486"/>
      <c r="AW77" s="486"/>
      <c r="AX77" s="486"/>
      <c r="AY77" s="486"/>
      <c r="AZ77" s="486"/>
      <c r="BA77" s="486"/>
      <c r="BB77" s="486"/>
      <c r="BC77" s="486"/>
      <c r="BD77" s="486"/>
      <c r="BE77" s="486"/>
      <c r="BF77" s="486"/>
      <c r="BG77" s="486"/>
      <c r="BH77" s="486"/>
      <c r="BI77" s="486"/>
    </row>
    <row r="78" spans="1:61" ht="30">
      <c r="A78" s="405">
        <f t="shared" si="24"/>
        <v>73</v>
      </c>
      <c r="B78" s="497" t="s">
        <v>67</v>
      </c>
      <c r="C78" s="498" t="s">
        <v>68</v>
      </c>
      <c r="D78" s="407" t="s">
        <v>294</v>
      </c>
      <c r="E78" s="407">
        <v>2</v>
      </c>
      <c r="F78" s="499" t="s">
        <v>68</v>
      </c>
      <c r="G78" s="409" t="s">
        <v>294</v>
      </c>
      <c r="H78" s="410">
        <v>2</v>
      </c>
      <c r="I78" s="410">
        <v>5.2309999999999999</v>
      </c>
      <c r="J78" s="410">
        <f t="shared" si="25"/>
        <v>10.462</v>
      </c>
      <c r="K78" s="429" t="s">
        <v>504</v>
      </c>
      <c r="L78" s="418" t="s">
        <v>482</v>
      </c>
      <c r="M78" s="418">
        <v>2</v>
      </c>
      <c r="N78" s="410"/>
      <c r="O78" s="410"/>
      <c r="P78" s="410"/>
      <c r="Q78" s="410">
        <v>1</v>
      </c>
      <c r="R78" s="410"/>
      <c r="S78" s="410">
        <v>4</v>
      </c>
      <c r="T78" s="410"/>
      <c r="U78" s="410"/>
      <c r="V78" s="410"/>
      <c r="W78" s="410"/>
      <c r="X78" s="410"/>
      <c r="Y78" s="410"/>
      <c r="Z78" s="625"/>
      <c r="AA78" s="649">
        <f>J78</f>
        <v>10.462</v>
      </c>
      <c r="AB78" s="411">
        <f t="shared" si="26"/>
        <v>5</v>
      </c>
      <c r="AC78" s="412">
        <f>H78-AB78</f>
        <v>-3</v>
      </c>
      <c r="AD78" s="413">
        <f>E78-AB78</f>
        <v>-3</v>
      </c>
      <c r="AE78" s="655" t="s">
        <v>1067</v>
      </c>
      <c r="AF78" s="685">
        <f t="shared" si="27"/>
        <v>0</v>
      </c>
      <c r="AG78" s="474">
        <f t="shared" si="28"/>
        <v>0</v>
      </c>
      <c r="AH78" s="475">
        <f>AB78-AG78</f>
        <v>5</v>
      </c>
      <c r="AI78" s="487"/>
      <c r="AJ78" s="488"/>
      <c r="AK78" s="488"/>
      <c r="AL78" s="488"/>
      <c r="AM78" s="488"/>
      <c r="AN78" s="488"/>
      <c r="AO78" s="488"/>
      <c r="AP78" s="488"/>
      <c r="AQ78" s="488"/>
      <c r="AR78" s="488"/>
      <c r="AS78" s="488"/>
      <c r="AT78" s="488"/>
      <c r="AU78" s="488"/>
      <c r="AV78" s="488"/>
      <c r="AW78" s="488"/>
      <c r="AX78" s="488"/>
      <c r="AY78" s="488"/>
      <c r="AZ78" s="488"/>
      <c r="BA78" s="488"/>
      <c r="BB78" s="488"/>
      <c r="BC78" s="488"/>
      <c r="BD78" s="488"/>
      <c r="BE78" s="488"/>
      <c r="BF78" s="488"/>
      <c r="BG78" s="488"/>
      <c r="BH78" s="488"/>
      <c r="BI78" s="488"/>
    </row>
    <row r="79" spans="1:61" s="65" customFormat="1">
      <c r="A79" s="397">
        <f t="shared" si="24"/>
        <v>74</v>
      </c>
      <c r="B79" s="501"/>
      <c r="C79" s="502" t="s">
        <v>69</v>
      </c>
      <c r="D79" s="423"/>
      <c r="E79" s="423"/>
      <c r="F79" s="503" t="s">
        <v>69</v>
      </c>
      <c r="G79" s="424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631"/>
      <c r="AA79" s="663"/>
      <c r="AB79" s="426"/>
      <c r="AC79" s="427"/>
      <c r="AD79" s="424"/>
      <c r="AE79" s="642"/>
      <c r="AF79" s="687">
        <f t="shared" si="27"/>
        <v>0</v>
      </c>
      <c r="AG79" s="476"/>
      <c r="AH79" s="477"/>
      <c r="AI79" s="485"/>
      <c r="AJ79" s="486"/>
      <c r="AK79" s="486"/>
      <c r="AL79" s="486"/>
      <c r="AM79" s="486"/>
      <c r="AN79" s="486"/>
      <c r="AO79" s="486"/>
      <c r="AP79" s="486"/>
      <c r="AQ79" s="486"/>
      <c r="AR79" s="486"/>
      <c r="AS79" s="486"/>
      <c r="AT79" s="486"/>
      <c r="AU79" s="486"/>
      <c r="AV79" s="486"/>
      <c r="AW79" s="486"/>
      <c r="AX79" s="486"/>
      <c r="AY79" s="486"/>
      <c r="AZ79" s="486"/>
      <c r="BA79" s="486"/>
      <c r="BB79" s="486"/>
      <c r="BC79" s="486"/>
      <c r="BD79" s="486"/>
      <c r="BE79" s="486"/>
      <c r="BF79" s="486"/>
      <c r="BG79" s="486"/>
      <c r="BH79" s="486"/>
      <c r="BI79" s="486"/>
    </row>
    <row r="80" spans="1:61" ht="60">
      <c r="A80" s="405">
        <f t="shared" si="24"/>
        <v>75</v>
      </c>
      <c r="B80" s="497" t="s">
        <v>58</v>
      </c>
      <c r="C80" s="498" t="s">
        <v>59</v>
      </c>
      <c r="D80" s="407" t="s">
        <v>289</v>
      </c>
      <c r="E80" s="407">
        <v>0.8</v>
      </c>
      <c r="F80" s="499" t="s">
        <v>59</v>
      </c>
      <c r="G80" s="409" t="s">
        <v>289</v>
      </c>
      <c r="H80" s="418">
        <v>0.57999999999999996</v>
      </c>
      <c r="I80" s="418">
        <v>0.17</v>
      </c>
      <c r="J80" s="418">
        <f t="shared" si="25"/>
        <v>9.8600000000000007E-2</v>
      </c>
      <c r="K80" s="429" t="s">
        <v>505</v>
      </c>
      <c r="L80" s="418" t="s">
        <v>651</v>
      </c>
      <c r="M80" s="418">
        <v>0.95699999999999996</v>
      </c>
      <c r="N80" s="410"/>
      <c r="O80" s="410"/>
      <c r="P80" s="410"/>
      <c r="Q80" s="410">
        <v>0.67</v>
      </c>
      <c r="R80" s="410"/>
      <c r="S80" s="410"/>
      <c r="T80" s="410"/>
      <c r="U80" s="410"/>
      <c r="V80" s="410"/>
      <c r="W80" s="410"/>
      <c r="X80" s="410"/>
      <c r="Y80" s="410"/>
      <c r="Z80" s="625"/>
      <c r="AA80" s="649">
        <f t="shared" ref="AA80:AA90" si="29">J80</f>
        <v>9.8600000000000007E-2</v>
      </c>
      <c r="AB80" s="411">
        <f t="shared" si="26"/>
        <v>0.67</v>
      </c>
      <c r="AC80" s="412">
        <f>H80-AB80</f>
        <v>-9.000000000000008E-2</v>
      </c>
      <c r="AD80" s="413">
        <f t="shared" ref="AD80:AD93" si="30">E80-AB80</f>
        <v>0.13</v>
      </c>
      <c r="AE80" s="655" t="s">
        <v>1067</v>
      </c>
      <c r="AF80" s="685">
        <f t="shared" si="27"/>
        <v>0</v>
      </c>
      <c r="AG80" s="474">
        <f t="shared" si="28"/>
        <v>0</v>
      </c>
      <c r="AH80" s="475">
        <f t="shared" ref="AH80:AH93" si="31">AB80-AG80</f>
        <v>0.67</v>
      </c>
      <c r="AI80" s="487"/>
      <c r="AJ80" s="488"/>
      <c r="AK80" s="488"/>
      <c r="AL80" s="488"/>
      <c r="AM80" s="488"/>
      <c r="AN80" s="488"/>
      <c r="AO80" s="488"/>
      <c r="AP80" s="488"/>
      <c r="AQ80" s="488"/>
      <c r="AR80" s="488"/>
      <c r="AS80" s="488"/>
      <c r="AT80" s="488"/>
      <c r="AU80" s="488"/>
      <c r="AV80" s="488"/>
      <c r="AW80" s="488"/>
      <c r="AX80" s="488"/>
      <c r="AY80" s="488"/>
      <c r="AZ80" s="488"/>
      <c r="BA80" s="488"/>
      <c r="BB80" s="488"/>
      <c r="BC80" s="488"/>
      <c r="BD80" s="488"/>
      <c r="BE80" s="488"/>
      <c r="BF80" s="488"/>
      <c r="BG80" s="488"/>
      <c r="BH80" s="488"/>
      <c r="BI80" s="488"/>
    </row>
    <row r="81" spans="1:61" ht="45">
      <c r="A81" s="405">
        <f t="shared" si="24"/>
        <v>76</v>
      </c>
      <c r="B81" s="497" t="s">
        <v>24</v>
      </c>
      <c r="C81" s="498" t="s">
        <v>25</v>
      </c>
      <c r="D81" s="407" t="s">
        <v>289</v>
      </c>
      <c r="E81" s="407">
        <v>1.6</v>
      </c>
      <c r="F81" s="499" t="s">
        <v>25</v>
      </c>
      <c r="G81" s="409" t="s">
        <v>289</v>
      </c>
      <c r="H81" s="410">
        <v>1.6</v>
      </c>
      <c r="I81" s="410">
        <v>0.27</v>
      </c>
      <c r="J81" s="410">
        <f t="shared" si="25"/>
        <v>0.43200000000000005</v>
      </c>
      <c r="K81" s="410"/>
      <c r="L81" s="410" t="s">
        <v>289</v>
      </c>
      <c r="M81" s="410"/>
      <c r="N81" s="410"/>
      <c r="O81" s="410"/>
      <c r="P81" s="410"/>
      <c r="Q81" s="410">
        <v>1.33</v>
      </c>
      <c r="R81" s="410"/>
      <c r="S81" s="410"/>
      <c r="T81" s="410"/>
      <c r="U81" s="410"/>
      <c r="V81" s="410"/>
      <c r="W81" s="410"/>
      <c r="X81" s="410"/>
      <c r="Y81" s="410"/>
      <c r="Z81" s="625"/>
      <c r="AA81" s="649">
        <f t="shared" si="29"/>
        <v>0.43200000000000005</v>
      </c>
      <c r="AB81" s="411">
        <f t="shared" si="26"/>
        <v>1.33</v>
      </c>
      <c r="AC81" s="412">
        <f>H81-AB81</f>
        <v>0.27</v>
      </c>
      <c r="AD81" s="413">
        <f t="shared" si="30"/>
        <v>0.27</v>
      </c>
      <c r="AE81" s="655" t="s">
        <v>1067</v>
      </c>
      <c r="AF81" s="685">
        <f t="shared" si="27"/>
        <v>0</v>
      </c>
      <c r="AG81" s="474">
        <f t="shared" si="28"/>
        <v>0</v>
      </c>
      <c r="AH81" s="475">
        <f t="shared" si="31"/>
        <v>1.33</v>
      </c>
      <c r="AI81" s="487"/>
      <c r="AJ81" s="488"/>
      <c r="AK81" s="488"/>
      <c r="AL81" s="488"/>
      <c r="AM81" s="488"/>
      <c r="AN81" s="488"/>
      <c r="AO81" s="488"/>
      <c r="AP81" s="488"/>
      <c r="AQ81" s="488"/>
      <c r="AR81" s="488"/>
      <c r="AS81" s="488"/>
      <c r="AT81" s="488"/>
      <c r="AU81" s="488"/>
      <c r="AV81" s="488"/>
      <c r="AW81" s="488"/>
      <c r="AX81" s="488"/>
      <c r="AY81" s="488"/>
      <c r="AZ81" s="488"/>
      <c r="BA81" s="488"/>
      <c r="BB81" s="488"/>
      <c r="BC81" s="488"/>
      <c r="BD81" s="488"/>
      <c r="BE81" s="488"/>
      <c r="BF81" s="488"/>
      <c r="BG81" s="488"/>
      <c r="BH81" s="488"/>
      <c r="BI81" s="488"/>
    </row>
    <row r="82" spans="1:61" ht="30" collapsed="1">
      <c r="A82" s="405">
        <f t="shared" si="24"/>
        <v>77</v>
      </c>
      <c r="B82" s="497" t="s">
        <v>70</v>
      </c>
      <c r="C82" s="498" t="s">
        <v>71</v>
      </c>
      <c r="D82" s="407" t="s">
        <v>289</v>
      </c>
      <c r="E82" s="407">
        <v>10.6</v>
      </c>
      <c r="F82" s="499" t="s">
        <v>71</v>
      </c>
      <c r="G82" s="409" t="s">
        <v>289</v>
      </c>
      <c r="H82" s="410">
        <v>10.6</v>
      </c>
      <c r="I82" s="410">
        <v>14.67</v>
      </c>
      <c r="J82" s="410">
        <f t="shared" si="25"/>
        <v>155.50199999999998</v>
      </c>
      <c r="K82" s="429" t="s">
        <v>508</v>
      </c>
      <c r="L82" s="418" t="s">
        <v>482</v>
      </c>
      <c r="M82" s="418">
        <v>2</v>
      </c>
      <c r="N82" s="410"/>
      <c r="O82" s="410"/>
      <c r="P82" s="410">
        <v>2</v>
      </c>
      <c r="Q82" s="410">
        <v>8.83</v>
      </c>
      <c r="R82" s="410"/>
      <c r="S82" s="410"/>
      <c r="T82" s="410"/>
      <c r="U82" s="410"/>
      <c r="V82" s="410"/>
      <c r="W82" s="410"/>
      <c r="X82" s="410"/>
      <c r="Y82" s="410"/>
      <c r="Z82" s="625"/>
      <c r="AA82" s="649">
        <f t="shared" si="29"/>
        <v>155.50199999999998</v>
      </c>
      <c r="AB82" s="411">
        <f t="shared" si="26"/>
        <v>10.83</v>
      </c>
      <c r="AC82" s="412">
        <f>H82-AB82</f>
        <v>-0.23000000000000043</v>
      </c>
      <c r="AD82" s="413">
        <f t="shared" si="30"/>
        <v>-0.23000000000000043</v>
      </c>
      <c r="AE82" s="655" t="s">
        <v>1067</v>
      </c>
      <c r="AF82" s="685">
        <f t="shared" si="27"/>
        <v>0</v>
      </c>
      <c r="AG82" s="474">
        <f t="shared" si="28"/>
        <v>0</v>
      </c>
      <c r="AH82" s="475">
        <f t="shared" si="31"/>
        <v>10.83</v>
      </c>
      <c r="AI82" s="487"/>
      <c r="AJ82" s="488"/>
      <c r="AK82" s="488"/>
      <c r="AL82" s="488"/>
      <c r="AM82" s="488"/>
      <c r="AN82" s="488"/>
      <c r="AO82" s="488"/>
      <c r="AP82" s="488"/>
      <c r="AQ82" s="488"/>
      <c r="AR82" s="488"/>
      <c r="AS82" s="488"/>
      <c r="AT82" s="488"/>
      <c r="AU82" s="488"/>
      <c r="AV82" s="488"/>
      <c r="AW82" s="488"/>
      <c r="AX82" s="488"/>
      <c r="AY82" s="488"/>
      <c r="AZ82" s="488"/>
      <c r="BA82" s="488"/>
      <c r="BB82" s="488"/>
      <c r="BC82" s="488"/>
      <c r="BD82" s="488"/>
      <c r="BE82" s="488"/>
      <c r="BF82" s="488"/>
      <c r="BG82" s="488"/>
      <c r="BH82" s="488"/>
      <c r="BI82" s="488"/>
    </row>
    <row r="83" spans="1:61" ht="30" hidden="1" outlineLevel="1">
      <c r="A83" s="405">
        <f t="shared" si="24"/>
        <v>78</v>
      </c>
      <c r="B83" s="497"/>
      <c r="C83" s="498"/>
      <c r="D83" s="407"/>
      <c r="E83" s="407"/>
      <c r="F83" s="499"/>
      <c r="G83" s="409"/>
      <c r="H83" s="410"/>
      <c r="I83" s="410"/>
      <c r="J83" s="410">
        <f t="shared" si="25"/>
        <v>0</v>
      </c>
      <c r="K83" s="429" t="s">
        <v>509</v>
      </c>
      <c r="L83" s="418" t="s">
        <v>482</v>
      </c>
      <c r="M83" s="418">
        <v>2</v>
      </c>
      <c r="N83" s="410"/>
      <c r="O83" s="410"/>
      <c r="P83" s="410">
        <v>2</v>
      </c>
      <c r="Q83" s="410"/>
      <c r="R83" s="410"/>
      <c r="S83" s="410"/>
      <c r="T83" s="410"/>
      <c r="U83" s="410"/>
      <c r="V83" s="410"/>
      <c r="W83" s="410"/>
      <c r="X83" s="410"/>
      <c r="Y83" s="410"/>
      <c r="Z83" s="625"/>
      <c r="AA83" s="649">
        <f t="shared" si="29"/>
        <v>0</v>
      </c>
      <c r="AB83" s="411">
        <f t="shared" si="26"/>
        <v>2</v>
      </c>
      <c r="AC83" s="412"/>
      <c r="AD83" s="413">
        <f t="shared" si="30"/>
        <v>-2</v>
      </c>
      <c r="AE83" s="655" t="s">
        <v>1067</v>
      </c>
      <c r="AF83" s="685">
        <f t="shared" si="27"/>
        <v>0</v>
      </c>
      <c r="AG83" s="474">
        <f t="shared" si="28"/>
        <v>0</v>
      </c>
      <c r="AH83" s="475">
        <f t="shared" si="31"/>
        <v>2</v>
      </c>
      <c r="AI83" s="487"/>
      <c r="AJ83" s="488"/>
      <c r="AK83" s="488"/>
      <c r="AL83" s="488"/>
      <c r="AM83" s="488"/>
      <c r="AN83" s="488"/>
      <c r="AO83" s="488"/>
      <c r="AP83" s="488"/>
      <c r="AQ83" s="488"/>
      <c r="AR83" s="488"/>
      <c r="AS83" s="488"/>
      <c r="AT83" s="488"/>
      <c r="AU83" s="488"/>
      <c r="AV83" s="488"/>
      <c r="AW83" s="488"/>
      <c r="AX83" s="488"/>
      <c r="AY83" s="488"/>
      <c r="AZ83" s="488"/>
      <c r="BA83" s="488"/>
      <c r="BB83" s="488"/>
      <c r="BC83" s="488"/>
      <c r="BD83" s="488"/>
      <c r="BE83" s="488"/>
      <c r="BF83" s="488"/>
      <c r="BG83" s="488"/>
      <c r="BH83" s="488"/>
      <c r="BI83" s="488"/>
    </row>
    <row r="84" spans="1:61" ht="30" hidden="1" outlineLevel="1">
      <c r="A84" s="405">
        <f t="shared" si="24"/>
        <v>79</v>
      </c>
      <c r="B84" s="497"/>
      <c r="C84" s="498"/>
      <c r="D84" s="407"/>
      <c r="E84" s="407"/>
      <c r="F84" s="499"/>
      <c r="G84" s="409"/>
      <c r="H84" s="410"/>
      <c r="I84" s="410"/>
      <c r="J84" s="410">
        <f t="shared" si="25"/>
        <v>0</v>
      </c>
      <c r="K84" s="429" t="s">
        <v>510</v>
      </c>
      <c r="L84" s="418" t="s">
        <v>482</v>
      </c>
      <c r="M84" s="418">
        <v>4</v>
      </c>
      <c r="N84" s="410"/>
      <c r="O84" s="410"/>
      <c r="P84" s="410">
        <v>4</v>
      </c>
      <c r="Q84" s="410"/>
      <c r="R84" s="410"/>
      <c r="S84" s="410"/>
      <c r="T84" s="410"/>
      <c r="U84" s="410"/>
      <c r="V84" s="410"/>
      <c r="W84" s="410"/>
      <c r="X84" s="410"/>
      <c r="Y84" s="410"/>
      <c r="Z84" s="625"/>
      <c r="AA84" s="649">
        <f t="shared" si="29"/>
        <v>0</v>
      </c>
      <c r="AB84" s="411">
        <f t="shared" si="26"/>
        <v>4</v>
      </c>
      <c r="AC84" s="412"/>
      <c r="AD84" s="413">
        <f t="shared" si="30"/>
        <v>-4</v>
      </c>
      <c r="AE84" s="655" t="s">
        <v>1067</v>
      </c>
      <c r="AF84" s="685">
        <f t="shared" si="27"/>
        <v>0</v>
      </c>
      <c r="AG84" s="474">
        <f t="shared" si="28"/>
        <v>0</v>
      </c>
      <c r="AH84" s="475">
        <f t="shared" si="31"/>
        <v>4</v>
      </c>
      <c r="AI84" s="487"/>
      <c r="AJ84" s="488"/>
      <c r="AK84" s="488"/>
      <c r="AL84" s="488"/>
      <c r="AM84" s="488"/>
      <c r="AN84" s="488"/>
      <c r="AO84" s="488"/>
      <c r="AP84" s="488"/>
      <c r="AQ84" s="488"/>
      <c r="AR84" s="488"/>
      <c r="AS84" s="488"/>
      <c r="AT84" s="488"/>
      <c r="AU84" s="488"/>
      <c r="AV84" s="488"/>
      <c r="AW84" s="488"/>
      <c r="AX84" s="488"/>
      <c r="AY84" s="488"/>
      <c r="AZ84" s="488"/>
      <c r="BA84" s="488"/>
      <c r="BB84" s="488"/>
      <c r="BC84" s="488"/>
      <c r="BD84" s="488"/>
      <c r="BE84" s="488"/>
      <c r="BF84" s="488"/>
      <c r="BG84" s="488"/>
      <c r="BH84" s="488"/>
      <c r="BI84" s="488"/>
    </row>
    <row r="85" spans="1:61" ht="30" hidden="1" outlineLevel="1">
      <c r="A85" s="405">
        <f t="shared" si="24"/>
        <v>80</v>
      </c>
      <c r="B85" s="497"/>
      <c r="C85" s="498"/>
      <c r="D85" s="407"/>
      <c r="E85" s="407"/>
      <c r="F85" s="499"/>
      <c r="G85" s="409"/>
      <c r="H85" s="410"/>
      <c r="I85" s="410"/>
      <c r="J85" s="410">
        <f t="shared" si="25"/>
        <v>0</v>
      </c>
      <c r="K85" s="429" t="s">
        <v>511</v>
      </c>
      <c r="L85" s="418" t="s">
        <v>482</v>
      </c>
      <c r="M85" s="418">
        <v>2</v>
      </c>
      <c r="N85" s="410"/>
      <c r="O85" s="410"/>
      <c r="P85" s="410">
        <v>2</v>
      </c>
      <c r="Q85" s="410"/>
      <c r="R85" s="410"/>
      <c r="S85" s="410"/>
      <c r="T85" s="410"/>
      <c r="U85" s="410"/>
      <c r="V85" s="410"/>
      <c r="W85" s="410"/>
      <c r="X85" s="410"/>
      <c r="Y85" s="410"/>
      <c r="Z85" s="625"/>
      <c r="AA85" s="649">
        <f t="shared" si="29"/>
        <v>0</v>
      </c>
      <c r="AB85" s="411">
        <f t="shared" si="26"/>
        <v>2</v>
      </c>
      <c r="AC85" s="412"/>
      <c r="AD85" s="413">
        <f t="shared" si="30"/>
        <v>-2</v>
      </c>
      <c r="AE85" s="655" t="s">
        <v>1067</v>
      </c>
      <c r="AF85" s="685">
        <f t="shared" si="27"/>
        <v>0</v>
      </c>
      <c r="AG85" s="474">
        <f t="shared" si="28"/>
        <v>0</v>
      </c>
      <c r="AH85" s="475">
        <f t="shared" si="31"/>
        <v>2</v>
      </c>
      <c r="AI85" s="487"/>
      <c r="AJ85" s="488"/>
      <c r="AK85" s="488"/>
      <c r="AL85" s="488"/>
      <c r="AM85" s="488"/>
      <c r="AN85" s="488"/>
      <c r="AO85" s="488"/>
      <c r="AP85" s="488"/>
      <c r="AQ85" s="488"/>
      <c r="AR85" s="488"/>
      <c r="AS85" s="488"/>
      <c r="AT85" s="488"/>
      <c r="AU85" s="488"/>
      <c r="AV85" s="488"/>
      <c r="AW85" s="488"/>
      <c r="AX85" s="488"/>
      <c r="AY85" s="488"/>
      <c r="AZ85" s="488"/>
      <c r="BA85" s="488"/>
      <c r="BB85" s="488"/>
      <c r="BC85" s="488"/>
      <c r="BD85" s="488"/>
      <c r="BE85" s="488"/>
      <c r="BF85" s="488"/>
      <c r="BG85" s="488"/>
      <c r="BH85" s="488"/>
      <c r="BI85" s="488"/>
    </row>
    <row r="86" spans="1:61" ht="30" hidden="1" outlineLevel="1">
      <c r="A86" s="405">
        <f t="shared" si="24"/>
        <v>81</v>
      </c>
      <c r="B86" s="497"/>
      <c r="C86" s="498"/>
      <c r="D86" s="407"/>
      <c r="E86" s="407"/>
      <c r="F86" s="499"/>
      <c r="G86" s="409"/>
      <c r="H86" s="410"/>
      <c r="I86" s="410"/>
      <c r="J86" s="410">
        <f t="shared" si="25"/>
        <v>0</v>
      </c>
      <c r="K86" s="429" t="s">
        <v>512</v>
      </c>
      <c r="L86" s="418" t="s">
        <v>482</v>
      </c>
      <c r="M86" s="418">
        <v>1</v>
      </c>
      <c r="N86" s="410"/>
      <c r="O86" s="410"/>
      <c r="P86" s="410">
        <v>1</v>
      </c>
      <c r="Q86" s="410"/>
      <c r="R86" s="410"/>
      <c r="S86" s="410"/>
      <c r="T86" s="410"/>
      <c r="U86" s="410"/>
      <c r="V86" s="410"/>
      <c r="W86" s="410"/>
      <c r="X86" s="410"/>
      <c r="Y86" s="410"/>
      <c r="Z86" s="625"/>
      <c r="AA86" s="649">
        <f t="shared" si="29"/>
        <v>0</v>
      </c>
      <c r="AB86" s="411">
        <f t="shared" si="26"/>
        <v>1</v>
      </c>
      <c r="AC86" s="412"/>
      <c r="AD86" s="413">
        <f t="shared" si="30"/>
        <v>-1</v>
      </c>
      <c r="AE86" s="655" t="s">
        <v>1067</v>
      </c>
      <c r="AF86" s="685">
        <f t="shared" si="27"/>
        <v>0</v>
      </c>
      <c r="AG86" s="474">
        <f t="shared" si="28"/>
        <v>0</v>
      </c>
      <c r="AH86" s="475">
        <f t="shared" si="31"/>
        <v>1</v>
      </c>
      <c r="AI86" s="487"/>
      <c r="AJ86" s="488"/>
      <c r="AK86" s="488"/>
      <c r="AL86" s="488"/>
      <c r="AM86" s="488"/>
      <c r="AN86" s="488"/>
      <c r="AO86" s="488"/>
      <c r="AP86" s="488"/>
      <c r="AQ86" s="488"/>
      <c r="AR86" s="488"/>
      <c r="AS86" s="488"/>
      <c r="AT86" s="488"/>
      <c r="AU86" s="488"/>
      <c r="AV86" s="488"/>
      <c r="AW86" s="488"/>
      <c r="AX86" s="488"/>
      <c r="AY86" s="488"/>
      <c r="AZ86" s="488"/>
      <c r="BA86" s="488"/>
      <c r="BB86" s="488"/>
      <c r="BC86" s="488"/>
      <c r="BD86" s="488"/>
      <c r="BE86" s="488"/>
      <c r="BF86" s="488"/>
      <c r="BG86" s="488"/>
      <c r="BH86" s="488"/>
      <c r="BI86" s="488"/>
    </row>
    <row r="87" spans="1:61" ht="30" hidden="1" outlineLevel="1">
      <c r="A87" s="405">
        <f t="shared" si="24"/>
        <v>82</v>
      </c>
      <c r="B87" s="497"/>
      <c r="C87" s="498"/>
      <c r="D87" s="407"/>
      <c r="E87" s="407"/>
      <c r="F87" s="499"/>
      <c r="G87" s="409"/>
      <c r="H87" s="410"/>
      <c r="I87" s="410"/>
      <c r="J87" s="410">
        <f t="shared" si="25"/>
        <v>0</v>
      </c>
      <c r="K87" s="429" t="s">
        <v>513</v>
      </c>
      <c r="L87" s="418" t="s">
        <v>482</v>
      </c>
      <c r="M87" s="418">
        <v>4</v>
      </c>
      <c r="N87" s="410"/>
      <c r="O87" s="410"/>
      <c r="P87" s="410">
        <v>1</v>
      </c>
      <c r="Q87" s="410"/>
      <c r="R87" s="410"/>
      <c r="S87" s="410">
        <v>3</v>
      </c>
      <c r="T87" s="410"/>
      <c r="U87" s="410"/>
      <c r="V87" s="410"/>
      <c r="W87" s="410"/>
      <c r="X87" s="410"/>
      <c r="Y87" s="410"/>
      <c r="Z87" s="625"/>
      <c r="AA87" s="649">
        <f t="shared" si="29"/>
        <v>0</v>
      </c>
      <c r="AB87" s="411">
        <f t="shared" si="26"/>
        <v>4</v>
      </c>
      <c r="AC87" s="412"/>
      <c r="AD87" s="413">
        <f t="shared" si="30"/>
        <v>-4</v>
      </c>
      <c r="AE87" s="655" t="s">
        <v>1067</v>
      </c>
      <c r="AF87" s="685">
        <f t="shared" si="27"/>
        <v>0</v>
      </c>
      <c r="AG87" s="474">
        <f t="shared" si="28"/>
        <v>0</v>
      </c>
      <c r="AH87" s="475">
        <f t="shared" si="31"/>
        <v>4</v>
      </c>
      <c r="AI87" s="487"/>
      <c r="AJ87" s="488"/>
      <c r="AK87" s="488"/>
      <c r="AL87" s="488"/>
      <c r="AM87" s="488"/>
      <c r="AN87" s="488"/>
      <c r="AO87" s="488"/>
      <c r="AP87" s="488"/>
      <c r="AQ87" s="488"/>
      <c r="AR87" s="488"/>
      <c r="AS87" s="488"/>
      <c r="AT87" s="488"/>
      <c r="AU87" s="488"/>
      <c r="AV87" s="488"/>
      <c r="AW87" s="488"/>
      <c r="AX87" s="488"/>
      <c r="AY87" s="488"/>
      <c r="AZ87" s="488"/>
      <c r="BA87" s="488"/>
      <c r="BB87" s="488"/>
      <c r="BC87" s="488"/>
      <c r="BD87" s="488"/>
      <c r="BE87" s="488"/>
      <c r="BF87" s="488"/>
      <c r="BG87" s="488"/>
      <c r="BH87" s="488"/>
      <c r="BI87" s="488"/>
    </row>
    <row r="88" spans="1:61" ht="30" hidden="1" outlineLevel="1">
      <c r="A88" s="405">
        <f t="shared" si="24"/>
        <v>83</v>
      </c>
      <c r="B88" s="497"/>
      <c r="C88" s="498"/>
      <c r="D88" s="407"/>
      <c r="E88" s="407"/>
      <c r="F88" s="499"/>
      <c r="G88" s="409"/>
      <c r="H88" s="410"/>
      <c r="I88" s="410"/>
      <c r="J88" s="410">
        <f t="shared" si="25"/>
        <v>0</v>
      </c>
      <c r="K88" s="429" t="s">
        <v>514</v>
      </c>
      <c r="L88" s="418" t="s">
        <v>482</v>
      </c>
      <c r="M88" s="418">
        <v>4</v>
      </c>
      <c r="N88" s="410"/>
      <c r="O88" s="410"/>
      <c r="P88" s="410">
        <v>4</v>
      </c>
      <c r="Q88" s="410"/>
      <c r="R88" s="410"/>
      <c r="S88" s="410"/>
      <c r="T88" s="410"/>
      <c r="U88" s="410"/>
      <c r="V88" s="410"/>
      <c r="W88" s="410"/>
      <c r="X88" s="410"/>
      <c r="Y88" s="410"/>
      <c r="Z88" s="625"/>
      <c r="AA88" s="649">
        <f t="shared" si="29"/>
        <v>0</v>
      </c>
      <c r="AB88" s="411">
        <f t="shared" si="26"/>
        <v>4</v>
      </c>
      <c r="AC88" s="412"/>
      <c r="AD88" s="413">
        <f t="shared" si="30"/>
        <v>-4</v>
      </c>
      <c r="AE88" s="655" t="s">
        <v>1067</v>
      </c>
      <c r="AF88" s="685">
        <f t="shared" si="27"/>
        <v>0</v>
      </c>
      <c r="AG88" s="474">
        <f t="shared" si="28"/>
        <v>0</v>
      </c>
      <c r="AH88" s="475">
        <f t="shared" si="31"/>
        <v>4</v>
      </c>
      <c r="AI88" s="487"/>
      <c r="AJ88" s="488"/>
      <c r="AK88" s="488"/>
      <c r="AL88" s="488"/>
      <c r="AM88" s="488"/>
      <c r="AN88" s="488"/>
      <c r="AO88" s="488"/>
      <c r="AP88" s="488"/>
      <c r="AQ88" s="488"/>
      <c r="AR88" s="488"/>
      <c r="AS88" s="488"/>
      <c r="AT88" s="488"/>
      <c r="AU88" s="488"/>
      <c r="AV88" s="488"/>
      <c r="AW88" s="488"/>
      <c r="AX88" s="488"/>
      <c r="AY88" s="488"/>
      <c r="AZ88" s="488"/>
      <c r="BA88" s="488"/>
      <c r="BB88" s="488"/>
      <c r="BC88" s="488"/>
      <c r="BD88" s="488"/>
      <c r="BE88" s="488"/>
      <c r="BF88" s="488"/>
      <c r="BG88" s="488"/>
      <c r="BH88" s="488"/>
      <c r="BI88" s="488"/>
    </row>
    <row r="89" spans="1:61" ht="30" hidden="1" outlineLevel="1">
      <c r="A89" s="405">
        <f t="shared" si="24"/>
        <v>84</v>
      </c>
      <c r="B89" s="497"/>
      <c r="C89" s="498"/>
      <c r="D89" s="407"/>
      <c r="E89" s="407"/>
      <c r="F89" s="499"/>
      <c r="G89" s="409"/>
      <c r="H89" s="410"/>
      <c r="I89" s="410"/>
      <c r="J89" s="410">
        <f t="shared" si="25"/>
        <v>0</v>
      </c>
      <c r="K89" s="429" t="s">
        <v>515</v>
      </c>
      <c r="L89" s="418" t="s">
        <v>482</v>
      </c>
      <c r="M89" s="418">
        <v>3</v>
      </c>
      <c r="N89" s="410"/>
      <c r="O89" s="410"/>
      <c r="P89" s="410">
        <v>3</v>
      </c>
      <c r="Q89" s="410"/>
      <c r="R89" s="410"/>
      <c r="S89" s="410"/>
      <c r="T89" s="410"/>
      <c r="U89" s="410"/>
      <c r="V89" s="410"/>
      <c r="W89" s="410"/>
      <c r="X89" s="410"/>
      <c r="Y89" s="410"/>
      <c r="Z89" s="625"/>
      <c r="AA89" s="649">
        <f t="shared" si="29"/>
        <v>0</v>
      </c>
      <c r="AB89" s="411">
        <f t="shared" si="26"/>
        <v>3</v>
      </c>
      <c r="AC89" s="412"/>
      <c r="AD89" s="413">
        <f t="shared" si="30"/>
        <v>-3</v>
      </c>
      <c r="AE89" s="655" t="s">
        <v>1067</v>
      </c>
      <c r="AF89" s="685">
        <f t="shared" si="27"/>
        <v>0</v>
      </c>
      <c r="AG89" s="474">
        <f t="shared" si="28"/>
        <v>0</v>
      </c>
      <c r="AH89" s="475">
        <f t="shared" si="31"/>
        <v>3</v>
      </c>
      <c r="AI89" s="487"/>
      <c r="AJ89" s="488"/>
      <c r="AK89" s="488"/>
      <c r="AL89" s="488"/>
      <c r="AM89" s="488"/>
      <c r="AN89" s="488"/>
      <c r="AO89" s="488"/>
      <c r="AP89" s="488"/>
      <c r="AQ89" s="488"/>
      <c r="AR89" s="488"/>
      <c r="AS89" s="488"/>
      <c r="AT89" s="488"/>
      <c r="AU89" s="488"/>
      <c r="AV89" s="488"/>
      <c r="AW89" s="488"/>
      <c r="AX89" s="488"/>
      <c r="AY89" s="488"/>
      <c r="AZ89" s="488"/>
      <c r="BA89" s="488"/>
      <c r="BB89" s="488"/>
      <c r="BC89" s="488"/>
      <c r="BD89" s="488"/>
      <c r="BE89" s="488"/>
      <c r="BF89" s="488"/>
      <c r="BG89" s="488"/>
      <c r="BH89" s="488"/>
      <c r="BI89" s="488"/>
    </row>
    <row r="90" spans="1:61" ht="30" hidden="1" outlineLevel="1">
      <c r="A90" s="405">
        <f t="shared" si="24"/>
        <v>85</v>
      </c>
      <c r="B90" s="497"/>
      <c r="C90" s="498"/>
      <c r="D90" s="407"/>
      <c r="E90" s="407"/>
      <c r="F90" s="499"/>
      <c r="G90" s="409"/>
      <c r="H90" s="410"/>
      <c r="I90" s="410"/>
      <c r="J90" s="410">
        <f t="shared" si="25"/>
        <v>0</v>
      </c>
      <c r="K90" s="429" t="s">
        <v>516</v>
      </c>
      <c r="L90" s="418" t="s">
        <v>289</v>
      </c>
      <c r="M90" s="418">
        <v>5</v>
      </c>
      <c r="N90" s="410"/>
      <c r="O90" s="410"/>
      <c r="P90" s="410">
        <v>5</v>
      </c>
      <c r="Q90" s="410"/>
      <c r="R90" s="410"/>
      <c r="S90" s="410"/>
      <c r="T90" s="410"/>
      <c r="U90" s="410"/>
      <c r="V90" s="410"/>
      <c r="W90" s="410"/>
      <c r="X90" s="410"/>
      <c r="Y90" s="410"/>
      <c r="Z90" s="625"/>
      <c r="AA90" s="649">
        <f t="shared" si="29"/>
        <v>0</v>
      </c>
      <c r="AB90" s="411">
        <f t="shared" si="26"/>
        <v>5</v>
      </c>
      <c r="AC90" s="412"/>
      <c r="AD90" s="413">
        <f t="shared" si="30"/>
        <v>-5</v>
      </c>
      <c r="AE90" s="655" t="s">
        <v>1067</v>
      </c>
      <c r="AF90" s="685">
        <f t="shared" si="27"/>
        <v>0</v>
      </c>
      <c r="AG90" s="474">
        <f t="shared" si="28"/>
        <v>0</v>
      </c>
      <c r="AH90" s="475">
        <f t="shared" si="31"/>
        <v>5</v>
      </c>
      <c r="AI90" s="487"/>
      <c r="AJ90" s="488"/>
      <c r="AK90" s="488"/>
      <c r="AL90" s="488"/>
      <c r="AM90" s="488"/>
      <c r="AN90" s="488"/>
      <c r="AO90" s="488"/>
      <c r="AP90" s="488"/>
      <c r="AQ90" s="488"/>
      <c r="AR90" s="488"/>
      <c r="AS90" s="488"/>
      <c r="AT90" s="488"/>
      <c r="AU90" s="488"/>
      <c r="AV90" s="488"/>
      <c r="AW90" s="488"/>
      <c r="AX90" s="488"/>
      <c r="AY90" s="488"/>
      <c r="AZ90" s="488"/>
      <c r="BA90" s="488"/>
      <c r="BB90" s="488"/>
      <c r="BC90" s="488"/>
      <c r="BD90" s="488"/>
      <c r="BE90" s="488"/>
      <c r="BF90" s="488"/>
      <c r="BG90" s="488"/>
      <c r="BH90" s="488"/>
      <c r="BI90" s="488"/>
    </row>
    <row r="91" spans="1:61" collapsed="1">
      <c r="A91" s="405">
        <f t="shared" si="24"/>
        <v>86</v>
      </c>
      <c r="B91" s="497" t="s">
        <v>72</v>
      </c>
      <c r="C91" s="498" t="s">
        <v>73</v>
      </c>
      <c r="D91" s="407" t="s">
        <v>294</v>
      </c>
      <c r="E91" s="407">
        <v>6</v>
      </c>
      <c r="F91" s="499" t="s">
        <v>73</v>
      </c>
      <c r="G91" s="409" t="s">
        <v>294</v>
      </c>
      <c r="H91" s="418">
        <v>8</v>
      </c>
      <c r="I91" s="418">
        <v>7.18</v>
      </c>
      <c r="J91" s="418">
        <f t="shared" si="25"/>
        <v>57.44</v>
      </c>
      <c r="K91" s="429" t="s">
        <v>517</v>
      </c>
      <c r="L91" s="418" t="s">
        <v>482</v>
      </c>
      <c r="M91" s="418">
        <v>6</v>
      </c>
      <c r="N91" s="410"/>
      <c r="O91" s="410"/>
      <c r="P91" s="410"/>
      <c r="Q91" s="410">
        <v>5</v>
      </c>
      <c r="R91" s="410"/>
      <c r="S91" s="410">
        <v>1</v>
      </c>
      <c r="T91" s="410"/>
      <c r="U91" s="410"/>
      <c r="V91" s="410"/>
      <c r="W91" s="410"/>
      <c r="X91" s="410"/>
      <c r="Y91" s="410"/>
      <c r="Z91" s="625"/>
      <c r="AA91" s="649">
        <f t="shared" ref="AA91:AA141" si="32">I91*AB91</f>
        <v>43.08</v>
      </c>
      <c r="AB91" s="411">
        <f t="shared" si="26"/>
        <v>6</v>
      </c>
      <c r="AC91" s="412">
        <f>H91-AB91</f>
        <v>2</v>
      </c>
      <c r="AD91" s="413">
        <f t="shared" si="30"/>
        <v>0</v>
      </c>
      <c r="AE91" s="655" t="s">
        <v>462</v>
      </c>
      <c r="AF91" s="685">
        <f t="shared" si="27"/>
        <v>0</v>
      </c>
      <c r="AG91" s="474">
        <f t="shared" si="28"/>
        <v>0</v>
      </c>
      <c r="AH91" s="475">
        <f t="shared" si="31"/>
        <v>6</v>
      </c>
      <c r="AI91" s="487"/>
      <c r="AJ91" s="488"/>
      <c r="AK91" s="488"/>
      <c r="AL91" s="488"/>
      <c r="AM91" s="488"/>
      <c r="AN91" s="488"/>
      <c r="AO91" s="488"/>
      <c r="AP91" s="488"/>
      <c r="AQ91" s="488"/>
      <c r="AR91" s="488"/>
      <c r="AS91" s="488"/>
      <c r="AT91" s="488"/>
      <c r="AU91" s="488"/>
      <c r="AV91" s="488"/>
      <c r="AW91" s="488"/>
      <c r="AX91" s="488"/>
      <c r="AY91" s="488"/>
      <c r="AZ91" s="488"/>
      <c r="BA91" s="488"/>
      <c r="BB91" s="488"/>
      <c r="BC91" s="488"/>
      <c r="BD91" s="488"/>
      <c r="BE91" s="488"/>
      <c r="BF91" s="488"/>
      <c r="BG91" s="488"/>
      <c r="BH91" s="488"/>
      <c r="BI91" s="488"/>
    </row>
    <row r="92" spans="1:61" ht="30" hidden="1" outlineLevel="1">
      <c r="A92" s="405">
        <f t="shared" si="24"/>
        <v>87</v>
      </c>
      <c r="B92" s="497"/>
      <c r="C92" s="498"/>
      <c r="D92" s="407"/>
      <c r="E92" s="407"/>
      <c r="F92" s="499"/>
      <c r="G92" s="409"/>
      <c r="H92" s="410"/>
      <c r="I92" s="410"/>
      <c r="J92" s="410">
        <f t="shared" si="25"/>
        <v>0</v>
      </c>
      <c r="K92" s="429" t="s">
        <v>518</v>
      </c>
      <c r="L92" s="418" t="s">
        <v>482</v>
      </c>
      <c r="M92" s="418">
        <v>2</v>
      </c>
      <c r="N92" s="410"/>
      <c r="O92" s="410"/>
      <c r="P92" s="410"/>
      <c r="Q92" s="410"/>
      <c r="R92" s="410"/>
      <c r="S92" s="410">
        <v>2</v>
      </c>
      <c r="T92" s="410"/>
      <c r="U92" s="410"/>
      <c r="V92" s="410"/>
      <c r="W92" s="410"/>
      <c r="X92" s="410"/>
      <c r="Y92" s="410"/>
      <c r="Z92" s="625"/>
      <c r="AA92" s="649">
        <f>J92</f>
        <v>0</v>
      </c>
      <c r="AB92" s="411">
        <f t="shared" si="26"/>
        <v>2</v>
      </c>
      <c r="AC92" s="412"/>
      <c r="AD92" s="413">
        <f t="shared" si="30"/>
        <v>-2</v>
      </c>
      <c r="AE92" s="655" t="s">
        <v>1067</v>
      </c>
      <c r="AF92" s="685">
        <f t="shared" si="27"/>
        <v>0</v>
      </c>
      <c r="AG92" s="474">
        <f t="shared" si="28"/>
        <v>0</v>
      </c>
      <c r="AH92" s="475">
        <f t="shared" si="31"/>
        <v>2</v>
      </c>
      <c r="AI92" s="487"/>
      <c r="AJ92" s="488"/>
      <c r="AK92" s="488"/>
      <c r="AL92" s="488"/>
      <c r="AM92" s="488"/>
      <c r="AN92" s="488"/>
      <c r="AO92" s="488"/>
      <c r="AP92" s="488"/>
      <c r="AQ92" s="488"/>
      <c r="AR92" s="488"/>
      <c r="AS92" s="488"/>
      <c r="AT92" s="488"/>
      <c r="AU92" s="488"/>
      <c r="AV92" s="488"/>
      <c r="AW92" s="488"/>
      <c r="AX92" s="488"/>
      <c r="AY92" s="488"/>
      <c r="AZ92" s="488"/>
      <c r="BA92" s="488"/>
      <c r="BB92" s="488"/>
      <c r="BC92" s="488"/>
      <c r="BD92" s="488"/>
      <c r="BE92" s="488"/>
      <c r="BF92" s="488"/>
      <c r="BG92" s="488"/>
      <c r="BH92" s="488"/>
      <c r="BI92" s="488"/>
    </row>
    <row r="93" spans="1:61">
      <c r="A93" s="405">
        <f t="shared" si="24"/>
        <v>88</v>
      </c>
      <c r="B93" s="497" t="s">
        <v>74</v>
      </c>
      <c r="C93" s="498" t="s">
        <v>75</v>
      </c>
      <c r="D93" s="407" t="s">
        <v>293</v>
      </c>
      <c r="E93" s="407">
        <v>26.38</v>
      </c>
      <c r="F93" s="499" t="s">
        <v>75</v>
      </c>
      <c r="G93" s="409" t="s">
        <v>293</v>
      </c>
      <c r="H93" s="418">
        <v>44.18</v>
      </c>
      <c r="I93" s="418">
        <v>0.28000000000000003</v>
      </c>
      <c r="J93" s="418">
        <f t="shared" si="25"/>
        <v>12.370400000000002</v>
      </c>
      <c r="K93" s="429" t="s">
        <v>519</v>
      </c>
      <c r="L93" s="418" t="s">
        <v>293</v>
      </c>
      <c r="M93" s="418">
        <v>44.18</v>
      </c>
      <c r="N93" s="410"/>
      <c r="O93" s="410"/>
      <c r="P93" s="410"/>
      <c r="Q93" s="410">
        <v>21.98</v>
      </c>
      <c r="R93" s="410">
        <v>22.2</v>
      </c>
      <c r="S93" s="410"/>
      <c r="T93" s="410"/>
      <c r="U93" s="410"/>
      <c r="V93" s="410"/>
      <c r="W93" s="410"/>
      <c r="X93" s="410"/>
      <c r="Y93" s="410"/>
      <c r="Z93" s="625"/>
      <c r="AA93" s="649">
        <f t="shared" si="32"/>
        <v>12.370400000000002</v>
      </c>
      <c r="AB93" s="411">
        <f t="shared" si="26"/>
        <v>44.18</v>
      </c>
      <c r="AC93" s="412">
        <f>H93-AB93</f>
        <v>0</v>
      </c>
      <c r="AD93" s="413">
        <f t="shared" si="30"/>
        <v>-17.8</v>
      </c>
      <c r="AE93" s="655" t="s">
        <v>462</v>
      </c>
      <c r="AF93" s="685">
        <f t="shared" si="27"/>
        <v>0</v>
      </c>
      <c r="AG93" s="474">
        <f t="shared" si="28"/>
        <v>0</v>
      </c>
      <c r="AH93" s="475">
        <f t="shared" si="31"/>
        <v>44.18</v>
      </c>
      <c r="AI93" s="487"/>
      <c r="AJ93" s="488"/>
      <c r="AK93" s="488"/>
      <c r="AL93" s="488"/>
      <c r="AM93" s="488"/>
      <c r="AN93" s="488"/>
      <c r="AO93" s="488"/>
      <c r="AP93" s="488"/>
      <c r="AQ93" s="488"/>
      <c r="AR93" s="488"/>
      <c r="AS93" s="488"/>
      <c r="AT93" s="488"/>
      <c r="AU93" s="488"/>
      <c r="AV93" s="488"/>
      <c r="AW93" s="488"/>
      <c r="AX93" s="488"/>
      <c r="AY93" s="488"/>
      <c r="AZ93" s="488"/>
      <c r="BA93" s="488"/>
      <c r="BB93" s="488"/>
      <c r="BC93" s="488"/>
      <c r="BD93" s="488"/>
      <c r="BE93" s="488"/>
      <c r="BF93" s="488"/>
      <c r="BG93" s="488"/>
      <c r="BH93" s="488"/>
      <c r="BI93" s="488"/>
    </row>
    <row r="94" spans="1:61" s="743" customFormat="1" collapsed="1">
      <c r="A94" s="405"/>
      <c r="B94" s="497"/>
      <c r="C94" s="498"/>
      <c r="D94" s="407"/>
      <c r="E94" s="407"/>
      <c r="F94" s="739" t="s">
        <v>1186</v>
      </c>
      <c r="G94" s="737" t="s">
        <v>294</v>
      </c>
      <c r="H94" s="740">
        <v>3</v>
      </c>
      <c r="I94" s="736"/>
      <c r="J94" s="736"/>
      <c r="K94" s="742" t="s">
        <v>1187</v>
      </c>
      <c r="L94" s="740" t="s">
        <v>294</v>
      </c>
      <c r="M94" s="740">
        <v>3</v>
      </c>
      <c r="N94" s="410"/>
      <c r="O94" s="410"/>
      <c r="P94" s="410"/>
      <c r="Q94" s="410"/>
      <c r="R94" s="410"/>
      <c r="S94" s="410"/>
      <c r="T94" s="410"/>
      <c r="U94" s="410"/>
      <c r="V94" s="410"/>
      <c r="W94" s="410"/>
      <c r="X94" s="410"/>
      <c r="Y94" s="410"/>
      <c r="Z94" s="625"/>
      <c r="AA94" s="649"/>
      <c r="AB94" s="411"/>
      <c r="AC94" s="412"/>
      <c r="AD94" s="413"/>
      <c r="AE94" s="655"/>
      <c r="AF94" s="685"/>
      <c r="AG94" s="474"/>
      <c r="AH94" s="475"/>
      <c r="AI94" s="487"/>
      <c r="AJ94" s="488"/>
      <c r="AK94" s="488"/>
      <c r="AL94" s="488"/>
      <c r="AM94" s="488"/>
      <c r="AN94" s="488"/>
      <c r="AO94" s="488"/>
      <c r="AP94" s="488"/>
      <c r="AQ94" s="488"/>
      <c r="AR94" s="488"/>
      <c r="AS94" s="488"/>
      <c r="AT94" s="488"/>
      <c r="AU94" s="488"/>
      <c r="AV94" s="488"/>
      <c r="AW94" s="488"/>
      <c r="AX94" s="488"/>
      <c r="AY94" s="488"/>
      <c r="AZ94" s="488"/>
      <c r="BA94" s="488"/>
      <c r="BB94" s="488"/>
      <c r="BC94" s="488"/>
      <c r="BD94" s="488"/>
      <c r="BE94" s="488"/>
      <c r="BF94" s="488"/>
      <c r="BG94" s="488"/>
      <c r="BH94" s="488"/>
      <c r="BI94" s="488"/>
    </row>
    <row r="95" spans="1:61" s="750" customFormat="1" hidden="1" outlineLevel="1">
      <c r="A95" s="405"/>
      <c r="B95" s="497"/>
      <c r="C95" s="498"/>
      <c r="D95" s="407"/>
      <c r="E95" s="407"/>
      <c r="F95" s="499"/>
      <c r="G95" s="409"/>
      <c r="H95" s="418"/>
      <c r="I95" s="418"/>
      <c r="J95" s="418"/>
      <c r="K95" s="738" t="s">
        <v>1189</v>
      </c>
      <c r="L95" s="746" t="s">
        <v>294</v>
      </c>
      <c r="M95" s="746">
        <v>2</v>
      </c>
      <c r="N95" s="410"/>
      <c r="O95" s="410"/>
      <c r="P95" s="410"/>
      <c r="Q95" s="410"/>
      <c r="R95" s="410"/>
      <c r="S95" s="410"/>
      <c r="T95" s="410"/>
      <c r="U95" s="410"/>
      <c r="V95" s="410"/>
      <c r="W95" s="410"/>
      <c r="X95" s="410"/>
      <c r="Y95" s="410"/>
      <c r="Z95" s="625"/>
      <c r="AA95" s="649"/>
      <c r="AB95" s="411"/>
      <c r="AC95" s="412"/>
      <c r="AD95" s="413"/>
      <c r="AE95" s="655"/>
      <c r="AF95" s="685"/>
      <c r="AG95" s="474"/>
      <c r="AH95" s="475"/>
      <c r="AI95" s="487"/>
      <c r="AJ95" s="488"/>
      <c r="AK95" s="488"/>
      <c r="AL95" s="488"/>
      <c r="AM95" s="488"/>
      <c r="AN95" s="488"/>
      <c r="AO95" s="488"/>
      <c r="AP95" s="488"/>
      <c r="AQ95" s="488"/>
      <c r="AR95" s="488"/>
      <c r="AS95" s="488"/>
      <c r="AT95" s="488"/>
      <c r="AU95" s="488"/>
      <c r="AV95" s="488"/>
      <c r="AW95" s="488"/>
      <c r="AX95" s="488"/>
      <c r="AY95" s="488"/>
      <c r="AZ95" s="488"/>
      <c r="BA95" s="488"/>
      <c r="BB95" s="488"/>
      <c r="BC95" s="488"/>
      <c r="BD95" s="488"/>
      <c r="BE95" s="488"/>
      <c r="BF95" s="488"/>
      <c r="BG95" s="488"/>
      <c r="BH95" s="488"/>
      <c r="BI95" s="488"/>
    </row>
    <row r="96" spans="1:61" s="750" customFormat="1" hidden="1" outlineLevel="1">
      <c r="A96" s="405"/>
      <c r="B96" s="497"/>
      <c r="C96" s="498"/>
      <c r="D96" s="407"/>
      <c r="E96" s="407"/>
      <c r="F96" s="499"/>
      <c r="G96" s="409"/>
      <c r="H96" s="418"/>
      <c r="I96" s="418"/>
      <c r="J96" s="418"/>
      <c r="K96" s="738" t="s">
        <v>1190</v>
      </c>
      <c r="L96" s="746" t="s">
        <v>294</v>
      </c>
      <c r="M96" s="746">
        <v>1</v>
      </c>
      <c r="N96" s="410"/>
      <c r="O96" s="410"/>
      <c r="P96" s="410"/>
      <c r="Q96" s="410"/>
      <c r="R96" s="410"/>
      <c r="S96" s="410"/>
      <c r="T96" s="410"/>
      <c r="U96" s="410"/>
      <c r="V96" s="410"/>
      <c r="W96" s="410"/>
      <c r="X96" s="410"/>
      <c r="Y96" s="410"/>
      <c r="Z96" s="625"/>
      <c r="AA96" s="649"/>
      <c r="AB96" s="411"/>
      <c r="AC96" s="412"/>
      <c r="AD96" s="413"/>
      <c r="AE96" s="655"/>
      <c r="AF96" s="685"/>
      <c r="AG96" s="474"/>
      <c r="AH96" s="475"/>
      <c r="AI96" s="487"/>
      <c r="AJ96" s="488"/>
      <c r="AK96" s="488"/>
      <c r="AL96" s="488"/>
      <c r="AM96" s="488"/>
      <c r="AN96" s="488"/>
      <c r="AO96" s="488"/>
      <c r="AP96" s="488"/>
      <c r="AQ96" s="488"/>
      <c r="AR96" s="488"/>
      <c r="AS96" s="488"/>
      <c r="AT96" s="488"/>
      <c r="AU96" s="488"/>
      <c r="AV96" s="488"/>
      <c r="AW96" s="488"/>
      <c r="AX96" s="488"/>
      <c r="AY96" s="488"/>
      <c r="AZ96" s="488"/>
      <c r="BA96" s="488"/>
      <c r="BB96" s="488"/>
      <c r="BC96" s="488"/>
      <c r="BD96" s="488"/>
      <c r="BE96" s="488"/>
      <c r="BF96" s="488"/>
      <c r="BG96" s="488"/>
      <c r="BH96" s="488"/>
      <c r="BI96" s="488"/>
    </row>
    <row r="97" spans="1:61" s="750" customFormat="1" hidden="1" outlineLevel="1">
      <c r="A97" s="405"/>
      <c r="B97" s="497"/>
      <c r="C97" s="498"/>
      <c r="D97" s="407"/>
      <c r="E97" s="407"/>
      <c r="F97" s="499"/>
      <c r="G97" s="409"/>
      <c r="H97" s="418"/>
      <c r="I97" s="418"/>
      <c r="J97" s="418"/>
      <c r="K97" s="738"/>
      <c r="L97" s="746"/>
      <c r="M97" s="746"/>
      <c r="N97" s="410"/>
      <c r="O97" s="410"/>
      <c r="P97" s="410"/>
      <c r="Q97" s="410"/>
      <c r="R97" s="410"/>
      <c r="S97" s="410"/>
      <c r="T97" s="410"/>
      <c r="U97" s="410"/>
      <c r="V97" s="410"/>
      <c r="W97" s="410"/>
      <c r="X97" s="410"/>
      <c r="Y97" s="410"/>
      <c r="Z97" s="625"/>
      <c r="AA97" s="649"/>
      <c r="AB97" s="411"/>
      <c r="AC97" s="412"/>
      <c r="AD97" s="413"/>
      <c r="AE97" s="655"/>
      <c r="AF97" s="685"/>
      <c r="AG97" s="474"/>
      <c r="AH97" s="475"/>
      <c r="AI97" s="487"/>
      <c r="AJ97" s="488"/>
      <c r="AK97" s="488"/>
      <c r="AL97" s="488"/>
      <c r="AM97" s="488"/>
      <c r="AN97" s="488"/>
      <c r="AO97" s="488"/>
      <c r="AP97" s="488"/>
      <c r="AQ97" s="488"/>
      <c r="AR97" s="488"/>
      <c r="AS97" s="488"/>
      <c r="AT97" s="488"/>
      <c r="AU97" s="488"/>
      <c r="AV97" s="488"/>
      <c r="AW97" s="488"/>
      <c r="AX97" s="488"/>
      <c r="AY97" s="488"/>
      <c r="AZ97" s="488"/>
      <c r="BA97" s="488"/>
      <c r="BB97" s="488"/>
      <c r="BC97" s="488"/>
      <c r="BD97" s="488"/>
      <c r="BE97" s="488"/>
      <c r="BF97" s="488"/>
      <c r="BG97" s="488"/>
      <c r="BH97" s="488"/>
      <c r="BI97" s="488"/>
    </row>
    <row r="98" spans="1:61" s="65" customFormat="1">
      <c r="A98" s="397">
        <f>A93+1</f>
        <v>89</v>
      </c>
      <c r="B98" s="501"/>
      <c r="C98" s="502" t="s">
        <v>76</v>
      </c>
      <c r="D98" s="423"/>
      <c r="E98" s="423"/>
      <c r="F98" s="503" t="s">
        <v>76</v>
      </c>
      <c r="G98" s="424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631"/>
      <c r="AA98" s="663"/>
      <c r="AB98" s="426"/>
      <c r="AC98" s="427"/>
      <c r="AD98" s="424"/>
      <c r="AE98" s="642"/>
      <c r="AF98" s="687">
        <f t="shared" si="27"/>
        <v>0</v>
      </c>
      <c r="AG98" s="476"/>
      <c r="AH98" s="477"/>
      <c r="AI98" s="485"/>
      <c r="AJ98" s="486"/>
      <c r="AK98" s="486"/>
      <c r="AL98" s="486"/>
      <c r="AM98" s="486"/>
      <c r="AN98" s="486"/>
      <c r="AO98" s="486"/>
      <c r="AP98" s="486"/>
      <c r="AQ98" s="486"/>
      <c r="AR98" s="486"/>
      <c r="AS98" s="486"/>
      <c r="AT98" s="486"/>
      <c r="AU98" s="486"/>
      <c r="AV98" s="486"/>
      <c r="AW98" s="486"/>
      <c r="AX98" s="486"/>
      <c r="AY98" s="486"/>
      <c r="AZ98" s="486"/>
      <c r="BA98" s="486"/>
      <c r="BB98" s="486"/>
      <c r="BC98" s="486"/>
      <c r="BD98" s="486"/>
      <c r="BE98" s="486"/>
      <c r="BF98" s="486"/>
      <c r="BG98" s="486"/>
      <c r="BH98" s="486"/>
      <c r="BI98" s="486"/>
    </row>
    <row r="99" spans="1:61" ht="30">
      <c r="A99" s="405">
        <f t="shared" si="24"/>
        <v>90</v>
      </c>
      <c r="B99" s="497" t="s">
        <v>70</v>
      </c>
      <c r="C99" s="498" t="s">
        <v>71</v>
      </c>
      <c r="D99" s="407" t="s">
        <v>289</v>
      </c>
      <c r="E99" s="407">
        <v>5.3</v>
      </c>
      <c r="F99" s="499" t="s">
        <v>71</v>
      </c>
      <c r="G99" s="409" t="s">
        <v>289</v>
      </c>
      <c r="H99" s="410">
        <v>5.3</v>
      </c>
      <c r="I99" s="410">
        <v>14.67</v>
      </c>
      <c r="J99" s="410">
        <f t="shared" si="25"/>
        <v>77.750999999999991</v>
      </c>
      <c r="K99" s="410"/>
      <c r="L99" s="410" t="s">
        <v>289</v>
      </c>
      <c r="M99" s="410"/>
      <c r="N99" s="410"/>
      <c r="O99" s="410"/>
      <c r="P99" s="410"/>
      <c r="Q99" s="410"/>
      <c r="R99" s="410"/>
      <c r="S99" s="410">
        <v>10.6</v>
      </c>
      <c r="T99" s="410"/>
      <c r="U99" s="410"/>
      <c r="V99" s="410"/>
      <c r="W99" s="410"/>
      <c r="X99" s="410"/>
      <c r="Y99" s="410"/>
      <c r="Z99" s="625"/>
      <c r="AA99" s="649">
        <f t="shared" ref="AA99:AA110" si="33">J99</f>
        <v>77.750999999999991</v>
      </c>
      <c r="AB99" s="411">
        <f t="shared" si="26"/>
        <v>10.6</v>
      </c>
      <c r="AC99" s="412">
        <f t="shared" ref="AC99:AC110" si="34">H99-AB99</f>
        <v>-5.3</v>
      </c>
      <c r="AD99" s="413">
        <f t="shared" ref="AD99:AD141" si="35">E99-AB99</f>
        <v>-5.3</v>
      </c>
      <c r="AE99" s="655" t="s">
        <v>411</v>
      </c>
      <c r="AF99" s="685">
        <f t="shared" si="27"/>
        <v>0</v>
      </c>
      <c r="AG99" s="474">
        <f t="shared" si="28"/>
        <v>0</v>
      </c>
      <c r="AH99" s="475">
        <f t="shared" ref="AH99:AH141" si="36">AB99-AG99</f>
        <v>10.6</v>
      </c>
      <c r="AI99" s="487"/>
      <c r="AJ99" s="488"/>
      <c r="AK99" s="488"/>
      <c r="AL99" s="488"/>
      <c r="AM99" s="488"/>
      <c r="AN99" s="488"/>
      <c r="AO99" s="488"/>
      <c r="AP99" s="488"/>
      <c r="AQ99" s="488"/>
      <c r="AR99" s="488"/>
      <c r="AS99" s="488"/>
      <c r="AT99" s="488"/>
      <c r="AU99" s="488"/>
      <c r="AV99" s="488"/>
      <c r="AW99" s="488"/>
      <c r="AX99" s="488"/>
      <c r="AY99" s="488"/>
      <c r="AZ99" s="488"/>
      <c r="BA99" s="488"/>
      <c r="BB99" s="488"/>
      <c r="BC99" s="488"/>
      <c r="BD99" s="488"/>
      <c r="BE99" s="488"/>
      <c r="BF99" s="488"/>
      <c r="BG99" s="488"/>
      <c r="BH99" s="488"/>
      <c r="BI99" s="488"/>
    </row>
    <row r="100" spans="1:61" ht="30">
      <c r="A100" s="405">
        <f t="shared" si="24"/>
        <v>91</v>
      </c>
      <c r="B100" s="497" t="s">
        <v>72</v>
      </c>
      <c r="C100" s="498" t="s">
        <v>73</v>
      </c>
      <c r="D100" s="407" t="s">
        <v>294</v>
      </c>
      <c r="E100" s="407">
        <v>1</v>
      </c>
      <c r="F100" s="499" t="s">
        <v>73</v>
      </c>
      <c r="G100" s="409" t="s">
        <v>294</v>
      </c>
      <c r="H100" s="410">
        <v>1</v>
      </c>
      <c r="I100" s="410">
        <v>7.18</v>
      </c>
      <c r="J100" s="410">
        <f t="shared" si="25"/>
        <v>7.18</v>
      </c>
      <c r="K100" s="410"/>
      <c r="L100" s="410" t="s">
        <v>294</v>
      </c>
      <c r="M100" s="410"/>
      <c r="N100" s="410"/>
      <c r="O100" s="410"/>
      <c r="P100" s="410"/>
      <c r="Q100" s="410"/>
      <c r="R100" s="410"/>
      <c r="S100" s="410"/>
      <c r="T100" s="410"/>
      <c r="U100" s="410"/>
      <c r="V100" s="410"/>
      <c r="W100" s="410"/>
      <c r="X100" s="410"/>
      <c r="Y100" s="410"/>
      <c r="Z100" s="625"/>
      <c r="AA100" s="649">
        <f t="shared" si="33"/>
        <v>7.18</v>
      </c>
      <c r="AB100" s="411">
        <f t="shared" si="26"/>
        <v>0</v>
      </c>
      <c r="AC100" s="412">
        <f t="shared" si="34"/>
        <v>1</v>
      </c>
      <c r="AD100" s="413">
        <f t="shared" si="35"/>
        <v>1</v>
      </c>
      <c r="AE100" s="655" t="s">
        <v>411</v>
      </c>
      <c r="AF100" s="685">
        <f t="shared" si="27"/>
        <v>0</v>
      </c>
      <c r="AG100" s="474">
        <f t="shared" si="28"/>
        <v>0</v>
      </c>
      <c r="AH100" s="475">
        <f t="shared" si="36"/>
        <v>0</v>
      </c>
      <c r="AI100" s="487"/>
      <c r="AJ100" s="488"/>
      <c r="AK100" s="488"/>
      <c r="AL100" s="488"/>
      <c r="AM100" s="488"/>
      <c r="AN100" s="488"/>
      <c r="AO100" s="488"/>
      <c r="AP100" s="488"/>
      <c r="AQ100" s="488"/>
      <c r="AR100" s="488"/>
      <c r="AS100" s="488"/>
      <c r="AT100" s="488"/>
      <c r="AU100" s="488"/>
      <c r="AV100" s="488"/>
      <c r="AW100" s="488"/>
      <c r="AX100" s="488"/>
      <c r="AY100" s="488"/>
      <c r="AZ100" s="488"/>
      <c r="BA100" s="488"/>
      <c r="BB100" s="488"/>
      <c r="BC100" s="488"/>
      <c r="BD100" s="488"/>
      <c r="BE100" s="488"/>
      <c r="BF100" s="488"/>
      <c r="BG100" s="488"/>
      <c r="BH100" s="488"/>
      <c r="BI100" s="488"/>
    </row>
    <row r="101" spans="1:61" ht="75">
      <c r="A101" s="405">
        <f t="shared" si="24"/>
        <v>92</v>
      </c>
      <c r="B101" s="497" t="s">
        <v>77</v>
      </c>
      <c r="C101" s="498" t="s">
        <v>78</v>
      </c>
      <c r="D101" s="407" t="s">
        <v>294</v>
      </c>
      <c r="E101" s="407">
        <v>1</v>
      </c>
      <c r="F101" s="499" t="s">
        <v>78</v>
      </c>
      <c r="G101" s="409" t="s">
        <v>294</v>
      </c>
      <c r="H101" s="410">
        <v>1</v>
      </c>
      <c r="I101" s="410">
        <v>1.82</v>
      </c>
      <c r="J101" s="410">
        <f t="shared" si="25"/>
        <v>1.82</v>
      </c>
      <c r="K101" s="410"/>
      <c r="L101" s="410" t="s">
        <v>294</v>
      </c>
      <c r="M101" s="410"/>
      <c r="N101" s="410"/>
      <c r="O101" s="410"/>
      <c r="P101" s="410"/>
      <c r="Q101" s="410"/>
      <c r="R101" s="410"/>
      <c r="S101" s="410"/>
      <c r="T101" s="410">
        <v>1</v>
      </c>
      <c r="U101" s="410"/>
      <c r="V101" s="410"/>
      <c r="W101" s="410"/>
      <c r="X101" s="410"/>
      <c r="Y101" s="410"/>
      <c r="Z101" s="625"/>
      <c r="AA101" s="649">
        <f t="shared" si="33"/>
        <v>1.82</v>
      </c>
      <c r="AB101" s="411">
        <f t="shared" si="26"/>
        <v>1</v>
      </c>
      <c r="AC101" s="412">
        <f t="shared" si="34"/>
        <v>0</v>
      </c>
      <c r="AD101" s="413">
        <f t="shared" si="35"/>
        <v>0</v>
      </c>
      <c r="AE101" s="655" t="s">
        <v>411</v>
      </c>
      <c r="AF101" s="685">
        <f t="shared" si="27"/>
        <v>0</v>
      </c>
      <c r="AG101" s="474">
        <f t="shared" si="28"/>
        <v>0</v>
      </c>
      <c r="AH101" s="475">
        <f t="shared" si="36"/>
        <v>1</v>
      </c>
      <c r="AI101" s="487"/>
      <c r="AJ101" s="488"/>
      <c r="AK101" s="488"/>
      <c r="AL101" s="488"/>
      <c r="AM101" s="488"/>
      <c r="AN101" s="488"/>
      <c r="AO101" s="488"/>
      <c r="AP101" s="488"/>
      <c r="AQ101" s="488"/>
      <c r="AR101" s="488"/>
      <c r="AS101" s="488"/>
      <c r="AT101" s="488"/>
      <c r="AU101" s="488"/>
      <c r="AV101" s="488"/>
      <c r="AW101" s="488"/>
      <c r="AX101" s="488"/>
      <c r="AY101" s="488"/>
      <c r="AZ101" s="488"/>
      <c r="BA101" s="488"/>
      <c r="BB101" s="488"/>
      <c r="BC101" s="488"/>
      <c r="BD101" s="488"/>
      <c r="BE101" s="488"/>
      <c r="BF101" s="488"/>
      <c r="BG101" s="488"/>
      <c r="BH101" s="488"/>
      <c r="BI101" s="488"/>
    </row>
    <row r="102" spans="1:61" ht="30">
      <c r="A102" s="405">
        <f t="shared" si="24"/>
        <v>93</v>
      </c>
      <c r="B102" s="497" t="s">
        <v>79</v>
      </c>
      <c r="C102" s="498" t="s">
        <v>80</v>
      </c>
      <c r="D102" s="407" t="s">
        <v>294</v>
      </c>
      <c r="E102" s="407">
        <v>2</v>
      </c>
      <c r="F102" s="499" t="s">
        <v>80</v>
      </c>
      <c r="G102" s="409" t="s">
        <v>294</v>
      </c>
      <c r="H102" s="410">
        <v>2</v>
      </c>
      <c r="I102" s="410">
        <v>6.2</v>
      </c>
      <c r="J102" s="410">
        <f t="shared" si="25"/>
        <v>12.4</v>
      </c>
      <c r="K102" s="418" t="s">
        <v>538</v>
      </c>
      <c r="L102" s="410" t="s">
        <v>294</v>
      </c>
      <c r="M102" s="410">
        <v>1</v>
      </c>
      <c r="N102" s="410"/>
      <c r="O102" s="410"/>
      <c r="P102" s="410"/>
      <c r="Q102" s="410"/>
      <c r="R102" s="410"/>
      <c r="S102" s="410"/>
      <c r="T102" s="410">
        <v>1</v>
      </c>
      <c r="U102" s="410"/>
      <c r="V102" s="410"/>
      <c r="W102" s="410"/>
      <c r="X102" s="410"/>
      <c r="Y102" s="410"/>
      <c r="Z102" s="625"/>
      <c r="AA102" s="649">
        <f t="shared" si="33"/>
        <v>12.4</v>
      </c>
      <c r="AB102" s="411">
        <f t="shared" si="26"/>
        <v>1</v>
      </c>
      <c r="AC102" s="412">
        <f t="shared" si="34"/>
        <v>1</v>
      </c>
      <c r="AD102" s="413">
        <f t="shared" si="35"/>
        <v>1</v>
      </c>
      <c r="AE102" s="655" t="s">
        <v>411</v>
      </c>
      <c r="AF102" s="685">
        <f t="shared" si="27"/>
        <v>0</v>
      </c>
      <c r="AG102" s="474">
        <f t="shared" si="28"/>
        <v>0</v>
      </c>
      <c r="AH102" s="475">
        <f t="shared" si="36"/>
        <v>1</v>
      </c>
      <c r="AI102" s="487"/>
      <c r="AJ102" s="488"/>
      <c r="AK102" s="488"/>
      <c r="AL102" s="488"/>
      <c r="AM102" s="488"/>
      <c r="AN102" s="488"/>
      <c r="AO102" s="488"/>
      <c r="AP102" s="488"/>
      <c r="AQ102" s="488"/>
      <c r="AR102" s="488"/>
      <c r="AS102" s="488"/>
      <c r="AT102" s="488"/>
      <c r="AU102" s="488"/>
      <c r="AV102" s="488"/>
      <c r="AW102" s="488"/>
      <c r="AX102" s="488"/>
      <c r="AY102" s="488"/>
      <c r="AZ102" s="488"/>
      <c r="BA102" s="488"/>
      <c r="BB102" s="488"/>
      <c r="BC102" s="488"/>
      <c r="BD102" s="488"/>
      <c r="BE102" s="488"/>
      <c r="BF102" s="488"/>
      <c r="BG102" s="488"/>
      <c r="BH102" s="488"/>
      <c r="BI102" s="488"/>
    </row>
    <row r="103" spans="1:61" ht="60">
      <c r="A103" s="405">
        <f t="shared" si="24"/>
        <v>94</v>
      </c>
      <c r="B103" s="612" t="s">
        <v>14</v>
      </c>
      <c r="C103" s="498"/>
      <c r="D103" s="407"/>
      <c r="E103" s="407"/>
      <c r="F103" s="500" t="s">
        <v>15</v>
      </c>
      <c r="G103" s="417" t="s">
        <v>289</v>
      </c>
      <c r="H103" s="736">
        <v>109</v>
      </c>
      <c r="I103" s="418">
        <v>0.36</v>
      </c>
      <c r="J103" s="418">
        <f t="shared" si="25"/>
        <v>39.24</v>
      </c>
      <c r="K103" s="410"/>
      <c r="L103" s="410"/>
      <c r="M103" s="410"/>
      <c r="N103" s="410"/>
      <c r="O103" s="410"/>
      <c r="P103" s="410"/>
      <c r="Q103" s="410"/>
      <c r="R103" s="410"/>
      <c r="S103" s="410"/>
      <c r="T103" s="410">
        <v>29</v>
      </c>
      <c r="U103" s="410">
        <v>80</v>
      </c>
      <c r="V103" s="410"/>
      <c r="W103" s="410"/>
      <c r="X103" s="410"/>
      <c r="Y103" s="410"/>
      <c r="Z103" s="625"/>
      <c r="AA103" s="649">
        <f t="shared" si="33"/>
        <v>39.24</v>
      </c>
      <c r="AB103" s="411">
        <f t="shared" si="26"/>
        <v>109</v>
      </c>
      <c r="AC103" s="412">
        <f t="shared" si="34"/>
        <v>0</v>
      </c>
      <c r="AD103" s="413">
        <f t="shared" si="35"/>
        <v>-109</v>
      </c>
      <c r="AE103" s="655" t="s">
        <v>411</v>
      </c>
      <c r="AF103" s="685">
        <f t="shared" si="27"/>
        <v>0</v>
      </c>
      <c r="AG103" s="474">
        <f t="shared" si="28"/>
        <v>0</v>
      </c>
      <c r="AH103" s="475">
        <f t="shared" si="36"/>
        <v>109</v>
      </c>
      <c r="AI103" s="487"/>
      <c r="AJ103" s="488"/>
      <c r="AK103" s="488"/>
      <c r="AL103" s="488"/>
      <c r="AM103" s="488"/>
      <c r="AN103" s="488"/>
      <c r="AO103" s="488"/>
      <c r="AP103" s="488"/>
      <c r="AQ103" s="488"/>
      <c r="AR103" s="488"/>
      <c r="AS103" s="488"/>
      <c r="AT103" s="488"/>
      <c r="AU103" s="488"/>
      <c r="AV103" s="488"/>
      <c r="AW103" s="488"/>
      <c r="AX103" s="488"/>
      <c r="AY103" s="488"/>
      <c r="AZ103" s="488"/>
      <c r="BA103" s="488"/>
      <c r="BB103" s="488"/>
      <c r="BC103" s="488"/>
      <c r="BD103" s="488"/>
      <c r="BE103" s="488"/>
      <c r="BF103" s="488"/>
      <c r="BG103" s="488"/>
      <c r="BH103" s="488"/>
      <c r="BI103" s="488"/>
    </row>
    <row r="104" spans="1:61" s="743" customFormat="1" ht="30">
      <c r="A104" s="405"/>
      <c r="B104" s="612"/>
      <c r="C104" s="498"/>
      <c r="D104" s="407"/>
      <c r="E104" s="407"/>
      <c r="F104" s="745" t="s">
        <v>6</v>
      </c>
      <c r="G104" s="741" t="s">
        <v>1188</v>
      </c>
      <c r="H104" s="740">
        <v>381.5</v>
      </c>
      <c r="I104" s="740"/>
      <c r="J104" s="740"/>
      <c r="K104" s="748"/>
      <c r="L104" s="748"/>
      <c r="M104" s="748"/>
      <c r="N104" s="410"/>
      <c r="O104" s="410"/>
      <c r="P104" s="410"/>
      <c r="Q104" s="410"/>
      <c r="R104" s="410"/>
      <c r="S104" s="410"/>
      <c r="T104" s="410">
        <v>101.5</v>
      </c>
      <c r="U104" s="410">
        <v>280</v>
      </c>
      <c r="V104" s="410">
        <v>0</v>
      </c>
      <c r="W104" s="410"/>
      <c r="X104" s="410"/>
      <c r="Y104" s="410"/>
      <c r="Z104" s="625"/>
      <c r="AA104" s="649"/>
      <c r="AB104" s="411"/>
      <c r="AC104" s="412"/>
      <c r="AD104" s="413"/>
      <c r="AE104" s="655"/>
      <c r="AF104" s="685"/>
      <c r="AG104" s="474"/>
      <c r="AH104" s="475"/>
      <c r="AI104" s="487"/>
      <c r="AJ104" s="488"/>
      <c r="AK104" s="488"/>
      <c r="AL104" s="488"/>
      <c r="AM104" s="488"/>
      <c r="AN104" s="488"/>
      <c r="AO104" s="488"/>
      <c r="AP104" s="488"/>
      <c r="AQ104" s="488"/>
      <c r="AR104" s="488"/>
      <c r="AS104" s="488"/>
      <c r="AT104" s="488"/>
      <c r="AU104" s="488"/>
      <c r="AV104" s="488"/>
      <c r="AW104" s="488"/>
      <c r="AX104" s="488"/>
      <c r="AY104" s="488"/>
      <c r="AZ104" s="488"/>
      <c r="BA104" s="488"/>
      <c r="BB104" s="488"/>
      <c r="BC104" s="488"/>
      <c r="BD104" s="488"/>
      <c r="BE104" s="488"/>
      <c r="BF104" s="488"/>
      <c r="BG104" s="488"/>
      <c r="BH104" s="488"/>
      <c r="BI104" s="488"/>
    </row>
    <row r="105" spans="1:61" s="743" customFormat="1" ht="60">
      <c r="A105" s="405"/>
      <c r="B105" s="612"/>
      <c r="C105" s="498"/>
      <c r="D105" s="407"/>
      <c r="E105" s="407"/>
      <c r="F105" s="745" t="s">
        <v>59</v>
      </c>
      <c r="G105" s="741" t="s">
        <v>289</v>
      </c>
      <c r="H105" s="740">
        <v>0.9</v>
      </c>
      <c r="I105" s="740"/>
      <c r="J105" s="740"/>
      <c r="K105" s="748" t="s">
        <v>465</v>
      </c>
      <c r="L105" s="748" t="s">
        <v>289</v>
      </c>
      <c r="M105" s="748">
        <v>0.9900000000000001</v>
      </c>
      <c r="N105" s="410"/>
      <c r="O105" s="410"/>
      <c r="P105" s="410"/>
      <c r="Q105" s="410"/>
      <c r="R105" s="410"/>
      <c r="S105" s="410"/>
      <c r="T105" s="410"/>
      <c r="U105" s="410">
        <v>0.99</v>
      </c>
      <c r="V105" s="410"/>
      <c r="W105" s="410"/>
      <c r="X105" s="410"/>
      <c r="Y105" s="410"/>
      <c r="Z105" s="625"/>
      <c r="AA105" s="649"/>
      <c r="AB105" s="411"/>
      <c r="AC105" s="412"/>
      <c r="AD105" s="413"/>
      <c r="AE105" s="655"/>
      <c r="AF105" s="685"/>
      <c r="AG105" s="474"/>
      <c r="AH105" s="475"/>
      <c r="AI105" s="487"/>
      <c r="AJ105" s="488"/>
      <c r="AK105" s="488"/>
      <c r="AL105" s="488"/>
      <c r="AM105" s="488"/>
      <c r="AN105" s="488"/>
      <c r="AO105" s="488"/>
      <c r="AP105" s="488"/>
      <c r="AQ105" s="488"/>
      <c r="AR105" s="488"/>
      <c r="AS105" s="488"/>
      <c r="AT105" s="488"/>
      <c r="AU105" s="488"/>
      <c r="AV105" s="488"/>
      <c r="AW105" s="488"/>
      <c r="AX105" s="488"/>
      <c r="AY105" s="488"/>
      <c r="AZ105" s="488"/>
      <c r="BA105" s="488"/>
      <c r="BB105" s="488"/>
      <c r="BC105" s="488"/>
      <c r="BD105" s="488"/>
      <c r="BE105" s="488"/>
      <c r="BF105" s="488"/>
      <c r="BG105" s="488"/>
      <c r="BH105" s="488"/>
      <c r="BI105" s="488"/>
    </row>
    <row r="106" spans="1:61" s="743" customFormat="1" ht="30">
      <c r="A106" s="405"/>
      <c r="B106" s="612"/>
      <c r="C106" s="498"/>
      <c r="D106" s="407"/>
      <c r="E106" s="407"/>
      <c r="F106" s="745" t="s">
        <v>63</v>
      </c>
      <c r="G106" s="741" t="s">
        <v>289</v>
      </c>
      <c r="H106" s="740">
        <v>63</v>
      </c>
      <c r="I106" s="740"/>
      <c r="J106" s="740"/>
      <c r="K106" s="748" t="s">
        <v>505</v>
      </c>
      <c r="L106" s="748" t="s">
        <v>289</v>
      </c>
      <c r="M106" s="748">
        <v>69.300000000000011</v>
      </c>
      <c r="N106" s="410"/>
      <c r="O106" s="410"/>
      <c r="P106" s="410"/>
      <c r="Q106" s="410"/>
      <c r="R106" s="410"/>
      <c r="S106" s="410"/>
      <c r="T106" s="410"/>
      <c r="U106" s="410"/>
      <c r="V106" s="410">
        <v>69.3</v>
      </c>
      <c r="W106" s="410"/>
      <c r="X106" s="410"/>
      <c r="Y106" s="410"/>
      <c r="Z106" s="625"/>
      <c r="AA106" s="649"/>
      <c r="AB106" s="411"/>
      <c r="AC106" s="412"/>
      <c r="AD106" s="413"/>
      <c r="AE106" s="655"/>
      <c r="AF106" s="685"/>
      <c r="AG106" s="474"/>
      <c r="AH106" s="475"/>
      <c r="AI106" s="487"/>
      <c r="AJ106" s="488"/>
      <c r="AK106" s="488"/>
      <c r="AL106" s="488"/>
      <c r="AM106" s="488"/>
      <c r="AN106" s="488"/>
      <c r="AO106" s="488"/>
      <c r="AP106" s="488"/>
      <c r="AQ106" s="488"/>
      <c r="AR106" s="488"/>
      <c r="AS106" s="488"/>
      <c r="AT106" s="488"/>
      <c r="AU106" s="488"/>
      <c r="AV106" s="488"/>
      <c r="AW106" s="488"/>
      <c r="AX106" s="488"/>
      <c r="AY106" s="488"/>
      <c r="AZ106" s="488"/>
      <c r="BA106" s="488"/>
      <c r="BB106" s="488"/>
      <c r="BC106" s="488"/>
      <c r="BD106" s="488"/>
      <c r="BE106" s="488"/>
      <c r="BF106" s="488"/>
      <c r="BG106" s="488"/>
      <c r="BH106" s="488"/>
      <c r="BI106" s="488"/>
    </row>
    <row r="107" spans="1:61" ht="30">
      <c r="A107" s="405">
        <f>A103+1</f>
        <v>95</v>
      </c>
      <c r="B107" s="612" t="s">
        <v>87</v>
      </c>
      <c r="C107" s="498"/>
      <c r="D107" s="407"/>
      <c r="E107" s="407"/>
      <c r="F107" s="500" t="s">
        <v>521</v>
      </c>
      <c r="G107" s="417" t="s">
        <v>291</v>
      </c>
      <c r="H107" s="418">
        <v>44</v>
      </c>
      <c r="I107" s="418">
        <v>3.6749999999999998</v>
      </c>
      <c r="J107" s="418">
        <f t="shared" si="25"/>
        <v>161.69999999999999</v>
      </c>
      <c r="K107" s="410"/>
      <c r="L107" s="410"/>
      <c r="M107" s="410"/>
      <c r="N107" s="410"/>
      <c r="O107" s="410"/>
      <c r="P107" s="410"/>
      <c r="Q107" s="410"/>
      <c r="R107" s="410"/>
      <c r="S107" s="410"/>
      <c r="T107" s="410">
        <v>44</v>
      </c>
      <c r="U107" s="410"/>
      <c r="V107" s="410"/>
      <c r="W107" s="410"/>
      <c r="X107" s="410"/>
      <c r="Y107" s="410"/>
      <c r="Z107" s="625"/>
      <c r="AA107" s="649">
        <f t="shared" si="33"/>
        <v>161.69999999999999</v>
      </c>
      <c r="AB107" s="411">
        <f t="shared" si="26"/>
        <v>44</v>
      </c>
      <c r="AC107" s="412">
        <f t="shared" si="34"/>
        <v>0</v>
      </c>
      <c r="AD107" s="413">
        <f t="shared" si="35"/>
        <v>-44</v>
      </c>
      <c r="AE107" s="655" t="s">
        <v>411</v>
      </c>
      <c r="AF107" s="685">
        <f t="shared" si="27"/>
        <v>0</v>
      </c>
      <c r="AG107" s="474">
        <f t="shared" si="28"/>
        <v>0</v>
      </c>
      <c r="AH107" s="475">
        <f t="shared" si="36"/>
        <v>44</v>
      </c>
      <c r="AI107" s="487"/>
      <c r="AJ107" s="488"/>
      <c r="AK107" s="488"/>
      <c r="AL107" s="488"/>
      <c r="AM107" s="488"/>
      <c r="AN107" s="488"/>
      <c r="AO107" s="488"/>
      <c r="AP107" s="488"/>
      <c r="AQ107" s="488"/>
      <c r="AR107" s="488"/>
      <c r="AS107" s="488"/>
      <c r="AT107" s="488"/>
      <c r="AU107" s="488"/>
      <c r="AV107" s="488"/>
      <c r="AW107" s="488"/>
      <c r="AX107" s="488"/>
      <c r="AY107" s="488"/>
      <c r="AZ107" s="488"/>
      <c r="BA107" s="488"/>
      <c r="BB107" s="488"/>
      <c r="BC107" s="488"/>
      <c r="BD107" s="488"/>
      <c r="BE107" s="488"/>
      <c r="BF107" s="488"/>
      <c r="BG107" s="488"/>
      <c r="BH107" s="488"/>
      <c r="BI107" s="488"/>
    </row>
    <row r="108" spans="1:61" ht="30">
      <c r="A108" s="405">
        <f t="shared" si="24"/>
        <v>96</v>
      </c>
      <c r="B108" s="612" t="s">
        <v>81</v>
      </c>
      <c r="C108" s="498"/>
      <c r="D108" s="407"/>
      <c r="E108" s="407"/>
      <c r="F108" s="500" t="s">
        <v>522</v>
      </c>
      <c r="G108" s="417" t="s">
        <v>291</v>
      </c>
      <c r="H108" s="418">
        <v>50</v>
      </c>
      <c r="I108" s="418">
        <v>1.0860000000000001</v>
      </c>
      <c r="J108" s="418">
        <f t="shared" si="25"/>
        <v>54.300000000000004</v>
      </c>
      <c r="K108" s="410"/>
      <c r="L108" s="410"/>
      <c r="M108" s="410"/>
      <c r="N108" s="410"/>
      <c r="O108" s="410"/>
      <c r="P108" s="410"/>
      <c r="Q108" s="410"/>
      <c r="R108" s="410"/>
      <c r="S108" s="410"/>
      <c r="T108" s="410">
        <v>50</v>
      </c>
      <c r="U108" s="410"/>
      <c r="V108" s="410"/>
      <c r="W108" s="410"/>
      <c r="X108" s="410"/>
      <c r="Y108" s="410"/>
      <c r="Z108" s="625"/>
      <c r="AA108" s="649">
        <f t="shared" si="33"/>
        <v>54.300000000000004</v>
      </c>
      <c r="AB108" s="411">
        <f t="shared" si="26"/>
        <v>50</v>
      </c>
      <c r="AC108" s="412">
        <f t="shared" si="34"/>
        <v>0</v>
      </c>
      <c r="AD108" s="413">
        <f t="shared" si="35"/>
        <v>-50</v>
      </c>
      <c r="AE108" s="655" t="s">
        <v>411</v>
      </c>
      <c r="AF108" s="685">
        <f t="shared" si="27"/>
        <v>0</v>
      </c>
      <c r="AG108" s="474">
        <f t="shared" si="28"/>
        <v>0</v>
      </c>
      <c r="AH108" s="475">
        <f t="shared" si="36"/>
        <v>50</v>
      </c>
      <c r="AI108" s="487"/>
      <c r="AJ108" s="488"/>
      <c r="AK108" s="488"/>
      <c r="AL108" s="488"/>
      <c r="AM108" s="488"/>
      <c r="AN108" s="488"/>
      <c r="AO108" s="488"/>
      <c r="AP108" s="488"/>
      <c r="AQ108" s="488"/>
      <c r="AR108" s="488"/>
      <c r="AS108" s="488"/>
      <c r="AT108" s="488"/>
      <c r="AU108" s="488"/>
      <c r="AV108" s="488"/>
      <c r="AW108" s="488"/>
      <c r="AX108" s="488"/>
      <c r="AY108" s="488"/>
      <c r="AZ108" s="488"/>
      <c r="BA108" s="488"/>
      <c r="BB108" s="488"/>
      <c r="BC108" s="488"/>
      <c r="BD108" s="488"/>
      <c r="BE108" s="488"/>
      <c r="BF108" s="488"/>
      <c r="BG108" s="488"/>
      <c r="BH108" s="488"/>
      <c r="BI108" s="488"/>
    </row>
    <row r="109" spans="1:61" ht="30">
      <c r="A109" s="405">
        <f t="shared" si="24"/>
        <v>97</v>
      </c>
      <c r="B109" s="612" t="s">
        <v>70</v>
      </c>
      <c r="C109" s="498"/>
      <c r="D109" s="407"/>
      <c r="E109" s="407"/>
      <c r="F109" s="500" t="s">
        <v>523</v>
      </c>
      <c r="G109" s="417" t="s">
        <v>482</v>
      </c>
      <c r="H109" s="418">
        <v>1</v>
      </c>
      <c r="I109" s="418">
        <v>14.67</v>
      </c>
      <c r="J109" s="418">
        <f t="shared" si="25"/>
        <v>14.67</v>
      </c>
      <c r="K109" s="410"/>
      <c r="L109" s="410"/>
      <c r="M109" s="410"/>
      <c r="N109" s="410"/>
      <c r="O109" s="410"/>
      <c r="P109" s="410"/>
      <c r="Q109" s="410"/>
      <c r="R109" s="410"/>
      <c r="S109" s="410"/>
      <c r="T109" s="410">
        <v>1</v>
      </c>
      <c r="U109" s="410"/>
      <c r="V109" s="410"/>
      <c r="W109" s="410"/>
      <c r="X109" s="410"/>
      <c r="Y109" s="410"/>
      <c r="Z109" s="625"/>
      <c r="AA109" s="649">
        <f t="shared" si="33"/>
        <v>14.67</v>
      </c>
      <c r="AB109" s="411">
        <f t="shared" si="26"/>
        <v>1</v>
      </c>
      <c r="AC109" s="412">
        <f t="shared" si="34"/>
        <v>0</v>
      </c>
      <c r="AD109" s="413">
        <f t="shared" si="35"/>
        <v>-1</v>
      </c>
      <c r="AE109" s="655" t="s">
        <v>411</v>
      </c>
      <c r="AF109" s="685">
        <f t="shared" si="27"/>
        <v>0</v>
      </c>
      <c r="AG109" s="474">
        <f t="shared" si="28"/>
        <v>0</v>
      </c>
      <c r="AH109" s="475">
        <f t="shared" si="36"/>
        <v>1</v>
      </c>
      <c r="AI109" s="487"/>
      <c r="AJ109" s="488"/>
      <c r="AK109" s="488"/>
      <c r="AL109" s="488"/>
      <c r="AM109" s="488"/>
      <c r="AN109" s="488"/>
      <c r="AO109" s="488"/>
      <c r="AP109" s="488"/>
      <c r="AQ109" s="488"/>
      <c r="AR109" s="488"/>
      <c r="AS109" s="488"/>
      <c r="AT109" s="488"/>
      <c r="AU109" s="488"/>
      <c r="AV109" s="488"/>
      <c r="AW109" s="488"/>
      <c r="AX109" s="488"/>
      <c r="AY109" s="488"/>
      <c r="AZ109" s="488"/>
      <c r="BA109" s="488"/>
      <c r="BB109" s="488"/>
      <c r="BC109" s="488"/>
      <c r="BD109" s="488"/>
      <c r="BE109" s="488"/>
      <c r="BF109" s="488"/>
      <c r="BG109" s="488"/>
      <c r="BH109" s="488"/>
      <c r="BI109" s="488"/>
    </row>
    <row r="110" spans="1:61" ht="30" collapsed="1">
      <c r="A110" s="405">
        <f t="shared" si="24"/>
        <v>98</v>
      </c>
      <c r="B110" s="612" t="s">
        <v>79</v>
      </c>
      <c r="C110" s="498"/>
      <c r="D110" s="407"/>
      <c r="E110" s="407"/>
      <c r="F110" s="500" t="s">
        <v>524</v>
      </c>
      <c r="G110" s="417" t="s">
        <v>482</v>
      </c>
      <c r="H110" s="418">
        <v>1</v>
      </c>
      <c r="I110" s="418">
        <v>6.2</v>
      </c>
      <c r="J110" s="418">
        <f t="shared" si="25"/>
        <v>6.2</v>
      </c>
      <c r="K110" s="429" t="s">
        <v>529</v>
      </c>
      <c r="L110" s="418" t="s">
        <v>482</v>
      </c>
      <c r="M110" s="418" t="s">
        <v>530</v>
      </c>
      <c r="N110" s="410"/>
      <c r="O110" s="410"/>
      <c r="P110" s="410"/>
      <c r="Q110" s="410"/>
      <c r="R110" s="410"/>
      <c r="S110" s="410"/>
      <c r="T110" s="410"/>
      <c r="U110" s="410"/>
      <c r="V110" s="410"/>
      <c r="W110" s="410"/>
      <c r="X110" s="410"/>
      <c r="Y110" s="410"/>
      <c r="Z110" s="625"/>
      <c r="AA110" s="649">
        <f t="shared" si="33"/>
        <v>6.2</v>
      </c>
      <c r="AB110" s="411">
        <f t="shared" si="26"/>
        <v>0</v>
      </c>
      <c r="AC110" s="412">
        <f t="shared" si="34"/>
        <v>1</v>
      </c>
      <c r="AD110" s="413">
        <f t="shared" si="35"/>
        <v>0</v>
      </c>
      <c r="AE110" s="653" t="s">
        <v>411</v>
      </c>
      <c r="AF110" s="689">
        <f t="shared" si="27"/>
        <v>0</v>
      </c>
      <c r="AG110" s="474">
        <f t="shared" si="28"/>
        <v>0</v>
      </c>
      <c r="AH110" s="475">
        <f t="shared" si="36"/>
        <v>0</v>
      </c>
      <c r="AI110" s="487"/>
      <c r="AJ110" s="488"/>
      <c r="AK110" s="488"/>
      <c r="AL110" s="488"/>
      <c r="AM110" s="488"/>
      <c r="AN110" s="488"/>
      <c r="AO110" s="488"/>
      <c r="AP110" s="488"/>
      <c r="AQ110" s="488"/>
      <c r="AR110" s="488"/>
      <c r="AS110" s="488"/>
      <c r="AT110" s="488"/>
      <c r="AU110" s="488"/>
      <c r="AV110" s="488"/>
      <c r="AW110" s="488"/>
      <c r="AX110" s="488"/>
      <c r="AY110" s="488"/>
      <c r="AZ110" s="488"/>
      <c r="BA110" s="488"/>
      <c r="BB110" s="488"/>
      <c r="BC110" s="488"/>
      <c r="BD110" s="488"/>
      <c r="BE110" s="488"/>
      <c r="BF110" s="488"/>
      <c r="BG110" s="488"/>
      <c r="BH110" s="488"/>
      <c r="BI110" s="488"/>
    </row>
    <row r="111" spans="1:61" ht="30" hidden="1" outlineLevel="1">
      <c r="A111" s="405">
        <f t="shared" si="24"/>
        <v>99</v>
      </c>
      <c r="B111" s="497"/>
      <c r="C111" s="498"/>
      <c r="D111" s="407"/>
      <c r="E111" s="407"/>
      <c r="F111" s="500"/>
      <c r="G111" s="417"/>
      <c r="H111" s="418"/>
      <c r="I111" s="418"/>
      <c r="J111" s="418">
        <f t="shared" si="25"/>
        <v>0</v>
      </c>
      <c r="K111" s="429" t="s">
        <v>531</v>
      </c>
      <c r="L111" s="418" t="s">
        <v>482</v>
      </c>
      <c r="M111" s="418" t="s">
        <v>530</v>
      </c>
      <c r="N111" s="410"/>
      <c r="O111" s="410"/>
      <c r="P111" s="410"/>
      <c r="Q111" s="410"/>
      <c r="R111" s="410"/>
      <c r="S111" s="410"/>
      <c r="T111" s="410">
        <v>1</v>
      </c>
      <c r="U111" s="410"/>
      <c r="V111" s="410"/>
      <c r="W111" s="410"/>
      <c r="X111" s="410"/>
      <c r="Y111" s="410"/>
      <c r="Z111" s="625"/>
      <c r="AA111" s="649">
        <f t="shared" si="32"/>
        <v>0</v>
      </c>
      <c r="AB111" s="411">
        <f t="shared" si="26"/>
        <v>1</v>
      </c>
      <c r="AC111" s="412">
        <f t="shared" ref="AC111:AC127" si="37">M111-AB111</f>
        <v>0</v>
      </c>
      <c r="AD111" s="413">
        <f t="shared" si="35"/>
        <v>-1</v>
      </c>
      <c r="AE111" s="655"/>
      <c r="AF111" s="685">
        <f t="shared" si="27"/>
        <v>0</v>
      </c>
      <c r="AG111" s="474">
        <f t="shared" si="28"/>
        <v>0</v>
      </c>
      <c r="AH111" s="475">
        <f t="shared" si="36"/>
        <v>1</v>
      </c>
      <c r="AI111" s="487"/>
      <c r="AJ111" s="488"/>
      <c r="AK111" s="488"/>
      <c r="AL111" s="488"/>
      <c r="AM111" s="488"/>
      <c r="AN111" s="488"/>
      <c r="AO111" s="488"/>
      <c r="AP111" s="488"/>
      <c r="AQ111" s="488"/>
      <c r="AR111" s="488"/>
      <c r="AS111" s="488"/>
      <c r="AT111" s="488"/>
      <c r="AU111" s="488"/>
      <c r="AV111" s="488"/>
      <c r="AW111" s="488"/>
      <c r="AX111" s="488"/>
      <c r="AY111" s="488"/>
      <c r="AZ111" s="488"/>
      <c r="BA111" s="488"/>
      <c r="BB111" s="488"/>
      <c r="BC111" s="488"/>
      <c r="BD111" s="488"/>
      <c r="BE111" s="488"/>
      <c r="BF111" s="488"/>
      <c r="BG111" s="488"/>
      <c r="BH111" s="488"/>
      <c r="BI111" s="488"/>
    </row>
    <row r="112" spans="1:61" ht="30" hidden="1" outlineLevel="1">
      <c r="A112" s="405">
        <f t="shared" si="24"/>
        <v>100</v>
      </c>
      <c r="B112" s="497"/>
      <c r="C112" s="498"/>
      <c r="D112" s="407"/>
      <c r="E112" s="407"/>
      <c r="F112" s="500"/>
      <c r="G112" s="417"/>
      <c r="H112" s="418"/>
      <c r="I112" s="418"/>
      <c r="J112" s="418">
        <f t="shared" si="25"/>
        <v>0</v>
      </c>
      <c r="K112" s="429" t="s">
        <v>532</v>
      </c>
      <c r="L112" s="418" t="s">
        <v>482</v>
      </c>
      <c r="M112" s="418" t="s">
        <v>530</v>
      </c>
      <c r="N112" s="410"/>
      <c r="O112" s="410"/>
      <c r="P112" s="410"/>
      <c r="Q112" s="410"/>
      <c r="R112" s="410"/>
      <c r="S112" s="410"/>
      <c r="T112" s="410">
        <v>1</v>
      </c>
      <c r="U112" s="410"/>
      <c r="V112" s="410"/>
      <c r="W112" s="410"/>
      <c r="X112" s="410"/>
      <c r="Y112" s="410"/>
      <c r="Z112" s="625"/>
      <c r="AA112" s="649">
        <f t="shared" si="32"/>
        <v>0</v>
      </c>
      <c r="AB112" s="411">
        <f t="shared" si="26"/>
        <v>1</v>
      </c>
      <c r="AC112" s="412">
        <f t="shared" si="37"/>
        <v>0</v>
      </c>
      <c r="AD112" s="413">
        <f t="shared" si="35"/>
        <v>-1</v>
      </c>
      <c r="AE112" s="655"/>
      <c r="AF112" s="685">
        <f t="shared" si="27"/>
        <v>0</v>
      </c>
      <c r="AG112" s="474">
        <f t="shared" si="28"/>
        <v>0</v>
      </c>
      <c r="AH112" s="475">
        <f t="shared" si="36"/>
        <v>1</v>
      </c>
      <c r="AI112" s="487"/>
      <c r="AJ112" s="488"/>
      <c r="AK112" s="488"/>
      <c r="AL112" s="488"/>
      <c r="AM112" s="488"/>
      <c r="AN112" s="488"/>
      <c r="AO112" s="488"/>
      <c r="AP112" s="488"/>
      <c r="AQ112" s="488"/>
      <c r="AR112" s="488"/>
      <c r="AS112" s="488"/>
      <c r="AT112" s="488"/>
      <c r="AU112" s="488"/>
      <c r="AV112" s="488"/>
      <c r="AW112" s="488"/>
      <c r="AX112" s="488"/>
      <c r="AY112" s="488"/>
      <c r="AZ112" s="488"/>
      <c r="BA112" s="488"/>
      <c r="BB112" s="488"/>
      <c r="BC112" s="488"/>
      <c r="BD112" s="488"/>
      <c r="BE112" s="488"/>
      <c r="BF112" s="488"/>
      <c r="BG112" s="488"/>
      <c r="BH112" s="488"/>
      <c r="BI112" s="488"/>
    </row>
    <row r="113" spans="1:61" ht="30" hidden="1" outlineLevel="1">
      <c r="A113" s="405">
        <f t="shared" si="24"/>
        <v>101</v>
      </c>
      <c r="B113" s="497"/>
      <c r="C113" s="498"/>
      <c r="D113" s="407"/>
      <c r="E113" s="407"/>
      <c r="F113" s="500"/>
      <c r="G113" s="417"/>
      <c r="H113" s="418"/>
      <c r="I113" s="418"/>
      <c r="J113" s="418">
        <f t="shared" si="25"/>
        <v>0</v>
      </c>
      <c r="K113" s="429" t="s">
        <v>533</v>
      </c>
      <c r="L113" s="418" t="s">
        <v>482</v>
      </c>
      <c r="M113" s="418" t="s">
        <v>530</v>
      </c>
      <c r="N113" s="410"/>
      <c r="O113" s="410"/>
      <c r="P113" s="410"/>
      <c r="Q113" s="410"/>
      <c r="R113" s="410"/>
      <c r="S113" s="410"/>
      <c r="T113" s="410">
        <v>1</v>
      </c>
      <c r="U113" s="410"/>
      <c r="V113" s="410"/>
      <c r="W113" s="410"/>
      <c r="X113" s="410"/>
      <c r="Y113" s="410"/>
      <c r="Z113" s="625"/>
      <c r="AA113" s="649">
        <f t="shared" si="32"/>
        <v>0</v>
      </c>
      <c r="AB113" s="411">
        <f t="shared" si="26"/>
        <v>1</v>
      </c>
      <c r="AC113" s="412">
        <f t="shared" si="37"/>
        <v>0</v>
      </c>
      <c r="AD113" s="413">
        <f t="shared" si="35"/>
        <v>-1</v>
      </c>
      <c r="AE113" s="655"/>
      <c r="AF113" s="685">
        <f t="shared" si="27"/>
        <v>0</v>
      </c>
      <c r="AG113" s="474">
        <f t="shared" si="28"/>
        <v>0</v>
      </c>
      <c r="AH113" s="475">
        <f t="shared" si="36"/>
        <v>1</v>
      </c>
      <c r="AI113" s="487"/>
      <c r="AJ113" s="488"/>
      <c r="AK113" s="488"/>
      <c r="AL113" s="488"/>
      <c r="AM113" s="488"/>
      <c r="AN113" s="488"/>
      <c r="AO113" s="488"/>
      <c r="AP113" s="488"/>
      <c r="AQ113" s="488"/>
      <c r="AR113" s="488"/>
      <c r="AS113" s="488"/>
      <c r="AT113" s="488"/>
      <c r="AU113" s="488"/>
      <c r="AV113" s="488"/>
      <c r="AW113" s="488"/>
      <c r="AX113" s="488"/>
      <c r="AY113" s="488"/>
      <c r="AZ113" s="488"/>
      <c r="BA113" s="488"/>
      <c r="BB113" s="488"/>
      <c r="BC113" s="488"/>
      <c r="BD113" s="488"/>
      <c r="BE113" s="488"/>
      <c r="BF113" s="488"/>
      <c r="BG113" s="488"/>
      <c r="BH113" s="488"/>
      <c r="BI113" s="488"/>
    </row>
    <row r="114" spans="1:61" ht="30" hidden="1" outlineLevel="1">
      <c r="A114" s="405">
        <f t="shared" si="24"/>
        <v>102</v>
      </c>
      <c r="B114" s="497"/>
      <c r="C114" s="498"/>
      <c r="D114" s="407"/>
      <c r="E114" s="407"/>
      <c r="F114" s="500"/>
      <c r="G114" s="417"/>
      <c r="H114" s="418"/>
      <c r="I114" s="418"/>
      <c r="J114" s="418">
        <f t="shared" si="25"/>
        <v>0</v>
      </c>
      <c r="K114" s="429" t="s">
        <v>534</v>
      </c>
      <c r="L114" s="418" t="s">
        <v>482</v>
      </c>
      <c r="M114" s="418" t="s">
        <v>530</v>
      </c>
      <c r="N114" s="410"/>
      <c r="O114" s="410"/>
      <c r="P114" s="410"/>
      <c r="Q114" s="410"/>
      <c r="R114" s="410"/>
      <c r="S114" s="410"/>
      <c r="T114" s="410">
        <v>1</v>
      </c>
      <c r="U114" s="410"/>
      <c r="V114" s="410"/>
      <c r="W114" s="410"/>
      <c r="X114" s="410"/>
      <c r="Y114" s="410"/>
      <c r="Z114" s="625"/>
      <c r="AA114" s="649">
        <f t="shared" si="32"/>
        <v>0</v>
      </c>
      <c r="AB114" s="411">
        <f t="shared" si="26"/>
        <v>1</v>
      </c>
      <c r="AC114" s="412">
        <f t="shared" si="37"/>
        <v>0</v>
      </c>
      <c r="AD114" s="413">
        <f t="shared" si="35"/>
        <v>-1</v>
      </c>
      <c r="AE114" s="655"/>
      <c r="AF114" s="685">
        <f t="shared" si="27"/>
        <v>0</v>
      </c>
      <c r="AG114" s="474">
        <f t="shared" si="28"/>
        <v>0</v>
      </c>
      <c r="AH114" s="475">
        <f t="shared" si="36"/>
        <v>1</v>
      </c>
      <c r="AI114" s="487"/>
      <c r="AJ114" s="488"/>
      <c r="AK114" s="488"/>
      <c r="AL114" s="488"/>
      <c r="AM114" s="488"/>
      <c r="AN114" s="488"/>
      <c r="AO114" s="488"/>
      <c r="AP114" s="488"/>
      <c r="AQ114" s="488"/>
      <c r="AR114" s="488"/>
      <c r="AS114" s="488"/>
      <c r="AT114" s="488"/>
      <c r="AU114" s="488"/>
      <c r="AV114" s="488"/>
      <c r="AW114" s="488"/>
      <c r="AX114" s="488"/>
      <c r="AY114" s="488"/>
      <c r="AZ114" s="488"/>
      <c r="BA114" s="488"/>
      <c r="BB114" s="488"/>
      <c r="BC114" s="488"/>
      <c r="BD114" s="488"/>
      <c r="BE114" s="488"/>
      <c r="BF114" s="488"/>
      <c r="BG114" s="488"/>
      <c r="BH114" s="488"/>
      <c r="BI114" s="488"/>
    </row>
    <row r="115" spans="1:61" hidden="1" outlineLevel="1">
      <c r="A115" s="405">
        <f t="shared" si="24"/>
        <v>103</v>
      </c>
      <c r="B115" s="497"/>
      <c r="C115" s="498"/>
      <c r="D115" s="407"/>
      <c r="E115" s="407"/>
      <c r="F115" s="500"/>
      <c r="G115" s="417"/>
      <c r="H115" s="418"/>
      <c r="I115" s="418"/>
      <c r="J115" s="418">
        <f t="shared" si="25"/>
        <v>0</v>
      </c>
      <c r="K115" s="429" t="s">
        <v>535</v>
      </c>
      <c r="L115" s="418" t="s">
        <v>482</v>
      </c>
      <c r="M115" s="418" t="s">
        <v>530</v>
      </c>
      <c r="N115" s="410"/>
      <c r="O115" s="410"/>
      <c r="P115" s="410"/>
      <c r="Q115" s="410"/>
      <c r="R115" s="410"/>
      <c r="S115" s="410"/>
      <c r="T115" s="410">
        <v>1</v>
      </c>
      <c r="U115" s="410"/>
      <c r="V115" s="410"/>
      <c r="W115" s="410"/>
      <c r="X115" s="410"/>
      <c r="Y115" s="410"/>
      <c r="Z115" s="625"/>
      <c r="AA115" s="649">
        <f t="shared" si="32"/>
        <v>0</v>
      </c>
      <c r="AB115" s="411">
        <f t="shared" si="26"/>
        <v>1</v>
      </c>
      <c r="AC115" s="412">
        <f t="shared" si="37"/>
        <v>0</v>
      </c>
      <c r="AD115" s="413">
        <f t="shared" si="35"/>
        <v>-1</v>
      </c>
      <c r="AE115" s="655"/>
      <c r="AF115" s="685">
        <f t="shared" si="27"/>
        <v>0</v>
      </c>
      <c r="AG115" s="474">
        <f t="shared" si="28"/>
        <v>0</v>
      </c>
      <c r="AH115" s="475">
        <f t="shared" si="36"/>
        <v>1</v>
      </c>
      <c r="AI115" s="487"/>
      <c r="AJ115" s="488"/>
      <c r="AK115" s="488"/>
      <c r="AL115" s="488"/>
      <c r="AM115" s="488"/>
      <c r="AN115" s="488"/>
      <c r="AO115" s="488"/>
      <c r="AP115" s="488"/>
      <c r="AQ115" s="488"/>
      <c r="AR115" s="488"/>
      <c r="AS115" s="488"/>
      <c r="AT115" s="488"/>
      <c r="AU115" s="488"/>
      <c r="AV115" s="488"/>
      <c r="AW115" s="488"/>
      <c r="AX115" s="488"/>
      <c r="AY115" s="488"/>
      <c r="AZ115" s="488"/>
      <c r="BA115" s="488"/>
      <c r="BB115" s="488"/>
      <c r="BC115" s="488"/>
      <c r="BD115" s="488"/>
      <c r="BE115" s="488"/>
      <c r="BF115" s="488"/>
      <c r="BG115" s="488"/>
      <c r="BH115" s="488"/>
      <c r="BI115" s="488"/>
    </row>
    <row r="116" spans="1:61" ht="30" hidden="1" outlineLevel="1">
      <c r="A116" s="405">
        <f t="shared" si="24"/>
        <v>104</v>
      </c>
      <c r="B116" s="497"/>
      <c r="C116" s="498"/>
      <c r="D116" s="407"/>
      <c r="E116" s="407"/>
      <c r="F116" s="500"/>
      <c r="G116" s="417"/>
      <c r="H116" s="418"/>
      <c r="I116" s="418"/>
      <c r="J116" s="418">
        <f t="shared" si="25"/>
        <v>0</v>
      </c>
      <c r="K116" s="429" t="s">
        <v>536</v>
      </c>
      <c r="L116" s="418" t="s">
        <v>482</v>
      </c>
      <c r="M116" s="418" t="s">
        <v>530</v>
      </c>
      <c r="N116" s="410"/>
      <c r="O116" s="410"/>
      <c r="P116" s="410"/>
      <c r="Q116" s="410"/>
      <c r="R116" s="410"/>
      <c r="S116" s="410"/>
      <c r="T116" s="410">
        <v>1</v>
      </c>
      <c r="U116" s="410"/>
      <c r="V116" s="410"/>
      <c r="W116" s="410"/>
      <c r="X116" s="410"/>
      <c r="Y116" s="410"/>
      <c r="Z116" s="625"/>
      <c r="AA116" s="649">
        <f t="shared" si="32"/>
        <v>0</v>
      </c>
      <c r="AB116" s="411">
        <f t="shared" si="26"/>
        <v>1</v>
      </c>
      <c r="AC116" s="412">
        <f t="shared" si="37"/>
        <v>0</v>
      </c>
      <c r="AD116" s="413">
        <f t="shared" si="35"/>
        <v>-1</v>
      </c>
      <c r="AE116" s="655"/>
      <c r="AF116" s="685">
        <f t="shared" si="27"/>
        <v>0</v>
      </c>
      <c r="AG116" s="474">
        <f t="shared" si="28"/>
        <v>0</v>
      </c>
      <c r="AH116" s="475">
        <f t="shared" si="36"/>
        <v>1</v>
      </c>
      <c r="AI116" s="487"/>
      <c r="AJ116" s="488"/>
      <c r="AK116" s="488"/>
      <c r="AL116" s="488"/>
      <c r="AM116" s="488"/>
      <c r="AN116" s="488"/>
      <c r="AO116" s="488"/>
      <c r="AP116" s="488"/>
      <c r="AQ116" s="488"/>
      <c r="AR116" s="488"/>
      <c r="AS116" s="488"/>
      <c r="AT116" s="488"/>
      <c r="AU116" s="488"/>
      <c r="AV116" s="488"/>
      <c r="AW116" s="488"/>
      <c r="AX116" s="488"/>
      <c r="AY116" s="488"/>
      <c r="AZ116" s="488"/>
      <c r="BA116" s="488"/>
      <c r="BB116" s="488"/>
      <c r="BC116" s="488"/>
      <c r="BD116" s="488"/>
      <c r="BE116" s="488"/>
      <c r="BF116" s="488"/>
      <c r="BG116" s="488"/>
      <c r="BH116" s="488"/>
      <c r="BI116" s="488"/>
    </row>
    <row r="117" spans="1:61" ht="30" hidden="1" outlineLevel="1">
      <c r="A117" s="405">
        <f t="shared" si="24"/>
        <v>105</v>
      </c>
      <c r="B117" s="497"/>
      <c r="C117" s="498"/>
      <c r="D117" s="407"/>
      <c r="E117" s="407"/>
      <c r="F117" s="500"/>
      <c r="G117" s="417"/>
      <c r="H117" s="418"/>
      <c r="I117" s="418"/>
      <c r="J117" s="418">
        <f t="shared" si="25"/>
        <v>0</v>
      </c>
      <c r="K117" s="429" t="s">
        <v>537</v>
      </c>
      <c r="L117" s="418" t="s">
        <v>482</v>
      </c>
      <c r="M117" s="418" t="s">
        <v>530</v>
      </c>
      <c r="N117" s="410"/>
      <c r="O117" s="410"/>
      <c r="P117" s="410"/>
      <c r="Q117" s="410"/>
      <c r="R117" s="410"/>
      <c r="S117" s="410"/>
      <c r="T117" s="410">
        <v>1</v>
      </c>
      <c r="U117" s="410"/>
      <c r="V117" s="410"/>
      <c r="W117" s="410"/>
      <c r="X117" s="410"/>
      <c r="Y117" s="410"/>
      <c r="Z117" s="625"/>
      <c r="AA117" s="649">
        <f t="shared" si="32"/>
        <v>0</v>
      </c>
      <c r="AB117" s="411">
        <f t="shared" si="26"/>
        <v>1</v>
      </c>
      <c r="AC117" s="412">
        <f t="shared" si="37"/>
        <v>0</v>
      </c>
      <c r="AD117" s="413">
        <f t="shared" si="35"/>
        <v>-1</v>
      </c>
      <c r="AE117" s="655"/>
      <c r="AF117" s="685">
        <f t="shared" si="27"/>
        <v>0</v>
      </c>
      <c r="AG117" s="474">
        <f t="shared" si="28"/>
        <v>0</v>
      </c>
      <c r="AH117" s="475">
        <f t="shared" si="36"/>
        <v>1</v>
      </c>
      <c r="AI117" s="487"/>
      <c r="AJ117" s="488"/>
      <c r="AK117" s="488"/>
      <c r="AL117" s="488"/>
      <c r="AM117" s="488"/>
      <c r="AN117" s="488"/>
      <c r="AO117" s="488"/>
      <c r="AP117" s="488"/>
      <c r="AQ117" s="488"/>
      <c r="AR117" s="488"/>
      <c r="AS117" s="488"/>
      <c r="AT117" s="488"/>
      <c r="AU117" s="488"/>
      <c r="AV117" s="488"/>
      <c r="AW117" s="488"/>
      <c r="AX117" s="488"/>
      <c r="AY117" s="488"/>
      <c r="AZ117" s="488"/>
      <c r="BA117" s="488"/>
      <c r="BB117" s="488"/>
      <c r="BC117" s="488"/>
      <c r="BD117" s="488"/>
      <c r="BE117" s="488"/>
      <c r="BF117" s="488"/>
      <c r="BG117" s="488"/>
      <c r="BH117" s="488"/>
      <c r="BI117" s="488"/>
    </row>
    <row r="118" spans="1:61" hidden="1" outlineLevel="1">
      <c r="A118" s="405">
        <f t="shared" si="24"/>
        <v>106</v>
      </c>
      <c r="B118" s="497"/>
      <c r="C118" s="498"/>
      <c r="D118" s="407"/>
      <c r="E118" s="407"/>
      <c r="F118" s="500"/>
      <c r="G118" s="417"/>
      <c r="H118" s="418"/>
      <c r="I118" s="418"/>
      <c r="J118" s="418">
        <f t="shared" si="25"/>
        <v>0</v>
      </c>
      <c r="K118" s="429" t="s">
        <v>540</v>
      </c>
      <c r="L118" s="418" t="s">
        <v>541</v>
      </c>
      <c r="M118" s="418" t="s">
        <v>530</v>
      </c>
      <c r="N118" s="410"/>
      <c r="O118" s="410"/>
      <c r="P118" s="410"/>
      <c r="Q118" s="410"/>
      <c r="R118" s="410"/>
      <c r="S118" s="410"/>
      <c r="T118" s="410">
        <v>1</v>
      </c>
      <c r="U118" s="410"/>
      <c r="V118" s="410"/>
      <c r="W118" s="410"/>
      <c r="X118" s="410"/>
      <c r="Y118" s="410"/>
      <c r="Z118" s="625"/>
      <c r="AA118" s="649">
        <f t="shared" si="32"/>
        <v>0</v>
      </c>
      <c r="AB118" s="411">
        <f t="shared" si="26"/>
        <v>1</v>
      </c>
      <c r="AC118" s="412">
        <f t="shared" si="37"/>
        <v>0</v>
      </c>
      <c r="AD118" s="413">
        <f t="shared" si="35"/>
        <v>-1</v>
      </c>
      <c r="AE118" s="655"/>
      <c r="AF118" s="685">
        <f t="shared" si="27"/>
        <v>0</v>
      </c>
      <c r="AG118" s="474">
        <f t="shared" si="28"/>
        <v>0</v>
      </c>
      <c r="AH118" s="475">
        <f t="shared" si="36"/>
        <v>1</v>
      </c>
      <c r="AI118" s="487"/>
      <c r="AJ118" s="488"/>
      <c r="AK118" s="488"/>
      <c r="AL118" s="488"/>
      <c r="AM118" s="488"/>
      <c r="AN118" s="488"/>
      <c r="AO118" s="488"/>
      <c r="AP118" s="488"/>
      <c r="AQ118" s="488"/>
      <c r="AR118" s="488"/>
      <c r="AS118" s="488"/>
      <c r="AT118" s="488"/>
      <c r="AU118" s="488"/>
      <c r="AV118" s="488"/>
      <c r="AW118" s="488"/>
      <c r="AX118" s="488"/>
      <c r="AY118" s="488"/>
      <c r="AZ118" s="488"/>
      <c r="BA118" s="488"/>
      <c r="BB118" s="488"/>
      <c r="BC118" s="488"/>
      <c r="BD118" s="488"/>
      <c r="BE118" s="488"/>
      <c r="BF118" s="488"/>
      <c r="BG118" s="488"/>
      <c r="BH118" s="488"/>
      <c r="BI118" s="488"/>
    </row>
    <row r="119" spans="1:61" hidden="1" outlineLevel="1">
      <c r="A119" s="405">
        <f t="shared" si="24"/>
        <v>107</v>
      </c>
      <c r="B119" s="497"/>
      <c r="C119" s="498"/>
      <c r="D119" s="407"/>
      <c r="E119" s="407"/>
      <c r="F119" s="500"/>
      <c r="G119" s="417"/>
      <c r="H119" s="418"/>
      <c r="I119" s="418"/>
      <c r="J119" s="418">
        <f t="shared" si="25"/>
        <v>0</v>
      </c>
      <c r="K119" s="429" t="s">
        <v>542</v>
      </c>
      <c r="L119" s="418" t="s">
        <v>541</v>
      </c>
      <c r="M119" s="418" t="s">
        <v>543</v>
      </c>
      <c r="N119" s="410"/>
      <c r="O119" s="410"/>
      <c r="P119" s="410"/>
      <c r="Q119" s="410"/>
      <c r="R119" s="410"/>
      <c r="S119" s="410"/>
      <c r="T119" s="410">
        <v>60</v>
      </c>
      <c r="U119" s="410"/>
      <c r="V119" s="410"/>
      <c r="W119" s="410"/>
      <c r="X119" s="410"/>
      <c r="Y119" s="410"/>
      <c r="Z119" s="625"/>
      <c r="AA119" s="649">
        <f t="shared" si="32"/>
        <v>0</v>
      </c>
      <c r="AB119" s="411">
        <f t="shared" si="26"/>
        <v>60</v>
      </c>
      <c r="AC119" s="412">
        <f t="shared" si="37"/>
        <v>0</v>
      </c>
      <c r="AD119" s="413">
        <f t="shared" si="35"/>
        <v>-60</v>
      </c>
      <c r="AE119" s="655"/>
      <c r="AF119" s="685">
        <f t="shared" si="27"/>
        <v>0</v>
      </c>
      <c r="AG119" s="474">
        <f t="shared" si="28"/>
        <v>0</v>
      </c>
      <c r="AH119" s="475">
        <f t="shared" si="36"/>
        <v>60</v>
      </c>
      <c r="AI119" s="487"/>
      <c r="AJ119" s="488"/>
      <c r="AK119" s="488"/>
      <c r="AL119" s="488"/>
      <c r="AM119" s="488"/>
      <c r="AN119" s="488"/>
      <c r="AO119" s="488"/>
      <c r="AP119" s="488"/>
      <c r="AQ119" s="488"/>
      <c r="AR119" s="488"/>
      <c r="AS119" s="488"/>
      <c r="AT119" s="488"/>
      <c r="AU119" s="488"/>
      <c r="AV119" s="488"/>
      <c r="AW119" s="488"/>
      <c r="AX119" s="488"/>
      <c r="AY119" s="488"/>
      <c r="AZ119" s="488"/>
      <c r="BA119" s="488"/>
      <c r="BB119" s="488"/>
      <c r="BC119" s="488"/>
      <c r="BD119" s="488"/>
      <c r="BE119" s="488"/>
      <c r="BF119" s="488"/>
      <c r="BG119" s="488"/>
      <c r="BH119" s="488"/>
      <c r="BI119" s="488"/>
    </row>
    <row r="120" spans="1:61" hidden="1" outlineLevel="1">
      <c r="A120" s="405">
        <f t="shared" si="24"/>
        <v>108</v>
      </c>
      <c r="B120" s="497"/>
      <c r="C120" s="498"/>
      <c r="D120" s="407"/>
      <c r="E120" s="407"/>
      <c r="F120" s="500"/>
      <c r="G120" s="417"/>
      <c r="H120" s="418"/>
      <c r="I120" s="418"/>
      <c r="J120" s="418">
        <f t="shared" si="25"/>
        <v>0</v>
      </c>
      <c r="K120" s="429" t="s">
        <v>544</v>
      </c>
      <c r="L120" s="418" t="s">
        <v>541</v>
      </c>
      <c r="M120" s="418" t="s">
        <v>545</v>
      </c>
      <c r="N120" s="410"/>
      <c r="O120" s="410"/>
      <c r="P120" s="410"/>
      <c r="Q120" s="410"/>
      <c r="R120" s="410"/>
      <c r="S120" s="410"/>
      <c r="T120" s="410">
        <v>48</v>
      </c>
      <c r="U120" s="410"/>
      <c r="V120" s="410"/>
      <c r="W120" s="410"/>
      <c r="X120" s="410"/>
      <c r="Y120" s="410"/>
      <c r="Z120" s="625"/>
      <c r="AA120" s="649">
        <f t="shared" si="32"/>
        <v>0</v>
      </c>
      <c r="AB120" s="411">
        <f t="shared" si="26"/>
        <v>48</v>
      </c>
      <c r="AC120" s="412">
        <f t="shared" si="37"/>
        <v>0</v>
      </c>
      <c r="AD120" s="413">
        <f t="shared" si="35"/>
        <v>-48</v>
      </c>
      <c r="AE120" s="655"/>
      <c r="AF120" s="685">
        <f t="shared" si="27"/>
        <v>0</v>
      </c>
      <c r="AG120" s="474">
        <f t="shared" si="28"/>
        <v>0</v>
      </c>
      <c r="AH120" s="475">
        <f t="shared" si="36"/>
        <v>48</v>
      </c>
      <c r="AI120" s="487"/>
      <c r="AJ120" s="488"/>
      <c r="AK120" s="488"/>
      <c r="AL120" s="488"/>
      <c r="AM120" s="488"/>
      <c r="AN120" s="488"/>
      <c r="AO120" s="488"/>
      <c r="AP120" s="488"/>
      <c r="AQ120" s="488"/>
      <c r="AR120" s="488"/>
      <c r="AS120" s="488"/>
      <c r="AT120" s="488"/>
      <c r="AU120" s="488"/>
      <c r="AV120" s="488"/>
      <c r="AW120" s="488"/>
      <c r="AX120" s="488"/>
      <c r="AY120" s="488"/>
      <c r="AZ120" s="488"/>
      <c r="BA120" s="488"/>
      <c r="BB120" s="488"/>
      <c r="BC120" s="488"/>
      <c r="BD120" s="488"/>
      <c r="BE120" s="488"/>
      <c r="BF120" s="488"/>
      <c r="BG120" s="488"/>
      <c r="BH120" s="488"/>
      <c r="BI120" s="488"/>
    </row>
    <row r="121" spans="1:61" hidden="1" outlineLevel="1">
      <c r="A121" s="405">
        <f t="shared" si="24"/>
        <v>109</v>
      </c>
      <c r="B121" s="497"/>
      <c r="C121" s="498"/>
      <c r="D121" s="407"/>
      <c r="E121" s="407"/>
      <c r="F121" s="500"/>
      <c r="G121" s="417"/>
      <c r="H121" s="418"/>
      <c r="I121" s="418"/>
      <c r="J121" s="418">
        <f t="shared" si="25"/>
        <v>0</v>
      </c>
      <c r="K121" s="429" t="s">
        <v>546</v>
      </c>
      <c r="L121" s="418" t="s">
        <v>482</v>
      </c>
      <c r="M121" s="418" t="s">
        <v>547</v>
      </c>
      <c r="N121" s="410"/>
      <c r="O121" s="410"/>
      <c r="P121" s="410"/>
      <c r="Q121" s="410"/>
      <c r="R121" s="410"/>
      <c r="S121" s="410"/>
      <c r="T121" s="410">
        <v>4</v>
      </c>
      <c r="U121" s="410"/>
      <c r="V121" s="410"/>
      <c r="W121" s="410"/>
      <c r="X121" s="410"/>
      <c r="Y121" s="410"/>
      <c r="Z121" s="625"/>
      <c r="AA121" s="649">
        <f t="shared" si="32"/>
        <v>0</v>
      </c>
      <c r="AB121" s="411">
        <f t="shared" si="26"/>
        <v>4</v>
      </c>
      <c r="AC121" s="412">
        <f t="shared" si="37"/>
        <v>0</v>
      </c>
      <c r="AD121" s="413">
        <f t="shared" si="35"/>
        <v>-4</v>
      </c>
      <c r="AE121" s="655"/>
      <c r="AF121" s="685">
        <f t="shared" si="27"/>
        <v>0</v>
      </c>
      <c r="AG121" s="474">
        <f t="shared" si="28"/>
        <v>0</v>
      </c>
      <c r="AH121" s="475">
        <f t="shared" si="36"/>
        <v>4</v>
      </c>
      <c r="AI121" s="487"/>
      <c r="AJ121" s="488"/>
      <c r="AK121" s="488"/>
      <c r="AL121" s="488"/>
      <c r="AM121" s="488"/>
      <c r="AN121" s="488"/>
      <c r="AO121" s="488"/>
      <c r="AP121" s="488"/>
      <c r="AQ121" s="488"/>
      <c r="AR121" s="488"/>
      <c r="AS121" s="488"/>
      <c r="AT121" s="488"/>
      <c r="AU121" s="488"/>
      <c r="AV121" s="488"/>
      <c r="AW121" s="488"/>
      <c r="AX121" s="488"/>
      <c r="AY121" s="488"/>
      <c r="AZ121" s="488"/>
      <c r="BA121" s="488"/>
      <c r="BB121" s="488"/>
      <c r="BC121" s="488"/>
      <c r="BD121" s="488"/>
      <c r="BE121" s="488"/>
      <c r="BF121" s="488"/>
      <c r="BG121" s="488"/>
      <c r="BH121" s="488"/>
      <c r="BI121" s="488"/>
    </row>
    <row r="122" spans="1:61" hidden="1" outlineLevel="1">
      <c r="A122" s="405">
        <f t="shared" si="24"/>
        <v>110</v>
      </c>
      <c r="B122" s="497"/>
      <c r="C122" s="498"/>
      <c r="D122" s="407"/>
      <c r="E122" s="407"/>
      <c r="F122" s="500"/>
      <c r="G122" s="417"/>
      <c r="H122" s="418"/>
      <c r="I122" s="418"/>
      <c r="J122" s="418">
        <f t="shared" si="25"/>
        <v>0</v>
      </c>
      <c r="K122" s="429" t="s">
        <v>548</v>
      </c>
      <c r="L122" s="418" t="s">
        <v>482</v>
      </c>
      <c r="M122" s="418" t="s">
        <v>547</v>
      </c>
      <c r="N122" s="410"/>
      <c r="O122" s="410"/>
      <c r="P122" s="410"/>
      <c r="Q122" s="410"/>
      <c r="R122" s="410"/>
      <c r="S122" s="410"/>
      <c r="T122" s="410">
        <v>4</v>
      </c>
      <c r="U122" s="410"/>
      <c r="V122" s="410"/>
      <c r="W122" s="410"/>
      <c r="X122" s="410"/>
      <c r="Y122" s="410"/>
      <c r="Z122" s="625"/>
      <c r="AA122" s="649">
        <f t="shared" si="32"/>
        <v>0</v>
      </c>
      <c r="AB122" s="411">
        <f t="shared" si="26"/>
        <v>4</v>
      </c>
      <c r="AC122" s="412">
        <f t="shared" si="37"/>
        <v>0</v>
      </c>
      <c r="AD122" s="413">
        <f t="shared" si="35"/>
        <v>-4</v>
      </c>
      <c r="AE122" s="655"/>
      <c r="AF122" s="685">
        <f t="shared" si="27"/>
        <v>0</v>
      </c>
      <c r="AG122" s="474">
        <f t="shared" si="28"/>
        <v>0</v>
      </c>
      <c r="AH122" s="475">
        <f t="shared" si="36"/>
        <v>4</v>
      </c>
      <c r="AI122" s="487"/>
      <c r="AJ122" s="488"/>
      <c r="AK122" s="488"/>
      <c r="AL122" s="488"/>
      <c r="AM122" s="488"/>
      <c r="AN122" s="488"/>
      <c r="AO122" s="488"/>
      <c r="AP122" s="488"/>
      <c r="AQ122" s="488"/>
      <c r="AR122" s="488"/>
      <c r="AS122" s="488"/>
      <c r="AT122" s="488"/>
      <c r="AU122" s="488"/>
      <c r="AV122" s="488"/>
      <c r="AW122" s="488"/>
      <c r="AX122" s="488"/>
      <c r="AY122" s="488"/>
      <c r="AZ122" s="488"/>
      <c r="BA122" s="488"/>
      <c r="BB122" s="488"/>
      <c r="BC122" s="488"/>
      <c r="BD122" s="488"/>
      <c r="BE122" s="488"/>
      <c r="BF122" s="488"/>
      <c r="BG122" s="488"/>
      <c r="BH122" s="488"/>
      <c r="BI122" s="488"/>
    </row>
    <row r="123" spans="1:61" hidden="1" outlineLevel="1">
      <c r="A123" s="405">
        <f t="shared" si="24"/>
        <v>111</v>
      </c>
      <c r="B123" s="497"/>
      <c r="C123" s="498"/>
      <c r="D123" s="407"/>
      <c r="E123" s="407"/>
      <c r="F123" s="500"/>
      <c r="G123" s="417"/>
      <c r="H123" s="418"/>
      <c r="I123" s="418"/>
      <c r="J123" s="418">
        <f t="shared" si="25"/>
        <v>0</v>
      </c>
      <c r="K123" s="429" t="s">
        <v>549</v>
      </c>
      <c r="L123" s="418" t="s">
        <v>482</v>
      </c>
      <c r="M123" s="418" t="s">
        <v>550</v>
      </c>
      <c r="N123" s="410"/>
      <c r="O123" s="410"/>
      <c r="P123" s="410"/>
      <c r="Q123" s="410"/>
      <c r="R123" s="410"/>
      <c r="S123" s="410"/>
      <c r="T123" s="410">
        <v>18</v>
      </c>
      <c r="U123" s="410"/>
      <c r="V123" s="410"/>
      <c r="W123" s="410"/>
      <c r="X123" s="410"/>
      <c r="Y123" s="410"/>
      <c r="Z123" s="625"/>
      <c r="AA123" s="649">
        <f t="shared" si="32"/>
        <v>0</v>
      </c>
      <c r="AB123" s="411">
        <f t="shared" si="26"/>
        <v>18</v>
      </c>
      <c r="AC123" s="412">
        <f t="shared" si="37"/>
        <v>0</v>
      </c>
      <c r="AD123" s="413">
        <f t="shared" si="35"/>
        <v>-18</v>
      </c>
      <c r="AE123" s="655"/>
      <c r="AF123" s="685">
        <f t="shared" si="27"/>
        <v>0</v>
      </c>
      <c r="AG123" s="474">
        <f t="shared" si="28"/>
        <v>0</v>
      </c>
      <c r="AH123" s="475">
        <f t="shared" si="36"/>
        <v>18</v>
      </c>
      <c r="AI123" s="487"/>
      <c r="AJ123" s="488"/>
      <c r="AK123" s="488"/>
      <c r="AL123" s="488"/>
      <c r="AM123" s="488"/>
      <c r="AN123" s="488"/>
      <c r="AO123" s="488"/>
      <c r="AP123" s="488"/>
      <c r="AQ123" s="488"/>
      <c r="AR123" s="488"/>
      <c r="AS123" s="488"/>
      <c r="AT123" s="488"/>
      <c r="AU123" s="488"/>
      <c r="AV123" s="488"/>
      <c r="AW123" s="488"/>
      <c r="AX123" s="488"/>
      <c r="AY123" s="488"/>
      <c r="AZ123" s="488"/>
      <c r="BA123" s="488"/>
      <c r="BB123" s="488"/>
      <c r="BC123" s="488"/>
      <c r="BD123" s="488"/>
      <c r="BE123" s="488"/>
      <c r="BF123" s="488"/>
      <c r="BG123" s="488"/>
      <c r="BH123" s="488"/>
      <c r="BI123" s="488"/>
    </row>
    <row r="124" spans="1:61" ht="45" hidden="1" outlineLevel="1">
      <c r="A124" s="405">
        <f t="shared" si="24"/>
        <v>112</v>
      </c>
      <c r="B124" s="497"/>
      <c r="C124" s="498"/>
      <c r="D124" s="407"/>
      <c r="E124" s="407"/>
      <c r="F124" s="500"/>
      <c r="G124" s="417"/>
      <c r="H124" s="418"/>
      <c r="I124" s="418"/>
      <c r="J124" s="418">
        <f t="shared" si="25"/>
        <v>0</v>
      </c>
      <c r="K124" s="429" t="s">
        <v>551</v>
      </c>
      <c r="L124" s="418" t="s">
        <v>482</v>
      </c>
      <c r="M124" s="418" t="s">
        <v>539</v>
      </c>
      <c r="N124" s="410"/>
      <c r="O124" s="410"/>
      <c r="P124" s="410"/>
      <c r="Q124" s="410"/>
      <c r="R124" s="410"/>
      <c r="S124" s="410"/>
      <c r="T124" s="410">
        <v>2</v>
      </c>
      <c r="U124" s="410"/>
      <c r="V124" s="410"/>
      <c r="W124" s="410"/>
      <c r="X124" s="410"/>
      <c r="Y124" s="410"/>
      <c r="Z124" s="625"/>
      <c r="AA124" s="649">
        <f t="shared" si="32"/>
        <v>0</v>
      </c>
      <c r="AB124" s="411">
        <f t="shared" si="26"/>
        <v>2</v>
      </c>
      <c r="AC124" s="412">
        <f t="shared" si="37"/>
        <v>0</v>
      </c>
      <c r="AD124" s="413">
        <f t="shared" si="35"/>
        <v>-2</v>
      </c>
      <c r="AE124" s="655"/>
      <c r="AF124" s="685">
        <f t="shared" si="27"/>
        <v>0</v>
      </c>
      <c r="AG124" s="474">
        <f t="shared" si="28"/>
        <v>0</v>
      </c>
      <c r="AH124" s="475">
        <f t="shared" si="36"/>
        <v>2</v>
      </c>
      <c r="AI124" s="487"/>
      <c r="AJ124" s="488"/>
      <c r="AK124" s="488"/>
      <c r="AL124" s="488"/>
      <c r="AM124" s="488"/>
      <c r="AN124" s="488"/>
      <c r="AO124" s="488"/>
      <c r="AP124" s="488"/>
      <c r="AQ124" s="488"/>
      <c r="AR124" s="488"/>
      <c r="AS124" s="488"/>
      <c r="AT124" s="488"/>
      <c r="AU124" s="488"/>
      <c r="AV124" s="488"/>
      <c r="AW124" s="488"/>
      <c r="AX124" s="488"/>
      <c r="AY124" s="488"/>
      <c r="AZ124" s="488"/>
      <c r="BA124" s="488"/>
      <c r="BB124" s="488"/>
      <c r="BC124" s="488"/>
      <c r="BD124" s="488"/>
      <c r="BE124" s="488"/>
      <c r="BF124" s="488"/>
      <c r="BG124" s="488"/>
      <c r="BH124" s="488"/>
      <c r="BI124" s="488"/>
    </row>
    <row r="125" spans="1:61" ht="30" hidden="1" outlineLevel="1">
      <c r="A125" s="405">
        <f t="shared" si="24"/>
        <v>113</v>
      </c>
      <c r="B125" s="497"/>
      <c r="C125" s="498"/>
      <c r="D125" s="407"/>
      <c r="E125" s="407"/>
      <c r="F125" s="500"/>
      <c r="G125" s="417"/>
      <c r="H125" s="418"/>
      <c r="I125" s="418"/>
      <c r="J125" s="418">
        <f t="shared" si="25"/>
        <v>0</v>
      </c>
      <c r="K125" s="429" t="s">
        <v>552</v>
      </c>
      <c r="L125" s="418" t="s">
        <v>482</v>
      </c>
      <c r="M125" s="418" t="s">
        <v>539</v>
      </c>
      <c r="N125" s="410"/>
      <c r="O125" s="410"/>
      <c r="P125" s="410"/>
      <c r="Q125" s="410"/>
      <c r="R125" s="410"/>
      <c r="S125" s="410"/>
      <c r="T125" s="410">
        <v>2</v>
      </c>
      <c r="U125" s="410"/>
      <c r="V125" s="410"/>
      <c r="W125" s="410"/>
      <c r="X125" s="410"/>
      <c r="Y125" s="410"/>
      <c r="Z125" s="625"/>
      <c r="AA125" s="649">
        <f t="shared" si="32"/>
        <v>0</v>
      </c>
      <c r="AB125" s="411">
        <f t="shared" si="26"/>
        <v>2</v>
      </c>
      <c r="AC125" s="412">
        <f t="shared" si="37"/>
        <v>0</v>
      </c>
      <c r="AD125" s="413">
        <f t="shared" si="35"/>
        <v>-2</v>
      </c>
      <c r="AE125" s="655"/>
      <c r="AF125" s="685">
        <f t="shared" si="27"/>
        <v>0</v>
      </c>
      <c r="AG125" s="474">
        <f t="shared" si="28"/>
        <v>0</v>
      </c>
      <c r="AH125" s="475">
        <f t="shared" si="36"/>
        <v>2</v>
      </c>
      <c r="AI125" s="487"/>
      <c r="AJ125" s="488"/>
      <c r="AK125" s="488"/>
      <c r="AL125" s="488"/>
      <c r="AM125" s="488"/>
      <c r="AN125" s="488"/>
      <c r="AO125" s="488"/>
      <c r="AP125" s="488"/>
      <c r="AQ125" s="488"/>
      <c r="AR125" s="488"/>
      <c r="AS125" s="488"/>
      <c r="AT125" s="488"/>
      <c r="AU125" s="488"/>
      <c r="AV125" s="488"/>
      <c r="AW125" s="488"/>
      <c r="AX125" s="488"/>
      <c r="AY125" s="488"/>
      <c r="AZ125" s="488"/>
      <c r="BA125" s="488"/>
      <c r="BB125" s="488"/>
      <c r="BC125" s="488"/>
      <c r="BD125" s="488"/>
      <c r="BE125" s="488"/>
      <c r="BF125" s="488"/>
      <c r="BG125" s="488"/>
      <c r="BH125" s="488"/>
      <c r="BI125" s="488"/>
    </row>
    <row r="126" spans="1:61" hidden="1" outlineLevel="1">
      <c r="A126" s="405">
        <f t="shared" si="24"/>
        <v>114</v>
      </c>
      <c r="B126" s="497"/>
      <c r="C126" s="498"/>
      <c r="D126" s="407"/>
      <c r="E126" s="407"/>
      <c r="F126" s="500"/>
      <c r="G126" s="417"/>
      <c r="H126" s="418"/>
      <c r="I126" s="418"/>
      <c r="J126" s="418">
        <f t="shared" si="25"/>
        <v>0</v>
      </c>
      <c r="K126" s="429" t="s">
        <v>553</v>
      </c>
      <c r="L126" s="418" t="s">
        <v>482</v>
      </c>
      <c r="M126" s="418" t="s">
        <v>539</v>
      </c>
      <c r="N126" s="410"/>
      <c r="O126" s="410"/>
      <c r="P126" s="410"/>
      <c r="Q126" s="410"/>
      <c r="R126" s="410"/>
      <c r="S126" s="410"/>
      <c r="T126" s="410">
        <v>2</v>
      </c>
      <c r="U126" s="410"/>
      <c r="V126" s="410"/>
      <c r="W126" s="410"/>
      <c r="X126" s="410"/>
      <c r="Y126" s="410"/>
      <c r="Z126" s="625"/>
      <c r="AA126" s="649">
        <f t="shared" si="32"/>
        <v>0</v>
      </c>
      <c r="AB126" s="411">
        <f t="shared" si="26"/>
        <v>2</v>
      </c>
      <c r="AC126" s="412">
        <f t="shared" si="37"/>
        <v>0</v>
      </c>
      <c r="AD126" s="413">
        <f t="shared" si="35"/>
        <v>-2</v>
      </c>
      <c r="AE126" s="655"/>
      <c r="AF126" s="685">
        <f t="shared" si="27"/>
        <v>0</v>
      </c>
      <c r="AG126" s="474">
        <f t="shared" si="28"/>
        <v>0</v>
      </c>
      <c r="AH126" s="475">
        <f t="shared" si="36"/>
        <v>2</v>
      </c>
      <c r="AI126" s="487"/>
      <c r="AJ126" s="488"/>
      <c r="AK126" s="488"/>
      <c r="AL126" s="488"/>
      <c r="AM126" s="488"/>
      <c r="AN126" s="488"/>
      <c r="AO126" s="488"/>
      <c r="AP126" s="488"/>
      <c r="AQ126" s="488"/>
      <c r="AR126" s="488"/>
      <c r="AS126" s="488"/>
      <c r="AT126" s="488"/>
      <c r="AU126" s="488"/>
      <c r="AV126" s="488"/>
      <c r="AW126" s="488"/>
      <c r="AX126" s="488"/>
      <c r="AY126" s="488"/>
      <c r="AZ126" s="488"/>
      <c r="BA126" s="488"/>
      <c r="BB126" s="488"/>
      <c r="BC126" s="488"/>
      <c r="BD126" s="488"/>
      <c r="BE126" s="488"/>
      <c r="BF126" s="488"/>
      <c r="BG126" s="488"/>
      <c r="BH126" s="488"/>
      <c r="BI126" s="488"/>
    </row>
    <row r="127" spans="1:61" collapsed="1">
      <c r="A127" s="405">
        <f t="shared" si="24"/>
        <v>115</v>
      </c>
      <c r="B127" s="612" t="s">
        <v>81</v>
      </c>
      <c r="C127" s="498"/>
      <c r="D127" s="407"/>
      <c r="E127" s="407"/>
      <c r="F127" s="500" t="s">
        <v>525</v>
      </c>
      <c r="G127" s="417" t="s">
        <v>291</v>
      </c>
      <c r="H127" s="418">
        <v>52</v>
      </c>
      <c r="I127" s="418">
        <v>1.0860000000000001</v>
      </c>
      <c r="J127" s="418">
        <f t="shared" si="25"/>
        <v>56.472000000000001</v>
      </c>
      <c r="K127" s="429" t="s">
        <v>554</v>
      </c>
      <c r="L127" s="418" t="s">
        <v>291</v>
      </c>
      <c r="M127" s="418">
        <v>48</v>
      </c>
      <c r="N127" s="410"/>
      <c r="O127" s="410"/>
      <c r="P127" s="410"/>
      <c r="Q127" s="410"/>
      <c r="R127" s="410"/>
      <c r="S127" s="410"/>
      <c r="T127" s="410">
        <v>48</v>
      </c>
      <c r="U127" s="410"/>
      <c r="V127" s="410"/>
      <c r="W127" s="410"/>
      <c r="X127" s="410"/>
      <c r="Y127" s="410"/>
      <c r="Z127" s="625"/>
      <c r="AA127" s="649">
        <f t="shared" si="32"/>
        <v>52.128</v>
      </c>
      <c r="AB127" s="411">
        <f t="shared" si="26"/>
        <v>48</v>
      </c>
      <c r="AC127" s="412">
        <f t="shared" si="37"/>
        <v>0</v>
      </c>
      <c r="AD127" s="413">
        <f t="shared" si="35"/>
        <v>-48</v>
      </c>
      <c r="AE127" s="655"/>
      <c r="AF127" s="685">
        <f t="shared" si="27"/>
        <v>0</v>
      </c>
      <c r="AG127" s="474">
        <f t="shared" si="28"/>
        <v>0</v>
      </c>
      <c r="AH127" s="475">
        <f t="shared" si="36"/>
        <v>48</v>
      </c>
      <c r="AI127" s="487"/>
      <c r="AJ127" s="488"/>
      <c r="AK127" s="488"/>
      <c r="AL127" s="488"/>
      <c r="AM127" s="488"/>
      <c r="AN127" s="488"/>
      <c r="AO127" s="488"/>
      <c r="AP127" s="488"/>
      <c r="AQ127" s="488"/>
      <c r="AR127" s="488"/>
      <c r="AS127" s="488"/>
      <c r="AT127" s="488"/>
      <c r="AU127" s="488"/>
      <c r="AV127" s="488"/>
      <c r="AW127" s="488"/>
      <c r="AX127" s="488"/>
      <c r="AY127" s="488"/>
      <c r="AZ127" s="488"/>
      <c r="BA127" s="488"/>
      <c r="BB127" s="488"/>
      <c r="BC127" s="488"/>
      <c r="BD127" s="488"/>
      <c r="BE127" s="488"/>
      <c r="BF127" s="488"/>
      <c r="BG127" s="488"/>
      <c r="BH127" s="488"/>
      <c r="BI127" s="488"/>
    </row>
    <row r="128" spans="1:61" hidden="1" outlineLevel="1">
      <c r="A128" s="405">
        <f t="shared" si="24"/>
        <v>116</v>
      </c>
      <c r="B128" s="497"/>
      <c r="C128" s="498"/>
      <c r="D128" s="407"/>
      <c r="E128" s="407"/>
      <c r="F128" s="500"/>
      <c r="G128" s="417"/>
      <c r="H128" s="418"/>
      <c r="I128" s="418"/>
      <c r="J128" s="418">
        <f t="shared" si="25"/>
        <v>0</v>
      </c>
      <c r="K128" s="429" t="s">
        <v>555</v>
      </c>
      <c r="L128" s="418"/>
      <c r="M128" s="418"/>
      <c r="N128" s="410"/>
      <c r="O128" s="410"/>
      <c r="P128" s="410"/>
      <c r="Q128" s="410"/>
      <c r="R128" s="410"/>
      <c r="S128" s="410"/>
      <c r="T128" s="410"/>
      <c r="U128" s="410"/>
      <c r="V128" s="410"/>
      <c r="W128" s="410"/>
      <c r="X128" s="410"/>
      <c r="Y128" s="410"/>
      <c r="Z128" s="625"/>
      <c r="AA128" s="649">
        <f t="shared" si="32"/>
        <v>0</v>
      </c>
      <c r="AB128" s="411">
        <f t="shared" si="26"/>
        <v>0</v>
      </c>
      <c r="AC128" s="412">
        <f t="shared" ref="AC128:AC141" si="38">H128-AB128</f>
        <v>0</v>
      </c>
      <c r="AD128" s="413">
        <f t="shared" si="35"/>
        <v>0</v>
      </c>
      <c r="AE128" s="655"/>
      <c r="AF128" s="685">
        <f t="shared" si="27"/>
        <v>0</v>
      </c>
      <c r="AG128" s="474">
        <f t="shared" si="28"/>
        <v>0</v>
      </c>
      <c r="AH128" s="475">
        <f t="shared" si="36"/>
        <v>0</v>
      </c>
      <c r="AI128" s="487"/>
      <c r="AJ128" s="488"/>
      <c r="AK128" s="488"/>
      <c r="AL128" s="488"/>
      <c r="AM128" s="488"/>
      <c r="AN128" s="488"/>
      <c r="AO128" s="488"/>
      <c r="AP128" s="488"/>
      <c r="AQ128" s="488"/>
      <c r="AR128" s="488"/>
      <c r="AS128" s="488"/>
      <c r="AT128" s="488"/>
      <c r="AU128" s="488"/>
      <c r="AV128" s="488"/>
      <c r="AW128" s="488"/>
      <c r="AX128" s="488"/>
      <c r="AY128" s="488"/>
      <c r="AZ128" s="488"/>
      <c r="BA128" s="488"/>
      <c r="BB128" s="488"/>
      <c r="BC128" s="488"/>
      <c r="BD128" s="488"/>
      <c r="BE128" s="488"/>
      <c r="BF128" s="488"/>
      <c r="BG128" s="488"/>
      <c r="BH128" s="488"/>
      <c r="BI128" s="488"/>
    </row>
    <row r="129" spans="1:61">
      <c r="A129" s="405">
        <f t="shared" si="24"/>
        <v>117</v>
      </c>
      <c r="B129" s="497" t="s">
        <v>1132</v>
      </c>
      <c r="C129" s="498"/>
      <c r="D129" s="407"/>
      <c r="E129" s="407"/>
      <c r="F129" s="500" t="s">
        <v>526</v>
      </c>
      <c r="G129" s="417" t="s">
        <v>291</v>
      </c>
      <c r="H129" s="418">
        <v>46</v>
      </c>
      <c r="I129" s="418">
        <v>0.23300000000000001</v>
      </c>
      <c r="J129" s="418">
        <f t="shared" si="25"/>
        <v>10.718</v>
      </c>
      <c r="K129" s="429"/>
      <c r="L129" s="418"/>
      <c r="M129" s="418"/>
      <c r="N129" s="410"/>
      <c r="O129" s="410"/>
      <c r="P129" s="410"/>
      <c r="Q129" s="410"/>
      <c r="R129" s="410"/>
      <c r="S129" s="410"/>
      <c r="T129" s="410"/>
      <c r="U129" s="410"/>
      <c r="V129" s="410"/>
      <c r="W129" s="410"/>
      <c r="X129" s="410"/>
      <c r="Y129" s="410"/>
      <c r="Z129" s="625"/>
      <c r="AA129" s="649">
        <f t="shared" si="32"/>
        <v>0</v>
      </c>
      <c r="AB129" s="411">
        <f t="shared" si="26"/>
        <v>0</v>
      </c>
      <c r="AC129" s="412">
        <f t="shared" si="38"/>
        <v>46</v>
      </c>
      <c r="AD129" s="413">
        <f t="shared" si="35"/>
        <v>0</v>
      </c>
      <c r="AE129" s="655"/>
      <c r="AF129" s="685">
        <f t="shared" si="27"/>
        <v>0</v>
      </c>
      <c r="AG129" s="474">
        <f t="shared" si="28"/>
        <v>0</v>
      </c>
      <c r="AH129" s="475">
        <f t="shared" si="36"/>
        <v>0</v>
      </c>
      <c r="AI129" s="487"/>
      <c r="AJ129" s="488"/>
      <c r="AK129" s="488"/>
      <c r="AL129" s="488"/>
      <c r="AM129" s="488"/>
      <c r="AN129" s="488"/>
      <c r="AO129" s="488"/>
      <c r="AP129" s="488"/>
      <c r="AQ129" s="488"/>
      <c r="AR129" s="488"/>
      <c r="AS129" s="488"/>
      <c r="AT129" s="488"/>
      <c r="AU129" s="488"/>
      <c r="AV129" s="488"/>
      <c r="AW129" s="488"/>
      <c r="AX129" s="488"/>
      <c r="AY129" s="488"/>
      <c r="AZ129" s="488"/>
      <c r="BA129" s="488"/>
      <c r="BB129" s="488"/>
      <c r="BC129" s="488"/>
      <c r="BD129" s="488"/>
      <c r="BE129" s="488"/>
      <c r="BF129" s="488"/>
      <c r="BG129" s="488"/>
      <c r="BH129" s="488"/>
      <c r="BI129" s="488"/>
    </row>
    <row r="130" spans="1:61">
      <c r="A130" s="405">
        <f t="shared" si="24"/>
        <v>118</v>
      </c>
      <c r="B130" s="497" t="s">
        <v>1132</v>
      </c>
      <c r="C130" s="498"/>
      <c r="D130" s="407"/>
      <c r="E130" s="407"/>
      <c r="F130" s="500" t="s">
        <v>526</v>
      </c>
      <c r="G130" s="417" t="s">
        <v>291</v>
      </c>
      <c r="H130" s="418">
        <v>46</v>
      </c>
      <c r="I130" s="418"/>
      <c r="J130" s="418">
        <f t="shared" si="25"/>
        <v>0</v>
      </c>
      <c r="K130" s="429"/>
      <c r="L130" s="418"/>
      <c r="M130" s="418"/>
      <c r="N130" s="410"/>
      <c r="O130" s="410"/>
      <c r="P130" s="410"/>
      <c r="Q130" s="410"/>
      <c r="R130" s="410"/>
      <c r="S130" s="410"/>
      <c r="T130" s="410"/>
      <c r="U130" s="410"/>
      <c r="V130" s="410"/>
      <c r="W130" s="410"/>
      <c r="X130" s="410"/>
      <c r="Y130" s="410"/>
      <c r="Z130" s="625"/>
      <c r="AA130" s="649">
        <f t="shared" si="32"/>
        <v>0</v>
      </c>
      <c r="AB130" s="411">
        <f t="shared" si="26"/>
        <v>0</v>
      </c>
      <c r="AC130" s="412">
        <f t="shared" si="38"/>
        <v>46</v>
      </c>
      <c r="AD130" s="413">
        <f t="shared" si="35"/>
        <v>0</v>
      </c>
      <c r="AE130" s="655"/>
      <c r="AF130" s="685">
        <f t="shared" si="27"/>
        <v>0</v>
      </c>
      <c r="AG130" s="474">
        <f t="shared" si="28"/>
        <v>0</v>
      </c>
      <c r="AH130" s="475">
        <f t="shared" si="36"/>
        <v>0</v>
      </c>
      <c r="AI130" s="487"/>
      <c r="AJ130" s="488"/>
      <c r="AK130" s="488"/>
      <c r="AL130" s="488"/>
      <c r="AM130" s="488"/>
      <c r="AN130" s="488"/>
      <c r="AO130" s="488"/>
      <c r="AP130" s="488"/>
      <c r="AQ130" s="488"/>
      <c r="AR130" s="488"/>
      <c r="AS130" s="488"/>
      <c r="AT130" s="488"/>
      <c r="AU130" s="488"/>
      <c r="AV130" s="488"/>
      <c r="AW130" s="488"/>
      <c r="AX130" s="488"/>
      <c r="AY130" s="488"/>
      <c r="AZ130" s="488"/>
      <c r="BA130" s="488"/>
      <c r="BB130" s="488"/>
      <c r="BC130" s="488"/>
      <c r="BD130" s="488"/>
      <c r="BE130" s="488"/>
      <c r="BF130" s="488"/>
      <c r="BG130" s="488"/>
      <c r="BH130" s="488"/>
      <c r="BI130" s="488"/>
    </row>
    <row r="131" spans="1:61">
      <c r="A131" s="405">
        <f t="shared" si="24"/>
        <v>119</v>
      </c>
      <c r="B131" s="498"/>
      <c r="C131" s="498"/>
      <c r="D131" s="407"/>
      <c r="E131" s="407"/>
      <c r="F131" s="500" t="s">
        <v>527</v>
      </c>
      <c r="G131" s="417"/>
      <c r="H131" s="418"/>
      <c r="I131" s="418"/>
      <c r="J131" s="418">
        <f t="shared" si="25"/>
        <v>0</v>
      </c>
      <c r="K131" s="429"/>
      <c r="L131" s="418"/>
      <c r="M131" s="418">
        <v>1</v>
      </c>
      <c r="N131" s="410"/>
      <c r="O131" s="410"/>
      <c r="P131" s="410"/>
      <c r="Q131" s="410"/>
      <c r="R131" s="410"/>
      <c r="S131" s="410"/>
      <c r="T131" s="410"/>
      <c r="U131" s="410"/>
      <c r="V131" s="410"/>
      <c r="W131" s="410">
        <v>1</v>
      </c>
      <c r="X131" s="410"/>
      <c r="Y131" s="410"/>
      <c r="Z131" s="625"/>
      <c r="AA131" s="649">
        <f t="shared" si="32"/>
        <v>0</v>
      </c>
      <c r="AB131" s="411">
        <f t="shared" si="26"/>
        <v>1</v>
      </c>
      <c r="AC131" s="412">
        <f t="shared" si="38"/>
        <v>-1</v>
      </c>
      <c r="AD131" s="413">
        <f t="shared" si="35"/>
        <v>-1</v>
      </c>
      <c r="AE131" s="655"/>
      <c r="AF131" s="685">
        <f t="shared" si="27"/>
        <v>0</v>
      </c>
      <c r="AG131" s="474">
        <f t="shared" si="28"/>
        <v>0</v>
      </c>
      <c r="AH131" s="475">
        <f t="shared" si="36"/>
        <v>1</v>
      </c>
      <c r="AI131" s="487"/>
      <c r="AJ131" s="488"/>
      <c r="AK131" s="488"/>
      <c r="AL131" s="488"/>
      <c r="AM131" s="488"/>
      <c r="AN131" s="488"/>
      <c r="AO131" s="488"/>
      <c r="AP131" s="488"/>
      <c r="AQ131" s="488"/>
      <c r="AR131" s="488"/>
      <c r="AS131" s="488"/>
      <c r="AT131" s="488"/>
      <c r="AU131" s="488"/>
      <c r="AV131" s="488"/>
      <c r="AW131" s="488"/>
      <c r="AX131" s="488"/>
      <c r="AY131" s="488"/>
      <c r="AZ131" s="488"/>
      <c r="BA131" s="488"/>
      <c r="BB131" s="488"/>
      <c r="BC131" s="488"/>
      <c r="BD131" s="488"/>
      <c r="BE131" s="488"/>
      <c r="BF131" s="488"/>
      <c r="BG131" s="488"/>
      <c r="BH131" s="488"/>
      <c r="BI131" s="488"/>
    </row>
    <row r="132" spans="1:61">
      <c r="A132" s="405">
        <f t="shared" si="24"/>
        <v>120</v>
      </c>
      <c r="B132" s="497" t="s">
        <v>374</v>
      </c>
      <c r="C132" s="498"/>
      <c r="D132" s="407"/>
      <c r="E132" s="407"/>
      <c r="F132" s="500" t="s">
        <v>528</v>
      </c>
      <c r="G132" s="409" t="s">
        <v>289</v>
      </c>
      <c r="H132" s="418">
        <v>4.4000000000000004</v>
      </c>
      <c r="I132" s="418">
        <v>2.806</v>
      </c>
      <c r="J132" s="418">
        <f t="shared" si="25"/>
        <v>12.346400000000001</v>
      </c>
      <c r="K132" s="429" t="s">
        <v>527</v>
      </c>
      <c r="L132" s="418" t="s">
        <v>289</v>
      </c>
      <c r="M132" s="418">
        <v>4.4000000000000004</v>
      </c>
      <c r="N132" s="410"/>
      <c r="O132" s="410"/>
      <c r="P132" s="410"/>
      <c r="Q132" s="410"/>
      <c r="R132" s="410"/>
      <c r="S132" s="410"/>
      <c r="T132" s="410"/>
      <c r="U132" s="410">
        <v>4.4000000000000004</v>
      </c>
      <c r="V132" s="410"/>
      <c r="W132" s="410"/>
      <c r="X132" s="410"/>
      <c r="Y132" s="410"/>
      <c r="Z132" s="625"/>
      <c r="AA132" s="649">
        <f t="shared" si="32"/>
        <v>12.346400000000001</v>
      </c>
      <c r="AB132" s="411">
        <f t="shared" si="26"/>
        <v>4.4000000000000004</v>
      </c>
      <c r="AC132" s="412">
        <f t="shared" si="38"/>
        <v>0</v>
      </c>
      <c r="AD132" s="413">
        <f t="shared" si="35"/>
        <v>-4.4000000000000004</v>
      </c>
      <c r="AE132" s="655"/>
      <c r="AF132" s="685">
        <f t="shared" si="27"/>
        <v>0</v>
      </c>
      <c r="AG132" s="474">
        <f t="shared" si="28"/>
        <v>0</v>
      </c>
      <c r="AH132" s="475">
        <f t="shared" si="36"/>
        <v>4.4000000000000004</v>
      </c>
      <c r="AI132" s="487"/>
      <c r="AJ132" s="488"/>
      <c r="AK132" s="488"/>
      <c r="AL132" s="488"/>
      <c r="AM132" s="488"/>
      <c r="AN132" s="488"/>
      <c r="AO132" s="488"/>
      <c r="AP132" s="488"/>
      <c r="AQ132" s="488"/>
      <c r="AR132" s="488"/>
      <c r="AS132" s="488"/>
      <c r="AT132" s="488"/>
      <c r="AU132" s="488"/>
      <c r="AV132" s="488"/>
      <c r="AW132" s="488"/>
      <c r="AX132" s="488"/>
      <c r="AY132" s="488"/>
      <c r="AZ132" s="488"/>
      <c r="BA132" s="488"/>
      <c r="BB132" s="488"/>
      <c r="BC132" s="488"/>
      <c r="BD132" s="488"/>
      <c r="BE132" s="488"/>
      <c r="BF132" s="488"/>
      <c r="BG132" s="488"/>
      <c r="BH132" s="488"/>
      <c r="BI132" s="488"/>
    </row>
    <row r="133" spans="1:61" ht="30">
      <c r="A133" s="405">
        <f t="shared" si="24"/>
        <v>121</v>
      </c>
      <c r="B133" s="497" t="s">
        <v>81</v>
      </c>
      <c r="C133" s="498" t="s">
        <v>82</v>
      </c>
      <c r="D133" s="407" t="s">
        <v>291</v>
      </c>
      <c r="E133" s="407">
        <v>58.6</v>
      </c>
      <c r="F133" s="499" t="s">
        <v>82</v>
      </c>
      <c r="G133" s="409" t="s">
        <v>291</v>
      </c>
      <c r="H133" s="410">
        <v>58.6</v>
      </c>
      <c r="I133" s="410">
        <v>1.0860000000000001</v>
      </c>
      <c r="J133" s="410">
        <f t="shared" si="25"/>
        <v>63.639600000000009</v>
      </c>
      <c r="K133" s="410"/>
      <c r="L133" s="410" t="s">
        <v>291</v>
      </c>
      <c r="M133" s="410"/>
      <c r="N133" s="410"/>
      <c r="O133" s="410"/>
      <c r="P133" s="410"/>
      <c r="Q133" s="410"/>
      <c r="R133" s="410"/>
      <c r="S133" s="410">
        <v>50</v>
      </c>
      <c r="T133" s="410"/>
      <c r="U133" s="410"/>
      <c r="V133" s="410"/>
      <c r="W133" s="410"/>
      <c r="X133" s="410"/>
      <c r="Y133" s="410"/>
      <c r="Z133" s="625"/>
      <c r="AA133" s="649">
        <f t="shared" si="32"/>
        <v>54.300000000000004</v>
      </c>
      <c r="AB133" s="411">
        <f t="shared" si="26"/>
        <v>50</v>
      </c>
      <c r="AC133" s="412">
        <f t="shared" si="38"/>
        <v>8.6000000000000014</v>
      </c>
      <c r="AD133" s="413">
        <f t="shared" si="35"/>
        <v>8.6000000000000014</v>
      </c>
      <c r="AE133" s="655"/>
      <c r="AF133" s="685">
        <f t="shared" si="27"/>
        <v>0</v>
      </c>
      <c r="AG133" s="474">
        <f t="shared" si="28"/>
        <v>0</v>
      </c>
      <c r="AH133" s="475">
        <f t="shared" si="36"/>
        <v>50</v>
      </c>
      <c r="AI133" s="487"/>
      <c r="AJ133" s="488"/>
      <c r="AK133" s="488"/>
      <c r="AL133" s="488"/>
      <c r="AM133" s="488"/>
      <c r="AN133" s="488"/>
      <c r="AO133" s="488"/>
      <c r="AP133" s="488"/>
      <c r="AQ133" s="488"/>
      <c r="AR133" s="488"/>
      <c r="AS133" s="488"/>
      <c r="AT133" s="488"/>
      <c r="AU133" s="488"/>
      <c r="AV133" s="488"/>
      <c r="AW133" s="488"/>
      <c r="AX133" s="488"/>
      <c r="AY133" s="488"/>
      <c r="AZ133" s="488"/>
      <c r="BA133" s="488"/>
      <c r="BB133" s="488"/>
      <c r="BC133" s="488"/>
      <c r="BD133" s="488"/>
      <c r="BE133" s="488"/>
      <c r="BF133" s="488"/>
      <c r="BG133" s="488"/>
      <c r="BH133" s="488"/>
      <c r="BI133" s="488"/>
    </row>
    <row r="134" spans="1:61" ht="45">
      <c r="A134" s="405">
        <f t="shared" si="24"/>
        <v>122</v>
      </c>
      <c r="B134" s="497" t="s">
        <v>83</v>
      </c>
      <c r="C134" s="498" t="s">
        <v>84</v>
      </c>
      <c r="D134" s="407" t="s">
        <v>291</v>
      </c>
      <c r="E134" s="407">
        <v>0</v>
      </c>
      <c r="F134" s="499" t="s">
        <v>84</v>
      </c>
      <c r="G134" s="409" t="s">
        <v>291</v>
      </c>
      <c r="H134" s="410">
        <v>0</v>
      </c>
      <c r="I134" s="410">
        <v>2.4289999999999998</v>
      </c>
      <c r="J134" s="410">
        <f t="shared" si="25"/>
        <v>0</v>
      </c>
      <c r="K134" s="410"/>
      <c r="L134" s="410" t="s">
        <v>291</v>
      </c>
      <c r="M134" s="410"/>
      <c r="N134" s="410"/>
      <c r="O134" s="410"/>
      <c r="P134" s="410"/>
      <c r="Q134" s="410"/>
      <c r="R134" s="410"/>
      <c r="S134" s="410"/>
      <c r="T134" s="410"/>
      <c r="U134" s="410"/>
      <c r="V134" s="410"/>
      <c r="W134" s="410"/>
      <c r="X134" s="410"/>
      <c r="Y134" s="410"/>
      <c r="Z134" s="625"/>
      <c r="AA134" s="649">
        <f t="shared" si="32"/>
        <v>0</v>
      </c>
      <c r="AB134" s="411">
        <f t="shared" si="26"/>
        <v>0</v>
      </c>
      <c r="AC134" s="412">
        <f t="shared" si="38"/>
        <v>0</v>
      </c>
      <c r="AD134" s="413">
        <f t="shared" si="35"/>
        <v>0</v>
      </c>
      <c r="AE134" s="655"/>
      <c r="AF134" s="685">
        <f t="shared" si="27"/>
        <v>0</v>
      </c>
      <c r="AG134" s="474">
        <f t="shared" si="28"/>
        <v>0</v>
      </c>
      <c r="AH134" s="475">
        <f t="shared" si="36"/>
        <v>0</v>
      </c>
      <c r="AI134" s="487"/>
      <c r="AJ134" s="488"/>
      <c r="AK134" s="488"/>
      <c r="AL134" s="488"/>
      <c r="AM134" s="488"/>
      <c r="AN134" s="488"/>
      <c r="AO134" s="488"/>
      <c r="AP134" s="488"/>
      <c r="AQ134" s="488"/>
      <c r="AR134" s="488"/>
      <c r="AS134" s="488"/>
      <c r="AT134" s="488"/>
      <c r="AU134" s="488"/>
      <c r="AV134" s="488"/>
      <c r="AW134" s="488"/>
      <c r="AX134" s="488"/>
      <c r="AY134" s="488"/>
      <c r="AZ134" s="488"/>
      <c r="BA134" s="488"/>
      <c r="BB134" s="488"/>
      <c r="BC134" s="488"/>
      <c r="BD134" s="488"/>
      <c r="BE134" s="488"/>
      <c r="BF134" s="488"/>
      <c r="BG134" s="488"/>
      <c r="BH134" s="488"/>
      <c r="BI134" s="488"/>
    </row>
    <row r="135" spans="1:61" ht="30">
      <c r="A135" s="405">
        <f t="shared" si="24"/>
        <v>123</v>
      </c>
      <c r="B135" s="497" t="s">
        <v>85</v>
      </c>
      <c r="C135" s="498" t="s">
        <v>86</v>
      </c>
      <c r="D135" s="407" t="s">
        <v>294</v>
      </c>
      <c r="E135" s="407">
        <v>2</v>
      </c>
      <c r="F135" s="499" t="s">
        <v>86</v>
      </c>
      <c r="G135" s="409" t="s">
        <v>294</v>
      </c>
      <c r="H135" s="410">
        <v>2</v>
      </c>
      <c r="I135" s="410">
        <v>36.869</v>
      </c>
      <c r="J135" s="410">
        <f t="shared" si="25"/>
        <v>73.738</v>
      </c>
      <c r="K135" s="410"/>
      <c r="L135" s="410" t="s">
        <v>294</v>
      </c>
      <c r="M135" s="410"/>
      <c r="N135" s="410"/>
      <c r="O135" s="410"/>
      <c r="P135" s="410"/>
      <c r="Q135" s="410"/>
      <c r="R135" s="410"/>
      <c r="S135" s="410">
        <v>1</v>
      </c>
      <c r="T135" s="410"/>
      <c r="U135" s="410"/>
      <c r="V135" s="410"/>
      <c r="W135" s="410"/>
      <c r="X135" s="410"/>
      <c r="Y135" s="410"/>
      <c r="Z135" s="625"/>
      <c r="AA135" s="649">
        <f t="shared" si="32"/>
        <v>36.869</v>
      </c>
      <c r="AB135" s="411">
        <f t="shared" si="26"/>
        <v>1</v>
      </c>
      <c r="AC135" s="412">
        <f t="shared" si="38"/>
        <v>1</v>
      </c>
      <c r="AD135" s="413">
        <f t="shared" si="35"/>
        <v>1</v>
      </c>
      <c r="AE135" s="655"/>
      <c r="AF135" s="685">
        <f t="shared" si="27"/>
        <v>0</v>
      </c>
      <c r="AG135" s="474">
        <f t="shared" si="28"/>
        <v>0</v>
      </c>
      <c r="AH135" s="475">
        <f t="shared" si="36"/>
        <v>1</v>
      </c>
      <c r="AI135" s="487"/>
      <c r="AJ135" s="488"/>
      <c r="AK135" s="488"/>
      <c r="AL135" s="488"/>
      <c r="AM135" s="488"/>
      <c r="AN135" s="488"/>
      <c r="AO135" s="488"/>
      <c r="AP135" s="488"/>
      <c r="AQ135" s="488"/>
      <c r="AR135" s="488"/>
      <c r="AS135" s="488"/>
      <c r="AT135" s="488"/>
      <c r="AU135" s="488"/>
      <c r="AV135" s="488"/>
      <c r="AW135" s="488"/>
      <c r="AX135" s="488"/>
      <c r="AY135" s="488"/>
      <c r="AZ135" s="488"/>
      <c r="BA135" s="488"/>
      <c r="BB135" s="488"/>
      <c r="BC135" s="488"/>
      <c r="BD135" s="488"/>
      <c r="BE135" s="488"/>
      <c r="BF135" s="488"/>
      <c r="BG135" s="488"/>
      <c r="BH135" s="488"/>
      <c r="BI135" s="488"/>
    </row>
    <row r="136" spans="1:61" ht="45">
      <c r="A136" s="405">
        <f t="shared" si="24"/>
        <v>124</v>
      </c>
      <c r="B136" s="497" t="s">
        <v>87</v>
      </c>
      <c r="C136" s="498" t="s">
        <v>88</v>
      </c>
      <c r="D136" s="407" t="s">
        <v>291</v>
      </c>
      <c r="E136" s="407">
        <v>44</v>
      </c>
      <c r="F136" s="499" t="s">
        <v>88</v>
      </c>
      <c r="G136" s="409" t="s">
        <v>291</v>
      </c>
      <c r="H136" s="410">
        <v>44</v>
      </c>
      <c r="I136" s="410">
        <v>3.6749999999999998</v>
      </c>
      <c r="J136" s="410">
        <f t="shared" si="25"/>
        <v>161.69999999999999</v>
      </c>
      <c r="K136" s="410"/>
      <c r="L136" s="410" t="s">
        <v>291</v>
      </c>
      <c r="M136" s="410"/>
      <c r="N136" s="410"/>
      <c r="O136" s="410"/>
      <c r="P136" s="410"/>
      <c r="Q136" s="410"/>
      <c r="R136" s="410"/>
      <c r="S136" s="410">
        <v>44</v>
      </c>
      <c r="T136" s="410"/>
      <c r="U136" s="410"/>
      <c r="V136" s="410"/>
      <c r="W136" s="410"/>
      <c r="X136" s="410"/>
      <c r="Y136" s="410"/>
      <c r="Z136" s="625"/>
      <c r="AA136" s="649">
        <f t="shared" si="32"/>
        <v>161.69999999999999</v>
      </c>
      <c r="AB136" s="411">
        <f t="shared" si="26"/>
        <v>44</v>
      </c>
      <c r="AC136" s="412">
        <f t="shared" si="38"/>
        <v>0</v>
      </c>
      <c r="AD136" s="413">
        <f t="shared" si="35"/>
        <v>0</v>
      </c>
      <c r="AE136" s="655"/>
      <c r="AF136" s="685">
        <f t="shared" si="27"/>
        <v>0</v>
      </c>
      <c r="AG136" s="474">
        <f t="shared" si="28"/>
        <v>0</v>
      </c>
      <c r="AH136" s="475">
        <f t="shared" si="36"/>
        <v>44</v>
      </c>
      <c r="AI136" s="487"/>
      <c r="AJ136" s="488"/>
      <c r="AK136" s="488"/>
      <c r="AL136" s="488"/>
      <c r="AM136" s="488"/>
      <c r="AN136" s="488"/>
      <c r="AO136" s="488"/>
      <c r="AP136" s="488"/>
      <c r="AQ136" s="488"/>
      <c r="AR136" s="488"/>
      <c r="AS136" s="488"/>
      <c r="AT136" s="488"/>
      <c r="AU136" s="488"/>
      <c r="AV136" s="488"/>
      <c r="AW136" s="488"/>
      <c r="AX136" s="488"/>
      <c r="AY136" s="488"/>
      <c r="AZ136" s="488"/>
      <c r="BA136" s="488"/>
      <c r="BB136" s="488"/>
      <c r="BC136" s="488"/>
      <c r="BD136" s="488"/>
      <c r="BE136" s="488"/>
      <c r="BF136" s="488"/>
      <c r="BG136" s="488"/>
      <c r="BH136" s="488"/>
      <c r="BI136" s="488"/>
    </row>
    <row r="137" spans="1:61" ht="30">
      <c r="A137" s="405">
        <f t="shared" si="24"/>
        <v>125</v>
      </c>
      <c r="B137" s="497" t="s">
        <v>89</v>
      </c>
      <c r="C137" s="498" t="s">
        <v>90</v>
      </c>
      <c r="D137" s="407" t="s">
        <v>291</v>
      </c>
      <c r="E137" s="407">
        <v>44</v>
      </c>
      <c r="F137" s="499" t="s">
        <v>90</v>
      </c>
      <c r="G137" s="409" t="s">
        <v>291</v>
      </c>
      <c r="H137" s="410">
        <v>44</v>
      </c>
      <c r="I137" s="410">
        <v>1.2529999999999999</v>
      </c>
      <c r="J137" s="410">
        <f t="shared" si="25"/>
        <v>55.131999999999998</v>
      </c>
      <c r="K137" s="410"/>
      <c r="L137" s="410" t="s">
        <v>291</v>
      </c>
      <c r="M137" s="410"/>
      <c r="N137" s="410"/>
      <c r="O137" s="410"/>
      <c r="P137" s="410"/>
      <c r="Q137" s="410"/>
      <c r="R137" s="410"/>
      <c r="S137" s="410">
        <v>44</v>
      </c>
      <c r="T137" s="410"/>
      <c r="U137" s="410"/>
      <c r="V137" s="410"/>
      <c r="W137" s="410"/>
      <c r="X137" s="410"/>
      <c r="Y137" s="410"/>
      <c r="Z137" s="625"/>
      <c r="AA137" s="649">
        <f t="shared" si="32"/>
        <v>55.131999999999998</v>
      </c>
      <c r="AB137" s="411">
        <f t="shared" si="26"/>
        <v>44</v>
      </c>
      <c r="AC137" s="412">
        <f t="shared" si="38"/>
        <v>0</v>
      </c>
      <c r="AD137" s="413">
        <f t="shared" si="35"/>
        <v>0</v>
      </c>
      <c r="AE137" s="655"/>
      <c r="AF137" s="685">
        <f t="shared" si="27"/>
        <v>0</v>
      </c>
      <c r="AG137" s="474">
        <f t="shared" si="28"/>
        <v>0</v>
      </c>
      <c r="AH137" s="475">
        <f t="shared" si="36"/>
        <v>44</v>
      </c>
      <c r="AI137" s="487"/>
      <c r="AJ137" s="488"/>
      <c r="AK137" s="488"/>
      <c r="AL137" s="488"/>
      <c r="AM137" s="488"/>
      <c r="AN137" s="488"/>
      <c r="AO137" s="488"/>
      <c r="AP137" s="488"/>
      <c r="AQ137" s="488"/>
      <c r="AR137" s="488"/>
      <c r="AS137" s="488"/>
      <c r="AT137" s="488"/>
      <c r="AU137" s="488"/>
      <c r="AV137" s="488"/>
      <c r="AW137" s="488"/>
      <c r="AX137" s="488"/>
      <c r="AY137" s="488"/>
      <c r="AZ137" s="488"/>
      <c r="BA137" s="488"/>
      <c r="BB137" s="488"/>
      <c r="BC137" s="488"/>
      <c r="BD137" s="488"/>
      <c r="BE137" s="488"/>
      <c r="BF137" s="488"/>
      <c r="BG137" s="488"/>
      <c r="BH137" s="488"/>
      <c r="BI137" s="488"/>
    </row>
    <row r="138" spans="1:61">
      <c r="A138" s="405">
        <f t="shared" si="24"/>
        <v>126</v>
      </c>
      <c r="B138" s="497" t="s">
        <v>91</v>
      </c>
      <c r="C138" s="498" t="s">
        <v>92</v>
      </c>
      <c r="D138" s="407" t="s">
        <v>295</v>
      </c>
      <c r="E138" s="407">
        <v>2</v>
      </c>
      <c r="F138" s="499" t="s">
        <v>92</v>
      </c>
      <c r="G138" s="409" t="s">
        <v>295</v>
      </c>
      <c r="H138" s="410">
        <v>2</v>
      </c>
      <c r="I138" s="410">
        <v>8.2390000000000008</v>
      </c>
      <c r="J138" s="410">
        <f t="shared" si="25"/>
        <v>16.478000000000002</v>
      </c>
      <c r="K138" s="410"/>
      <c r="L138" s="410" t="s">
        <v>295</v>
      </c>
      <c r="M138" s="410"/>
      <c r="N138" s="410"/>
      <c r="O138" s="410"/>
      <c r="P138" s="410"/>
      <c r="Q138" s="410"/>
      <c r="R138" s="410"/>
      <c r="S138" s="410">
        <v>2</v>
      </c>
      <c r="T138" s="410"/>
      <c r="U138" s="410"/>
      <c r="V138" s="410"/>
      <c r="W138" s="410"/>
      <c r="X138" s="410"/>
      <c r="Y138" s="410"/>
      <c r="Z138" s="625"/>
      <c r="AA138" s="649">
        <f t="shared" si="32"/>
        <v>16.478000000000002</v>
      </c>
      <c r="AB138" s="411">
        <f t="shared" si="26"/>
        <v>2</v>
      </c>
      <c r="AC138" s="412">
        <f t="shared" si="38"/>
        <v>0</v>
      </c>
      <c r="AD138" s="413">
        <f t="shared" si="35"/>
        <v>0</v>
      </c>
      <c r="AE138" s="655"/>
      <c r="AF138" s="685">
        <f t="shared" si="27"/>
        <v>0</v>
      </c>
      <c r="AG138" s="474">
        <f t="shared" si="28"/>
        <v>0</v>
      </c>
      <c r="AH138" s="475">
        <f t="shared" si="36"/>
        <v>2</v>
      </c>
      <c r="AI138" s="487"/>
      <c r="AJ138" s="488"/>
      <c r="AK138" s="488"/>
      <c r="AL138" s="488"/>
      <c r="AM138" s="488"/>
      <c r="AN138" s="488"/>
      <c r="AO138" s="488"/>
      <c r="AP138" s="488"/>
      <c r="AQ138" s="488"/>
      <c r="AR138" s="488"/>
      <c r="AS138" s="488"/>
      <c r="AT138" s="488"/>
      <c r="AU138" s="488"/>
      <c r="AV138" s="488"/>
      <c r="AW138" s="488"/>
      <c r="AX138" s="488"/>
      <c r="AY138" s="488"/>
      <c r="AZ138" s="488"/>
      <c r="BA138" s="488"/>
      <c r="BB138" s="488"/>
      <c r="BC138" s="488"/>
      <c r="BD138" s="488"/>
      <c r="BE138" s="488"/>
      <c r="BF138" s="488"/>
      <c r="BG138" s="488"/>
      <c r="BH138" s="488"/>
      <c r="BI138" s="488"/>
    </row>
    <row r="139" spans="1:61" ht="30">
      <c r="A139" s="405">
        <f t="shared" si="24"/>
        <v>127</v>
      </c>
      <c r="B139" s="497" t="s">
        <v>93</v>
      </c>
      <c r="C139" s="498" t="s">
        <v>94</v>
      </c>
      <c r="D139" s="407" t="s">
        <v>296</v>
      </c>
      <c r="E139" s="407">
        <v>4</v>
      </c>
      <c r="F139" s="499" t="s">
        <v>94</v>
      </c>
      <c r="G139" s="409" t="s">
        <v>296</v>
      </c>
      <c r="H139" s="410">
        <v>4</v>
      </c>
      <c r="I139" s="410">
        <v>1.054</v>
      </c>
      <c r="J139" s="410">
        <f t="shared" si="25"/>
        <v>4.2160000000000002</v>
      </c>
      <c r="K139" s="410"/>
      <c r="L139" s="410" t="s">
        <v>296</v>
      </c>
      <c r="M139" s="410"/>
      <c r="N139" s="410"/>
      <c r="O139" s="410"/>
      <c r="P139" s="410"/>
      <c r="Q139" s="410"/>
      <c r="R139" s="410"/>
      <c r="S139" s="410">
        <v>4</v>
      </c>
      <c r="T139" s="410"/>
      <c r="U139" s="410"/>
      <c r="V139" s="410"/>
      <c r="W139" s="410"/>
      <c r="X139" s="410"/>
      <c r="Y139" s="410"/>
      <c r="Z139" s="625"/>
      <c r="AA139" s="649">
        <f t="shared" si="32"/>
        <v>4.2160000000000002</v>
      </c>
      <c r="AB139" s="411">
        <f t="shared" si="26"/>
        <v>4</v>
      </c>
      <c r="AC139" s="412">
        <f t="shared" si="38"/>
        <v>0</v>
      </c>
      <c r="AD139" s="413">
        <f t="shared" si="35"/>
        <v>0</v>
      </c>
      <c r="AE139" s="655"/>
      <c r="AF139" s="685">
        <f t="shared" si="27"/>
        <v>0</v>
      </c>
      <c r="AG139" s="474">
        <f t="shared" si="28"/>
        <v>0</v>
      </c>
      <c r="AH139" s="475">
        <f t="shared" si="36"/>
        <v>4</v>
      </c>
      <c r="AI139" s="487"/>
      <c r="AJ139" s="488"/>
      <c r="AK139" s="488"/>
      <c r="AL139" s="488"/>
      <c r="AM139" s="488"/>
      <c r="AN139" s="488"/>
      <c r="AO139" s="488"/>
      <c r="AP139" s="488"/>
      <c r="AQ139" s="488"/>
      <c r="AR139" s="488"/>
      <c r="AS139" s="488"/>
      <c r="AT139" s="488"/>
      <c r="AU139" s="488"/>
      <c r="AV139" s="488"/>
      <c r="AW139" s="488"/>
      <c r="AX139" s="488"/>
      <c r="AY139" s="488"/>
      <c r="AZ139" s="488"/>
      <c r="BA139" s="488"/>
      <c r="BB139" s="488"/>
      <c r="BC139" s="488"/>
      <c r="BD139" s="488"/>
      <c r="BE139" s="488"/>
      <c r="BF139" s="488"/>
      <c r="BG139" s="488"/>
      <c r="BH139" s="488"/>
      <c r="BI139" s="488"/>
    </row>
    <row r="140" spans="1:61">
      <c r="A140" s="405">
        <f t="shared" si="24"/>
        <v>128</v>
      </c>
      <c r="B140" s="497" t="s">
        <v>95</v>
      </c>
      <c r="C140" s="498" t="s">
        <v>96</v>
      </c>
      <c r="D140" s="407" t="s">
        <v>289</v>
      </c>
      <c r="E140" s="407">
        <v>0.09</v>
      </c>
      <c r="F140" s="499" t="s">
        <v>96</v>
      </c>
      <c r="G140" s="409" t="s">
        <v>289</v>
      </c>
      <c r="H140" s="410">
        <v>0.09</v>
      </c>
      <c r="I140" s="410">
        <v>8.6159999999999997</v>
      </c>
      <c r="J140" s="410">
        <f t="shared" si="25"/>
        <v>0.77543999999999991</v>
      </c>
      <c r="K140" s="410"/>
      <c r="L140" s="410" t="s">
        <v>289</v>
      </c>
      <c r="M140" s="410"/>
      <c r="N140" s="410"/>
      <c r="O140" s="410"/>
      <c r="P140" s="410"/>
      <c r="Q140" s="410"/>
      <c r="R140" s="410"/>
      <c r="S140" s="410">
        <v>0.09</v>
      </c>
      <c r="T140" s="410"/>
      <c r="U140" s="410"/>
      <c r="V140" s="410"/>
      <c r="W140" s="410"/>
      <c r="X140" s="410"/>
      <c r="Y140" s="410"/>
      <c r="Z140" s="625"/>
      <c r="AA140" s="649">
        <f t="shared" si="32"/>
        <v>0.77543999999999991</v>
      </c>
      <c r="AB140" s="411">
        <f t="shared" si="26"/>
        <v>0.09</v>
      </c>
      <c r="AC140" s="412">
        <f t="shared" si="38"/>
        <v>0</v>
      </c>
      <c r="AD140" s="413">
        <f t="shared" si="35"/>
        <v>0</v>
      </c>
      <c r="AE140" s="655"/>
      <c r="AF140" s="685">
        <f t="shared" si="27"/>
        <v>0</v>
      </c>
      <c r="AG140" s="474">
        <f t="shared" si="28"/>
        <v>0</v>
      </c>
      <c r="AH140" s="475">
        <f t="shared" si="36"/>
        <v>0.09</v>
      </c>
      <c r="AI140" s="487"/>
      <c r="AJ140" s="488"/>
      <c r="AK140" s="488"/>
      <c r="AL140" s="488"/>
      <c r="AM140" s="488"/>
      <c r="AN140" s="488"/>
      <c r="AO140" s="488"/>
      <c r="AP140" s="488"/>
      <c r="AQ140" s="488"/>
      <c r="AR140" s="488"/>
      <c r="AS140" s="488"/>
      <c r="AT140" s="488"/>
      <c r="AU140" s="488"/>
      <c r="AV140" s="488"/>
      <c r="AW140" s="488"/>
      <c r="AX140" s="488"/>
      <c r="AY140" s="488"/>
      <c r="AZ140" s="488"/>
      <c r="BA140" s="488"/>
      <c r="BB140" s="488"/>
      <c r="BC140" s="488"/>
      <c r="BD140" s="488"/>
      <c r="BE140" s="488"/>
      <c r="BF140" s="488"/>
      <c r="BG140" s="488"/>
      <c r="BH140" s="488"/>
      <c r="BI140" s="488"/>
    </row>
    <row r="141" spans="1:61">
      <c r="A141" s="405">
        <f t="shared" si="24"/>
        <v>129</v>
      </c>
      <c r="B141" s="497" t="s">
        <v>74</v>
      </c>
      <c r="C141" s="498" t="s">
        <v>75</v>
      </c>
      <c r="D141" s="407" t="s">
        <v>293</v>
      </c>
      <c r="E141" s="407">
        <v>16.96</v>
      </c>
      <c r="F141" s="499" t="s">
        <v>75</v>
      </c>
      <c r="G141" s="409" t="s">
        <v>293</v>
      </c>
      <c r="H141" s="410">
        <v>16.96</v>
      </c>
      <c r="I141" s="410">
        <v>0.28000000000000003</v>
      </c>
      <c r="J141" s="410">
        <f t="shared" si="25"/>
        <v>4.748800000000001</v>
      </c>
      <c r="K141" s="410"/>
      <c r="L141" s="410" t="s">
        <v>293</v>
      </c>
      <c r="M141" s="410"/>
      <c r="N141" s="410"/>
      <c r="O141" s="410"/>
      <c r="P141" s="410"/>
      <c r="Q141" s="410"/>
      <c r="R141" s="410"/>
      <c r="S141" s="410">
        <v>16.96</v>
      </c>
      <c r="T141" s="410"/>
      <c r="U141" s="410"/>
      <c r="V141" s="410"/>
      <c r="W141" s="410"/>
      <c r="X141" s="410"/>
      <c r="Y141" s="410"/>
      <c r="Z141" s="625"/>
      <c r="AA141" s="649">
        <f t="shared" si="32"/>
        <v>4.748800000000001</v>
      </c>
      <c r="AB141" s="411">
        <f t="shared" si="26"/>
        <v>16.96</v>
      </c>
      <c r="AC141" s="412">
        <f t="shared" si="38"/>
        <v>0</v>
      </c>
      <c r="AD141" s="413">
        <f t="shared" si="35"/>
        <v>0</v>
      </c>
      <c r="AE141" s="655"/>
      <c r="AF141" s="685">
        <f t="shared" si="27"/>
        <v>0</v>
      </c>
      <c r="AG141" s="474">
        <f t="shared" si="28"/>
        <v>0</v>
      </c>
      <c r="AH141" s="475">
        <f t="shared" si="36"/>
        <v>16.96</v>
      </c>
      <c r="AI141" s="487"/>
      <c r="AJ141" s="488"/>
      <c r="AK141" s="488"/>
      <c r="AL141" s="488"/>
      <c r="AM141" s="488"/>
      <c r="AN141" s="488"/>
      <c r="AO141" s="488"/>
      <c r="AP141" s="488"/>
      <c r="AQ141" s="488"/>
      <c r="AR141" s="488"/>
      <c r="AS141" s="488"/>
      <c r="AT141" s="488"/>
      <c r="AU141" s="488"/>
      <c r="AV141" s="488"/>
      <c r="AW141" s="488"/>
      <c r="AX141" s="488"/>
      <c r="AY141" s="488"/>
      <c r="AZ141" s="488"/>
      <c r="BA141" s="488"/>
      <c r="BB141" s="488"/>
      <c r="BC141" s="488"/>
      <c r="BD141" s="488"/>
      <c r="BE141" s="488"/>
      <c r="BF141" s="488"/>
      <c r="BG141" s="488"/>
      <c r="BH141" s="488"/>
      <c r="BI141" s="488"/>
    </row>
    <row r="142" spans="1:61" s="65" customFormat="1">
      <c r="A142" s="397">
        <f t="shared" si="24"/>
        <v>130</v>
      </c>
      <c r="B142" s="501"/>
      <c r="C142" s="502" t="s">
        <v>97</v>
      </c>
      <c r="D142" s="423"/>
      <c r="E142" s="423"/>
      <c r="F142" s="503" t="s">
        <v>97</v>
      </c>
      <c r="G142" s="424"/>
      <c r="H142" s="425"/>
      <c r="I142" s="425"/>
      <c r="J142" s="425"/>
      <c r="K142" s="425"/>
      <c r="L142" s="425"/>
      <c r="M142" s="425"/>
      <c r="N142" s="425"/>
      <c r="O142" s="425"/>
      <c r="P142" s="425"/>
      <c r="Q142" s="425"/>
      <c r="R142" s="425"/>
      <c r="S142" s="425"/>
      <c r="T142" s="425"/>
      <c r="U142" s="425"/>
      <c r="V142" s="425"/>
      <c r="W142" s="425"/>
      <c r="X142" s="425"/>
      <c r="Y142" s="425"/>
      <c r="Z142" s="631"/>
      <c r="AA142" s="663"/>
      <c r="AB142" s="426"/>
      <c r="AC142" s="427"/>
      <c r="AD142" s="424"/>
      <c r="AE142" s="642"/>
      <c r="AF142" s="687">
        <f t="shared" si="27"/>
        <v>0</v>
      </c>
      <c r="AG142" s="476"/>
      <c r="AH142" s="477"/>
      <c r="AI142" s="485"/>
      <c r="AJ142" s="486"/>
      <c r="AK142" s="486"/>
      <c r="AL142" s="486"/>
      <c r="AM142" s="486"/>
      <c r="AN142" s="486"/>
      <c r="AO142" s="486"/>
      <c r="AP142" s="486"/>
      <c r="AQ142" s="486"/>
      <c r="AR142" s="486"/>
      <c r="AS142" s="486"/>
      <c r="AT142" s="486"/>
      <c r="AU142" s="486"/>
      <c r="AV142" s="486"/>
      <c r="AW142" s="486"/>
      <c r="AX142" s="486"/>
      <c r="AY142" s="486"/>
      <c r="AZ142" s="486"/>
      <c r="BA142" s="486"/>
      <c r="BB142" s="486"/>
      <c r="BC142" s="486"/>
      <c r="BD142" s="486"/>
      <c r="BE142" s="486"/>
      <c r="BF142" s="486"/>
      <c r="BG142" s="486"/>
      <c r="BH142" s="486"/>
      <c r="BI142" s="486"/>
    </row>
    <row r="143" spans="1:61" s="65" customFormat="1" ht="30">
      <c r="A143" s="397">
        <f t="shared" ref="A143:A206" si="39">A142+1</f>
        <v>131</v>
      </c>
      <c r="B143" s="501"/>
      <c r="C143" s="502" t="s">
        <v>566</v>
      </c>
      <c r="D143" s="423"/>
      <c r="E143" s="423"/>
      <c r="F143" s="503" t="s">
        <v>566</v>
      </c>
      <c r="G143" s="424"/>
      <c r="H143" s="425"/>
      <c r="I143" s="425"/>
      <c r="J143" s="425"/>
      <c r="K143" s="425"/>
      <c r="L143" s="425"/>
      <c r="M143" s="425"/>
      <c r="N143" s="425"/>
      <c r="O143" s="425"/>
      <c r="P143" s="425"/>
      <c r="Q143" s="425"/>
      <c r="R143" s="425"/>
      <c r="S143" s="425"/>
      <c r="T143" s="425"/>
      <c r="U143" s="425"/>
      <c r="V143" s="425"/>
      <c r="W143" s="425"/>
      <c r="X143" s="425"/>
      <c r="Y143" s="425"/>
      <c r="Z143" s="631"/>
      <c r="AA143" s="663"/>
      <c r="AB143" s="426"/>
      <c r="AC143" s="427"/>
      <c r="AD143" s="424"/>
      <c r="AE143" s="642"/>
      <c r="AF143" s="687">
        <f t="shared" ref="AF143:AF206" si="40">I143*AG143</f>
        <v>0</v>
      </c>
      <c r="AG143" s="476"/>
      <c r="AH143" s="477"/>
      <c r="AI143" s="485"/>
      <c r="AJ143" s="486"/>
      <c r="AK143" s="486"/>
      <c r="AL143" s="486"/>
      <c r="AM143" s="486"/>
      <c r="AN143" s="486"/>
      <c r="AO143" s="486"/>
      <c r="AP143" s="486"/>
      <c r="AQ143" s="486"/>
      <c r="AR143" s="486"/>
      <c r="AS143" s="486"/>
      <c r="AT143" s="486"/>
      <c r="AU143" s="486"/>
      <c r="AV143" s="486"/>
      <c r="AW143" s="486"/>
      <c r="AX143" s="486"/>
      <c r="AY143" s="486"/>
      <c r="AZ143" s="486"/>
      <c r="BA143" s="486"/>
      <c r="BB143" s="486"/>
      <c r="BC143" s="486"/>
      <c r="BD143" s="486"/>
      <c r="BE143" s="486"/>
      <c r="BF143" s="486"/>
      <c r="BG143" s="486"/>
      <c r="BH143" s="486"/>
      <c r="BI143" s="486"/>
    </row>
    <row r="144" spans="1:61" ht="75">
      <c r="A144" s="405">
        <f t="shared" si="39"/>
        <v>132</v>
      </c>
      <c r="B144" s="497" t="s">
        <v>98</v>
      </c>
      <c r="C144" s="498" t="s">
        <v>99</v>
      </c>
      <c r="D144" s="407" t="s">
        <v>289</v>
      </c>
      <c r="E144" s="407">
        <v>46.289879999999997</v>
      </c>
      <c r="F144" s="498" t="s">
        <v>99</v>
      </c>
      <c r="G144" s="407" t="s">
        <v>289</v>
      </c>
      <c r="H144" s="430">
        <v>46.289879999999997</v>
      </c>
      <c r="I144" s="430">
        <v>0.36</v>
      </c>
      <c r="J144" s="430">
        <f t="shared" ref="J144:J206" si="41">I144*H144</f>
        <v>16.664356799999997</v>
      </c>
      <c r="K144" s="430"/>
      <c r="L144" s="430" t="s">
        <v>289</v>
      </c>
      <c r="M144" s="430"/>
      <c r="N144" s="430"/>
      <c r="O144" s="430"/>
      <c r="P144" s="430"/>
      <c r="Q144" s="430"/>
      <c r="R144" s="430"/>
      <c r="S144" s="430"/>
      <c r="T144" s="430"/>
      <c r="U144" s="430"/>
      <c r="V144" s="430"/>
      <c r="W144" s="430"/>
      <c r="X144" s="430"/>
      <c r="Y144" s="430"/>
      <c r="Z144" s="671"/>
      <c r="AA144" s="621">
        <f t="shared" ref="AA144:AA184" si="42">I144*AB144</f>
        <v>0</v>
      </c>
      <c r="AB144" s="440">
        <f t="shared" ref="AB144:AB206" si="43">SUM(N144:Z144)</f>
        <v>0</v>
      </c>
      <c r="AC144" s="441">
        <f>H144-AB144</f>
        <v>46.289879999999997</v>
      </c>
      <c r="AD144" s="413">
        <f>E144-AB144</f>
        <v>46.289879999999997</v>
      </c>
      <c r="AE144" s="641"/>
      <c r="AF144" s="690">
        <f t="shared" si="40"/>
        <v>0</v>
      </c>
      <c r="AG144" s="474">
        <f t="shared" ref="AG144:AG206" si="44">SUM(AI144:BI144)</f>
        <v>0</v>
      </c>
      <c r="AH144" s="475">
        <f>AB144-AG144</f>
        <v>0</v>
      </c>
      <c r="AI144" s="487"/>
      <c r="AJ144" s="488"/>
      <c r="AK144" s="488"/>
      <c r="AL144" s="488"/>
      <c r="AM144" s="488"/>
      <c r="AN144" s="488"/>
      <c r="AO144" s="488"/>
      <c r="AP144" s="488"/>
      <c r="AQ144" s="488"/>
      <c r="AR144" s="488"/>
      <c r="AS144" s="488"/>
      <c r="AT144" s="488"/>
      <c r="AU144" s="488"/>
      <c r="AV144" s="488"/>
      <c r="AW144" s="488"/>
      <c r="AX144" s="488"/>
      <c r="AY144" s="488"/>
      <c r="AZ144" s="488"/>
      <c r="BA144" s="488"/>
      <c r="BB144" s="488"/>
      <c r="BC144" s="488"/>
      <c r="BD144" s="488"/>
      <c r="BE144" s="488"/>
      <c r="BF144" s="488"/>
      <c r="BG144" s="488"/>
      <c r="BH144" s="488"/>
      <c r="BI144" s="488"/>
    </row>
    <row r="145" spans="1:61" ht="30">
      <c r="A145" s="405">
        <f t="shared" si="39"/>
        <v>133</v>
      </c>
      <c r="B145" s="497" t="s">
        <v>33</v>
      </c>
      <c r="C145" s="498" t="s">
        <v>34</v>
      </c>
      <c r="D145" s="407" t="s">
        <v>289</v>
      </c>
      <c r="E145" s="407">
        <v>1.68</v>
      </c>
      <c r="F145" s="498" t="s">
        <v>34</v>
      </c>
      <c r="G145" s="407" t="s">
        <v>289</v>
      </c>
      <c r="H145" s="430">
        <v>1.68</v>
      </c>
      <c r="I145" s="430">
        <v>0.27</v>
      </c>
      <c r="J145" s="430">
        <f t="shared" si="41"/>
        <v>0.4536</v>
      </c>
      <c r="K145" s="429" t="s">
        <v>556</v>
      </c>
      <c r="L145" s="418" t="s">
        <v>289</v>
      </c>
      <c r="M145" s="418">
        <v>1.68</v>
      </c>
      <c r="N145" s="430"/>
      <c r="O145" s="430"/>
      <c r="P145" s="430"/>
      <c r="Q145" s="430"/>
      <c r="R145" s="430"/>
      <c r="S145" s="430"/>
      <c r="T145" s="430"/>
      <c r="U145" s="430"/>
      <c r="V145" s="430"/>
      <c r="W145" s="430"/>
      <c r="X145" s="430"/>
      <c r="Y145" s="430"/>
      <c r="Z145" s="671"/>
      <c r="AA145" s="621">
        <f t="shared" si="42"/>
        <v>0</v>
      </c>
      <c r="AB145" s="440">
        <f t="shared" si="43"/>
        <v>0</v>
      </c>
      <c r="AC145" s="441">
        <f>H145-AB145</f>
        <v>1.68</v>
      </c>
      <c r="AD145" s="413">
        <f>E145-AB145</f>
        <v>1.68</v>
      </c>
      <c r="AE145" s="641"/>
      <c r="AF145" s="690">
        <f t="shared" si="40"/>
        <v>0</v>
      </c>
      <c r="AG145" s="474">
        <f t="shared" si="44"/>
        <v>0</v>
      </c>
      <c r="AH145" s="475">
        <f>AB145-AG145</f>
        <v>0</v>
      </c>
      <c r="AI145" s="487"/>
      <c r="AJ145" s="488"/>
      <c r="AK145" s="488"/>
      <c r="AL145" s="488"/>
      <c r="AM145" s="488"/>
      <c r="AN145" s="488"/>
      <c r="AO145" s="488"/>
      <c r="AP145" s="488"/>
      <c r="AQ145" s="488"/>
      <c r="AR145" s="488"/>
      <c r="AS145" s="488"/>
      <c r="AT145" s="488"/>
      <c r="AU145" s="488"/>
      <c r="AV145" s="488"/>
      <c r="AW145" s="488"/>
      <c r="AX145" s="488"/>
      <c r="AY145" s="488"/>
      <c r="AZ145" s="488"/>
      <c r="BA145" s="488"/>
      <c r="BB145" s="488"/>
      <c r="BC145" s="488"/>
      <c r="BD145" s="488"/>
      <c r="BE145" s="488"/>
      <c r="BF145" s="488"/>
      <c r="BG145" s="488"/>
      <c r="BH145" s="488"/>
      <c r="BI145" s="488"/>
    </row>
    <row r="146" spans="1:61">
      <c r="A146" s="405">
        <f t="shared" si="39"/>
        <v>134</v>
      </c>
      <c r="B146" s="612" t="s">
        <v>100</v>
      </c>
      <c r="C146" s="498"/>
      <c r="D146" s="407"/>
      <c r="E146" s="407"/>
      <c r="F146" s="500" t="s">
        <v>101</v>
      </c>
      <c r="G146" s="417" t="s">
        <v>289</v>
      </c>
      <c r="H146" s="418">
        <v>0.58799999999999997</v>
      </c>
      <c r="I146" s="418">
        <v>2.71</v>
      </c>
      <c r="J146" s="418">
        <f t="shared" si="41"/>
        <v>1.5934799999999998</v>
      </c>
      <c r="K146" s="429" t="s">
        <v>557</v>
      </c>
      <c r="L146" s="418" t="s">
        <v>289</v>
      </c>
      <c r="M146" s="418">
        <v>0.58799999999999997</v>
      </c>
      <c r="N146" s="430"/>
      <c r="O146" s="430"/>
      <c r="P146" s="430"/>
      <c r="Q146" s="430"/>
      <c r="R146" s="430"/>
      <c r="S146" s="430"/>
      <c r="T146" s="430"/>
      <c r="U146" s="430"/>
      <c r="V146" s="430"/>
      <c r="W146" s="430"/>
      <c r="X146" s="430"/>
      <c r="Y146" s="430"/>
      <c r="Z146" s="671"/>
      <c r="AA146" s="621">
        <f t="shared" si="42"/>
        <v>0</v>
      </c>
      <c r="AB146" s="440">
        <f t="shared" si="43"/>
        <v>0</v>
      </c>
      <c r="AC146" s="441"/>
      <c r="AD146" s="413">
        <f>E146-AB146</f>
        <v>0</v>
      </c>
      <c r="AE146" s="641"/>
      <c r="AF146" s="690">
        <f t="shared" si="40"/>
        <v>0</v>
      </c>
      <c r="AG146" s="474">
        <f t="shared" si="44"/>
        <v>0</v>
      </c>
      <c r="AH146" s="475">
        <f>AB146-AG146</f>
        <v>0</v>
      </c>
      <c r="AI146" s="487"/>
      <c r="AJ146" s="488"/>
      <c r="AK146" s="488"/>
      <c r="AL146" s="488"/>
      <c r="AM146" s="488"/>
      <c r="AN146" s="488"/>
      <c r="AO146" s="488"/>
      <c r="AP146" s="488"/>
      <c r="AQ146" s="488"/>
      <c r="AR146" s="488"/>
      <c r="AS146" s="488"/>
      <c r="AT146" s="488"/>
      <c r="AU146" s="488"/>
      <c r="AV146" s="488"/>
      <c r="AW146" s="488"/>
      <c r="AX146" s="488"/>
      <c r="AY146" s="488"/>
      <c r="AZ146" s="488"/>
      <c r="BA146" s="488"/>
      <c r="BB146" s="488"/>
      <c r="BC146" s="488"/>
      <c r="BD146" s="488"/>
      <c r="BE146" s="488"/>
      <c r="BF146" s="488"/>
      <c r="BG146" s="488"/>
      <c r="BH146" s="488"/>
      <c r="BI146" s="488"/>
    </row>
    <row r="147" spans="1:61">
      <c r="A147" s="405">
        <f t="shared" si="39"/>
        <v>135</v>
      </c>
      <c r="B147" s="497" t="s">
        <v>100</v>
      </c>
      <c r="C147" s="498" t="s">
        <v>101</v>
      </c>
      <c r="D147" s="407" t="s">
        <v>289</v>
      </c>
      <c r="E147" s="407">
        <v>9.8280000000000012</v>
      </c>
      <c r="F147" s="498" t="s">
        <v>101</v>
      </c>
      <c r="G147" s="407" t="s">
        <v>289</v>
      </c>
      <c r="H147" s="430">
        <v>9.8280000000000012</v>
      </c>
      <c r="I147" s="430">
        <v>2.71</v>
      </c>
      <c r="J147" s="430">
        <f t="shared" si="41"/>
        <v>26.633880000000001</v>
      </c>
      <c r="K147" s="429" t="s">
        <v>558</v>
      </c>
      <c r="L147" s="418" t="s">
        <v>289</v>
      </c>
      <c r="M147" s="418">
        <v>9.24</v>
      </c>
      <c r="N147" s="430"/>
      <c r="O147" s="430"/>
      <c r="P147" s="430"/>
      <c r="Q147" s="430"/>
      <c r="R147" s="430"/>
      <c r="S147" s="430"/>
      <c r="T147" s="430"/>
      <c r="U147" s="430"/>
      <c r="V147" s="430"/>
      <c r="W147" s="430"/>
      <c r="X147" s="430"/>
      <c r="Y147" s="430"/>
      <c r="Z147" s="671"/>
      <c r="AA147" s="621">
        <f t="shared" si="42"/>
        <v>0</v>
      </c>
      <c r="AB147" s="440">
        <f t="shared" si="43"/>
        <v>0</v>
      </c>
      <c r="AC147" s="441">
        <f>H147-AB147</f>
        <v>9.8280000000000012</v>
      </c>
      <c r="AD147" s="413">
        <f>E147-AB147</f>
        <v>9.8280000000000012</v>
      </c>
      <c r="AE147" s="641"/>
      <c r="AF147" s="690">
        <f t="shared" si="40"/>
        <v>0</v>
      </c>
      <c r="AG147" s="474">
        <f t="shared" si="44"/>
        <v>0</v>
      </c>
      <c r="AH147" s="475">
        <f>AB147-AG147</f>
        <v>0</v>
      </c>
      <c r="AI147" s="487"/>
      <c r="AJ147" s="488"/>
      <c r="AK147" s="488"/>
      <c r="AL147" s="488"/>
      <c r="AM147" s="488"/>
      <c r="AN147" s="488"/>
      <c r="AO147" s="488"/>
      <c r="AP147" s="488"/>
      <c r="AQ147" s="488"/>
      <c r="AR147" s="488"/>
      <c r="AS147" s="488"/>
      <c r="AT147" s="488"/>
      <c r="AU147" s="488"/>
      <c r="AV147" s="488"/>
      <c r="AW147" s="488"/>
      <c r="AX147" s="488"/>
      <c r="AY147" s="488"/>
      <c r="AZ147" s="488"/>
      <c r="BA147" s="488"/>
      <c r="BB147" s="488"/>
      <c r="BC147" s="488"/>
      <c r="BD147" s="488"/>
      <c r="BE147" s="488"/>
      <c r="BF147" s="488"/>
      <c r="BG147" s="488"/>
      <c r="BH147" s="488"/>
      <c r="BI147" s="488"/>
    </row>
    <row r="148" spans="1:61" s="65" customFormat="1" ht="30">
      <c r="A148" s="397">
        <f t="shared" si="39"/>
        <v>136</v>
      </c>
      <c r="B148" s="501"/>
      <c r="C148" s="502" t="s">
        <v>565</v>
      </c>
      <c r="D148" s="423"/>
      <c r="E148" s="423"/>
      <c r="F148" s="503" t="s">
        <v>565</v>
      </c>
      <c r="G148" s="424"/>
      <c r="H148" s="425"/>
      <c r="I148" s="425"/>
      <c r="J148" s="425"/>
      <c r="K148" s="425"/>
      <c r="L148" s="425"/>
      <c r="M148" s="425"/>
      <c r="N148" s="425"/>
      <c r="O148" s="425"/>
      <c r="P148" s="425"/>
      <c r="Q148" s="425"/>
      <c r="R148" s="425"/>
      <c r="S148" s="425"/>
      <c r="T148" s="425"/>
      <c r="U148" s="425"/>
      <c r="V148" s="425"/>
      <c r="W148" s="425"/>
      <c r="X148" s="425"/>
      <c r="Y148" s="425"/>
      <c r="Z148" s="631"/>
      <c r="AA148" s="663"/>
      <c r="AB148" s="426"/>
      <c r="AC148" s="427"/>
      <c r="AD148" s="424"/>
      <c r="AE148" s="642"/>
      <c r="AF148" s="687">
        <f t="shared" si="40"/>
        <v>0</v>
      </c>
      <c r="AG148" s="476"/>
      <c r="AH148" s="477"/>
      <c r="AI148" s="485"/>
      <c r="AJ148" s="486"/>
      <c r="AK148" s="486"/>
      <c r="AL148" s="486"/>
      <c r="AM148" s="486"/>
      <c r="AN148" s="486"/>
      <c r="AO148" s="486"/>
      <c r="AP148" s="486"/>
      <c r="AQ148" s="486"/>
      <c r="AR148" s="486"/>
      <c r="AS148" s="486"/>
      <c r="AT148" s="486"/>
      <c r="AU148" s="486"/>
      <c r="AV148" s="486"/>
      <c r="AW148" s="486"/>
      <c r="AX148" s="486"/>
      <c r="AY148" s="486"/>
      <c r="AZ148" s="486"/>
      <c r="BA148" s="486"/>
      <c r="BB148" s="486"/>
      <c r="BC148" s="486"/>
      <c r="BD148" s="486"/>
      <c r="BE148" s="486"/>
      <c r="BF148" s="486"/>
      <c r="BG148" s="486"/>
      <c r="BH148" s="486"/>
      <c r="BI148" s="486"/>
    </row>
    <row r="149" spans="1:61" ht="75">
      <c r="A149" s="405">
        <f t="shared" si="39"/>
        <v>137</v>
      </c>
      <c r="B149" s="497" t="s">
        <v>98</v>
      </c>
      <c r="C149" s="498" t="s">
        <v>99</v>
      </c>
      <c r="D149" s="407" t="s">
        <v>289</v>
      </c>
      <c r="E149" s="407">
        <v>28.655639999999995</v>
      </c>
      <c r="F149" s="498" t="s">
        <v>99</v>
      </c>
      <c r="G149" s="407" t="s">
        <v>289</v>
      </c>
      <c r="H149" s="430">
        <v>28.655639999999995</v>
      </c>
      <c r="I149" s="430">
        <v>0.36</v>
      </c>
      <c r="J149" s="430">
        <f t="shared" si="41"/>
        <v>10.316030399999997</v>
      </c>
      <c r="K149" s="430"/>
      <c r="L149" s="430" t="s">
        <v>289</v>
      </c>
      <c r="M149" s="430"/>
      <c r="N149" s="430"/>
      <c r="O149" s="430"/>
      <c r="P149" s="430"/>
      <c r="Q149" s="430"/>
      <c r="R149" s="430"/>
      <c r="S149" s="430"/>
      <c r="T149" s="430"/>
      <c r="U149" s="430"/>
      <c r="V149" s="430"/>
      <c r="W149" s="430"/>
      <c r="X149" s="430"/>
      <c r="Y149" s="430"/>
      <c r="Z149" s="671"/>
      <c r="AA149" s="621">
        <f t="shared" si="42"/>
        <v>0</v>
      </c>
      <c r="AB149" s="440">
        <f t="shared" si="43"/>
        <v>0</v>
      </c>
      <c r="AC149" s="441">
        <f>H149-AB149</f>
        <v>28.655639999999995</v>
      </c>
      <c r="AD149" s="413">
        <f>E149-AB149</f>
        <v>28.655639999999995</v>
      </c>
      <c r="AE149" s="641"/>
      <c r="AF149" s="690">
        <f t="shared" si="40"/>
        <v>0</v>
      </c>
      <c r="AG149" s="474">
        <f t="shared" si="44"/>
        <v>0</v>
      </c>
      <c r="AH149" s="475">
        <f>AB149-AG149</f>
        <v>0</v>
      </c>
      <c r="AI149" s="487"/>
      <c r="AJ149" s="488"/>
      <c r="AK149" s="488"/>
      <c r="AL149" s="488"/>
      <c r="AM149" s="488"/>
      <c r="AN149" s="488"/>
      <c r="AO149" s="488"/>
      <c r="AP149" s="488"/>
      <c r="AQ149" s="488"/>
      <c r="AR149" s="488"/>
      <c r="AS149" s="488"/>
      <c r="AT149" s="488"/>
      <c r="AU149" s="488"/>
      <c r="AV149" s="488"/>
      <c r="AW149" s="488"/>
      <c r="AX149" s="488"/>
      <c r="AY149" s="488"/>
      <c r="AZ149" s="488"/>
      <c r="BA149" s="488"/>
      <c r="BB149" s="488"/>
      <c r="BC149" s="488"/>
      <c r="BD149" s="488"/>
      <c r="BE149" s="488"/>
      <c r="BF149" s="488"/>
      <c r="BG149" s="488"/>
      <c r="BH149" s="488"/>
      <c r="BI149" s="488"/>
    </row>
    <row r="150" spans="1:61" ht="30">
      <c r="A150" s="405">
        <f t="shared" si="39"/>
        <v>138</v>
      </c>
      <c r="B150" s="497" t="s">
        <v>33</v>
      </c>
      <c r="C150" s="498" t="s">
        <v>34</v>
      </c>
      <c r="D150" s="407" t="s">
        <v>289</v>
      </c>
      <c r="E150" s="407">
        <v>1.04</v>
      </c>
      <c r="F150" s="498" t="s">
        <v>34</v>
      </c>
      <c r="G150" s="407" t="s">
        <v>289</v>
      </c>
      <c r="H150" s="430">
        <v>1.04</v>
      </c>
      <c r="I150" s="430">
        <v>0.27</v>
      </c>
      <c r="J150" s="430">
        <f t="shared" si="41"/>
        <v>0.28080000000000005</v>
      </c>
      <c r="K150" s="429" t="s">
        <v>556</v>
      </c>
      <c r="L150" s="418" t="s">
        <v>289</v>
      </c>
      <c r="M150" s="418">
        <v>1.04</v>
      </c>
      <c r="N150" s="430"/>
      <c r="O150" s="430"/>
      <c r="P150" s="430"/>
      <c r="Q150" s="430"/>
      <c r="R150" s="430"/>
      <c r="S150" s="430"/>
      <c r="T150" s="430"/>
      <c r="U150" s="430"/>
      <c r="V150" s="430"/>
      <c r="W150" s="430"/>
      <c r="X150" s="430"/>
      <c r="Y150" s="430"/>
      <c r="Z150" s="671"/>
      <c r="AA150" s="621">
        <f t="shared" si="42"/>
        <v>0</v>
      </c>
      <c r="AB150" s="440">
        <f t="shared" si="43"/>
        <v>0</v>
      </c>
      <c r="AC150" s="441">
        <f>H150-AB150</f>
        <v>1.04</v>
      </c>
      <c r="AD150" s="413">
        <f>E150-AB150</f>
        <v>1.04</v>
      </c>
      <c r="AE150" s="641"/>
      <c r="AF150" s="690">
        <f t="shared" si="40"/>
        <v>0</v>
      </c>
      <c r="AG150" s="474">
        <f t="shared" si="44"/>
        <v>0</v>
      </c>
      <c r="AH150" s="475">
        <f>AB150-AG150</f>
        <v>0</v>
      </c>
      <c r="AI150" s="487"/>
      <c r="AJ150" s="488"/>
      <c r="AK150" s="488"/>
      <c r="AL150" s="488"/>
      <c r="AM150" s="488"/>
      <c r="AN150" s="488"/>
      <c r="AO150" s="488"/>
      <c r="AP150" s="488"/>
      <c r="AQ150" s="488"/>
      <c r="AR150" s="488"/>
      <c r="AS150" s="488"/>
      <c r="AT150" s="488"/>
      <c r="AU150" s="488"/>
      <c r="AV150" s="488"/>
      <c r="AW150" s="488"/>
      <c r="AX150" s="488"/>
      <c r="AY150" s="488"/>
      <c r="AZ150" s="488"/>
      <c r="BA150" s="488"/>
      <c r="BB150" s="488"/>
      <c r="BC150" s="488"/>
      <c r="BD150" s="488"/>
      <c r="BE150" s="488"/>
      <c r="BF150" s="488"/>
      <c r="BG150" s="488"/>
      <c r="BH150" s="488"/>
      <c r="BI150" s="488"/>
    </row>
    <row r="151" spans="1:61" collapsed="1">
      <c r="A151" s="405">
        <f t="shared" si="39"/>
        <v>139</v>
      </c>
      <c r="B151" s="612" t="s">
        <v>100</v>
      </c>
      <c r="C151" s="498" t="s">
        <v>101</v>
      </c>
      <c r="D151" s="407" t="s">
        <v>289</v>
      </c>
      <c r="E151" s="407">
        <v>6.0840000000000005</v>
      </c>
      <c r="F151" s="500" t="s">
        <v>101</v>
      </c>
      <c r="G151" s="417" t="s">
        <v>289</v>
      </c>
      <c r="H151" s="430">
        <v>6.0840000000000005</v>
      </c>
      <c r="I151" s="430">
        <v>2.71</v>
      </c>
      <c r="J151" s="430">
        <f t="shared" si="41"/>
        <v>16.487640000000003</v>
      </c>
      <c r="K151" s="429" t="s">
        <v>656</v>
      </c>
      <c r="L151" s="418" t="s">
        <v>289</v>
      </c>
      <c r="M151" s="418">
        <v>0.36399999999999999</v>
      </c>
      <c r="N151" s="430"/>
      <c r="O151" s="430"/>
      <c r="P151" s="430"/>
      <c r="Q151" s="430"/>
      <c r="R151" s="430"/>
      <c r="S151" s="430"/>
      <c r="T151" s="430"/>
      <c r="U151" s="430"/>
      <c r="V151" s="430"/>
      <c r="W151" s="430"/>
      <c r="X151" s="430"/>
      <c r="Y151" s="430"/>
      <c r="Z151" s="671"/>
      <c r="AA151" s="621">
        <f t="shared" si="42"/>
        <v>0</v>
      </c>
      <c r="AB151" s="440">
        <f t="shared" si="43"/>
        <v>0</v>
      </c>
      <c r="AC151" s="441"/>
      <c r="AD151" s="413">
        <f>E151-AB151</f>
        <v>6.0840000000000005</v>
      </c>
      <c r="AE151" s="641"/>
      <c r="AF151" s="690">
        <f t="shared" si="40"/>
        <v>0</v>
      </c>
      <c r="AG151" s="474">
        <f t="shared" si="44"/>
        <v>0</v>
      </c>
      <c r="AH151" s="475">
        <f>AB151-AG151</f>
        <v>0</v>
      </c>
      <c r="AI151" s="487"/>
      <c r="AJ151" s="488"/>
      <c r="AK151" s="488"/>
      <c r="AL151" s="488"/>
      <c r="AM151" s="488"/>
      <c r="AN151" s="488"/>
      <c r="AO151" s="488"/>
      <c r="AP151" s="488"/>
      <c r="AQ151" s="488"/>
      <c r="AR151" s="488"/>
      <c r="AS151" s="488"/>
      <c r="AT151" s="488"/>
      <c r="AU151" s="488"/>
      <c r="AV151" s="488"/>
      <c r="AW151" s="488"/>
      <c r="AX151" s="488"/>
      <c r="AY151" s="488"/>
      <c r="AZ151" s="488"/>
      <c r="BA151" s="488"/>
      <c r="BB151" s="488"/>
      <c r="BC151" s="488"/>
      <c r="BD151" s="488"/>
      <c r="BE151" s="488"/>
      <c r="BF151" s="488"/>
      <c r="BG151" s="488"/>
      <c r="BH151" s="488"/>
      <c r="BI151" s="488"/>
    </row>
    <row r="152" spans="1:61" hidden="1" outlineLevel="1">
      <c r="A152" s="405">
        <f t="shared" si="39"/>
        <v>140</v>
      </c>
      <c r="B152" s="497"/>
      <c r="C152" s="498"/>
      <c r="D152" s="407"/>
      <c r="E152" s="407"/>
      <c r="F152" s="498"/>
      <c r="G152" s="407"/>
      <c r="H152" s="430"/>
      <c r="I152" s="430"/>
      <c r="J152" s="430">
        <f t="shared" si="41"/>
        <v>0</v>
      </c>
      <c r="K152" s="429" t="s">
        <v>962</v>
      </c>
      <c r="L152" s="418" t="s">
        <v>289</v>
      </c>
      <c r="M152" s="418">
        <v>5.72</v>
      </c>
      <c r="N152" s="430"/>
      <c r="O152" s="430"/>
      <c r="P152" s="430"/>
      <c r="Q152" s="430"/>
      <c r="R152" s="430"/>
      <c r="S152" s="430"/>
      <c r="T152" s="430"/>
      <c r="U152" s="430"/>
      <c r="V152" s="430"/>
      <c r="W152" s="430"/>
      <c r="X152" s="430"/>
      <c r="Y152" s="430"/>
      <c r="Z152" s="671"/>
      <c r="AA152" s="621">
        <f t="shared" si="42"/>
        <v>0</v>
      </c>
      <c r="AB152" s="440">
        <f t="shared" si="43"/>
        <v>0</v>
      </c>
      <c r="AC152" s="441">
        <f>H152-AB152</f>
        <v>0</v>
      </c>
      <c r="AD152" s="413">
        <f>E152-AB152</f>
        <v>0</v>
      </c>
      <c r="AE152" s="641"/>
      <c r="AF152" s="690">
        <f t="shared" si="40"/>
        <v>0</v>
      </c>
      <c r="AG152" s="474">
        <f t="shared" si="44"/>
        <v>0</v>
      </c>
      <c r="AH152" s="475">
        <f>AB152-AG152</f>
        <v>0</v>
      </c>
      <c r="AI152" s="487"/>
      <c r="AJ152" s="488"/>
      <c r="AK152" s="488"/>
      <c r="AL152" s="488"/>
      <c r="AM152" s="488"/>
      <c r="AN152" s="488"/>
      <c r="AO152" s="488"/>
      <c r="AP152" s="488"/>
      <c r="AQ152" s="488"/>
      <c r="AR152" s="488"/>
      <c r="AS152" s="488"/>
      <c r="AT152" s="488"/>
      <c r="AU152" s="488"/>
      <c r="AV152" s="488"/>
      <c r="AW152" s="488"/>
      <c r="AX152" s="488"/>
      <c r="AY152" s="488"/>
      <c r="AZ152" s="488"/>
      <c r="BA152" s="488"/>
      <c r="BB152" s="488"/>
      <c r="BC152" s="488"/>
      <c r="BD152" s="488"/>
      <c r="BE152" s="488"/>
      <c r="BF152" s="488"/>
      <c r="BG152" s="488"/>
      <c r="BH152" s="488"/>
      <c r="BI152" s="488"/>
    </row>
    <row r="153" spans="1:61" s="65" customFormat="1" ht="30">
      <c r="A153" s="397">
        <f t="shared" si="39"/>
        <v>141</v>
      </c>
      <c r="B153" s="501"/>
      <c r="C153" s="502" t="s">
        <v>564</v>
      </c>
      <c r="D153" s="423"/>
      <c r="E153" s="423"/>
      <c r="F153" s="503" t="s">
        <v>564</v>
      </c>
      <c r="G153" s="424"/>
      <c r="H153" s="425"/>
      <c r="I153" s="425"/>
      <c r="J153" s="425"/>
      <c r="K153" s="425"/>
      <c r="L153" s="425"/>
      <c r="M153" s="425"/>
      <c r="N153" s="425"/>
      <c r="O153" s="425"/>
      <c r="P153" s="425"/>
      <c r="Q153" s="425"/>
      <c r="R153" s="425"/>
      <c r="S153" s="425"/>
      <c r="T153" s="425"/>
      <c r="U153" s="425"/>
      <c r="V153" s="425"/>
      <c r="W153" s="425"/>
      <c r="X153" s="425"/>
      <c r="Y153" s="425"/>
      <c r="Z153" s="631"/>
      <c r="AA153" s="663"/>
      <c r="AB153" s="426"/>
      <c r="AC153" s="427"/>
      <c r="AD153" s="424"/>
      <c r="AE153" s="642"/>
      <c r="AF153" s="687">
        <f t="shared" si="40"/>
        <v>0</v>
      </c>
      <c r="AG153" s="476"/>
      <c r="AH153" s="477"/>
      <c r="AI153" s="485"/>
      <c r="AJ153" s="486"/>
      <c r="AK153" s="486"/>
      <c r="AL153" s="486"/>
      <c r="AM153" s="486"/>
      <c r="AN153" s="486"/>
      <c r="AO153" s="486"/>
      <c r="AP153" s="486"/>
      <c r="AQ153" s="486"/>
      <c r="AR153" s="486"/>
      <c r="AS153" s="486"/>
      <c r="AT153" s="486"/>
      <c r="AU153" s="486"/>
      <c r="AV153" s="486"/>
      <c r="AW153" s="486"/>
      <c r="AX153" s="486"/>
      <c r="AY153" s="486"/>
      <c r="AZ153" s="486"/>
      <c r="BA153" s="486"/>
      <c r="BB153" s="486"/>
      <c r="BC153" s="486"/>
      <c r="BD153" s="486"/>
      <c r="BE153" s="486"/>
      <c r="BF153" s="486"/>
      <c r="BG153" s="486"/>
      <c r="BH153" s="486"/>
      <c r="BI153" s="486"/>
    </row>
    <row r="154" spans="1:61" ht="75">
      <c r="A154" s="405">
        <f t="shared" si="39"/>
        <v>142</v>
      </c>
      <c r="B154" s="497" t="s">
        <v>98</v>
      </c>
      <c r="C154" s="498" t="s">
        <v>99</v>
      </c>
      <c r="D154" s="407" t="s">
        <v>289</v>
      </c>
      <c r="E154" s="407">
        <v>11.2</v>
      </c>
      <c r="F154" s="498" t="s">
        <v>99</v>
      </c>
      <c r="G154" s="407" t="s">
        <v>289</v>
      </c>
      <c r="H154" s="430">
        <v>11.2</v>
      </c>
      <c r="I154" s="430">
        <v>0.36</v>
      </c>
      <c r="J154" s="430">
        <f t="shared" si="41"/>
        <v>4.032</v>
      </c>
      <c r="K154" s="430"/>
      <c r="L154" s="430" t="s">
        <v>289</v>
      </c>
      <c r="M154" s="430"/>
      <c r="N154" s="430"/>
      <c r="O154" s="430"/>
      <c r="P154" s="430"/>
      <c r="Q154" s="430"/>
      <c r="R154" s="430"/>
      <c r="S154" s="430"/>
      <c r="T154" s="430"/>
      <c r="U154" s="430"/>
      <c r="V154" s="430"/>
      <c r="W154" s="430"/>
      <c r="X154" s="430"/>
      <c r="Y154" s="430"/>
      <c r="Z154" s="671"/>
      <c r="AA154" s="621">
        <f t="shared" si="42"/>
        <v>0</v>
      </c>
      <c r="AB154" s="440">
        <f t="shared" si="43"/>
        <v>0</v>
      </c>
      <c r="AC154" s="441">
        <f>H154-AB154</f>
        <v>11.2</v>
      </c>
      <c r="AD154" s="413">
        <f t="shared" ref="AD154:AD162" si="45">E154-AB154</f>
        <v>11.2</v>
      </c>
      <c r="AE154" s="641"/>
      <c r="AF154" s="690">
        <f t="shared" si="40"/>
        <v>0</v>
      </c>
      <c r="AG154" s="474">
        <f t="shared" si="44"/>
        <v>0</v>
      </c>
      <c r="AH154" s="475">
        <f t="shared" ref="AH154:AH162" si="46">AB154-AG154</f>
        <v>0</v>
      </c>
      <c r="AI154" s="487"/>
      <c r="AJ154" s="488"/>
      <c r="AK154" s="488"/>
      <c r="AL154" s="488"/>
      <c r="AM154" s="488"/>
      <c r="AN154" s="488"/>
      <c r="AO154" s="488"/>
      <c r="AP154" s="488"/>
      <c r="AQ154" s="488"/>
      <c r="AR154" s="488"/>
      <c r="AS154" s="488"/>
      <c r="AT154" s="488"/>
      <c r="AU154" s="488"/>
      <c r="AV154" s="488"/>
      <c r="AW154" s="488"/>
      <c r="AX154" s="488"/>
      <c r="AY154" s="488"/>
      <c r="AZ154" s="488"/>
      <c r="BA154" s="488"/>
      <c r="BB154" s="488"/>
      <c r="BC154" s="488"/>
      <c r="BD154" s="488"/>
      <c r="BE154" s="488"/>
      <c r="BF154" s="488"/>
      <c r="BG154" s="488"/>
      <c r="BH154" s="488"/>
      <c r="BI154" s="488"/>
    </row>
    <row r="155" spans="1:61">
      <c r="A155" s="405">
        <f t="shared" si="39"/>
        <v>143</v>
      </c>
      <c r="B155" s="497" t="s">
        <v>100</v>
      </c>
      <c r="C155" s="498" t="s">
        <v>101</v>
      </c>
      <c r="D155" s="407" t="s">
        <v>289</v>
      </c>
      <c r="E155" s="407">
        <v>1.04</v>
      </c>
      <c r="F155" s="498" t="s">
        <v>101</v>
      </c>
      <c r="G155" s="407" t="s">
        <v>289</v>
      </c>
      <c r="H155" s="430">
        <v>1.04</v>
      </c>
      <c r="I155" s="430">
        <v>2.71</v>
      </c>
      <c r="J155" s="430">
        <f t="shared" si="41"/>
        <v>2.8184</v>
      </c>
      <c r="K155" s="418" t="s">
        <v>656</v>
      </c>
      <c r="L155" s="418" t="s">
        <v>289</v>
      </c>
      <c r="M155" s="418">
        <v>1.04</v>
      </c>
      <c r="N155" s="430"/>
      <c r="O155" s="430"/>
      <c r="P155" s="430"/>
      <c r="Q155" s="430"/>
      <c r="R155" s="430"/>
      <c r="S155" s="430"/>
      <c r="T155" s="430"/>
      <c r="U155" s="430"/>
      <c r="V155" s="430"/>
      <c r="W155" s="430"/>
      <c r="X155" s="430"/>
      <c r="Y155" s="430"/>
      <c r="Z155" s="671"/>
      <c r="AA155" s="621">
        <f t="shared" si="42"/>
        <v>0</v>
      </c>
      <c r="AB155" s="440">
        <f t="shared" si="43"/>
        <v>0</v>
      </c>
      <c r="AC155" s="441">
        <f>H155-AB155</f>
        <v>1.04</v>
      </c>
      <c r="AD155" s="413">
        <f t="shared" si="45"/>
        <v>1.04</v>
      </c>
      <c r="AE155" s="641"/>
      <c r="AF155" s="690">
        <f t="shared" si="40"/>
        <v>0</v>
      </c>
      <c r="AG155" s="474">
        <f t="shared" si="44"/>
        <v>0</v>
      </c>
      <c r="AH155" s="475">
        <f t="shared" si="46"/>
        <v>0</v>
      </c>
      <c r="AI155" s="487"/>
      <c r="AJ155" s="488"/>
      <c r="AK155" s="488"/>
      <c r="AL155" s="488"/>
      <c r="AM155" s="488"/>
      <c r="AN155" s="488"/>
      <c r="AO155" s="488"/>
      <c r="AP155" s="488"/>
      <c r="AQ155" s="488"/>
      <c r="AR155" s="488"/>
      <c r="AS155" s="488"/>
      <c r="AT155" s="488"/>
      <c r="AU155" s="488"/>
      <c r="AV155" s="488"/>
      <c r="AW155" s="488"/>
      <c r="AX155" s="488"/>
      <c r="AY155" s="488"/>
      <c r="AZ155" s="488"/>
      <c r="BA155" s="488"/>
      <c r="BB155" s="488"/>
      <c r="BC155" s="488"/>
      <c r="BD155" s="488"/>
      <c r="BE155" s="488"/>
      <c r="BF155" s="488"/>
      <c r="BG155" s="488"/>
      <c r="BH155" s="488"/>
      <c r="BI155" s="488"/>
    </row>
    <row r="156" spans="1:61" ht="30" collapsed="1">
      <c r="A156" s="405">
        <f t="shared" si="39"/>
        <v>144</v>
      </c>
      <c r="B156" s="497" t="s">
        <v>102</v>
      </c>
      <c r="C156" s="498" t="s">
        <v>103</v>
      </c>
      <c r="D156" s="407" t="s">
        <v>292</v>
      </c>
      <c r="E156" s="407">
        <v>0.11512</v>
      </c>
      <c r="F156" s="498" t="s">
        <v>103</v>
      </c>
      <c r="G156" s="407" t="s">
        <v>292</v>
      </c>
      <c r="H156" s="430">
        <v>0.11512</v>
      </c>
      <c r="I156" s="430">
        <v>2.36</v>
      </c>
      <c r="J156" s="430">
        <f t="shared" si="41"/>
        <v>0.27168320000000001</v>
      </c>
      <c r="K156" s="418" t="s">
        <v>559</v>
      </c>
      <c r="L156" s="418" t="s">
        <v>297</v>
      </c>
      <c r="M156" s="418">
        <v>19.98</v>
      </c>
      <c r="N156" s="430"/>
      <c r="O156" s="430"/>
      <c r="P156" s="430"/>
      <c r="Q156" s="430"/>
      <c r="R156" s="430"/>
      <c r="S156" s="430"/>
      <c r="T156" s="430"/>
      <c r="U156" s="430"/>
      <c r="V156" s="430"/>
      <c r="W156" s="430"/>
      <c r="X156" s="430"/>
      <c r="Y156" s="430"/>
      <c r="Z156" s="671"/>
      <c r="AA156" s="621">
        <f t="shared" si="42"/>
        <v>0</v>
      </c>
      <c r="AB156" s="440">
        <f t="shared" si="43"/>
        <v>0</v>
      </c>
      <c r="AC156" s="441">
        <f>H156-AB156</f>
        <v>0.11512</v>
      </c>
      <c r="AD156" s="413">
        <f t="shared" si="45"/>
        <v>0.11512</v>
      </c>
      <c r="AE156" s="641"/>
      <c r="AF156" s="690">
        <f t="shared" si="40"/>
        <v>0</v>
      </c>
      <c r="AG156" s="474">
        <f t="shared" si="44"/>
        <v>0</v>
      </c>
      <c r="AH156" s="475">
        <f t="shared" si="46"/>
        <v>0</v>
      </c>
      <c r="AI156" s="487"/>
      <c r="AJ156" s="488"/>
      <c r="AK156" s="488"/>
      <c r="AL156" s="488"/>
      <c r="AM156" s="488"/>
      <c r="AN156" s="488"/>
      <c r="AO156" s="488"/>
      <c r="AP156" s="488"/>
      <c r="AQ156" s="488"/>
      <c r="AR156" s="488"/>
      <c r="AS156" s="488"/>
      <c r="AT156" s="488"/>
      <c r="AU156" s="488"/>
      <c r="AV156" s="488"/>
      <c r="AW156" s="488"/>
      <c r="AX156" s="488"/>
      <c r="AY156" s="488"/>
      <c r="AZ156" s="488"/>
      <c r="BA156" s="488"/>
      <c r="BB156" s="488"/>
      <c r="BC156" s="488"/>
      <c r="BD156" s="488"/>
      <c r="BE156" s="488"/>
      <c r="BF156" s="488"/>
      <c r="BG156" s="488"/>
      <c r="BH156" s="488"/>
      <c r="BI156" s="488"/>
    </row>
    <row r="157" spans="1:61" hidden="1" outlineLevel="1">
      <c r="A157" s="405">
        <f t="shared" si="39"/>
        <v>145</v>
      </c>
      <c r="B157" s="497"/>
      <c r="C157" s="498"/>
      <c r="D157" s="407"/>
      <c r="E157" s="407"/>
      <c r="F157" s="498"/>
      <c r="G157" s="407"/>
      <c r="H157" s="430"/>
      <c r="I157" s="430"/>
      <c r="J157" s="430">
        <f t="shared" si="41"/>
        <v>0</v>
      </c>
      <c r="K157" s="418" t="s">
        <v>560</v>
      </c>
      <c r="L157" s="418" t="s">
        <v>297</v>
      </c>
      <c r="M157" s="418">
        <v>8.8000000000000007</v>
      </c>
      <c r="N157" s="430"/>
      <c r="O157" s="430"/>
      <c r="P157" s="430"/>
      <c r="Q157" s="430"/>
      <c r="R157" s="430"/>
      <c r="S157" s="430"/>
      <c r="T157" s="430"/>
      <c r="U157" s="430"/>
      <c r="V157" s="430"/>
      <c r="W157" s="430"/>
      <c r="X157" s="430"/>
      <c r="Y157" s="430"/>
      <c r="Z157" s="671"/>
      <c r="AA157" s="621">
        <f t="shared" si="42"/>
        <v>0</v>
      </c>
      <c r="AB157" s="440">
        <f t="shared" si="43"/>
        <v>0</v>
      </c>
      <c r="AC157" s="441"/>
      <c r="AD157" s="413">
        <f t="shared" si="45"/>
        <v>0</v>
      </c>
      <c r="AE157" s="641"/>
      <c r="AF157" s="690">
        <f t="shared" si="40"/>
        <v>0</v>
      </c>
      <c r="AG157" s="474">
        <f t="shared" si="44"/>
        <v>0</v>
      </c>
      <c r="AH157" s="475">
        <f t="shared" si="46"/>
        <v>0</v>
      </c>
      <c r="AI157" s="487"/>
      <c r="AJ157" s="488"/>
      <c r="AK157" s="488"/>
      <c r="AL157" s="488"/>
      <c r="AM157" s="488"/>
      <c r="AN157" s="488"/>
      <c r="AO157" s="488"/>
      <c r="AP157" s="488"/>
      <c r="AQ157" s="488"/>
      <c r="AR157" s="488"/>
      <c r="AS157" s="488"/>
      <c r="AT157" s="488"/>
      <c r="AU157" s="488"/>
      <c r="AV157" s="488"/>
      <c r="AW157" s="488"/>
      <c r="AX157" s="488"/>
      <c r="AY157" s="488"/>
      <c r="AZ157" s="488"/>
      <c r="BA157" s="488"/>
      <c r="BB157" s="488"/>
      <c r="BC157" s="488"/>
      <c r="BD157" s="488"/>
      <c r="BE157" s="488"/>
      <c r="BF157" s="488"/>
      <c r="BG157" s="488"/>
      <c r="BH157" s="488"/>
      <c r="BI157" s="488"/>
    </row>
    <row r="158" spans="1:61" collapsed="1">
      <c r="A158" s="405">
        <f t="shared" si="39"/>
        <v>146</v>
      </c>
      <c r="B158" s="497" t="s">
        <v>104</v>
      </c>
      <c r="C158" s="498" t="s">
        <v>105</v>
      </c>
      <c r="D158" s="407" t="s">
        <v>297</v>
      </c>
      <c r="E158" s="407">
        <v>4.5999999999999996</v>
      </c>
      <c r="F158" s="498" t="s">
        <v>105</v>
      </c>
      <c r="G158" s="407" t="s">
        <v>297</v>
      </c>
      <c r="H158" s="430">
        <v>4.5999999999999996</v>
      </c>
      <c r="I158" s="430">
        <v>0.20399999999999999</v>
      </c>
      <c r="J158" s="430">
        <f t="shared" si="41"/>
        <v>0.9383999999999999</v>
      </c>
      <c r="K158" s="418" t="s">
        <v>561</v>
      </c>
      <c r="L158" s="418" t="s">
        <v>297</v>
      </c>
      <c r="M158" s="418">
        <v>2.52</v>
      </c>
      <c r="N158" s="430"/>
      <c r="O158" s="430"/>
      <c r="P158" s="430"/>
      <c r="Q158" s="430"/>
      <c r="R158" s="430"/>
      <c r="S158" s="430"/>
      <c r="T158" s="430"/>
      <c r="U158" s="430"/>
      <c r="V158" s="430"/>
      <c r="W158" s="430"/>
      <c r="X158" s="430"/>
      <c r="Y158" s="430"/>
      <c r="Z158" s="671"/>
      <c r="AA158" s="621">
        <f t="shared" si="42"/>
        <v>0</v>
      </c>
      <c r="AB158" s="440">
        <f t="shared" si="43"/>
        <v>0</v>
      </c>
      <c r="AC158" s="441">
        <f>H158-AB158</f>
        <v>4.5999999999999996</v>
      </c>
      <c r="AD158" s="413">
        <f t="shared" si="45"/>
        <v>4.5999999999999996</v>
      </c>
      <c r="AE158" s="641"/>
      <c r="AF158" s="690">
        <f t="shared" si="40"/>
        <v>0</v>
      </c>
      <c r="AG158" s="474">
        <f t="shared" si="44"/>
        <v>0</v>
      </c>
      <c r="AH158" s="475">
        <f t="shared" si="46"/>
        <v>0</v>
      </c>
      <c r="AI158" s="487"/>
      <c r="AJ158" s="488"/>
      <c r="AK158" s="488"/>
      <c r="AL158" s="488"/>
      <c r="AM158" s="488"/>
      <c r="AN158" s="488"/>
      <c r="AO158" s="488"/>
      <c r="AP158" s="488"/>
      <c r="AQ158" s="488"/>
      <c r="AR158" s="488"/>
      <c r="AS158" s="488"/>
      <c r="AT158" s="488"/>
      <c r="AU158" s="488"/>
      <c r="AV158" s="488"/>
      <c r="AW158" s="488"/>
      <c r="AX158" s="488"/>
      <c r="AY158" s="488"/>
      <c r="AZ158" s="488"/>
      <c r="BA158" s="488"/>
      <c r="BB158" s="488"/>
      <c r="BC158" s="488"/>
      <c r="BD158" s="488"/>
      <c r="BE158" s="488"/>
      <c r="BF158" s="488"/>
      <c r="BG158" s="488"/>
      <c r="BH158" s="488"/>
      <c r="BI158" s="488"/>
    </row>
    <row r="159" spans="1:61" hidden="1" outlineLevel="1">
      <c r="A159" s="405">
        <f t="shared" si="39"/>
        <v>147</v>
      </c>
      <c r="B159" s="497"/>
      <c r="C159" s="498"/>
      <c r="D159" s="407"/>
      <c r="E159" s="407"/>
      <c r="F159" s="498"/>
      <c r="G159" s="407"/>
      <c r="H159" s="430"/>
      <c r="I159" s="430"/>
      <c r="J159" s="430">
        <f t="shared" si="41"/>
        <v>0</v>
      </c>
      <c r="K159" s="418" t="s">
        <v>562</v>
      </c>
      <c r="L159" s="418" t="s">
        <v>297</v>
      </c>
      <c r="M159" s="418">
        <v>2.08</v>
      </c>
      <c r="N159" s="430"/>
      <c r="O159" s="430"/>
      <c r="P159" s="430"/>
      <c r="Q159" s="430"/>
      <c r="R159" s="430"/>
      <c r="S159" s="430"/>
      <c r="T159" s="430"/>
      <c r="U159" s="430"/>
      <c r="V159" s="430"/>
      <c r="W159" s="430"/>
      <c r="X159" s="430"/>
      <c r="Y159" s="430"/>
      <c r="Z159" s="671"/>
      <c r="AA159" s="621">
        <f t="shared" si="42"/>
        <v>0</v>
      </c>
      <c r="AB159" s="440">
        <f t="shared" si="43"/>
        <v>0</v>
      </c>
      <c r="AC159" s="441"/>
      <c r="AD159" s="413">
        <f t="shared" si="45"/>
        <v>0</v>
      </c>
      <c r="AE159" s="641"/>
      <c r="AF159" s="690">
        <f t="shared" si="40"/>
        <v>0</v>
      </c>
      <c r="AG159" s="474">
        <f t="shared" si="44"/>
        <v>0</v>
      </c>
      <c r="AH159" s="475">
        <f t="shared" si="46"/>
        <v>0</v>
      </c>
      <c r="AI159" s="487"/>
      <c r="AJ159" s="488"/>
      <c r="AK159" s="488"/>
      <c r="AL159" s="488"/>
      <c r="AM159" s="488"/>
      <c r="AN159" s="488"/>
      <c r="AO159" s="488"/>
      <c r="AP159" s="488"/>
      <c r="AQ159" s="488"/>
      <c r="AR159" s="488"/>
      <c r="AS159" s="488"/>
      <c r="AT159" s="488"/>
      <c r="AU159" s="488"/>
      <c r="AV159" s="488"/>
      <c r="AW159" s="488"/>
      <c r="AX159" s="488"/>
      <c r="AY159" s="488"/>
      <c r="AZ159" s="488"/>
      <c r="BA159" s="488"/>
      <c r="BB159" s="488"/>
      <c r="BC159" s="488"/>
      <c r="BD159" s="488"/>
      <c r="BE159" s="488"/>
      <c r="BF159" s="488"/>
      <c r="BG159" s="488"/>
      <c r="BH159" s="488"/>
      <c r="BI159" s="488"/>
    </row>
    <row r="160" spans="1:61">
      <c r="A160" s="405">
        <f t="shared" si="39"/>
        <v>148</v>
      </c>
      <c r="B160" s="497" t="s">
        <v>100</v>
      </c>
      <c r="C160" s="498" t="s">
        <v>101</v>
      </c>
      <c r="D160" s="407" t="s">
        <v>289</v>
      </c>
      <c r="E160" s="407">
        <v>5.48</v>
      </c>
      <c r="F160" s="498" t="s">
        <v>101</v>
      </c>
      <c r="G160" s="407" t="s">
        <v>289</v>
      </c>
      <c r="H160" s="430">
        <v>5.48</v>
      </c>
      <c r="I160" s="430">
        <v>2.71</v>
      </c>
      <c r="J160" s="430">
        <f t="shared" si="41"/>
        <v>14.850800000000001</v>
      </c>
      <c r="K160" s="418" t="s">
        <v>558</v>
      </c>
      <c r="L160" s="418" t="s">
        <v>289</v>
      </c>
      <c r="M160" s="418">
        <v>4.4400000000000004</v>
      </c>
      <c r="N160" s="430"/>
      <c r="O160" s="430"/>
      <c r="P160" s="430"/>
      <c r="Q160" s="430"/>
      <c r="R160" s="430"/>
      <c r="S160" s="430"/>
      <c r="T160" s="430"/>
      <c r="U160" s="430"/>
      <c r="V160" s="430"/>
      <c r="W160" s="430"/>
      <c r="X160" s="430"/>
      <c r="Y160" s="430"/>
      <c r="Z160" s="671"/>
      <c r="AA160" s="621">
        <f t="shared" si="42"/>
        <v>0</v>
      </c>
      <c r="AB160" s="440">
        <f t="shared" si="43"/>
        <v>0</v>
      </c>
      <c r="AC160" s="441">
        <f>H160-AB160</f>
        <v>5.48</v>
      </c>
      <c r="AD160" s="413">
        <f t="shared" si="45"/>
        <v>5.48</v>
      </c>
      <c r="AE160" s="641"/>
      <c r="AF160" s="690">
        <f t="shared" si="40"/>
        <v>0</v>
      </c>
      <c r="AG160" s="474">
        <f t="shared" si="44"/>
        <v>0</v>
      </c>
      <c r="AH160" s="475">
        <f t="shared" si="46"/>
        <v>0</v>
      </c>
      <c r="AI160" s="487"/>
      <c r="AJ160" s="488"/>
      <c r="AK160" s="488"/>
      <c r="AL160" s="488"/>
      <c r="AM160" s="488"/>
      <c r="AN160" s="488"/>
      <c r="AO160" s="488"/>
      <c r="AP160" s="488"/>
      <c r="AQ160" s="488"/>
      <c r="AR160" s="488"/>
      <c r="AS160" s="488"/>
      <c r="AT160" s="488"/>
      <c r="AU160" s="488"/>
      <c r="AV160" s="488"/>
      <c r="AW160" s="488"/>
      <c r="AX160" s="488"/>
      <c r="AY160" s="488"/>
      <c r="AZ160" s="488"/>
      <c r="BA160" s="488"/>
      <c r="BB160" s="488"/>
      <c r="BC160" s="488"/>
      <c r="BD160" s="488"/>
      <c r="BE160" s="488"/>
      <c r="BF160" s="488"/>
      <c r="BG160" s="488"/>
      <c r="BH160" s="488"/>
      <c r="BI160" s="488"/>
    </row>
    <row r="161" spans="1:61" ht="30">
      <c r="A161" s="405">
        <f t="shared" si="39"/>
        <v>149</v>
      </c>
      <c r="B161" s="497" t="s">
        <v>106</v>
      </c>
      <c r="C161" s="498" t="s">
        <v>107</v>
      </c>
      <c r="D161" s="407" t="s">
        <v>293</v>
      </c>
      <c r="E161" s="407">
        <v>29.12</v>
      </c>
      <c r="F161" s="498" t="s">
        <v>107</v>
      </c>
      <c r="G161" s="407" t="s">
        <v>293</v>
      </c>
      <c r="H161" s="430">
        <v>29.12</v>
      </c>
      <c r="I161" s="430">
        <v>0.28000000000000003</v>
      </c>
      <c r="J161" s="430">
        <f t="shared" si="41"/>
        <v>8.1536000000000008</v>
      </c>
      <c r="K161" s="418" t="s">
        <v>563</v>
      </c>
      <c r="L161" s="418" t="s">
        <v>293</v>
      </c>
      <c r="M161" s="418">
        <v>29.12</v>
      </c>
      <c r="N161" s="430"/>
      <c r="O161" s="430"/>
      <c r="P161" s="430"/>
      <c r="Q161" s="430"/>
      <c r="R161" s="430"/>
      <c r="S161" s="430"/>
      <c r="T161" s="430"/>
      <c r="U161" s="430"/>
      <c r="V161" s="430"/>
      <c r="W161" s="430"/>
      <c r="X161" s="430"/>
      <c r="Y161" s="430"/>
      <c r="Z161" s="671"/>
      <c r="AA161" s="621">
        <f t="shared" si="42"/>
        <v>0</v>
      </c>
      <c r="AB161" s="440">
        <f t="shared" si="43"/>
        <v>0</v>
      </c>
      <c r="AC161" s="441">
        <f>H161-AB161</f>
        <v>29.12</v>
      </c>
      <c r="AD161" s="413">
        <f t="shared" si="45"/>
        <v>29.12</v>
      </c>
      <c r="AE161" s="641" t="s">
        <v>456</v>
      </c>
      <c r="AF161" s="690">
        <f t="shared" si="40"/>
        <v>0</v>
      </c>
      <c r="AG161" s="474">
        <f t="shared" si="44"/>
        <v>0</v>
      </c>
      <c r="AH161" s="475">
        <f t="shared" si="46"/>
        <v>0</v>
      </c>
      <c r="AI161" s="487"/>
      <c r="AJ161" s="488"/>
      <c r="AK161" s="488"/>
      <c r="AL161" s="488"/>
      <c r="AM161" s="488"/>
      <c r="AN161" s="488"/>
      <c r="AO161" s="488"/>
      <c r="AP161" s="488"/>
      <c r="AQ161" s="488"/>
      <c r="AR161" s="488"/>
      <c r="AS161" s="488"/>
      <c r="AT161" s="488"/>
      <c r="AU161" s="488"/>
      <c r="AV161" s="488"/>
      <c r="AW161" s="488"/>
      <c r="AX161" s="488"/>
      <c r="AY161" s="488"/>
      <c r="AZ161" s="488"/>
      <c r="BA161" s="488"/>
      <c r="BB161" s="488"/>
      <c r="BC161" s="488"/>
      <c r="BD161" s="488"/>
      <c r="BE161" s="488"/>
      <c r="BF161" s="488"/>
      <c r="BG161" s="488"/>
      <c r="BH161" s="488"/>
      <c r="BI161" s="488"/>
    </row>
    <row r="162" spans="1:61" ht="30">
      <c r="A162" s="405">
        <f t="shared" si="39"/>
        <v>150</v>
      </c>
      <c r="B162" s="497" t="s">
        <v>62</v>
      </c>
      <c r="C162" s="498" t="s">
        <v>63</v>
      </c>
      <c r="D162" s="407" t="s">
        <v>289</v>
      </c>
      <c r="E162" s="407">
        <v>4.68</v>
      </c>
      <c r="F162" s="498" t="s">
        <v>63</v>
      </c>
      <c r="G162" s="407" t="s">
        <v>289</v>
      </c>
      <c r="H162" s="430">
        <v>4.68</v>
      </c>
      <c r="I162" s="430">
        <v>0.17</v>
      </c>
      <c r="J162" s="430">
        <f t="shared" si="41"/>
        <v>0.79559999999999997</v>
      </c>
      <c r="K162" s="430"/>
      <c r="L162" s="430" t="s">
        <v>289</v>
      </c>
      <c r="M162" s="430"/>
      <c r="N162" s="430"/>
      <c r="O162" s="430"/>
      <c r="P162" s="430"/>
      <c r="Q162" s="430"/>
      <c r="R162" s="430"/>
      <c r="S162" s="430"/>
      <c r="T162" s="430"/>
      <c r="U162" s="430"/>
      <c r="V162" s="430"/>
      <c r="W162" s="430"/>
      <c r="X162" s="430"/>
      <c r="Y162" s="430"/>
      <c r="Z162" s="671"/>
      <c r="AA162" s="621">
        <f t="shared" si="42"/>
        <v>0</v>
      </c>
      <c r="AB162" s="440">
        <f t="shared" si="43"/>
        <v>0</v>
      </c>
      <c r="AC162" s="441">
        <f>H162-AB162</f>
        <v>4.68</v>
      </c>
      <c r="AD162" s="413">
        <f t="shared" si="45"/>
        <v>4.68</v>
      </c>
      <c r="AE162" s="641"/>
      <c r="AF162" s="690">
        <f t="shared" si="40"/>
        <v>0</v>
      </c>
      <c r="AG162" s="474">
        <f t="shared" si="44"/>
        <v>0</v>
      </c>
      <c r="AH162" s="475">
        <f t="shared" si="46"/>
        <v>0</v>
      </c>
      <c r="AI162" s="487"/>
      <c r="AJ162" s="488"/>
      <c r="AK162" s="488"/>
      <c r="AL162" s="488"/>
      <c r="AM162" s="488"/>
      <c r="AN162" s="488"/>
      <c r="AO162" s="488"/>
      <c r="AP162" s="488"/>
      <c r="AQ162" s="488"/>
      <c r="AR162" s="488"/>
      <c r="AS162" s="488"/>
      <c r="AT162" s="488"/>
      <c r="AU162" s="488"/>
      <c r="AV162" s="488"/>
      <c r="AW162" s="488"/>
      <c r="AX162" s="488"/>
      <c r="AY162" s="488"/>
      <c r="AZ162" s="488"/>
      <c r="BA162" s="488"/>
      <c r="BB162" s="488"/>
      <c r="BC162" s="488"/>
      <c r="BD162" s="488"/>
      <c r="BE162" s="488"/>
      <c r="BF162" s="488"/>
      <c r="BG162" s="488"/>
      <c r="BH162" s="488"/>
      <c r="BI162" s="488"/>
    </row>
    <row r="163" spans="1:61" s="65" customFormat="1" ht="30">
      <c r="A163" s="397">
        <f t="shared" si="39"/>
        <v>151</v>
      </c>
      <c r="B163" s="501"/>
      <c r="C163" s="502" t="s">
        <v>567</v>
      </c>
      <c r="D163" s="423"/>
      <c r="E163" s="423"/>
      <c r="F163" s="503" t="s">
        <v>567</v>
      </c>
      <c r="G163" s="424"/>
      <c r="H163" s="425"/>
      <c r="I163" s="425"/>
      <c r="J163" s="425"/>
      <c r="K163" s="425"/>
      <c r="L163" s="425"/>
      <c r="M163" s="425"/>
      <c r="N163" s="425"/>
      <c r="O163" s="425"/>
      <c r="P163" s="425"/>
      <c r="Q163" s="425"/>
      <c r="R163" s="425"/>
      <c r="S163" s="425"/>
      <c r="T163" s="425"/>
      <c r="U163" s="425"/>
      <c r="V163" s="425"/>
      <c r="W163" s="425"/>
      <c r="X163" s="425"/>
      <c r="Y163" s="425"/>
      <c r="Z163" s="631"/>
      <c r="AA163" s="663"/>
      <c r="AB163" s="426"/>
      <c r="AC163" s="427"/>
      <c r="AD163" s="424"/>
      <c r="AE163" s="642"/>
      <c r="AF163" s="687">
        <f t="shared" si="40"/>
        <v>0</v>
      </c>
      <c r="AG163" s="476"/>
      <c r="AH163" s="477"/>
      <c r="AI163" s="485"/>
      <c r="AJ163" s="486"/>
      <c r="AK163" s="486"/>
      <c r="AL163" s="486"/>
      <c r="AM163" s="486"/>
      <c r="AN163" s="486"/>
      <c r="AO163" s="486"/>
      <c r="AP163" s="486"/>
      <c r="AQ163" s="486"/>
      <c r="AR163" s="486"/>
      <c r="AS163" s="486"/>
      <c r="AT163" s="486"/>
      <c r="AU163" s="486"/>
      <c r="AV163" s="486"/>
      <c r="AW163" s="486"/>
      <c r="AX163" s="486"/>
      <c r="AY163" s="486"/>
      <c r="AZ163" s="486"/>
      <c r="BA163" s="486"/>
      <c r="BB163" s="486"/>
      <c r="BC163" s="486"/>
      <c r="BD163" s="486"/>
      <c r="BE163" s="486"/>
      <c r="BF163" s="486"/>
      <c r="BG163" s="486"/>
      <c r="BH163" s="486"/>
      <c r="BI163" s="486"/>
    </row>
    <row r="164" spans="1:61" ht="60">
      <c r="A164" s="405">
        <f t="shared" si="39"/>
        <v>152</v>
      </c>
      <c r="B164" s="497" t="s">
        <v>14</v>
      </c>
      <c r="C164" s="498" t="s">
        <v>15</v>
      </c>
      <c r="D164" s="407" t="s">
        <v>289</v>
      </c>
      <c r="E164" s="407">
        <v>193.6</v>
      </c>
      <c r="F164" s="500" t="s">
        <v>15</v>
      </c>
      <c r="G164" s="417" t="s">
        <v>289</v>
      </c>
      <c r="H164" s="418">
        <v>193.6</v>
      </c>
      <c r="I164" s="418">
        <v>0.36</v>
      </c>
      <c r="J164" s="418">
        <f t="shared" si="41"/>
        <v>69.695999999999998</v>
      </c>
      <c r="K164" s="418"/>
      <c r="L164" s="418" t="s">
        <v>289</v>
      </c>
      <c r="M164" s="418"/>
      <c r="N164" s="418"/>
      <c r="O164" s="418"/>
      <c r="P164" s="418"/>
      <c r="Q164" s="418"/>
      <c r="R164" s="418"/>
      <c r="S164" s="418"/>
      <c r="T164" s="418"/>
      <c r="U164" s="418"/>
      <c r="V164" s="418"/>
      <c r="W164" s="418"/>
      <c r="X164" s="418"/>
      <c r="Y164" s="418"/>
      <c r="Z164" s="615"/>
      <c r="AA164" s="649">
        <f>J164</f>
        <v>69.695999999999998</v>
      </c>
      <c r="AB164" s="419">
        <f t="shared" si="43"/>
        <v>0</v>
      </c>
      <c r="AC164" s="420">
        <f t="shared" ref="AC164:AC170" si="47">H164-AB164</f>
        <v>193.6</v>
      </c>
      <c r="AD164" s="413">
        <f t="shared" ref="AD164:AD170" si="48">E164-AB164</f>
        <v>193.6</v>
      </c>
      <c r="AE164" s="733" t="s">
        <v>1116</v>
      </c>
      <c r="AF164" s="691">
        <f t="shared" si="40"/>
        <v>0</v>
      </c>
      <c r="AG164" s="474">
        <f t="shared" si="44"/>
        <v>0</v>
      </c>
      <c r="AH164" s="475">
        <f t="shared" ref="AH164:AH170" si="49">AB164-AG164</f>
        <v>0</v>
      </c>
      <c r="AI164" s="487"/>
      <c r="AJ164" s="488"/>
      <c r="AK164" s="488"/>
      <c r="AL164" s="488"/>
      <c r="AM164" s="488"/>
      <c r="AN164" s="488"/>
      <c r="AO164" s="488"/>
      <c r="AP164" s="488"/>
      <c r="AQ164" s="488"/>
      <c r="AR164" s="488"/>
      <c r="AS164" s="488"/>
      <c r="AT164" s="488"/>
      <c r="AU164" s="488"/>
      <c r="AV164" s="488"/>
      <c r="AW164" s="488"/>
      <c r="AX164" s="488"/>
      <c r="AY164" s="488"/>
      <c r="AZ164" s="488"/>
      <c r="BA164" s="488"/>
      <c r="BB164" s="488"/>
      <c r="BC164" s="488"/>
      <c r="BD164" s="488"/>
      <c r="BE164" s="488"/>
      <c r="BF164" s="488"/>
      <c r="BG164" s="488"/>
      <c r="BH164" s="488"/>
      <c r="BI164" s="488"/>
    </row>
    <row r="165" spans="1:61">
      <c r="A165" s="405">
        <f t="shared" si="39"/>
        <v>153</v>
      </c>
      <c r="B165" s="497" t="s">
        <v>100</v>
      </c>
      <c r="C165" s="498" t="s">
        <v>101</v>
      </c>
      <c r="D165" s="407" t="s">
        <v>289</v>
      </c>
      <c r="E165" s="407">
        <v>11</v>
      </c>
      <c r="F165" s="500" t="s">
        <v>101</v>
      </c>
      <c r="G165" s="417" t="s">
        <v>289</v>
      </c>
      <c r="H165" s="418">
        <v>11</v>
      </c>
      <c r="I165" s="418">
        <v>2.71</v>
      </c>
      <c r="J165" s="418">
        <f t="shared" si="41"/>
        <v>29.81</v>
      </c>
      <c r="K165" s="418"/>
      <c r="L165" s="418" t="s">
        <v>289</v>
      </c>
      <c r="M165" s="418"/>
      <c r="N165" s="418"/>
      <c r="O165" s="418"/>
      <c r="P165" s="418"/>
      <c r="Q165" s="418"/>
      <c r="R165" s="418"/>
      <c r="S165" s="418"/>
      <c r="T165" s="418"/>
      <c r="U165" s="418"/>
      <c r="V165" s="418"/>
      <c r="W165" s="418"/>
      <c r="X165" s="418"/>
      <c r="Y165" s="418"/>
      <c r="Z165" s="615"/>
      <c r="AA165" s="650">
        <f t="shared" si="42"/>
        <v>0</v>
      </c>
      <c r="AB165" s="419">
        <f t="shared" si="43"/>
        <v>0</v>
      </c>
      <c r="AC165" s="420">
        <f t="shared" si="47"/>
        <v>11</v>
      </c>
      <c r="AD165" s="413">
        <f t="shared" si="48"/>
        <v>11</v>
      </c>
      <c r="AE165" s="733"/>
      <c r="AF165" s="691">
        <f t="shared" si="40"/>
        <v>0</v>
      </c>
      <c r="AG165" s="474">
        <f t="shared" si="44"/>
        <v>0</v>
      </c>
      <c r="AH165" s="475">
        <f t="shared" si="49"/>
        <v>0</v>
      </c>
      <c r="AI165" s="487"/>
      <c r="AJ165" s="488"/>
      <c r="AK165" s="488"/>
      <c r="AL165" s="488"/>
      <c r="AM165" s="488"/>
      <c r="AN165" s="488"/>
      <c r="AO165" s="488"/>
      <c r="AP165" s="488"/>
      <c r="AQ165" s="488"/>
      <c r="AR165" s="488"/>
      <c r="AS165" s="488"/>
      <c r="AT165" s="488"/>
      <c r="AU165" s="488"/>
      <c r="AV165" s="488"/>
      <c r="AW165" s="488"/>
      <c r="AX165" s="488"/>
      <c r="AY165" s="488"/>
      <c r="AZ165" s="488"/>
      <c r="BA165" s="488"/>
      <c r="BB165" s="488"/>
      <c r="BC165" s="488"/>
      <c r="BD165" s="488"/>
      <c r="BE165" s="488"/>
      <c r="BF165" s="488"/>
      <c r="BG165" s="488"/>
      <c r="BH165" s="488"/>
      <c r="BI165" s="488"/>
    </row>
    <row r="166" spans="1:61" ht="30">
      <c r="A166" s="405">
        <f t="shared" si="39"/>
        <v>154</v>
      </c>
      <c r="B166" s="497" t="s">
        <v>102</v>
      </c>
      <c r="C166" s="498" t="s">
        <v>103</v>
      </c>
      <c r="D166" s="407" t="s">
        <v>292</v>
      </c>
      <c r="E166" s="407">
        <v>2.5151499999999998</v>
      </c>
      <c r="F166" s="500" t="s">
        <v>103</v>
      </c>
      <c r="G166" s="417" t="s">
        <v>292</v>
      </c>
      <c r="H166" s="418">
        <v>2.5151499999999998</v>
      </c>
      <c r="I166" s="418">
        <v>2.36</v>
      </c>
      <c r="J166" s="418">
        <f t="shared" si="41"/>
        <v>5.9357539999999993</v>
      </c>
      <c r="K166" s="418"/>
      <c r="L166" s="418" t="s">
        <v>292</v>
      </c>
      <c r="M166" s="418"/>
      <c r="N166" s="418"/>
      <c r="O166" s="418"/>
      <c r="P166" s="418"/>
      <c r="Q166" s="418"/>
      <c r="R166" s="418"/>
      <c r="S166" s="418"/>
      <c r="T166" s="418"/>
      <c r="U166" s="418"/>
      <c r="V166" s="418"/>
      <c r="W166" s="418"/>
      <c r="X166" s="418"/>
      <c r="Y166" s="418"/>
      <c r="Z166" s="615"/>
      <c r="AA166" s="650">
        <f t="shared" si="42"/>
        <v>0</v>
      </c>
      <c r="AB166" s="419">
        <f t="shared" si="43"/>
        <v>0</v>
      </c>
      <c r="AC166" s="420">
        <f t="shared" si="47"/>
        <v>2.5151499999999998</v>
      </c>
      <c r="AD166" s="413">
        <f t="shared" si="48"/>
        <v>2.5151499999999998</v>
      </c>
      <c r="AE166" s="733"/>
      <c r="AF166" s="691">
        <f t="shared" si="40"/>
        <v>0</v>
      </c>
      <c r="AG166" s="474">
        <f t="shared" si="44"/>
        <v>0</v>
      </c>
      <c r="AH166" s="475">
        <f t="shared" si="49"/>
        <v>0</v>
      </c>
      <c r="AI166" s="487"/>
      <c r="AJ166" s="488"/>
      <c r="AK166" s="488"/>
      <c r="AL166" s="488"/>
      <c r="AM166" s="488"/>
      <c r="AN166" s="488"/>
      <c r="AO166" s="488"/>
      <c r="AP166" s="488"/>
      <c r="AQ166" s="488"/>
      <c r="AR166" s="488"/>
      <c r="AS166" s="488"/>
      <c r="AT166" s="488"/>
      <c r="AU166" s="488"/>
      <c r="AV166" s="488"/>
      <c r="AW166" s="488"/>
      <c r="AX166" s="488"/>
      <c r="AY166" s="488"/>
      <c r="AZ166" s="488"/>
      <c r="BA166" s="488"/>
      <c r="BB166" s="488"/>
      <c r="BC166" s="488"/>
      <c r="BD166" s="488"/>
      <c r="BE166" s="488"/>
      <c r="BF166" s="488"/>
      <c r="BG166" s="488"/>
      <c r="BH166" s="488"/>
      <c r="BI166" s="488"/>
    </row>
    <row r="167" spans="1:61">
      <c r="A167" s="405">
        <f t="shared" si="39"/>
        <v>155</v>
      </c>
      <c r="B167" s="497" t="s">
        <v>104</v>
      </c>
      <c r="C167" s="498" t="s">
        <v>105</v>
      </c>
      <c r="D167" s="407" t="s">
        <v>297</v>
      </c>
      <c r="E167" s="407">
        <v>17.600000000000001</v>
      </c>
      <c r="F167" s="500" t="s">
        <v>105</v>
      </c>
      <c r="G167" s="417" t="s">
        <v>297</v>
      </c>
      <c r="H167" s="418">
        <v>17.600000000000001</v>
      </c>
      <c r="I167" s="418">
        <v>0.20399999999999999</v>
      </c>
      <c r="J167" s="418">
        <f t="shared" si="41"/>
        <v>3.5904000000000003</v>
      </c>
      <c r="K167" s="418"/>
      <c r="L167" s="418" t="s">
        <v>297</v>
      </c>
      <c r="M167" s="418"/>
      <c r="N167" s="418"/>
      <c r="O167" s="418"/>
      <c r="P167" s="418"/>
      <c r="Q167" s="418"/>
      <c r="R167" s="418"/>
      <c r="S167" s="418"/>
      <c r="T167" s="418"/>
      <c r="U167" s="418"/>
      <c r="V167" s="418"/>
      <c r="W167" s="418"/>
      <c r="X167" s="418"/>
      <c r="Y167" s="418"/>
      <c r="Z167" s="615"/>
      <c r="AA167" s="650">
        <f t="shared" si="42"/>
        <v>0</v>
      </c>
      <c r="AB167" s="419">
        <f t="shared" si="43"/>
        <v>0</v>
      </c>
      <c r="AC167" s="420">
        <f t="shared" si="47"/>
        <v>17.600000000000001</v>
      </c>
      <c r="AD167" s="413">
        <f t="shared" si="48"/>
        <v>17.600000000000001</v>
      </c>
      <c r="AE167" s="733"/>
      <c r="AF167" s="691">
        <f t="shared" si="40"/>
        <v>0</v>
      </c>
      <c r="AG167" s="474">
        <f t="shared" si="44"/>
        <v>0</v>
      </c>
      <c r="AH167" s="475">
        <f t="shared" si="49"/>
        <v>0</v>
      </c>
      <c r="AI167" s="487"/>
      <c r="AJ167" s="488"/>
      <c r="AK167" s="488"/>
      <c r="AL167" s="488"/>
      <c r="AM167" s="488"/>
      <c r="AN167" s="488"/>
      <c r="AO167" s="488"/>
      <c r="AP167" s="488"/>
      <c r="AQ167" s="488"/>
      <c r="AR167" s="488"/>
      <c r="AS167" s="488"/>
      <c r="AT167" s="488"/>
      <c r="AU167" s="488"/>
      <c r="AV167" s="488"/>
      <c r="AW167" s="488"/>
      <c r="AX167" s="488"/>
      <c r="AY167" s="488"/>
      <c r="AZ167" s="488"/>
      <c r="BA167" s="488"/>
      <c r="BB167" s="488"/>
      <c r="BC167" s="488"/>
      <c r="BD167" s="488"/>
      <c r="BE167" s="488"/>
      <c r="BF167" s="488"/>
      <c r="BG167" s="488"/>
      <c r="BH167" s="488"/>
      <c r="BI167" s="488"/>
    </row>
    <row r="168" spans="1:61">
      <c r="A168" s="405">
        <f t="shared" si="39"/>
        <v>156</v>
      </c>
      <c r="B168" s="497" t="s">
        <v>100</v>
      </c>
      <c r="C168" s="498" t="s">
        <v>101</v>
      </c>
      <c r="D168" s="407" t="s">
        <v>289</v>
      </c>
      <c r="E168" s="407">
        <v>33</v>
      </c>
      <c r="F168" s="500" t="s">
        <v>101</v>
      </c>
      <c r="G168" s="417" t="s">
        <v>289</v>
      </c>
      <c r="H168" s="418">
        <v>33</v>
      </c>
      <c r="I168" s="418">
        <v>2.71</v>
      </c>
      <c r="J168" s="418">
        <f t="shared" si="41"/>
        <v>89.429999999999993</v>
      </c>
      <c r="K168" s="418"/>
      <c r="L168" s="418" t="s">
        <v>289</v>
      </c>
      <c r="M168" s="418"/>
      <c r="N168" s="418"/>
      <c r="O168" s="418"/>
      <c r="P168" s="418"/>
      <c r="Q168" s="418"/>
      <c r="R168" s="418"/>
      <c r="S168" s="418"/>
      <c r="T168" s="418"/>
      <c r="U168" s="418"/>
      <c r="V168" s="418"/>
      <c r="W168" s="418"/>
      <c r="X168" s="418"/>
      <c r="Y168" s="418"/>
      <c r="Z168" s="615"/>
      <c r="AA168" s="650">
        <f t="shared" si="42"/>
        <v>0</v>
      </c>
      <c r="AB168" s="419">
        <f t="shared" si="43"/>
        <v>0</v>
      </c>
      <c r="AC168" s="420">
        <f t="shared" si="47"/>
        <v>33</v>
      </c>
      <c r="AD168" s="413">
        <f t="shared" si="48"/>
        <v>33</v>
      </c>
      <c r="AE168" s="733"/>
      <c r="AF168" s="691">
        <f t="shared" si="40"/>
        <v>0</v>
      </c>
      <c r="AG168" s="474">
        <f t="shared" si="44"/>
        <v>0</v>
      </c>
      <c r="AH168" s="475">
        <f t="shared" si="49"/>
        <v>0</v>
      </c>
      <c r="AI168" s="487"/>
      <c r="AJ168" s="488"/>
      <c r="AK168" s="488"/>
      <c r="AL168" s="488"/>
      <c r="AM168" s="488"/>
      <c r="AN168" s="488"/>
      <c r="AO168" s="488"/>
      <c r="AP168" s="488"/>
      <c r="AQ168" s="488"/>
      <c r="AR168" s="488"/>
      <c r="AS168" s="488"/>
      <c r="AT168" s="488"/>
      <c r="AU168" s="488"/>
      <c r="AV168" s="488"/>
      <c r="AW168" s="488"/>
      <c r="AX168" s="488"/>
      <c r="AY168" s="488"/>
      <c r="AZ168" s="488"/>
      <c r="BA168" s="488"/>
      <c r="BB168" s="488"/>
      <c r="BC168" s="488"/>
      <c r="BD168" s="488"/>
      <c r="BE168" s="488"/>
      <c r="BF168" s="488"/>
      <c r="BG168" s="488"/>
      <c r="BH168" s="488"/>
      <c r="BI168" s="488"/>
    </row>
    <row r="169" spans="1:61" ht="30">
      <c r="A169" s="405">
        <f t="shared" si="39"/>
        <v>157</v>
      </c>
      <c r="B169" s="497" t="s">
        <v>106</v>
      </c>
      <c r="C169" s="498" t="s">
        <v>107</v>
      </c>
      <c r="D169" s="407" t="s">
        <v>293</v>
      </c>
      <c r="E169" s="407">
        <v>252.99999999999997</v>
      </c>
      <c r="F169" s="500" t="s">
        <v>107</v>
      </c>
      <c r="G169" s="417" t="s">
        <v>293</v>
      </c>
      <c r="H169" s="418">
        <v>252.99999999999997</v>
      </c>
      <c r="I169" s="418">
        <v>0.28000000000000003</v>
      </c>
      <c r="J169" s="418">
        <f t="shared" si="41"/>
        <v>70.84</v>
      </c>
      <c r="K169" s="418"/>
      <c r="L169" s="418" t="s">
        <v>293</v>
      </c>
      <c r="M169" s="418"/>
      <c r="N169" s="418"/>
      <c r="O169" s="418"/>
      <c r="P169" s="418"/>
      <c r="Q169" s="418"/>
      <c r="R169" s="418"/>
      <c r="S169" s="418"/>
      <c r="T169" s="418"/>
      <c r="U169" s="418"/>
      <c r="V169" s="418"/>
      <c r="W169" s="418"/>
      <c r="X169" s="418"/>
      <c r="Y169" s="418"/>
      <c r="Z169" s="615"/>
      <c r="AA169" s="650">
        <f t="shared" si="42"/>
        <v>0</v>
      </c>
      <c r="AB169" s="419">
        <f t="shared" si="43"/>
        <v>0</v>
      </c>
      <c r="AC169" s="420">
        <f t="shared" si="47"/>
        <v>252.99999999999997</v>
      </c>
      <c r="AD169" s="413">
        <f t="shared" si="48"/>
        <v>252.99999999999997</v>
      </c>
      <c r="AE169" s="733"/>
      <c r="AF169" s="691">
        <f t="shared" si="40"/>
        <v>0</v>
      </c>
      <c r="AG169" s="474">
        <f t="shared" si="44"/>
        <v>0</v>
      </c>
      <c r="AH169" s="475">
        <f t="shared" si="49"/>
        <v>0</v>
      </c>
      <c r="AI169" s="487"/>
      <c r="AJ169" s="488"/>
      <c r="AK169" s="488"/>
      <c r="AL169" s="488"/>
      <c r="AM169" s="488"/>
      <c r="AN169" s="488"/>
      <c r="AO169" s="488"/>
      <c r="AP169" s="488"/>
      <c r="AQ169" s="488"/>
      <c r="AR169" s="488"/>
      <c r="AS169" s="488"/>
      <c r="AT169" s="488"/>
      <c r="AU169" s="488"/>
      <c r="AV169" s="488"/>
      <c r="AW169" s="488"/>
      <c r="AX169" s="488"/>
      <c r="AY169" s="488"/>
      <c r="AZ169" s="488"/>
      <c r="BA169" s="488"/>
      <c r="BB169" s="488"/>
      <c r="BC169" s="488"/>
      <c r="BD169" s="488"/>
      <c r="BE169" s="488"/>
      <c r="BF169" s="488"/>
      <c r="BG169" s="488"/>
      <c r="BH169" s="488"/>
      <c r="BI169" s="488"/>
    </row>
    <row r="170" spans="1:61" ht="30">
      <c r="A170" s="405">
        <f t="shared" si="39"/>
        <v>158</v>
      </c>
      <c r="B170" s="497" t="s">
        <v>62</v>
      </c>
      <c r="C170" s="498" t="s">
        <v>63</v>
      </c>
      <c r="D170" s="407" t="s">
        <v>289</v>
      </c>
      <c r="E170" s="407">
        <v>149.6</v>
      </c>
      <c r="F170" s="500" t="s">
        <v>63</v>
      </c>
      <c r="G170" s="417" t="s">
        <v>289</v>
      </c>
      <c r="H170" s="418">
        <v>149.6</v>
      </c>
      <c r="I170" s="418">
        <v>0.17</v>
      </c>
      <c r="J170" s="418">
        <f t="shared" si="41"/>
        <v>25.432000000000002</v>
      </c>
      <c r="K170" s="418"/>
      <c r="L170" s="418" t="s">
        <v>289</v>
      </c>
      <c r="M170" s="418"/>
      <c r="N170" s="418"/>
      <c r="O170" s="418"/>
      <c r="P170" s="418"/>
      <c r="Q170" s="418"/>
      <c r="R170" s="418"/>
      <c r="S170" s="418"/>
      <c r="T170" s="418"/>
      <c r="U170" s="418"/>
      <c r="V170" s="418"/>
      <c r="W170" s="418"/>
      <c r="X170" s="418"/>
      <c r="Y170" s="418"/>
      <c r="Z170" s="615"/>
      <c r="AA170" s="650">
        <f t="shared" si="42"/>
        <v>0</v>
      </c>
      <c r="AB170" s="419">
        <f t="shared" si="43"/>
        <v>0</v>
      </c>
      <c r="AC170" s="420">
        <f t="shared" si="47"/>
        <v>149.6</v>
      </c>
      <c r="AD170" s="413">
        <f t="shared" si="48"/>
        <v>149.6</v>
      </c>
      <c r="AE170" s="733"/>
      <c r="AF170" s="691">
        <f t="shared" si="40"/>
        <v>0</v>
      </c>
      <c r="AG170" s="474">
        <f t="shared" si="44"/>
        <v>0</v>
      </c>
      <c r="AH170" s="475">
        <f t="shared" si="49"/>
        <v>0</v>
      </c>
      <c r="AI170" s="487"/>
      <c r="AJ170" s="488"/>
      <c r="AK170" s="488"/>
      <c r="AL170" s="488"/>
      <c r="AM170" s="488"/>
      <c r="AN170" s="488"/>
      <c r="AO170" s="488"/>
      <c r="AP170" s="488"/>
      <c r="AQ170" s="488"/>
      <c r="AR170" s="488"/>
      <c r="AS170" s="488"/>
      <c r="AT170" s="488"/>
      <c r="AU170" s="488"/>
      <c r="AV170" s="488"/>
      <c r="AW170" s="488"/>
      <c r="AX170" s="488"/>
      <c r="AY170" s="488"/>
      <c r="AZ170" s="488"/>
      <c r="BA170" s="488"/>
      <c r="BB170" s="488"/>
      <c r="BC170" s="488"/>
      <c r="BD170" s="488"/>
      <c r="BE170" s="488"/>
      <c r="BF170" s="488"/>
      <c r="BG170" s="488"/>
      <c r="BH170" s="488"/>
      <c r="BI170" s="488"/>
    </row>
    <row r="171" spans="1:61" s="65" customFormat="1" ht="30">
      <c r="A171" s="397">
        <f t="shared" si="39"/>
        <v>159</v>
      </c>
      <c r="B171" s="501"/>
      <c r="C171" s="502" t="s">
        <v>568</v>
      </c>
      <c r="D171" s="423"/>
      <c r="E171" s="423"/>
      <c r="F171" s="503" t="s">
        <v>568</v>
      </c>
      <c r="G171" s="424"/>
      <c r="H171" s="425"/>
      <c r="I171" s="425"/>
      <c r="J171" s="425"/>
      <c r="K171" s="425"/>
      <c r="L171" s="425"/>
      <c r="M171" s="425"/>
      <c r="N171" s="425"/>
      <c r="O171" s="425"/>
      <c r="P171" s="425"/>
      <c r="Q171" s="425"/>
      <c r="R171" s="425"/>
      <c r="S171" s="425"/>
      <c r="T171" s="425"/>
      <c r="U171" s="425"/>
      <c r="V171" s="425"/>
      <c r="W171" s="425"/>
      <c r="X171" s="425"/>
      <c r="Y171" s="425"/>
      <c r="Z171" s="631"/>
      <c r="AA171" s="663"/>
      <c r="AB171" s="426"/>
      <c r="AC171" s="427"/>
      <c r="AD171" s="424"/>
      <c r="AE171" s="642"/>
      <c r="AF171" s="687">
        <f t="shared" si="40"/>
        <v>0</v>
      </c>
      <c r="AG171" s="476"/>
      <c r="AH171" s="477"/>
      <c r="AI171" s="485"/>
      <c r="AJ171" s="486"/>
      <c r="AK171" s="486"/>
      <c r="AL171" s="486"/>
      <c r="AM171" s="486"/>
      <c r="AN171" s="486"/>
      <c r="AO171" s="486"/>
      <c r="AP171" s="486"/>
      <c r="AQ171" s="486"/>
      <c r="AR171" s="486"/>
      <c r="AS171" s="486"/>
      <c r="AT171" s="486"/>
      <c r="AU171" s="486"/>
      <c r="AV171" s="486"/>
      <c r="AW171" s="486"/>
      <c r="AX171" s="486"/>
      <c r="AY171" s="486"/>
      <c r="AZ171" s="486"/>
      <c r="BA171" s="486"/>
      <c r="BB171" s="486"/>
      <c r="BC171" s="486"/>
      <c r="BD171" s="486"/>
      <c r="BE171" s="486"/>
      <c r="BF171" s="486"/>
      <c r="BG171" s="486"/>
      <c r="BH171" s="486"/>
      <c r="BI171" s="486"/>
    </row>
    <row r="172" spans="1:61" ht="60">
      <c r="A172" s="405">
        <f t="shared" si="39"/>
        <v>160</v>
      </c>
      <c r="B172" s="497" t="s">
        <v>14</v>
      </c>
      <c r="C172" s="498" t="s">
        <v>15</v>
      </c>
      <c r="D172" s="407" t="s">
        <v>289</v>
      </c>
      <c r="E172" s="407">
        <v>24.6</v>
      </c>
      <c r="F172" s="500" t="s">
        <v>15</v>
      </c>
      <c r="G172" s="417" t="s">
        <v>289</v>
      </c>
      <c r="H172" s="418">
        <v>24.6</v>
      </c>
      <c r="I172" s="418">
        <v>0.36</v>
      </c>
      <c r="J172" s="418">
        <f t="shared" si="41"/>
        <v>8.8559999999999999</v>
      </c>
      <c r="K172" s="418"/>
      <c r="L172" s="418" t="s">
        <v>289</v>
      </c>
      <c r="M172" s="418"/>
      <c r="N172" s="418"/>
      <c r="O172" s="418"/>
      <c r="P172" s="418"/>
      <c r="Q172" s="418"/>
      <c r="R172" s="418"/>
      <c r="S172" s="418"/>
      <c r="T172" s="418"/>
      <c r="U172" s="418"/>
      <c r="V172" s="418"/>
      <c r="W172" s="418"/>
      <c r="X172" s="418"/>
      <c r="Y172" s="418"/>
      <c r="Z172" s="615"/>
      <c r="AA172" s="649">
        <f>J172</f>
        <v>8.8559999999999999</v>
      </c>
      <c r="AB172" s="419">
        <f t="shared" si="43"/>
        <v>0</v>
      </c>
      <c r="AC172" s="420">
        <f t="shared" ref="AC172:AC178" si="50">H172-AB172</f>
        <v>24.6</v>
      </c>
      <c r="AD172" s="413">
        <f t="shared" ref="AD172:AD178" si="51">E172-AB172</f>
        <v>24.6</v>
      </c>
      <c r="AE172" s="733" t="s">
        <v>1117</v>
      </c>
      <c r="AF172" s="691">
        <f t="shared" si="40"/>
        <v>0</v>
      </c>
      <c r="AG172" s="474">
        <f t="shared" si="44"/>
        <v>0</v>
      </c>
      <c r="AH172" s="475">
        <f t="shared" ref="AH172:AH178" si="52">AB172-AG172</f>
        <v>0</v>
      </c>
      <c r="AI172" s="487"/>
      <c r="AJ172" s="488"/>
      <c r="AK172" s="488"/>
      <c r="AL172" s="488"/>
      <c r="AM172" s="488"/>
      <c r="AN172" s="488"/>
      <c r="AO172" s="488"/>
      <c r="AP172" s="488"/>
      <c r="AQ172" s="488"/>
      <c r="AR172" s="488"/>
      <c r="AS172" s="488"/>
      <c r="AT172" s="488"/>
      <c r="AU172" s="488"/>
      <c r="AV172" s="488"/>
      <c r="AW172" s="488"/>
      <c r="AX172" s="488"/>
      <c r="AY172" s="488"/>
      <c r="AZ172" s="488"/>
      <c r="BA172" s="488"/>
      <c r="BB172" s="488"/>
      <c r="BC172" s="488"/>
      <c r="BD172" s="488"/>
      <c r="BE172" s="488"/>
      <c r="BF172" s="488"/>
      <c r="BG172" s="488"/>
      <c r="BH172" s="488"/>
      <c r="BI172" s="488"/>
    </row>
    <row r="173" spans="1:61">
      <c r="A173" s="405">
        <f t="shared" si="39"/>
        <v>161</v>
      </c>
      <c r="B173" s="497" t="s">
        <v>100</v>
      </c>
      <c r="C173" s="498" t="s">
        <v>101</v>
      </c>
      <c r="D173" s="407" t="s">
        <v>289</v>
      </c>
      <c r="E173" s="407">
        <v>1.4000000000000001</v>
      </c>
      <c r="F173" s="500" t="s">
        <v>101</v>
      </c>
      <c r="G173" s="417" t="s">
        <v>289</v>
      </c>
      <c r="H173" s="418">
        <v>1.4000000000000001</v>
      </c>
      <c r="I173" s="418">
        <v>2.71</v>
      </c>
      <c r="J173" s="418">
        <f t="shared" si="41"/>
        <v>3.7940000000000005</v>
      </c>
      <c r="K173" s="418"/>
      <c r="L173" s="418" t="s">
        <v>289</v>
      </c>
      <c r="M173" s="418"/>
      <c r="N173" s="418"/>
      <c r="O173" s="418"/>
      <c r="P173" s="418"/>
      <c r="Q173" s="418"/>
      <c r="R173" s="418"/>
      <c r="S173" s="418"/>
      <c r="T173" s="418"/>
      <c r="U173" s="418"/>
      <c r="V173" s="418"/>
      <c r="W173" s="418"/>
      <c r="X173" s="418"/>
      <c r="Y173" s="418"/>
      <c r="Z173" s="615"/>
      <c r="AA173" s="650">
        <f t="shared" si="42"/>
        <v>0</v>
      </c>
      <c r="AB173" s="419">
        <f t="shared" si="43"/>
        <v>0</v>
      </c>
      <c r="AC173" s="420">
        <f t="shared" si="50"/>
        <v>1.4000000000000001</v>
      </c>
      <c r="AD173" s="413">
        <f t="shared" si="51"/>
        <v>1.4000000000000001</v>
      </c>
      <c r="AE173" s="733"/>
      <c r="AF173" s="691">
        <f t="shared" si="40"/>
        <v>0</v>
      </c>
      <c r="AG173" s="474">
        <f t="shared" si="44"/>
        <v>0</v>
      </c>
      <c r="AH173" s="475">
        <f t="shared" si="52"/>
        <v>0</v>
      </c>
      <c r="AI173" s="487"/>
      <c r="AJ173" s="488"/>
      <c r="AK173" s="488"/>
      <c r="AL173" s="488"/>
      <c r="AM173" s="488"/>
      <c r="AN173" s="488"/>
      <c r="AO173" s="488"/>
      <c r="AP173" s="488"/>
      <c r="AQ173" s="488"/>
      <c r="AR173" s="488"/>
      <c r="AS173" s="488"/>
      <c r="AT173" s="488"/>
      <c r="AU173" s="488"/>
      <c r="AV173" s="488"/>
      <c r="AW173" s="488"/>
      <c r="AX173" s="488"/>
      <c r="AY173" s="488"/>
      <c r="AZ173" s="488"/>
      <c r="BA173" s="488"/>
      <c r="BB173" s="488"/>
      <c r="BC173" s="488"/>
      <c r="BD173" s="488"/>
      <c r="BE173" s="488"/>
      <c r="BF173" s="488"/>
      <c r="BG173" s="488"/>
      <c r="BH173" s="488"/>
      <c r="BI173" s="488"/>
    </row>
    <row r="174" spans="1:61" ht="30">
      <c r="A174" s="405">
        <f t="shared" si="39"/>
        <v>162</v>
      </c>
      <c r="B174" s="497" t="s">
        <v>102</v>
      </c>
      <c r="C174" s="498" t="s">
        <v>103</v>
      </c>
      <c r="D174" s="407" t="s">
        <v>292</v>
      </c>
      <c r="E174" s="407">
        <v>0.32011000000000001</v>
      </c>
      <c r="F174" s="500" t="s">
        <v>103</v>
      </c>
      <c r="G174" s="417" t="s">
        <v>292</v>
      </c>
      <c r="H174" s="418">
        <v>0.32011000000000001</v>
      </c>
      <c r="I174" s="418">
        <v>2.36</v>
      </c>
      <c r="J174" s="418">
        <f t="shared" si="41"/>
        <v>0.75545960000000001</v>
      </c>
      <c r="K174" s="418"/>
      <c r="L174" s="418" t="s">
        <v>292</v>
      </c>
      <c r="M174" s="418"/>
      <c r="N174" s="418"/>
      <c r="O174" s="418"/>
      <c r="P174" s="418"/>
      <c r="Q174" s="418"/>
      <c r="R174" s="418"/>
      <c r="S174" s="418"/>
      <c r="T174" s="418"/>
      <c r="U174" s="418"/>
      <c r="V174" s="418"/>
      <c r="W174" s="418"/>
      <c r="X174" s="418"/>
      <c r="Y174" s="418"/>
      <c r="Z174" s="615"/>
      <c r="AA174" s="650">
        <f t="shared" si="42"/>
        <v>0</v>
      </c>
      <c r="AB174" s="419">
        <f t="shared" si="43"/>
        <v>0</v>
      </c>
      <c r="AC174" s="420">
        <f t="shared" si="50"/>
        <v>0.32011000000000001</v>
      </c>
      <c r="AD174" s="413">
        <f t="shared" si="51"/>
        <v>0.32011000000000001</v>
      </c>
      <c r="AE174" s="733"/>
      <c r="AF174" s="691">
        <f t="shared" si="40"/>
        <v>0</v>
      </c>
      <c r="AG174" s="474">
        <f t="shared" si="44"/>
        <v>0</v>
      </c>
      <c r="AH174" s="475">
        <f t="shared" si="52"/>
        <v>0</v>
      </c>
      <c r="AI174" s="487"/>
      <c r="AJ174" s="488"/>
      <c r="AK174" s="488"/>
      <c r="AL174" s="488"/>
      <c r="AM174" s="488"/>
      <c r="AN174" s="488"/>
      <c r="AO174" s="488"/>
      <c r="AP174" s="488"/>
      <c r="AQ174" s="488"/>
      <c r="AR174" s="488"/>
      <c r="AS174" s="488"/>
      <c r="AT174" s="488"/>
      <c r="AU174" s="488"/>
      <c r="AV174" s="488"/>
      <c r="AW174" s="488"/>
      <c r="AX174" s="488"/>
      <c r="AY174" s="488"/>
      <c r="AZ174" s="488"/>
      <c r="BA174" s="488"/>
      <c r="BB174" s="488"/>
      <c r="BC174" s="488"/>
      <c r="BD174" s="488"/>
      <c r="BE174" s="488"/>
      <c r="BF174" s="488"/>
      <c r="BG174" s="488"/>
      <c r="BH174" s="488"/>
      <c r="BI174" s="488"/>
    </row>
    <row r="175" spans="1:61">
      <c r="A175" s="405">
        <f t="shared" si="39"/>
        <v>163</v>
      </c>
      <c r="B175" s="497" t="s">
        <v>104</v>
      </c>
      <c r="C175" s="498" t="s">
        <v>105</v>
      </c>
      <c r="D175" s="407" t="s">
        <v>297</v>
      </c>
      <c r="E175" s="407">
        <v>2.2400000000000002</v>
      </c>
      <c r="F175" s="500" t="s">
        <v>105</v>
      </c>
      <c r="G175" s="417" t="s">
        <v>297</v>
      </c>
      <c r="H175" s="418">
        <v>2.2400000000000002</v>
      </c>
      <c r="I175" s="418">
        <v>0.20399999999999999</v>
      </c>
      <c r="J175" s="418">
        <f t="shared" si="41"/>
        <v>0.45696000000000003</v>
      </c>
      <c r="K175" s="418"/>
      <c r="L175" s="418" t="s">
        <v>297</v>
      </c>
      <c r="M175" s="418"/>
      <c r="N175" s="418"/>
      <c r="O175" s="418"/>
      <c r="P175" s="418"/>
      <c r="Q175" s="418"/>
      <c r="R175" s="418"/>
      <c r="S175" s="418"/>
      <c r="T175" s="418"/>
      <c r="U175" s="418"/>
      <c r="V175" s="418"/>
      <c r="W175" s="418"/>
      <c r="X175" s="418"/>
      <c r="Y175" s="418"/>
      <c r="Z175" s="615"/>
      <c r="AA175" s="650">
        <f t="shared" si="42"/>
        <v>0</v>
      </c>
      <c r="AB175" s="419">
        <f t="shared" si="43"/>
        <v>0</v>
      </c>
      <c r="AC175" s="420">
        <f t="shared" si="50"/>
        <v>2.2400000000000002</v>
      </c>
      <c r="AD175" s="413">
        <f t="shared" si="51"/>
        <v>2.2400000000000002</v>
      </c>
      <c r="AE175" s="733"/>
      <c r="AF175" s="691">
        <f t="shared" si="40"/>
        <v>0</v>
      </c>
      <c r="AG175" s="474">
        <f t="shared" si="44"/>
        <v>0</v>
      </c>
      <c r="AH175" s="475">
        <f t="shared" si="52"/>
        <v>0</v>
      </c>
      <c r="AI175" s="487"/>
      <c r="AJ175" s="488"/>
      <c r="AK175" s="488"/>
      <c r="AL175" s="488"/>
      <c r="AM175" s="488"/>
      <c r="AN175" s="488"/>
      <c r="AO175" s="488"/>
      <c r="AP175" s="488"/>
      <c r="AQ175" s="488"/>
      <c r="AR175" s="488"/>
      <c r="AS175" s="488"/>
      <c r="AT175" s="488"/>
      <c r="AU175" s="488"/>
      <c r="AV175" s="488"/>
      <c r="AW175" s="488"/>
      <c r="AX175" s="488"/>
      <c r="AY175" s="488"/>
      <c r="AZ175" s="488"/>
      <c r="BA175" s="488"/>
      <c r="BB175" s="488"/>
      <c r="BC175" s="488"/>
      <c r="BD175" s="488"/>
      <c r="BE175" s="488"/>
      <c r="BF175" s="488"/>
      <c r="BG175" s="488"/>
      <c r="BH175" s="488"/>
      <c r="BI175" s="488"/>
    </row>
    <row r="176" spans="1:61">
      <c r="A176" s="405">
        <f t="shared" si="39"/>
        <v>164</v>
      </c>
      <c r="B176" s="497" t="s">
        <v>100</v>
      </c>
      <c r="C176" s="498" t="s">
        <v>101</v>
      </c>
      <c r="D176" s="407" t="s">
        <v>289</v>
      </c>
      <c r="E176" s="407">
        <v>4.2</v>
      </c>
      <c r="F176" s="500" t="s">
        <v>101</v>
      </c>
      <c r="G176" s="417" t="s">
        <v>289</v>
      </c>
      <c r="H176" s="418">
        <v>4.2</v>
      </c>
      <c r="I176" s="418">
        <v>2.71</v>
      </c>
      <c r="J176" s="418">
        <f t="shared" si="41"/>
        <v>11.382</v>
      </c>
      <c r="K176" s="418"/>
      <c r="L176" s="418" t="s">
        <v>289</v>
      </c>
      <c r="M176" s="418"/>
      <c r="N176" s="418"/>
      <c r="O176" s="418"/>
      <c r="P176" s="418"/>
      <c r="Q176" s="418"/>
      <c r="R176" s="418"/>
      <c r="S176" s="418"/>
      <c r="T176" s="418"/>
      <c r="U176" s="418"/>
      <c r="V176" s="418"/>
      <c r="W176" s="418"/>
      <c r="X176" s="418"/>
      <c r="Y176" s="418"/>
      <c r="Z176" s="615"/>
      <c r="AA176" s="650">
        <f t="shared" si="42"/>
        <v>0</v>
      </c>
      <c r="AB176" s="419">
        <f t="shared" si="43"/>
        <v>0</v>
      </c>
      <c r="AC176" s="420">
        <f t="shared" si="50"/>
        <v>4.2</v>
      </c>
      <c r="AD176" s="413">
        <f t="shared" si="51"/>
        <v>4.2</v>
      </c>
      <c r="AE176" s="733"/>
      <c r="AF176" s="691">
        <f t="shared" si="40"/>
        <v>0</v>
      </c>
      <c r="AG176" s="474">
        <f t="shared" si="44"/>
        <v>0</v>
      </c>
      <c r="AH176" s="475">
        <f t="shared" si="52"/>
        <v>0</v>
      </c>
      <c r="AI176" s="487"/>
      <c r="AJ176" s="488"/>
      <c r="AK176" s="488"/>
      <c r="AL176" s="488"/>
      <c r="AM176" s="488"/>
      <c r="AN176" s="488"/>
      <c r="AO176" s="488"/>
      <c r="AP176" s="488"/>
      <c r="AQ176" s="488"/>
      <c r="AR176" s="488"/>
      <c r="AS176" s="488"/>
      <c r="AT176" s="488"/>
      <c r="AU176" s="488"/>
      <c r="AV176" s="488"/>
      <c r="AW176" s="488"/>
      <c r="AX176" s="488"/>
      <c r="AY176" s="488"/>
      <c r="AZ176" s="488"/>
      <c r="BA176" s="488"/>
      <c r="BB176" s="488"/>
      <c r="BC176" s="488"/>
      <c r="BD176" s="488"/>
      <c r="BE176" s="488"/>
      <c r="BF176" s="488"/>
      <c r="BG176" s="488"/>
      <c r="BH176" s="488"/>
      <c r="BI176" s="488"/>
    </row>
    <row r="177" spans="1:61" ht="30">
      <c r="A177" s="405">
        <f t="shared" si="39"/>
        <v>165</v>
      </c>
      <c r="B177" s="497" t="s">
        <v>106</v>
      </c>
      <c r="C177" s="498" t="s">
        <v>107</v>
      </c>
      <c r="D177" s="407" t="s">
        <v>293</v>
      </c>
      <c r="E177" s="407">
        <v>32.199999999999996</v>
      </c>
      <c r="F177" s="500" t="s">
        <v>107</v>
      </c>
      <c r="G177" s="417" t="s">
        <v>293</v>
      </c>
      <c r="H177" s="418">
        <v>32.199999999999996</v>
      </c>
      <c r="I177" s="418">
        <v>0.28000000000000003</v>
      </c>
      <c r="J177" s="418">
        <f t="shared" si="41"/>
        <v>9.016</v>
      </c>
      <c r="K177" s="418"/>
      <c r="L177" s="418" t="s">
        <v>293</v>
      </c>
      <c r="M177" s="418"/>
      <c r="N177" s="418"/>
      <c r="O177" s="418"/>
      <c r="P177" s="418"/>
      <c r="Q177" s="418"/>
      <c r="R177" s="418"/>
      <c r="S177" s="418"/>
      <c r="T177" s="418"/>
      <c r="U177" s="418"/>
      <c r="V177" s="418"/>
      <c r="W177" s="418"/>
      <c r="X177" s="418"/>
      <c r="Y177" s="418"/>
      <c r="Z177" s="615"/>
      <c r="AA177" s="650">
        <f t="shared" si="42"/>
        <v>0</v>
      </c>
      <c r="AB177" s="419">
        <f t="shared" si="43"/>
        <v>0</v>
      </c>
      <c r="AC177" s="420">
        <f t="shared" si="50"/>
        <v>32.199999999999996</v>
      </c>
      <c r="AD177" s="413">
        <f t="shared" si="51"/>
        <v>32.199999999999996</v>
      </c>
      <c r="AE177" s="733"/>
      <c r="AF177" s="691">
        <f t="shared" si="40"/>
        <v>0</v>
      </c>
      <c r="AG177" s="474">
        <f t="shared" si="44"/>
        <v>0</v>
      </c>
      <c r="AH177" s="475">
        <f t="shared" si="52"/>
        <v>0</v>
      </c>
      <c r="AI177" s="487"/>
      <c r="AJ177" s="488"/>
      <c r="AK177" s="488"/>
      <c r="AL177" s="488"/>
      <c r="AM177" s="488"/>
      <c r="AN177" s="488"/>
      <c r="AO177" s="488"/>
      <c r="AP177" s="488"/>
      <c r="AQ177" s="488"/>
      <c r="AR177" s="488"/>
      <c r="AS177" s="488"/>
      <c r="AT177" s="488"/>
      <c r="AU177" s="488"/>
      <c r="AV177" s="488"/>
      <c r="AW177" s="488"/>
      <c r="AX177" s="488"/>
      <c r="AY177" s="488"/>
      <c r="AZ177" s="488"/>
      <c r="BA177" s="488"/>
      <c r="BB177" s="488"/>
      <c r="BC177" s="488"/>
      <c r="BD177" s="488"/>
      <c r="BE177" s="488"/>
      <c r="BF177" s="488"/>
      <c r="BG177" s="488"/>
      <c r="BH177" s="488"/>
      <c r="BI177" s="488"/>
    </row>
    <row r="178" spans="1:61" ht="30">
      <c r="A178" s="405">
        <f t="shared" si="39"/>
        <v>166</v>
      </c>
      <c r="B178" s="497" t="s">
        <v>62</v>
      </c>
      <c r="C178" s="498" t="s">
        <v>63</v>
      </c>
      <c r="D178" s="407" t="s">
        <v>289</v>
      </c>
      <c r="E178" s="407">
        <v>19.000000000000004</v>
      </c>
      <c r="F178" s="500" t="s">
        <v>63</v>
      </c>
      <c r="G178" s="417" t="s">
        <v>289</v>
      </c>
      <c r="H178" s="418">
        <v>19.000000000000004</v>
      </c>
      <c r="I178" s="418">
        <v>0.17</v>
      </c>
      <c r="J178" s="418">
        <f t="shared" si="41"/>
        <v>3.2300000000000009</v>
      </c>
      <c r="K178" s="418"/>
      <c r="L178" s="418" t="s">
        <v>289</v>
      </c>
      <c r="M178" s="418"/>
      <c r="N178" s="418"/>
      <c r="O178" s="418"/>
      <c r="P178" s="418"/>
      <c r="Q178" s="418"/>
      <c r="R178" s="418"/>
      <c r="S178" s="418"/>
      <c r="T178" s="418"/>
      <c r="U178" s="418"/>
      <c r="V178" s="418"/>
      <c r="W178" s="418"/>
      <c r="X178" s="418"/>
      <c r="Y178" s="418"/>
      <c r="Z178" s="615"/>
      <c r="AA178" s="650">
        <f t="shared" si="42"/>
        <v>0</v>
      </c>
      <c r="AB178" s="419">
        <f t="shared" si="43"/>
        <v>0</v>
      </c>
      <c r="AC178" s="420">
        <f t="shared" si="50"/>
        <v>19.000000000000004</v>
      </c>
      <c r="AD178" s="413">
        <f t="shared" si="51"/>
        <v>19.000000000000004</v>
      </c>
      <c r="AE178" s="733"/>
      <c r="AF178" s="691">
        <f t="shared" si="40"/>
        <v>0</v>
      </c>
      <c r="AG178" s="474">
        <f t="shared" si="44"/>
        <v>0</v>
      </c>
      <c r="AH178" s="475">
        <f t="shared" si="52"/>
        <v>0</v>
      </c>
      <c r="AI178" s="487"/>
      <c r="AJ178" s="488"/>
      <c r="AK178" s="488"/>
      <c r="AL178" s="488"/>
      <c r="AM178" s="488"/>
      <c r="AN178" s="488"/>
      <c r="AO178" s="488"/>
      <c r="AP178" s="488"/>
      <c r="AQ178" s="488"/>
      <c r="AR178" s="488"/>
      <c r="AS178" s="488"/>
      <c r="AT178" s="488"/>
      <c r="AU178" s="488"/>
      <c r="AV178" s="488"/>
      <c r="AW178" s="488"/>
      <c r="AX178" s="488"/>
      <c r="AY178" s="488"/>
      <c r="AZ178" s="488"/>
      <c r="BA178" s="488"/>
      <c r="BB178" s="488"/>
      <c r="BC178" s="488"/>
      <c r="BD178" s="488"/>
      <c r="BE178" s="488"/>
      <c r="BF178" s="488"/>
      <c r="BG178" s="488"/>
      <c r="BH178" s="488"/>
      <c r="BI178" s="488"/>
    </row>
    <row r="179" spans="1:61" s="65" customFormat="1" ht="30">
      <c r="A179" s="397">
        <f t="shared" si="39"/>
        <v>167</v>
      </c>
      <c r="B179" s="501"/>
      <c r="C179" s="502" t="s">
        <v>569</v>
      </c>
      <c r="D179" s="423"/>
      <c r="E179" s="423"/>
      <c r="F179" s="503" t="s">
        <v>569</v>
      </c>
      <c r="G179" s="424"/>
      <c r="H179" s="425"/>
      <c r="I179" s="425"/>
      <c r="J179" s="425"/>
      <c r="K179" s="425"/>
      <c r="L179" s="425"/>
      <c r="M179" s="425"/>
      <c r="N179" s="425"/>
      <c r="O179" s="425"/>
      <c r="P179" s="425"/>
      <c r="Q179" s="425"/>
      <c r="R179" s="425"/>
      <c r="S179" s="425"/>
      <c r="T179" s="425"/>
      <c r="U179" s="425"/>
      <c r="V179" s="425"/>
      <c r="W179" s="425"/>
      <c r="X179" s="425"/>
      <c r="Y179" s="425"/>
      <c r="Z179" s="631"/>
      <c r="AA179" s="663"/>
      <c r="AB179" s="426"/>
      <c r="AC179" s="427"/>
      <c r="AD179" s="424"/>
      <c r="AE179" s="642"/>
      <c r="AF179" s="687">
        <f t="shared" si="40"/>
        <v>0</v>
      </c>
      <c r="AG179" s="476"/>
      <c r="AH179" s="477"/>
      <c r="AI179" s="485"/>
      <c r="AJ179" s="486"/>
      <c r="AK179" s="486"/>
      <c r="AL179" s="486"/>
      <c r="AM179" s="486"/>
      <c r="AN179" s="486"/>
      <c r="AO179" s="486"/>
      <c r="AP179" s="486"/>
      <c r="AQ179" s="486"/>
      <c r="AR179" s="486"/>
      <c r="AS179" s="486"/>
      <c r="AT179" s="486"/>
      <c r="AU179" s="486"/>
      <c r="AV179" s="486"/>
      <c r="AW179" s="486"/>
      <c r="AX179" s="486"/>
      <c r="AY179" s="486"/>
      <c r="AZ179" s="486"/>
      <c r="BA179" s="486"/>
      <c r="BB179" s="486"/>
      <c r="BC179" s="486"/>
      <c r="BD179" s="486"/>
      <c r="BE179" s="486"/>
      <c r="BF179" s="486"/>
      <c r="BG179" s="486"/>
      <c r="BH179" s="486"/>
      <c r="BI179" s="486"/>
    </row>
    <row r="180" spans="1:61" ht="60">
      <c r="A180" s="405">
        <f t="shared" si="39"/>
        <v>168</v>
      </c>
      <c r="B180" s="497" t="s">
        <v>14</v>
      </c>
      <c r="C180" s="498" t="s">
        <v>15</v>
      </c>
      <c r="D180" s="407" t="s">
        <v>289</v>
      </c>
      <c r="E180" s="407">
        <v>14</v>
      </c>
      <c r="F180" s="498" t="s">
        <v>15</v>
      </c>
      <c r="G180" s="407" t="s">
        <v>289</v>
      </c>
      <c r="H180" s="430">
        <v>14</v>
      </c>
      <c r="I180" s="430">
        <v>0.36</v>
      </c>
      <c r="J180" s="430">
        <f t="shared" si="41"/>
        <v>5.04</v>
      </c>
      <c r="K180" s="430"/>
      <c r="L180" s="430" t="s">
        <v>289</v>
      </c>
      <c r="M180" s="430"/>
      <c r="N180" s="430"/>
      <c r="O180" s="430"/>
      <c r="P180" s="430"/>
      <c r="Q180" s="430"/>
      <c r="R180" s="430"/>
      <c r="S180" s="430"/>
      <c r="T180" s="430">
        <v>14</v>
      </c>
      <c r="U180" s="430"/>
      <c r="V180" s="430"/>
      <c r="W180" s="430"/>
      <c r="X180" s="430"/>
      <c r="Y180" s="430"/>
      <c r="Z180" s="671"/>
      <c r="AA180" s="649">
        <f t="shared" ref="AA180:AA182" si="53">J180</f>
        <v>5.04</v>
      </c>
      <c r="AB180" s="440">
        <f t="shared" si="43"/>
        <v>14</v>
      </c>
      <c r="AC180" s="441">
        <f>H180-AB180</f>
        <v>0</v>
      </c>
      <c r="AD180" s="413">
        <f t="shared" ref="AD180:AD189" si="54">E180-AB180</f>
        <v>0</v>
      </c>
      <c r="AE180" s="641" t="s">
        <v>411</v>
      </c>
      <c r="AF180" s="690">
        <f t="shared" si="40"/>
        <v>0</v>
      </c>
      <c r="AG180" s="474">
        <f t="shared" si="44"/>
        <v>0</v>
      </c>
      <c r="AH180" s="475">
        <f t="shared" ref="AH180:AH189" si="55">AB180-AG180</f>
        <v>14</v>
      </c>
      <c r="AI180" s="487"/>
      <c r="AJ180" s="488"/>
      <c r="AK180" s="488"/>
      <c r="AL180" s="488"/>
      <c r="AM180" s="488"/>
      <c r="AN180" s="488"/>
      <c r="AO180" s="488"/>
      <c r="AP180" s="488"/>
      <c r="AQ180" s="488"/>
      <c r="AR180" s="488"/>
      <c r="AS180" s="488"/>
      <c r="AT180" s="488"/>
      <c r="AU180" s="488"/>
      <c r="AV180" s="488"/>
      <c r="AW180" s="488"/>
      <c r="AX180" s="488"/>
      <c r="AY180" s="488"/>
      <c r="AZ180" s="488"/>
      <c r="BA180" s="488"/>
      <c r="BB180" s="488"/>
      <c r="BC180" s="488"/>
      <c r="BD180" s="488"/>
      <c r="BE180" s="488"/>
      <c r="BF180" s="488"/>
      <c r="BG180" s="488"/>
      <c r="BH180" s="488"/>
      <c r="BI180" s="488"/>
    </row>
    <row r="181" spans="1:61" ht="30">
      <c r="A181" s="405">
        <f t="shared" si="39"/>
        <v>169</v>
      </c>
      <c r="B181" s="497" t="s">
        <v>100</v>
      </c>
      <c r="C181" s="498" t="s">
        <v>101</v>
      </c>
      <c r="D181" s="407" t="s">
        <v>289</v>
      </c>
      <c r="E181" s="407">
        <v>0.94</v>
      </c>
      <c r="F181" s="498" t="s">
        <v>101</v>
      </c>
      <c r="G181" s="407" t="s">
        <v>289</v>
      </c>
      <c r="H181" s="430">
        <v>0.94</v>
      </c>
      <c r="I181" s="430">
        <v>2.71</v>
      </c>
      <c r="J181" s="430">
        <f t="shared" si="41"/>
        <v>2.5473999999999997</v>
      </c>
      <c r="K181" s="418" t="s">
        <v>656</v>
      </c>
      <c r="L181" s="418" t="s">
        <v>289</v>
      </c>
      <c r="M181" s="418">
        <v>0.94</v>
      </c>
      <c r="N181" s="430"/>
      <c r="O181" s="430"/>
      <c r="P181" s="430"/>
      <c r="Q181" s="430"/>
      <c r="R181" s="430"/>
      <c r="S181" s="430"/>
      <c r="T181" s="430">
        <v>1.7</v>
      </c>
      <c r="U181" s="430"/>
      <c r="V181" s="430"/>
      <c r="W181" s="430"/>
      <c r="X181" s="430"/>
      <c r="Y181" s="430"/>
      <c r="Z181" s="671"/>
      <c r="AA181" s="649">
        <f t="shared" si="53"/>
        <v>2.5473999999999997</v>
      </c>
      <c r="AB181" s="440">
        <f t="shared" si="43"/>
        <v>1.7</v>
      </c>
      <c r="AC181" s="441">
        <f>H181-AB181</f>
        <v>-0.76</v>
      </c>
      <c r="AD181" s="413">
        <f t="shared" si="54"/>
        <v>-0.76</v>
      </c>
      <c r="AE181" s="641" t="s">
        <v>411</v>
      </c>
      <c r="AF181" s="690">
        <f t="shared" si="40"/>
        <v>0</v>
      </c>
      <c r="AG181" s="474">
        <f t="shared" si="44"/>
        <v>0</v>
      </c>
      <c r="AH181" s="475">
        <f t="shared" si="55"/>
        <v>1.7</v>
      </c>
      <c r="AI181" s="487"/>
      <c r="AJ181" s="488"/>
      <c r="AK181" s="488"/>
      <c r="AL181" s="488"/>
      <c r="AM181" s="488"/>
      <c r="AN181" s="488"/>
      <c r="AO181" s="488"/>
      <c r="AP181" s="488"/>
      <c r="AQ181" s="488"/>
      <c r="AR181" s="488"/>
      <c r="AS181" s="488"/>
      <c r="AT181" s="488"/>
      <c r="AU181" s="488"/>
      <c r="AV181" s="488"/>
      <c r="AW181" s="488"/>
      <c r="AX181" s="488"/>
      <c r="AY181" s="488"/>
      <c r="AZ181" s="488"/>
      <c r="BA181" s="488"/>
      <c r="BB181" s="488"/>
      <c r="BC181" s="488"/>
      <c r="BD181" s="488"/>
      <c r="BE181" s="488"/>
      <c r="BF181" s="488"/>
      <c r="BG181" s="488"/>
      <c r="BH181" s="488"/>
      <c r="BI181" s="488"/>
    </row>
    <row r="182" spans="1:61" ht="30" collapsed="1">
      <c r="A182" s="405">
        <f t="shared" si="39"/>
        <v>170</v>
      </c>
      <c r="B182" s="497" t="s">
        <v>102</v>
      </c>
      <c r="C182" s="498" t="s">
        <v>103</v>
      </c>
      <c r="D182" s="407" t="s">
        <v>292</v>
      </c>
      <c r="E182" s="407">
        <v>0.77804999999999991</v>
      </c>
      <c r="F182" s="498" t="s">
        <v>103</v>
      </c>
      <c r="G182" s="407" t="s">
        <v>292</v>
      </c>
      <c r="H182" s="430">
        <v>0.77804999999999991</v>
      </c>
      <c r="I182" s="430">
        <v>2.36</v>
      </c>
      <c r="J182" s="430">
        <f t="shared" si="41"/>
        <v>1.8361979999999998</v>
      </c>
      <c r="K182" s="418" t="s">
        <v>559</v>
      </c>
      <c r="L182" s="418" t="s">
        <v>297</v>
      </c>
      <c r="M182" s="418">
        <v>612.54</v>
      </c>
      <c r="N182" s="430"/>
      <c r="O182" s="430"/>
      <c r="P182" s="430"/>
      <c r="Q182" s="430"/>
      <c r="R182" s="430"/>
      <c r="S182" s="430"/>
      <c r="T182" s="430">
        <v>0.38902499999999995</v>
      </c>
      <c r="U182" s="430">
        <v>0.38902500000000001</v>
      </c>
      <c r="V182" s="430"/>
      <c r="W182" s="430"/>
      <c r="X182" s="430"/>
      <c r="Y182" s="430"/>
      <c r="Z182" s="671"/>
      <c r="AA182" s="649">
        <f t="shared" si="53"/>
        <v>1.8361979999999998</v>
      </c>
      <c r="AB182" s="440">
        <f t="shared" si="43"/>
        <v>0.77804999999999991</v>
      </c>
      <c r="AC182" s="441">
        <f>H182-AB182</f>
        <v>0</v>
      </c>
      <c r="AD182" s="413">
        <f t="shared" si="54"/>
        <v>0</v>
      </c>
      <c r="AE182" s="641" t="s">
        <v>411</v>
      </c>
      <c r="AF182" s="690">
        <f t="shared" si="40"/>
        <v>0</v>
      </c>
      <c r="AG182" s="474">
        <f t="shared" si="44"/>
        <v>0</v>
      </c>
      <c r="AH182" s="475">
        <f t="shared" si="55"/>
        <v>0.77804999999999991</v>
      </c>
      <c r="AI182" s="487"/>
      <c r="AJ182" s="488"/>
      <c r="AK182" s="488"/>
      <c r="AL182" s="488"/>
      <c r="AM182" s="488"/>
      <c r="AN182" s="488"/>
      <c r="AO182" s="488"/>
      <c r="AP182" s="488"/>
      <c r="AQ182" s="488"/>
      <c r="AR182" s="488"/>
      <c r="AS182" s="488"/>
      <c r="AT182" s="488"/>
      <c r="AU182" s="488"/>
      <c r="AV182" s="488"/>
      <c r="AW182" s="488"/>
      <c r="AX182" s="488"/>
      <c r="AY182" s="488"/>
      <c r="AZ182" s="488"/>
      <c r="BA182" s="488"/>
      <c r="BB182" s="488"/>
      <c r="BC182" s="488"/>
      <c r="BD182" s="488"/>
      <c r="BE182" s="488"/>
      <c r="BF182" s="488"/>
      <c r="BG182" s="488"/>
      <c r="BH182" s="488"/>
      <c r="BI182" s="488"/>
    </row>
    <row r="183" spans="1:61" hidden="1" outlineLevel="1">
      <c r="A183" s="405">
        <f t="shared" si="39"/>
        <v>171</v>
      </c>
      <c r="B183" s="497"/>
      <c r="C183" s="498"/>
      <c r="D183" s="407"/>
      <c r="E183" s="407"/>
      <c r="F183" s="498"/>
      <c r="G183" s="407"/>
      <c r="H183" s="430"/>
      <c r="I183" s="430"/>
      <c r="J183" s="430">
        <f t="shared" si="41"/>
        <v>0</v>
      </c>
      <c r="K183" s="418" t="s">
        <v>572</v>
      </c>
      <c r="L183" s="418" t="s">
        <v>297</v>
      </c>
      <c r="M183" s="418">
        <v>142.94999999999999</v>
      </c>
      <c r="N183" s="430"/>
      <c r="O183" s="430"/>
      <c r="P183" s="430"/>
      <c r="Q183" s="430"/>
      <c r="R183" s="430"/>
      <c r="S183" s="430"/>
      <c r="T183" s="430"/>
      <c r="U183" s="430"/>
      <c r="V183" s="430"/>
      <c r="W183" s="430"/>
      <c r="X183" s="430"/>
      <c r="Y183" s="430"/>
      <c r="Z183" s="671"/>
      <c r="AA183" s="621">
        <f t="shared" si="42"/>
        <v>0</v>
      </c>
      <c r="AB183" s="440">
        <f t="shared" si="43"/>
        <v>0</v>
      </c>
      <c r="AC183" s="441"/>
      <c r="AD183" s="413">
        <f t="shared" si="54"/>
        <v>0</v>
      </c>
      <c r="AE183" s="641"/>
      <c r="AF183" s="690">
        <f t="shared" si="40"/>
        <v>0</v>
      </c>
      <c r="AG183" s="474">
        <f t="shared" si="44"/>
        <v>0</v>
      </c>
      <c r="AH183" s="475">
        <f t="shared" si="55"/>
        <v>0</v>
      </c>
      <c r="AI183" s="487"/>
      <c r="AJ183" s="488"/>
      <c r="AK183" s="488"/>
      <c r="AL183" s="488"/>
      <c r="AM183" s="488"/>
      <c r="AN183" s="488"/>
      <c r="AO183" s="488"/>
      <c r="AP183" s="488"/>
      <c r="AQ183" s="488"/>
      <c r="AR183" s="488"/>
      <c r="AS183" s="488"/>
      <c r="AT183" s="488"/>
      <c r="AU183" s="488"/>
      <c r="AV183" s="488"/>
      <c r="AW183" s="488"/>
      <c r="AX183" s="488"/>
      <c r="AY183" s="488"/>
      <c r="AZ183" s="488"/>
      <c r="BA183" s="488"/>
      <c r="BB183" s="488"/>
      <c r="BC183" s="488"/>
      <c r="BD183" s="488"/>
      <c r="BE183" s="488"/>
      <c r="BF183" s="488"/>
      <c r="BG183" s="488"/>
      <c r="BH183" s="488"/>
      <c r="BI183" s="488"/>
    </row>
    <row r="184" spans="1:61" hidden="1" outlineLevel="1">
      <c r="A184" s="405">
        <f t="shared" si="39"/>
        <v>172</v>
      </c>
      <c r="B184" s="497"/>
      <c r="C184" s="498"/>
      <c r="D184" s="407"/>
      <c r="E184" s="407"/>
      <c r="F184" s="498"/>
      <c r="G184" s="407"/>
      <c r="H184" s="430"/>
      <c r="I184" s="430"/>
      <c r="J184" s="430">
        <f t="shared" si="41"/>
        <v>0</v>
      </c>
      <c r="K184" s="418" t="s">
        <v>573</v>
      </c>
      <c r="L184" s="418" t="s">
        <v>297</v>
      </c>
      <c r="M184" s="418">
        <v>22.56</v>
      </c>
      <c r="N184" s="430"/>
      <c r="O184" s="430"/>
      <c r="P184" s="430"/>
      <c r="Q184" s="430"/>
      <c r="R184" s="430"/>
      <c r="S184" s="430"/>
      <c r="T184" s="430"/>
      <c r="U184" s="430"/>
      <c r="V184" s="430"/>
      <c r="W184" s="430"/>
      <c r="X184" s="430"/>
      <c r="Y184" s="430"/>
      <c r="Z184" s="671"/>
      <c r="AA184" s="621">
        <f t="shared" si="42"/>
        <v>0</v>
      </c>
      <c r="AB184" s="440">
        <f t="shared" si="43"/>
        <v>0</v>
      </c>
      <c r="AC184" s="441"/>
      <c r="AD184" s="413">
        <f t="shared" si="54"/>
        <v>0</v>
      </c>
      <c r="AE184" s="641"/>
      <c r="AF184" s="690">
        <f t="shared" si="40"/>
        <v>0</v>
      </c>
      <c r="AG184" s="474">
        <f t="shared" si="44"/>
        <v>0</v>
      </c>
      <c r="AH184" s="475">
        <f t="shared" si="55"/>
        <v>0</v>
      </c>
      <c r="AI184" s="487"/>
      <c r="AJ184" s="488"/>
      <c r="AK184" s="488"/>
      <c r="AL184" s="488"/>
      <c r="AM184" s="488"/>
      <c r="AN184" s="488"/>
      <c r="AO184" s="488"/>
      <c r="AP184" s="488"/>
      <c r="AQ184" s="488"/>
      <c r="AR184" s="488"/>
      <c r="AS184" s="488"/>
      <c r="AT184" s="488"/>
      <c r="AU184" s="488"/>
      <c r="AV184" s="488"/>
      <c r="AW184" s="488"/>
      <c r="AX184" s="488"/>
      <c r="AY184" s="488"/>
      <c r="AZ184" s="488"/>
      <c r="BA184" s="488"/>
      <c r="BB184" s="488"/>
      <c r="BC184" s="488"/>
      <c r="BD184" s="488"/>
      <c r="BE184" s="488"/>
      <c r="BF184" s="488"/>
      <c r="BG184" s="488"/>
      <c r="BH184" s="488"/>
      <c r="BI184" s="488"/>
    </row>
    <row r="185" spans="1:61" ht="30">
      <c r="A185" s="405">
        <f t="shared" si="39"/>
        <v>173</v>
      </c>
      <c r="B185" s="497" t="s">
        <v>104</v>
      </c>
      <c r="C185" s="498" t="s">
        <v>105</v>
      </c>
      <c r="D185" s="407" t="s">
        <v>297</v>
      </c>
      <c r="E185" s="407">
        <v>114.24</v>
      </c>
      <c r="F185" s="498" t="s">
        <v>105</v>
      </c>
      <c r="G185" s="407" t="s">
        <v>297</v>
      </c>
      <c r="H185" s="430">
        <v>114.24</v>
      </c>
      <c r="I185" s="430">
        <v>0.20399999999999999</v>
      </c>
      <c r="J185" s="430">
        <f t="shared" si="41"/>
        <v>23.304959999999998</v>
      </c>
      <c r="K185" s="418" t="s">
        <v>574</v>
      </c>
      <c r="L185" s="418" t="s">
        <v>297</v>
      </c>
      <c r="M185" s="418">
        <v>114.24</v>
      </c>
      <c r="N185" s="430"/>
      <c r="O185" s="430"/>
      <c r="P185" s="430"/>
      <c r="Q185" s="430"/>
      <c r="R185" s="430"/>
      <c r="S185" s="430"/>
      <c r="T185" s="430"/>
      <c r="U185" s="430">
        <v>114.24</v>
      </c>
      <c r="V185" s="430"/>
      <c r="W185" s="430"/>
      <c r="X185" s="430"/>
      <c r="Y185" s="430"/>
      <c r="Z185" s="671"/>
      <c r="AA185" s="649">
        <f t="shared" ref="AA185:AA189" si="56">J185</f>
        <v>23.304959999999998</v>
      </c>
      <c r="AB185" s="440">
        <f t="shared" si="43"/>
        <v>114.24</v>
      </c>
      <c r="AC185" s="441">
        <f>H185-AB185</f>
        <v>0</v>
      </c>
      <c r="AD185" s="413">
        <f t="shared" si="54"/>
        <v>0</v>
      </c>
      <c r="AE185" s="641" t="s">
        <v>411</v>
      </c>
      <c r="AF185" s="690">
        <f t="shared" si="40"/>
        <v>0</v>
      </c>
      <c r="AG185" s="474">
        <f t="shared" si="44"/>
        <v>0</v>
      </c>
      <c r="AH185" s="475">
        <f t="shared" si="55"/>
        <v>114.24</v>
      </c>
      <c r="AI185" s="487"/>
      <c r="AJ185" s="488"/>
      <c r="AK185" s="488"/>
      <c r="AL185" s="488"/>
      <c r="AM185" s="488"/>
      <c r="AN185" s="488"/>
      <c r="AO185" s="488"/>
      <c r="AP185" s="488"/>
      <c r="AQ185" s="488"/>
      <c r="AR185" s="488"/>
      <c r="AS185" s="488"/>
      <c r="AT185" s="488"/>
      <c r="AU185" s="488"/>
      <c r="AV185" s="488"/>
      <c r="AW185" s="488"/>
      <c r="AX185" s="488"/>
      <c r="AY185" s="488"/>
      <c r="AZ185" s="488"/>
      <c r="BA185" s="488"/>
      <c r="BB185" s="488"/>
      <c r="BC185" s="488"/>
      <c r="BD185" s="488"/>
      <c r="BE185" s="488"/>
      <c r="BF185" s="488"/>
      <c r="BG185" s="488"/>
      <c r="BH185" s="488"/>
      <c r="BI185" s="488"/>
    </row>
    <row r="186" spans="1:61" ht="30">
      <c r="A186" s="405">
        <f t="shared" si="39"/>
        <v>174</v>
      </c>
      <c r="B186" s="497" t="s">
        <v>100</v>
      </c>
      <c r="C186" s="498" t="s">
        <v>101</v>
      </c>
      <c r="D186" s="407" t="s">
        <v>289</v>
      </c>
      <c r="E186" s="407">
        <v>4.4000000000000004</v>
      </c>
      <c r="F186" s="498" t="s">
        <v>101</v>
      </c>
      <c r="G186" s="407" t="s">
        <v>289</v>
      </c>
      <c r="H186" s="430">
        <v>4.4000000000000004</v>
      </c>
      <c r="I186" s="430">
        <v>2.71</v>
      </c>
      <c r="J186" s="430">
        <f t="shared" si="41"/>
        <v>11.924000000000001</v>
      </c>
      <c r="K186" s="418" t="s">
        <v>558</v>
      </c>
      <c r="L186" s="418" t="s">
        <v>289</v>
      </c>
      <c r="M186" s="418">
        <v>4.4000000000000004</v>
      </c>
      <c r="N186" s="430"/>
      <c r="O186" s="430"/>
      <c r="P186" s="430"/>
      <c r="Q186" s="430"/>
      <c r="R186" s="430"/>
      <c r="S186" s="430"/>
      <c r="T186" s="430"/>
      <c r="U186" s="430">
        <v>4.4000000000000004</v>
      </c>
      <c r="V186" s="430"/>
      <c r="W186" s="430"/>
      <c r="X186" s="430"/>
      <c r="Y186" s="430"/>
      <c r="Z186" s="671"/>
      <c r="AA186" s="649">
        <f t="shared" si="56"/>
        <v>11.924000000000001</v>
      </c>
      <c r="AB186" s="440">
        <f t="shared" si="43"/>
        <v>4.4000000000000004</v>
      </c>
      <c r="AC186" s="441">
        <f>H186-AB186</f>
        <v>0</v>
      </c>
      <c r="AD186" s="413">
        <f t="shared" si="54"/>
        <v>0</v>
      </c>
      <c r="AE186" s="641" t="s">
        <v>411</v>
      </c>
      <c r="AF186" s="690">
        <f t="shared" si="40"/>
        <v>0</v>
      </c>
      <c r="AG186" s="474">
        <f t="shared" si="44"/>
        <v>0</v>
      </c>
      <c r="AH186" s="475">
        <f t="shared" si="55"/>
        <v>4.4000000000000004</v>
      </c>
      <c r="AI186" s="487"/>
      <c r="AJ186" s="488"/>
      <c r="AK186" s="488"/>
      <c r="AL186" s="488"/>
      <c r="AM186" s="488"/>
      <c r="AN186" s="488"/>
      <c r="AO186" s="488"/>
      <c r="AP186" s="488"/>
      <c r="AQ186" s="488"/>
      <c r="AR186" s="488"/>
      <c r="AS186" s="488"/>
      <c r="AT186" s="488"/>
      <c r="AU186" s="488"/>
      <c r="AV186" s="488"/>
      <c r="AW186" s="488"/>
      <c r="AX186" s="488"/>
      <c r="AY186" s="488"/>
      <c r="AZ186" s="488"/>
      <c r="BA186" s="488"/>
      <c r="BB186" s="488"/>
      <c r="BC186" s="488"/>
      <c r="BD186" s="488"/>
      <c r="BE186" s="488"/>
      <c r="BF186" s="488"/>
      <c r="BG186" s="488"/>
      <c r="BH186" s="488"/>
      <c r="BI186" s="488"/>
    </row>
    <row r="187" spans="1:61" ht="30">
      <c r="A187" s="405">
        <f t="shared" si="39"/>
        <v>175</v>
      </c>
      <c r="B187" s="497" t="s">
        <v>106</v>
      </c>
      <c r="C187" s="498" t="s">
        <v>107</v>
      </c>
      <c r="D187" s="407" t="s">
        <v>293</v>
      </c>
      <c r="E187" s="407">
        <v>26.8</v>
      </c>
      <c r="F187" s="498" t="s">
        <v>107</v>
      </c>
      <c r="G187" s="407" t="s">
        <v>293</v>
      </c>
      <c r="H187" s="430">
        <v>26.8</v>
      </c>
      <c r="I187" s="430">
        <v>0.28000000000000003</v>
      </c>
      <c r="J187" s="430">
        <f t="shared" si="41"/>
        <v>7.5040000000000013</v>
      </c>
      <c r="K187" s="418" t="s">
        <v>563</v>
      </c>
      <c r="L187" s="418" t="s">
        <v>293</v>
      </c>
      <c r="M187" s="418">
        <v>26.8</v>
      </c>
      <c r="N187" s="430"/>
      <c r="O187" s="430"/>
      <c r="P187" s="430"/>
      <c r="Q187" s="430"/>
      <c r="R187" s="430"/>
      <c r="S187" s="430"/>
      <c r="T187" s="430">
        <v>6.5</v>
      </c>
      <c r="U187" s="430">
        <v>20.3</v>
      </c>
      <c r="V187" s="430"/>
      <c r="W187" s="430"/>
      <c r="X187" s="430"/>
      <c r="Y187" s="430"/>
      <c r="Z187" s="671"/>
      <c r="AA187" s="649">
        <f t="shared" si="56"/>
        <v>7.5040000000000013</v>
      </c>
      <c r="AB187" s="440">
        <f t="shared" si="43"/>
        <v>26.8</v>
      </c>
      <c r="AC187" s="441">
        <f>H187-AB187</f>
        <v>0</v>
      </c>
      <c r="AD187" s="413">
        <f t="shared" si="54"/>
        <v>0</v>
      </c>
      <c r="AE187" s="641" t="s">
        <v>411</v>
      </c>
      <c r="AF187" s="690">
        <f t="shared" si="40"/>
        <v>0</v>
      </c>
      <c r="AG187" s="474">
        <f t="shared" si="44"/>
        <v>0</v>
      </c>
      <c r="AH187" s="475">
        <f t="shared" si="55"/>
        <v>26.8</v>
      </c>
      <c r="AI187" s="487"/>
      <c r="AJ187" s="488"/>
      <c r="AK187" s="488"/>
      <c r="AL187" s="488"/>
      <c r="AM187" s="488"/>
      <c r="AN187" s="488"/>
      <c r="AO187" s="488"/>
      <c r="AP187" s="488"/>
      <c r="AQ187" s="488"/>
      <c r="AR187" s="488"/>
      <c r="AS187" s="488"/>
      <c r="AT187" s="488"/>
      <c r="AU187" s="488"/>
      <c r="AV187" s="488"/>
      <c r="AW187" s="488"/>
      <c r="AX187" s="488"/>
      <c r="AY187" s="488"/>
      <c r="AZ187" s="488"/>
      <c r="BA187" s="488"/>
      <c r="BB187" s="488"/>
      <c r="BC187" s="488"/>
      <c r="BD187" s="488"/>
      <c r="BE187" s="488"/>
      <c r="BF187" s="488"/>
      <c r="BG187" s="488"/>
      <c r="BH187" s="488"/>
      <c r="BI187" s="488"/>
    </row>
    <row r="188" spans="1:61" ht="30">
      <c r="A188" s="405">
        <f t="shared" si="39"/>
        <v>176</v>
      </c>
      <c r="B188" s="497" t="s">
        <v>62</v>
      </c>
      <c r="C188" s="498" t="s">
        <v>63</v>
      </c>
      <c r="D188" s="407" t="s">
        <v>289</v>
      </c>
      <c r="E188" s="407">
        <v>7.67</v>
      </c>
      <c r="F188" s="498" t="s">
        <v>63</v>
      </c>
      <c r="G188" s="407" t="s">
        <v>289</v>
      </c>
      <c r="H188" s="430">
        <v>7.67</v>
      </c>
      <c r="I188" s="430">
        <v>0.17</v>
      </c>
      <c r="J188" s="430">
        <f t="shared" si="41"/>
        <v>1.3039000000000001</v>
      </c>
      <c r="K188" s="418" t="s">
        <v>505</v>
      </c>
      <c r="L188" s="418" t="s">
        <v>651</v>
      </c>
      <c r="M188" s="418">
        <v>12.6555</v>
      </c>
      <c r="N188" s="430"/>
      <c r="O188" s="430"/>
      <c r="P188" s="430"/>
      <c r="Q188" s="430"/>
      <c r="R188" s="430"/>
      <c r="S188" s="430"/>
      <c r="T188" s="430"/>
      <c r="U188" s="430">
        <v>12.66</v>
      </c>
      <c r="V188" s="430"/>
      <c r="W188" s="430"/>
      <c r="X188" s="430"/>
      <c r="Y188" s="430"/>
      <c r="Z188" s="671"/>
      <c r="AA188" s="649">
        <f t="shared" si="56"/>
        <v>1.3039000000000001</v>
      </c>
      <c r="AB188" s="440">
        <f t="shared" si="43"/>
        <v>12.66</v>
      </c>
      <c r="AC188" s="441">
        <f>H188-AB188</f>
        <v>-4.99</v>
      </c>
      <c r="AD188" s="413">
        <f t="shared" si="54"/>
        <v>-4.99</v>
      </c>
      <c r="AE188" s="641" t="s">
        <v>411</v>
      </c>
      <c r="AF188" s="690">
        <f t="shared" si="40"/>
        <v>0</v>
      </c>
      <c r="AG188" s="474">
        <f t="shared" si="44"/>
        <v>0</v>
      </c>
      <c r="AH188" s="475">
        <f t="shared" si="55"/>
        <v>12.66</v>
      </c>
      <c r="AI188" s="487"/>
      <c r="AJ188" s="488"/>
      <c r="AK188" s="488"/>
      <c r="AL188" s="488"/>
      <c r="AM188" s="488"/>
      <c r="AN188" s="488"/>
      <c r="AO188" s="488"/>
      <c r="AP188" s="488"/>
      <c r="AQ188" s="488"/>
      <c r="AR188" s="488"/>
      <c r="AS188" s="488"/>
      <c r="AT188" s="488"/>
      <c r="AU188" s="488"/>
      <c r="AV188" s="488"/>
      <c r="AW188" s="488"/>
      <c r="AX188" s="488"/>
      <c r="AY188" s="488"/>
      <c r="AZ188" s="488"/>
      <c r="BA188" s="488"/>
      <c r="BB188" s="488"/>
      <c r="BC188" s="488"/>
      <c r="BD188" s="488"/>
      <c r="BE188" s="488"/>
      <c r="BF188" s="488"/>
      <c r="BG188" s="488"/>
      <c r="BH188" s="488"/>
      <c r="BI188" s="488"/>
    </row>
    <row r="189" spans="1:61" s="188" customFormat="1" ht="30">
      <c r="A189" s="433">
        <f t="shared" si="39"/>
        <v>177</v>
      </c>
      <c r="B189" s="498"/>
      <c r="C189" s="498"/>
      <c r="D189" s="407"/>
      <c r="E189" s="407"/>
      <c r="F189" s="500" t="s">
        <v>995</v>
      </c>
      <c r="G189" s="417" t="s">
        <v>291</v>
      </c>
      <c r="H189" s="418">
        <v>20</v>
      </c>
      <c r="I189" s="418">
        <v>0.109</v>
      </c>
      <c r="J189" s="418">
        <f t="shared" si="41"/>
        <v>2.1800000000000002</v>
      </c>
      <c r="K189" s="418" t="s">
        <v>878</v>
      </c>
      <c r="L189" s="418" t="s">
        <v>291</v>
      </c>
      <c r="M189" s="418">
        <v>20</v>
      </c>
      <c r="N189" s="418"/>
      <c r="O189" s="418"/>
      <c r="P189" s="418"/>
      <c r="Q189" s="418"/>
      <c r="R189" s="418"/>
      <c r="S189" s="418"/>
      <c r="T189" s="418"/>
      <c r="U189" s="418">
        <v>20</v>
      </c>
      <c r="V189" s="418"/>
      <c r="W189" s="418"/>
      <c r="X189" s="418"/>
      <c r="Y189" s="418"/>
      <c r="Z189" s="615"/>
      <c r="AA189" s="649">
        <f t="shared" si="56"/>
        <v>2.1800000000000002</v>
      </c>
      <c r="AB189" s="440">
        <f t="shared" si="43"/>
        <v>20</v>
      </c>
      <c r="AC189" s="441">
        <f>H189-AB189</f>
        <v>0</v>
      </c>
      <c r="AD189" s="413">
        <f t="shared" si="54"/>
        <v>-20</v>
      </c>
      <c r="AE189" s="641" t="s">
        <v>411</v>
      </c>
      <c r="AF189" s="690">
        <f t="shared" si="40"/>
        <v>0</v>
      </c>
      <c r="AG189" s="474">
        <f t="shared" si="44"/>
        <v>0</v>
      </c>
      <c r="AH189" s="478">
        <f t="shared" si="55"/>
        <v>20</v>
      </c>
      <c r="AI189" s="489"/>
      <c r="AJ189" s="490"/>
      <c r="AK189" s="490"/>
      <c r="AL189" s="490"/>
      <c r="AM189" s="490"/>
      <c r="AN189" s="490"/>
      <c r="AO189" s="490"/>
      <c r="AP189" s="490"/>
      <c r="AQ189" s="490"/>
      <c r="AR189" s="490"/>
      <c r="AS189" s="490"/>
      <c r="AT189" s="490"/>
      <c r="AU189" s="490"/>
      <c r="AV189" s="490"/>
      <c r="AW189" s="490"/>
      <c r="AX189" s="490"/>
      <c r="AY189" s="490"/>
      <c r="AZ189" s="490"/>
      <c r="BA189" s="490"/>
      <c r="BB189" s="490"/>
      <c r="BC189" s="490"/>
      <c r="BD189" s="490"/>
      <c r="BE189" s="490"/>
      <c r="BF189" s="490"/>
      <c r="BG189" s="490"/>
      <c r="BH189" s="490"/>
      <c r="BI189" s="490"/>
    </row>
    <row r="190" spans="1:61" s="65" customFormat="1" ht="30">
      <c r="A190" s="397">
        <f t="shared" si="39"/>
        <v>178</v>
      </c>
      <c r="B190" s="501"/>
      <c r="C190" s="502" t="s">
        <v>570</v>
      </c>
      <c r="D190" s="423"/>
      <c r="E190" s="423"/>
      <c r="F190" s="503" t="s">
        <v>570</v>
      </c>
      <c r="G190" s="424"/>
      <c r="H190" s="425"/>
      <c r="I190" s="425"/>
      <c r="J190" s="425"/>
      <c r="K190" s="425"/>
      <c r="L190" s="425"/>
      <c r="M190" s="425"/>
      <c r="N190" s="425"/>
      <c r="O190" s="425"/>
      <c r="P190" s="425"/>
      <c r="Q190" s="425"/>
      <c r="R190" s="425"/>
      <c r="S190" s="425"/>
      <c r="T190" s="425"/>
      <c r="U190" s="425"/>
      <c r="V190" s="425"/>
      <c r="W190" s="425"/>
      <c r="X190" s="425"/>
      <c r="Y190" s="425"/>
      <c r="Z190" s="631"/>
      <c r="AA190" s="663"/>
      <c r="AB190" s="426"/>
      <c r="AC190" s="427"/>
      <c r="AD190" s="424"/>
      <c r="AE190" s="642"/>
      <c r="AF190" s="687">
        <f t="shared" si="40"/>
        <v>0</v>
      </c>
      <c r="AG190" s="476"/>
      <c r="AH190" s="477"/>
      <c r="AI190" s="485"/>
      <c r="AJ190" s="486"/>
      <c r="AK190" s="486"/>
      <c r="AL190" s="486"/>
      <c r="AM190" s="486"/>
      <c r="AN190" s="486"/>
      <c r="AO190" s="486"/>
      <c r="AP190" s="486"/>
      <c r="AQ190" s="486"/>
      <c r="AR190" s="486"/>
      <c r="AS190" s="486"/>
      <c r="AT190" s="486"/>
      <c r="AU190" s="486"/>
      <c r="AV190" s="486"/>
      <c r="AW190" s="486"/>
      <c r="AX190" s="486"/>
      <c r="AY190" s="486"/>
      <c r="AZ190" s="486"/>
      <c r="BA190" s="486"/>
      <c r="BB190" s="486"/>
      <c r="BC190" s="486"/>
      <c r="BD190" s="486"/>
      <c r="BE190" s="486"/>
      <c r="BF190" s="486"/>
      <c r="BG190" s="486"/>
      <c r="BH190" s="486"/>
      <c r="BI190" s="486"/>
    </row>
    <row r="191" spans="1:61" ht="60">
      <c r="A191" s="405">
        <f t="shared" si="39"/>
        <v>179</v>
      </c>
      <c r="B191" s="497" t="s">
        <v>14</v>
      </c>
      <c r="C191" s="498" t="s">
        <v>15</v>
      </c>
      <c r="D191" s="407" t="s">
        <v>289</v>
      </c>
      <c r="E191" s="407">
        <v>2.56</v>
      </c>
      <c r="F191" s="498" t="s">
        <v>15</v>
      </c>
      <c r="G191" s="407" t="s">
        <v>289</v>
      </c>
      <c r="H191" s="430">
        <v>2.56</v>
      </c>
      <c r="I191" s="430">
        <v>0.36</v>
      </c>
      <c r="J191" s="430">
        <f t="shared" si="41"/>
        <v>0.92159999999999997</v>
      </c>
      <c r="K191" s="430"/>
      <c r="L191" s="430" t="s">
        <v>289</v>
      </c>
      <c r="M191" s="430"/>
      <c r="N191" s="430"/>
      <c r="O191" s="430"/>
      <c r="P191" s="430"/>
      <c r="Q191" s="430"/>
      <c r="R191" s="430"/>
      <c r="S191" s="430"/>
      <c r="T191" s="430"/>
      <c r="U191" s="430">
        <v>2.56</v>
      </c>
      <c r="V191" s="430"/>
      <c r="W191" s="430"/>
      <c r="X191" s="430"/>
      <c r="Y191" s="430"/>
      <c r="Z191" s="671"/>
      <c r="AA191" s="649">
        <f t="shared" ref="AA191:AA198" si="57">J191</f>
        <v>0.92159999999999997</v>
      </c>
      <c r="AB191" s="440">
        <f t="shared" si="43"/>
        <v>2.56</v>
      </c>
      <c r="AC191" s="441">
        <f>H191-AB191</f>
        <v>0</v>
      </c>
      <c r="AD191" s="413">
        <f t="shared" ref="AD191:AD198" si="58">E191-AB191</f>
        <v>0</v>
      </c>
      <c r="AE191" s="641" t="s">
        <v>411</v>
      </c>
      <c r="AF191" s="690">
        <f t="shared" si="40"/>
        <v>0</v>
      </c>
      <c r="AG191" s="474">
        <f t="shared" si="44"/>
        <v>0</v>
      </c>
      <c r="AH191" s="475">
        <f t="shared" ref="AH191:AH198" si="59">AB191-AG191</f>
        <v>2.56</v>
      </c>
      <c r="AI191" s="487"/>
      <c r="AJ191" s="488"/>
      <c r="AK191" s="488"/>
      <c r="AL191" s="488"/>
      <c r="AM191" s="488"/>
      <c r="AN191" s="488"/>
      <c r="AO191" s="488"/>
      <c r="AP191" s="488"/>
      <c r="AQ191" s="488"/>
      <c r="AR191" s="488"/>
      <c r="AS191" s="488"/>
      <c r="AT191" s="488"/>
      <c r="AU191" s="488"/>
      <c r="AV191" s="488"/>
      <c r="AW191" s="488"/>
      <c r="AX191" s="488"/>
      <c r="AY191" s="488"/>
      <c r="AZ191" s="488"/>
      <c r="BA191" s="488"/>
      <c r="BB191" s="488"/>
      <c r="BC191" s="488"/>
      <c r="BD191" s="488"/>
      <c r="BE191" s="488"/>
      <c r="BF191" s="488"/>
      <c r="BG191" s="488"/>
      <c r="BH191" s="488"/>
      <c r="BI191" s="488"/>
    </row>
    <row r="192" spans="1:61" ht="30">
      <c r="A192" s="405">
        <f t="shared" si="39"/>
        <v>180</v>
      </c>
      <c r="B192" s="497" t="s">
        <v>100</v>
      </c>
      <c r="C192" s="498" t="s">
        <v>101</v>
      </c>
      <c r="D192" s="407" t="s">
        <v>289</v>
      </c>
      <c r="E192" s="407">
        <v>0.12</v>
      </c>
      <c r="F192" s="498" t="s">
        <v>101</v>
      </c>
      <c r="G192" s="407" t="s">
        <v>289</v>
      </c>
      <c r="H192" s="430">
        <v>0.12</v>
      </c>
      <c r="I192" s="430">
        <v>2.71</v>
      </c>
      <c r="J192" s="430">
        <f t="shared" si="41"/>
        <v>0.32519999999999999</v>
      </c>
      <c r="K192" s="418" t="s">
        <v>656</v>
      </c>
      <c r="L192" s="418" t="s">
        <v>289</v>
      </c>
      <c r="M192" s="418">
        <v>0.12</v>
      </c>
      <c r="N192" s="430"/>
      <c r="O192" s="430"/>
      <c r="P192" s="430"/>
      <c r="Q192" s="430"/>
      <c r="R192" s="430"/>
      <c r="S192" s="430"/>
      <c r="T192" s="430"/>
      <c r="U192" s="430">
        <v>0.12</v>
      </c>
      <c r="V192" s="430"/>
      <c r="W192" s="430"/>
      <c r="X192" s="430"/>
      <c r="Y192" s="430"/>
      <c r="Z192" s="671"/>
      <c r="AA192" s="649">
        <f t="shared" si="57"/>
        <v>0.32519999999999999</v>
      </c>
      <c r="AB192" s="440">
        <f t="shared" si="43"/>
        <v>0.12</v>
      </c>
      <c r="AC192" s="441">
        <f>H192-AB192</f>
        <v>0</v>
      </c>
      <c r="AD192" s="413">
        <f t="shared" si="58"/>
        <v>0</v>
      </c>
      <c r="AE192" s="641" t="s">
        <v>411</v>
      </c>
      <c r="AF192" s="690">
        <f t="shared" si="40"/>
        <v>0</v>
      </c>
      <c r="AG192" s="474">
        <f t="shared" si="44"/>
        <v>0</v>
      </c>
      <c r="AH192" s="475">
        <f t="shared" si="59"/>
        <v>0.12</v>
      </c>
      <c r="AI192" s="487"/>
      <c r="AJ192" s="488"/>
      <c r="AK192" s="488"/>
      <c r="AL192" s="488"/>
      <c r="AM192" s="488"/>
      <c r="AN192" s="488"/>
      <c r="AO192" s="488"/>
      <c r="AP192" s="488"/>
      <c r="AQ192" s="488"/>
      <c r="AR192" s="488"/>
      <c r="AS192" s="488"/>
      <c r="AT192" s="488"/>
      <c r="AU192" s="488"/>
      <c r="AV192" s="488"/>
      <c r="AW192" s="488"/>
      <c r="AX192" s="488"/>
      <c r="AY192" s="488"/>
      <c r="AZ192" s="488"/>
      <c r="BA192" s="488"/>
      <c r="BB192" s="488"/>
      <c r="BC192" s="488"/>
      <c r="BD192" s="488"/>
      <c r="BE192" s="488"/>
      <c r="BF192" s="488"/>
      <c r="BG192" s="488"/>
      <c r="BH192" s="488"/>
      <c r="BI192" s="488"/>
    </row>
    <row r="193" spans="1:61" ht="30" collapsed="1">
      <c r="A193" s="405">
        <f t="shared" si="39"/>
        <v>181</v>
      </c>
      <c r="B193" s="497" t="s">
        <v>102</v>
      </c>
      <c r="C193" s="498" t="s">
        <v>103</v>
      </c>
      <c r="D193" s="407" t="s">
        <v>292</v>
      </c>
      <c r="E193" s="407">
        <v>1.4919999999999999E-2</v>
      </c>
      <c r="F193" s="498" t="s">
        <v>103</v>
      </c>
      <c r="G193" s="407" t="s">
        <v>292</v>
      </c>
      <c r="H193" s="430">
        <v>1.4919999999999999E-2</v>
      </c>
      <c r="I193" s="430">
        <v>2.36</v>
      </c>
      <c r="J193" s="430">
        <f t="shared" si="41"/>
        <v>3.5211199999999998E-2</v>
      </c>
      <c r="K193" s="418" t="s">
        <v>559</v>
      </c>
      <c r="L193" s="418" t="s">
        <v>297</v>
      </c>
      <c r="M193" s="418">
        <v>10</v>
      </c>
      <c r="N193" s="430"/>
      <c r="O193" s="430"/>
      <c r="P193" s="430"/>
      <c r="Q193" s="430"/>
      <c r="R193" s="430"/>
      <c r="S193" s="430"/>
      <c r="T193" s="430"/>
      <c r="U193" s="430">
        <v>1.4919999999999999E-2</v>
      </c>
      <c r="V193" s="430"/>
      <c r="W193" s="430"/>
      <c r="X193" s="430"/>
      <c r="Y193" s="430"/>
      <c r="Z193" s="671"/>
      <c r="AA193" s="649">
        <f t="shared" si="57"/>
        <v>3.5211199999999998E-2</v>
      </c>
      <c r="AB193" s="440">
        <f t="shared" si="43"/>
        <v>1.4919999999999999E-2</v>
      </c>
      <c r="AC193" s="441">
        <f>H193-AB193</f>
        <v>0</v>
      </c>
      <c r="AD193" s="413">
        <f t="shared" si="58"/>
        <v>0</v>
      </c>
      <c r="AE193" s="641" t="s">
        <v>411</v>
      </c>
      <c r="AF193" s="690">
        <f t="shared" si="40"/>
        <v>0</v>
      </c>
      <c r="AG193" s="474">
        <f t="shared" si="44"/>
        <v>0</v>
      </c>
      <c r="AH193" s="475">
        <f t="shared" si="59"/>
        <v>1.4919999999999999E-2</v>
      </c>
      <c r="AI193" s="487"/>
      <c r="AJ193" s="488"/>
      <c r="AK193" s="488"/>
      <c r="AL193" s="488"/>
      <c r="AM193" s="488"/>
      <c r="AN193" s="488"/>
      <c r="AO193" s="488"/>
      <c r="AP193" s="488"/>
      <c r="AQ193" s="488"/>
      <c r="AR193" s="488"/>
      <c r="AS193" s="488"/>
      <c r="AT193" s="488"/>
      <c r="AU193" s="488"/>
      <c r="AV193" s="488"/>
      <c r="AW193" s="488"/>
      <c r="AX193" s="488"/>
      <c r="AY193" s="488"/>
      <c r="AZ193" s="488"/>
      <c r="BA193" s="488"/>
      <c r="BB193" s="488"/>
      <c r="BC193" s="488"/>
      <c r="BD193" s="488"/>
      <c r="BE193" s="488"/>
      <c r="BF193" s="488"/>
      <c r="BG193" s="488"/>
      <c r="BH193" s="488"/>
      <c r="BI193" s="488"/>
    </row>
    <row r="194" spans="1:61" ht="30" hidden="1" outlineLevel="1">
      <c r="A194" s="405">
        <f t="shared" si="39"/>
        <v>182</v>
      </c>
      <c r="B194" s="497"/>
      <c r="C194" s="498"/>
      <c r="D194" s="407"/>
      <c r="E194" s="407"/>
      <c r="F194" s="498"/>
      <c r="G194" s="407"/>
      <c r="H194" s="430"/>
      <c r="I194" s="430"/>
      <c r="J194" s="430">
        <f t="shared" si="41"/>
        <v>0</v>
      </c>
      <c r="K194" s="418" t="s">
        <v>560</v>
      </c>
      <c r="L194" s="418" t="s">
        <v>297</v>
      </c>
      <c r="M194" s="418">
        <v>4.92</v>
      </c>
      <c r="N194" s="430"/>
      <c r="O194" s="430"/>
      <c r="P194" s="430"/>
      <c r="Q194" s="430"/>
      <c r="R194" s="430"/>
      <c r="S194" s="430"/>
      <c r="T194" s="430"/>
      <c r="U194" s="430">
        <v>4.92</v>
      </c>
      <c r="V194" s="430"/>
      <c r="W194" s="430"/>
      <c r="X194" s="430"/>
      <c r="Y194" s="430"/>
      <c r="Z194" s="671"/>
      <c r="AA194" s="649">
        <f t="shared" si="57"/>
        <v>0</v>
      </c>
      <c r="AB194" s="440">
        <f t="shared" si="43"/>
        <v>4.92</v>
      </c>
      <c r="AC194" s="441">
        <f>M194-AB194</f>
        <v>0</v>
      </c>
      <c r="AD194" s="413">
        <f t="shared" si="58"/>
        <v>-4.92</v>
      </c>
      <c r="AE194" s="641" t="s">
        <v>411</v>
      </c>
      <c r="AF194" s="690">
        <f t="shared" si="40"/>
        <v>0</v>
      </c>
      <c r="AG194" s="474">
        <f t="shared" si="44"/>
        <v>0</v>
      </c>
      <c r="AH194" s="475">
        <f t="shared" si="59"/>
        <v>4.92</v>
      </c>
      <c r="AI194" s="487"/>
      <c r="AJ194" s="488"/>
      <c r="AK194" s="488"/>
      <c r="AL194" s="488"/>
      <c r="AM194" s="488"/>
      <c r="AN194" s="488"/>
      <c r="AO194" s="488"/>
      <c r="AP194" s="488"/>
      <c r="AQ194" s="488"/>
      <c r="AR194" s="488"/>
      <c r="AS194" s="488"/>
      <c r="AT194" s="488"/>
      <c r="AU194" s="488"/>
      <c r="AV194" s="488"/>
      <c r="AW194" s="488"/>
      <c r="AX194" s="488"/>
      <c r="AY194" s="488"/>
      <c r="AZ194" s="488"/>
      <c r="BA194" s="488"/>
      <c r="BB194" s="488"/>
      <c r="BC194" s="488"/>
      <c r="BD194" s="488"/>
      <c r="BE194" s="488"/>
      <c r="BF194" s="488"/>
      <c r="BG194" s="488"/>
      <c r="BH194" s="488"/>
      <c r="BI194" s="488"/>
    </row>
    <row r="195" spans="1:61" ht="30">
      <c r="A195" s="405">
        <f t="shared" si="39"/>
        <v>183</v>
      </c>
      <c r="B195" s="497" t="s">
        <v>104</v>
      </c>
      <c r="C195" s="498" t="s">
        <v>105</v>
      </c>
      <c r="D195" s="407" t="s">
        <v>297</v>
      </c>
      <c r="E195" s="407">
        <v>0.38</v>
      </c>
      <c r="F195" s="498" t="s">
        <v>105</v>
      </c>
      <c r="G195" s="407" t="s">
        <v>297</v>
      </c>
      <c r="H195" s="430">
        <v>0.38</v>
      </c>
      <c r="I195" s="430">
        <v>0.20399999999999999</v>
      </c>
      <c r="J195" s="430">
        <f t="shared" si="41"/>
        <v>7.7519999999999992E-2</v>
      </c>
      <c r="K195" s="418" t="s">
        <v>575</v>
      </c>
      <c r="L195" s="418" t="s">
        <v>297</v>
      </c>
      <c r="M195" s="418">
        <v>0.38</v>
      </c>
      <c r="N195" s="430"/>
      <c r="O195" s="430"/>
      <c r="P195" s="430"/>
      <c r="Q195" s="430"/>
      <c r="R195" s="430"/>
      <c r="S195" s="430"/>
      <c r="T195" s="430"/>
      <c r="U195" s="430">
        <v>0.38</v>
      </c>
      <c r="V195" s="430"/>
      <c r="W195" s="430"/>
      <c r="X195" s="430"/>
      <c r="Y195" s="430"/>
      <c r="Z195" s="671"/>
      <c r="AA195" s="649">
        <f t="shared" si="57"/>
        <v>7.7519999999999992E-2</v>
      </c>
      <c r="AB195" s="440">
        <f t="shared" si="43"/>
        <v>0.38</v>
      </c>
      <c r="AC195" s="441">
        <f>H195-AB195</f>
        <v>0</v>
      </c>
      <c r="AD195" s="413">
        <f t="shared" si="58"/>
        <v>0</v>
      </c>
      <c r="AE195" s="641" t="s">
        <v>411</v>
      </c>
      <c r="AF195" s="690">
        <f t="shared" si="40"/>
        <v>0</v>
      </c>
      <c r="AG195" s="474">
        <f t="shared" si="44"/>
        <v>0</v>
      </c>
      <c r="AH195" s="475">
        <f t="shared" si="59"/>
        <v>0.38</v>
      </c>
      <c r="AI195" s="487"/>
      <c r="AJ195" s="488"/>
      <c r="AK195" s="488"/>
      <c r="AL195" s="488"/>
      <c r="AM195" s="488"/>
      <c r="AN195" s="488"/>
      <c r="AO195" s="488"/>
      <c r="AP195" s="488"/>
      <c r="AQ195" s="488"/>
      <c r="AR195" s="488"/>
      <c r="AS195" s="488"/>
      <c r="AT195" s="488"/>
      <c r="AU195" s="488"/>
      <c r="AV195" s="488"/>
      <c r="AW195" s="488"/>
      <c r="AX195" s="488"/>
      <c r="AY195" s="488"/>
      <c r="AZ195" s="488"/>
      <c r="BA195" s="488"/>
      <c r="BB195" s="488"/>
      <c r="BC195" s="488"/>
      <c r="BD195" s="488"/>
      <c r="BE195" s="488"/>
      <c r="BF195" s="488"/>
      <c r="BG195" s="488"/>
      <c r="BH195" s="488"/>
      <c r="BI195" s="488"/>
    </row>
    <row r="196" spans="1:61" ht="30">
      <c r="A196" s="405">
        <f t="shared" si="39"/>
        <v>184</v>
      </c>
      <c r="B196" s="497" t="s">
        <v>100</v>
      </c>
      <c r="C196" s="498" t="s">
        <v>101</v>
      </c>
      <c r="D196" s="407" t="s">
        <v>289</v>
      </c>
      <c r="E196" s="407">
        <v>0.42</v>
      </c>
      <c r="F196" s="498" t="s">
        <v>101</v>
      </c>
      <c r="G196" s="407" t="s">
        <v>289</v>
      </c>
      <c r="H196" s="430">
        <v>0.42</v>
      </c>
      <c r="I196" s="430">
        <v>2.71</v>
      </c>
      <c r="J196" s="430">
        <f t="shared" si="41"/>
        <v>1.1381999999999999</v>
      </c>
      <c r="K196" s="418" t="s">
        <v>558</v>
      </c>
      <c r="L196" s="418" t="s">
        <v>289</v>
      </c>
      <c r="M196" s="418">
        <v>0.42</v>
      </c>
      <c r="N196" s="430"/>
      <c r="O196" s="430"/>
      <c r="P196" s="430"/>
      <c r="Q196" s="430"/>
      <c r="R196" s="430"/>
      <c r="S196" s="430"/>
      <c r="T196" s="430"/>
      <c r="U196" s="430">
        <v>0.42</v>
      </c>
      <c r="V196" s="430"/>
      <c r="W196" s="430"/>
      <c r="X196" s="430"/>
      <c r="Y196" s="430"/>
      <c r="Z196" s="671"/>
      <c r="AA196" s="649">
        <f t="shared" si="57"/>
        <v>1.1381999999999999</v>
      </c>
      <c r="AB196" s="440">
        <f t="shared" si="43"/>
        <v>0.42</v>
      </c>
      <c r="AC196" s="441">
        <f>H196-AB196</f>
        <v>0</v>
      </c>
      <c r="AD196" s="413">
        <f t="shared" si="58"/>
        <v>0</v>
      </c>
      <c r="AE196" s="641" t="s">
        <v>411</v>
      </c>
      <c r="AF196" s="690">
        <f t="shared" si="40"/>
        <v>0</v>
      </c>
      <c r="AG196" s="474">
        <f t="shared" si="44"/>
        <v>0</v>
      </c>
      <c r="AH196" s="475">
        <f t="shared" si="59"/>
        <v>0.42</v>
      </c>
      <c r="AI196" s="487"/>
      <c r="AJ196" s="488"/>
      <c r="AK196" s="488"/>
      <c r="AL196" s="488"/>
      <c r="AM196" s="488"/>
      <c r="AN196" s="488"/>
      <c r="AO196" s="488"/>
      <c r="AP196" s="488"/>
      <c r="AQ196" s="488"/>
      <c r="AR196" s="488"/>
      <c r="AS196" s="488"/>
      <c r="AT196" s="488"/>
      <c r="AU196" s="488"/>
      <c r="AV196" s="488"/>
      <c r="AW196" s="488"/>
      <c r="AX196" s="488"/>
      <c r="AY196" s="488"/>
      <c r="AZ196" s="488"/>
      <c r="BA196" s="488"/>
      <c r="BB196" s="488"/>
      <c r="BC196" s="488"/>
      <c r="BD196" s="488"/>
      <c r="BE196" s="488"/>
      <c r="BF196" s="488"/>
      <c r="BG196" s="488"/>
      <c r="BH196" s="488"/>
      <c r="BI196" s="488"/>
    </row>
    <row r="197" spans="1:61" ht="30">
      <c r="A197" s="405">
        <f t="shared" si="39"/>
        <v>185</v>
      </c>
      <c r="B197" s="497" t="s">
        <v>106</v>
      </c>
      <c r="C197" s="498" t="s">
        <v>107</v>
      </c>
      <c r="D197" s="407" t="s">
        <v>293</v>
      </c>
      <c r="E197" s="407">
        <v>2.8</v>
      </c>
      <c r="F197" s="498" t="s">
        <v>107</v>
      </c>
      <c r="G197" s="407" t="s">
        <v>293</v>
      </c>
      <c r="H197" s="430">
        <v>2.8</v>
      </c>
      <c r="I197" s="430">
        <v>0.28000000000000003</v>
      </c>
      <c r="J197" s="430">
        <f t="shared" si="41"/>
        <v>0.78400000000000003</v>
      </c>
      <c r="K197" s="418" t="s">
        <v>563</v>
      </c>
      <c r="L197" s="418" t="s">
        <v>293</v>
      </c>
      <c r="M197" s="418">
        <v>2.8</v>
      </c>
      <c r="N197" s="430"/>
      <c r="O197" s="430"/>
      <c r="P197" s="430"/>
      <c r="Q197" s="430"/>
      <c r="R197" s="430"/>
      <c r="S197" s="430"/>
      <c r="T197" s="430"/>
      <c r="U197" s="430">
        <v>0.6</v>
      </c>
      <c r="V197" s="430">
        <v>2.2000000000000002</v>
      </c>
      <c r="W197" s="430"/>
      <c r="X197" s="430"/>
      <c r="Y197" s="430"/>
      <c r="Z197" s="671"/>
      <c r="AA197" s="649">
        <f t="shared" si="57"/>
        <v>0.78400000000000003</v>
      </c>
      <c r="AB197" s="440">
        <f t="shared" si="43"/>
        <v>2.8000000000000003</v>
      </c>
      <c r="AC197" s="441">
        <f>H197-AB197</f>
        <v>0</v>
      </c>
      <c r="AD197" s="413">
        <f t="shared" si="58"/>
        <v>0</v>
      </c>
      <c r="AE197" s="641" t="s">
        <v>411</v>
      </c>
      <c r="AF197" s="690">
        <f t="shared" si="40"/>
        <v>0</v>
      </c>
      <c r="AG197" s="474">
        <f t="shared" si="44"/>
        <v>0</v>
      </c>
      <c r="AH197" s="475">
        <f t="shared" si="59"/>
        <v>2.8000000000000003</v>
      </c>
      <c r="AI197" s="487"/>
      <c r="AJ197" s="488"/>
      <c r="AK197" s="488"/>
      <c r="AL197" s="488"/>
      <c r="AM197" s="488"/>
      <c r="AN197" s="488"/>
      <c r="AO197" s="488"/>
      <c r="AP197" s="488"/>
      <c r="AQ197" s="488"/>
      <c r="AR197" s="488"/>
      <c r="AS197" s="488"/>
      <c r="AT197" s="488"/>
      <c r="AU197" s="488"/>
      <c r="AV197" s="488"/>
      <c r="AW197" s="488"/>
      <c r="AX197" s="488"/>
      <c r="AY197" s="488"/>
      <c r="AZ197" s="488"/>
      <c r="BA197" s="488"/>
      <c r="BB197" s="488"/>
      <c r="BC197" s="488"/>
      <c r="BD197" s="488"/>
      <c r="BE197" s="488"/>
      <c r="BF197" s="488"/>
      <c r="BG197" s="488"/>
      <c r="BH197" s="488"/>
      <c r="BI197" s="488"/>
    </row>
    <row r="198" spans="1:61" ht="30">
      <c r="A198" s="405">
        <f t="shared" si="39"/>
        <v>186</v>
      </c>
      <c r="B198" s="497" t="s">
        <v>62</v>
      </c>
      <c r="C198" s="498" t="s">
        <v>63</v>
      </c>
      <c r="D198" s="407" t="s">
        <v>289</v>
      </c>
      <c r="E198" s="407">
        <v>2.02</v>
      </c>
      <c r="F198" s="498" t="s">
        <v>63</v>
      </c>
      <c r="G198" s="407" t="s">
        <v>289</v>
      </c>
      <c r="H198" s="430">
        <v>2.02</v>
      </c>
      <c r="I198" s="430">
        <v>0.17</v>
      </c>
      <c r="J198" s="430">
        <f t="shared" si="41"/>
        <v>0.34340000000000004</v>
      </c>
      <c r="K198" s="430"/>
      <c r="L198" s="430" t="s">
        <v>289</v>
      </c>
      <c r="M198" s="430"/>
      <c r="N198" s="430"/>
      <c r="O198" s="430"/>
      <c r="P198" s="430"/>
      <c r="Q198" s="430"/>
      <c r="R198" s="430"/>
      <c r="S198" s="430"/>
      <c r="T198" s="430"/>
      <c r="U198" s="430"/>
      <c r="V198" s="430">
        <v>2.02</v>
      </c>
      <c r="W198" s="430"/>
      <c r="X198" s="430"/>
      <c r="Y198" s="430"/>
      <c r="Z198" s="671"/>
      <c r="AA198" s="649">
        <f t="shared" si="57"/>
        <v>0.34340000000000004</v>
      </c>
      <c r="AB198" s="440">
        <f t="shared" si="43"/>
        <v>2.02</v>
      </c>
      <c r="AC198" s="441">
        <f>H198-AB198</f>
        <v>0</v>
      </c>
      <c r="AD198" s="413">
        <f t="shared" si="58"/>
        <v>0</v>
      </c>
      <c r="AE198" s="641" t="s">
        <v>411</v>
      </c>
      <c r="AF198" s="690">
        <f t="shared" si="40"/>
        <v>0</v>
      </c>
      <c r="AG198" s="474">
        <f t="shared" si="44"/>
        <v>0</v>
      </c>
      <c r="AH198" s="475">
        <f t="shared" si="59"/>
        <v>2.02</v>
      </c>
      <c r="AI198" s="487"/>
      <c r="AJ198" s="488"/>
      <c r="AK198" s="488"/>
      <c r="AL198" s="488"/>
      <c r="AM198" s="488"/>
      <c r="AN198" s="488"/>
      <c r="AO198" s="488"/>
      <c r="AP198" s="488"/>
      <c r="AQ198" s="488"/>
      <c r="AR198" s="488"/>
      <c r="AS198" s="488"/>
      <c r="AT198" s="488"/>
      <c r="AU198" s="488"/>
      <c r="AV198" s="488"/>
      <c r="AW198" s="488"/>
      <c r="AX198" s="488"/>
      <c r="AY198" s="488"/>
      <c r="AZ198" s="488"/>
      <c r="BA198" s="488"/>
      <c r="BB198" s="488"/>
      <c r="BC198" s="488"/>
      <c r="BD198" s="488"/>
      <c r="BE198" s="488"/>
      <c r="BF198" s="488"/>
      <c r="BG198" s="488"/>
      <c r="BH198" s="488"/>
      <c r="BI198" s="488"/>
    </row>
    <row r="199" spans="1:61" s="65" customFormat="1" ht="30">
      <c r="A199" s="397">
        <f t="shared" si="39"/>
        <v>187</v>
      </c>
      <c r="B199" s="501"/>
      <c r="C199" s="502" t="s">
        <v>571</v>
      </c>
      <c r="D199" s="423"/>
      <c r="E199" s="423"/>
      <c r="F199" s="502" t="s">
        <v>571</v>
      </c>
      <c r="G199" s="423"/>
      <c r="H199" s="443"/>
      <c r="I199" s="443"/>
      <c r="J199" s="443"/>
      <c r="K199" s="443"/>
      <c r="L199" s="443"/>
      <c r="M199" s="443"/>
      <c r="N199" s="443"/>
      <c r="O199" s="443"/>
      <c r="P199" s="443"/>
      <c r="Q199" s="443"/>
      <c r="R199" s="443"/>
      <c r="S199" s="443"/>
      <c r="T199" s="443"/>
      <c r="U199" s="443"/>
      <c r="V199" s="443"/>
      <c r="W199" s="443"/>
      <c r="X199" s="443"/>
      <c r="Y199" s="443"/>
      <c r="Z199" s="664"/>
      <c r="AA199" s="647"/>
      <c r="AB199" s="444"/>
      <c r="AC199" s="445"/>
      <c r="AD199" s="423"/>
      <c r="AE199" s="639"/>
      <c r="AF199" s="692">
        <f t="shared" si="40"/>
        <v>0</v>
      </c>
      <c r="AG199" s="476"/>
      <c r="AH199" s="477"/>
      <c r="AI199" s="485"/>
      <c r="AJ199" s="486"/>
      <c r="AK199" s="486"/>
      <c r="AL199" s="486"/>
      <c r="AM199" s="486"/>
      <c r="AN199" s="486"/>
      <c r="AO199" s="486"/>
      <c r="AP199" s="486"/>
      <c r="AQ199" s="486"/>
      <c r="AR199" s="486"/>
      <c r="AS199" s="486"/>
      <c r="AT199" s="486"/>
      <c r="AU199" s="486"/>
      <c r="AV199" s="486"/>
      <c r="AW199" s="486"/>
      <c r="AX199" s="486"/>
      <c r="AY199" s="486"/>
      <c r="AZ199" s="486"/>
      <c r="BA199" s="486"/>
      <c r="BB199" s="486"/>
      <c r="BC199" s="486"/>
      <c r="BD199" s="486"/>
      <c r="BE199" s="486"/>
      <c r="BF199" s="486"/>
      <c r="BG199" s="486"/>
      <c r="BH199" s="486"/>
      <c r="BI199" s="486"/>
    </row>
    <row r="200" spans="1:61" ht="60">
      <c r="A200" s="405">
        <f t="shared" si="39"/>
        <v>188</v>
      </c>
      <c r="B200" s="497" t="s">
        <v>14</v>
      </c>
      <c r="C200" s="498" t="s">
        <v>15</v>
      </c>
      <c r="D200" s="407" t="s">
        <v>289</v>
      </c>
      <c r="E200" s="407">
        <v>3.88</v>
      </c>
      <c r="F200" s="498" t="s">
        <v>15</v>
      </c>
      <c r="G200" s="407" t="s">
        <v>289</v>
      </c>
      <c r="H200" s="430">
        <v>3.88</v>
      </c>
      <c r="I200" s="430">
        <v>0.36</v>
      </c>
      <c r="J200" s="430">
        <f t="shared" si="41"/>
        <v>1.3967999999999998</v>
      </c>
      <c r="K200" s="430"/>
      <c r="L200" s="430" t="s">
        <v>289</v>
      </c>
      <c r="M200" s="430"/>
      <c r="N200" s="430"/>
      <c r="O200" s="430"/>
      <c r="P200" s="430"/>
      <c r="Q200" s="430"/>
      <c r="R200" s="430"/>
      <c r="S200" s="430"/>
      <c r="T200" s="430"/>
      <c r="U200" s="430">
        <v>3.88</v>
      </c>
      <c r="V200" s="430"/>
      <c r="W200" s="430"/>
      <c r="X200" s="430"/>
      <c r="Y200" s="430"/>
      <c r="Z200" s="671"/>
      <c r="AA200" s="649">
        <f t="shared" ref="AA200:AA206" si="60">J200</f>
        <v>1.3967999999999998</v>
      </c>
      <c r="AB200" s="440">
        <f t="shared" si="43"/>
        <v>3.88</v>
      </c>
      <c r="AC200" s="441">
        <f>H200-AB200</f>
        <v>0</v>
      </c>
      <c r="AD200" s="413">
        <f t="shared" ref="AD200:AD206" si="61">E200-AB200</f>
        <v>0</v>
      </c>
      <c r="AE200" s="641" t="s">
        <v>411</v>
      </c>
      <c r="AF200" s="690">
        <f t="shared" si="40"/>
        <v>0</v>
      </c>
      <c r="AG200" s="474">
        <f t="shared" si="44"/>
        <v>0</v>
      </c>
      <c r="AH200" s="475">
        <f t="shared" ref="AH200:AH206" si="62">AB200-AG200</f>
        <v>3.88</v>
      </c>
      <c r="AI200" s="487"/>
      <c r="AJ200" s="488"/>
      <c r="AK200" s="488"/>
      <c r="AL200" s="488"/>
      <c r="AM200" s="488"/>
      <c r="AN200" s="488"/>
      <c r="AO200" s="488"/>
      <c r="AP200" s="488"/>
      <c r="AQ200" s="488"/>
      <c r="AR200" s="488"/>
      <c r="AS200" s="488"/>
      <c r="AT200" s="488"/>
      <c r="AU200" s="488"/>
      <c r="AV200" s="488"/>
      <c r="AW200" s="488"/>
      <c r="AX200" s="488"/>
      <c r="AY200" s="488"/>
      <c r="AZ200" s="488"/>
      <c r="BA200" s="488"/>
      <c r="BB200" s="488"/>
      <c r="BC200" s="488"/>
      <c r="BD200" s="488"/>
      <c r="BE200" s="488"/>
      <c r="BF200" s="488"/>
      <c r="BG200" s="488"/>
      <c r="BH200" s="488"/>
      <c r="BI200" s="488"/>
    </row>
    <row r="201" spans="1:61" ht="30">
      <c r="A201" s="405">
        <f t="shared" si="39"/>
        <v>189</v>
      </c>
      <c r="B201" s="497" t="s">
        <v>100</v>
      </c>
      <c r="C201" s="498" t="s">
        <v>101</v>
      </c>
      <c r="D201" s="407" t="s">
        <v>289</v>
      </c>
      <c r="E201" s="407">
        <v>0.2</v>
      </c>
      <c r="F201" s="498" t="s">
        <v>101</v>
      </c>
      <c r="G201" s="407" t="s">
        <v>289</v>
      </c>
      <c r="H201" s="430">
        <v>0.2</v>
      </c>
      <c r="I201" s="430">
        <v>2.71</v>
      </c>
      <c r="J201" s="430">
        <f t="shared" si="41"/>
        <v>0.54200000000000004</v>
      </c>
      <c r="K201" s="418" t="s">
        <v>557</v>
      </c>
      <c r="L201" s="418" t="s">
        <v>289</v>
      </c>
      <c r="M201" s="418">
        <v>0.2</v>
      </c>
      <c r="N201" s="430"/>
      <c r="O201" s="430"/>
      <c r="P201" s="430"/>
      <c r="Q201" s="430"/>
      <c r="R201" s="430"/>
      <c r="S201" s="430"/>
      <c r="T201" s="430"/>
      <c r="U201" s="430">
        <v>0.2</v>
      </c>
      <c r="V201" s="430"/>
      <c r="W201" s="430"/>
      <c r="X201" s="430"/>
      <c r="Y201" s="430"/>
      <c r="Z201" s="671"/>
      <c r="AA201" s="649">
        <f t="shared" si="60"/>
        <v>0.54200000000000004</v>
      </c>
      <c r="AB201" s="440">
        <f t="shared" si="43"/>
        <v>0.2</v>
      </c>
      <c r="AC201" s="441">
        <f>H201-AB201</f>
        <v>0</v>
      </c>
      <c r="AD201" s="413">
        <f t="shared" si="61"/>
        <v>0</v>
      </c>
      <c r="AE201" s="641" t="s">
        <v>411</v>
      </c>
      <c r="AF201" s="690">
        <f t="shared" si="40"/>
        <v>0</v>
      </c>
      <c r="AG201" s="474">
        <f t="shared" si="44"/>
        <v>0</v>
      </c>
      <c r="AH201" s="475">
        <f t="shared" si="62"/>
        <v>0.2</v>
      </c>
      <c r="AI201" s="487"/>
      <c r="AJ201" s="488"/>
      <c r="AK201" s="488"/>
      <c r="AL201" s="488"/>
      <c r="AM201" s="488"/>
      <c r="AN201" s="488"/>
      <c r="AO201" s="488"/>
      <c r="AP201" s="488"/>
      <c r="AQ201" s="488"/>
      <c r="AR201" s="488"/>
      <c r="AS201" s="488"/>
      <c r="AT201" s="488"/>
      <c r="AU201" s="488"/>
      <c r="AV201" s="488"/>
      <c r="AW201" s="488"/>
      <c r="AX201" s="488"/>
      <c r="AY201" s="488"/>
      <c r="AZ201" s="488"/>
      <c r="BA201" s="488"/>
      <c r="BB201" s="488"/>
      <c r="BC201" s="488"/>
      <c r="BD201" s="488"/>
      <c r="BE201" s="488"/>
      <c r="BF201" s="488"/>
      <c r="BG201" s="488"/>
      <c r="BH201" s="488"/>
      <c r="BI201" s="488"/>
    </row>
    <row r="202" spans="1:61" ht="30" collapsed="1">
      <c r="A202" s="405">
        <f t="shared" si="39"/>
        <v>190</v>
      </c>
      <c r="B202" s="497" t="s">
        <v>102</v>
      </c>
      <c r="C202" s="498" t="s">
        <v>103</v>
      </c>
      <c r="D202" s="407" t="s">
        <v>292</v>
      </c>
      <c r="E202" s="407">
        <v>3.5999999999999997E-2</v>
      </c>
      <c r="F202" s="498" t="s">
        <v>103</v>
      </c>
      <c r="G202" s="407" t="s">
        <v>292</v>
      </c>
      <c r="H202" s="430">
        <v>3.5999999999999997E-2</v>
      </c>
      <c r="I202" s="430">
        <v>2.36</v>
      </c>
      <c r="J202" s="430">
        <f t="shared" si="41"/>
        <v>8.4959999999999994E-2</v>
      </c>
      <c r="K202" s="418" t="s">
        <v>559</v>
      </c>
      <c r="L202" s="418" t="s">
        <v>297</v>
      </c>
      <c r="M202" s="418">
        <v>30.2</v>
      </c>
      <c r="N202" s="430"/>
      <c r="O202" s="430"/>
      <c r="P202" s="430"/>
      <c r="Q202" s="430"/>
      <c r="R202" s="430"/>
      <c r="S202" s="430"/>
      <c r="T202" s="430"/>
      <c r="U202" s="430"/>
      <c r="V202" s="430">
        <v>3.5999999999999997E-2</v>
      </c>
      <c r="W202" s="430"/>
      <c r="X202" s="430"/>
      <c r="Y202" s="430"/>
      <c r="Z202" s="671"/>
      <c r="AA202" s="649">
        <f t="shared" si="60"/>
        <v>8.4959999999999994E-2</v>
      </c>
      <c r="AB202" s="440">
        <f t="shared" si="43"/>
        <v>3.5999999999999997E-2</v>
      </c>
      <c r="AC202" s="441">
        <f>H202-AB202</f>
        <v>0</v>
      </c>
      <c r="AD202" s="413">
        <f t="shared" si="61"/>
        <v>0</v>
      </c>
      <c r="AE202" s="641" t="s">
        <v>411</v>
      </c>
      <c r="AF202" s="690">
        <f t="shared" si="40"/>
        <v>0</v>
      </c>
      <c r="AG202" s="474">
        <f t="shared" si="44"/>
        <v>0</v>
      </c>
      <c r="AH202" s="475">
        <f t="shared" si="62"/>
        <v>3.5999999999999997E-2</v>
      </c>
      <c r="AI202" s="487"/>
      <c r="AJ202" s="488"/>
      <c r="AK202" s="488"/>
      <c r="AL202" s="488"/>
      <c r="AM202" s="488"/>
      <c r="AN202" s="488"/>
      <c r="AO202" s="488"/>
      <c r="AP202" s="488"/>
      <c r="AQ202" s="488"/>
      <c r="AR202" s="488"/>
      <c r="AS202" s="488"/>
      <c r="AT202" s="488"/>
      <c r="AU202" s="488"/>
      <c r="AV202" s="488"/>
      <c r="AW202" s="488"/>
      <c r="AX202" s="488"/>
      <c r="AY202" s="488"/>
      <c r="AZ202" s="488"/>
      <c r="BA202" s="488"/>
      <c r="BB202" s="488"/>
      <c r="BC202" s="488"/>
      <c r="BD202" s="488"/>
      <c r="BE202" s="488"/>
      <c r="BF202" s="488"/>
      <c r="BG202" s="488"/>
      <c r="BH202" s="488"/>
      <c r="BI202" s="488"/>
    </row>
    <row r="203" spans="1:61" ht="30" hidden="1" outlineLevel="1">
      <c r="A203" s="405">
        <f t="shared" si="39"/>
        <v>191</v>
      </c>
      <c r="B203" s="497"/>
      <c r="C203" s="498"/>
      <c r="D203" s="407"/>
      <c r="E203" s="407"/>
      <c r="F203" s="498"/>
      <c r="G203" s="407"/>
      <c r="H203" s="430"/>
      <c r="I203" s="430"/>
      <c r="J203" s="430">
        <f t="shared" si="41"/>
        <v>0</v>
      </c>
      <c r="K203" s="418" t="s">
        <v>573</v>
      </c>
      <c r="L203" s="418" t="s">
        <v>297</v>
      </c>
      <c r="M203" s="418">
        <v>5.8</v>
      </c>
      <c r="N203" s="430"/>
      <c r="O203" s="430"/>
      <c r="P203" s="430"/>
      <c r="Q203" s="430"/>
      <c r="R203" s="430"/>
      <c r="S203" s="430"/>
      <c r="T203" s="430"/>
      <c r="U203" s="430"/>
      <c r="V203" s="430"/>
      <c r="W203" s="430"/>
      <c r="X203" s="430"/>
      <c r="Y203" s="430"/>
      <c r="Z203" s="671"/>
      <c r="AA203" s="649">
        <f t="shared" si="60"/>
        <v>0</v>
      </c>
      <c r="AB203" s="440">
        <f t="shared" si="43"/>
        <v>0</v>
      </c>
      <c r="AC203" s="441"/>
      <c r="AD203" s="413">
        <f t="shared" si="61"/>
        <v>0</v>
      </c>
      <c r="AE203" s="641" t="s">
        <v>411</v>
      </c>
      <c r="AF203" s="690">
        <f t="shared" si="40"/>
        <v>0</v>
      </c>
      <c r="AG203" s="474">
        <f t="shared" si="44"/>
        <v>0</v>
      </c>
      <c r="AH203" s="475">
        <f t="shared" si="62"/>
        <v>0</v>
      </c>
      <c r="AI203" s="487"/>
      <c r="AJ203" s="488"/>
      <c r="AK203" s="488"/>
      <c r="AL203" s="488"/>
      <c r="AM203" s="488"/>
      <c r="AN203" s="488"/>
      <c r="AO203" s="488"/>
      <c r="AP203" s="488"/>
      <c r="AQ203" s="488"/>
      <c r="AR203" s="488"/>
      <c r="AS203" s="488"/>
      <c r="AT203" s="488"/>
      <c r="AU203" s="488"/>
      <c r="AV203" s="488"/>
      <c r="AW203" s="488"/>
      <c r="AX203" s="488"/>
      <c r="AY203" s="488"/>
      <c r="AZ203" s="488"/>
      <c r="BA203" s="488"/>
      <c r="BB203" s="488"/>
      <c r="BC203" s="488"/>
      <c r="BD203" s="488"/>
      <c r="BE203" s="488"/>
      <c r="BF203" s="488"/>
      <c r="BG203" s="488"/>
      <c r="BH203" s="488"/>
      <c r="BI203" s="488"/>
    </row>
    <row r="204" spans="1:61" ht="30">
      <c r="A204" s="405">
        <f t="shared" si="39"/>
        <v>192</v>
      </c>
      <c r="B204" s="497" t="s">
        <v>100</v>
      </c>
      <c r="C204" s="498" t="s">
        <v>101</v>
      </c>
      <c r="D204" s="407" t="s">
        <v>289</v>
      </c>
      <c r="E204" s="407">
        <v>1</v>
      </c>
      <c r="F204" s="498" t="s">
        <v>101</v>
      </c>
      <c r="G204" s="407" t="s">
        <v>289</v>
      </c>
      <c r="H204" s="430">
        <v>1</v>
      </c>
      <c r="I204" s="430">
        <v>2.71</v>
      </c>
      <c r="J204" s="430">
        <f t="shared" si="41"/>
        <v>2.71</v>
      </c>
      <c r="K204" s="418" t="s">
        <v>558</v>
      </c>
      <c r="L204" s="418" t="s">
        <v>289</v>
      </c>
      <c r="M204" s="418">
        <v>0.8</v>
      </c>
      <c r="N204" s="430"/>
      <c r="O204" s="430"/>
      <c r="P204" s="430"/>
      <c r="Q204" s="430"/>
      <c r="R204" s="430"/>
      <c r="S204" s="430"/>
      <c r="T204" s="430"/>
      <c r="U204" s="430"/>
      <c r="V204" s="430">
        <v>1</v>
      </c>
      <c r="W204" s="430"/>
      <c r="X204" s="430"/>
      <c r="Y204" s="430"/>
      <c r="Z204" s="671"/>
      <c r="AA204" s="649">
        <f t="shared" si="60"/>
        <v>2.71</v>
      </c>
      <c r="AB204" s="440">
        <f t="shared" si="43"/>
        <v>1</v>
      </c>
      <c r="AC204" s="441">
        <f>H204-AB204</f>
        <v>0</v>
      </c>
      <c r="AD204" s="413">
        <f t="shared" si="61"/>
        <v>0</v>
      </c>
      <c r="AE204" s="641" t="s">
        <v>411</v>
      </c>
      <c r="AF204" s="690">
        <f t="shared" si="40"/>
        <v>0</v>
      </c>
      <c r="AG204" s="474">
        <f t="shared" si="44"/>
        <v>0</v>
      </c>
      <c r="AH204" s="475">
        <f t="shared" si="62"/>
        <v>1</v>
      </c>
      <c r="AI204" s="487"/>
      <c r="AJ204" s="488"/>
      <c r="AK204" s="488"/>
      <c r="AL204" s="488"/>
      <c r="AM204" s="488"/>
      <c r="AN204" s="488"/>
      <c r="AO204" s="488"/>
      <c r="AP204" s="488"/>
      <c r="AQ204" s="488"/>
      <c r="AR204" s="488"/>
      <c r="AS204" s="488"/>
      <c r="AT204" s="488"/>
      <c r="AU204" s="488"/>
      <c r="AV204" s="488"/>
      <c r="AW204" s="488"/>
      <c r="AX204" s="488"/>
      <c r="AY204" s="488"/>
      <c r="AZ204" s="488"/>
      <c r="BA204" s="488"/>
      <c r="BB204" s="488"/>
      <c r="BC204" s="488"/>
      <c r="BD204" s="488"/>
      <c r="BE204" s="488"/>
      <c r="BF204" s="488"/>
      <c r="BG204" s="488"/>
      <c r="BH204" s="488"/>
      <c r="BI204" s="488"/>
    </row>
    <row r="205" spans="1:61" ht="30">
      <c r="A205" s="405">
        <f t="shared" si="39"/>
        <v>193</v>
      </c>
      <c r="B205" s="497" t="s">
        <v>106</v>
      </c>
      <c r="C205" s="498" t="s">
        <v>107</v>
      </c>
      <c r="D205" s="407" t="s">
        <v>293</v>
      </c>
      <c r="E205" s="407">
        <v>11.8</v>
      </c>
      <c r="F205" s="498" t="s">
        <v>107</v>
      </c>
      <c r="G205" s="407" t="s">
        <v>293</v>
      </c>
      <c r="H205" s="430">
        <v>11.8</v>
      </c>
      <c r="I205" s="430">
        <v>0.28000000000000003</v>
      </c>
      <c r="J205" s="430">
        <f t="shared" si="41"/>
        <v>3.3040000000000007</v>
      </c>
      <c r="K205" s="418" t="s">
        <v>563</v>
      </c>
      <c r="L205" s="418" t="s">
        <v>293</v>
      </c>
      <c r="M205" s="418">
        <v>2.8</v>
      </c>
      <c r="N205" s="430"/>
      <c r="O205" s="430"/>
      <c r="P205" s="430"/>
      <c r="Q205" s="430"/>
      <c r="R205" s="430"/>
      <c r="S205" s="430"/>
      <c r="T205" s="430"/>
      <c r="U205" s="430">
        <v>1.8</v>
      </c>
      <c r="V205" s="430">
        <v>10</v>
      </c>
      <c r="W205" s="430"/>
      <c r="X205" s="430"/>
      <c r="Y205" s="430"/>
      <c r="Z205" s="671"/>
      <c r="AA205" s="649">
        <f t="shared" si="60"/>
        <v>3.3040000000000007</v>
      </c>
      <c r="AB205" s="440">
        <f t="shared" si="43"/>
        <v>11.8</v>
      </c>
      <c r="AC205" s="441">
        <f>H205-AB205</f>
        <v>0</v>
      </c>
      <c r="AD205" s="413">
        <f t="shared" si="61"/>
        <v>0</v>
      </c>
      <c r="AE205" s="641" t="s">
        <v>411</v>
      </c>
      <c r="AF205" s="690">
        <f t="shared" si="40"/>
        <v>0</v>
      </c>
      <c r="AG205" s="474">
        <f t="shared" si="44"/>
        <v>0</v>
      </c>
      <c r="AH205" s="475">
        <f t="shared" si="62"/>
        <v>11.8</v>
      </c>
      <c r="AI205" s="487"/>
      <c r="AJ205" s="488"/>
      <c r="AK205" s="488"/>
      <c r="AL205" s="488"/>
      <c r="AM205" s="488"/>
      <c r="AN205" s="488"/>
      <c r="AO205" s="488"/>
      <c r="AP205" s="488"/>
      <c r="AQ205" s="488"/>
      <c r="AR205" s="488"/>
      <c r="AS205" s="488"/>
      <c r="AT205" s="488"/>
      <c r="AU205" s="488"/>
      <c r="AV205" s="488"/>
      <c r="AW205" s="488"/>
      <c r="AX205" s="488"/>
      <c r="AY205" s="488"/>
      <c r="AZ205" s="488"/>
      <c r="BA205" s="488"/>
      <c r="BB205" s="488"/>
      <c r="BC205" s="488"/>
      <c r="BD205" s="488"/>
      <c r="BE205" s="488"/>
      <c r="BF205" s="488"/>
      <c r="BG205" s="488"/>
      <c r="BH205" s="488"/>
      <c r="BI205" s="488"/>
    </row>
    <row r="206" spans="1:61" ht="30">
      <c r="A206" s="405">
        <f t="shared" si="39"/>
        <v>194</v>
      </c>
      <c r="B206" s="497" t="s">
        <v>62</v>
      </c>
      <c r="C206" s="498" t="s">
        <v>63</v>
      </c>
      <c r="D206" s="407" t="s">
        <v>289</v>
      </c>
      <c r="E206" s="407">
        <v>2.6799999999999997</v>
      </c>
      <c r="F206" s="498" t="s">
        <v>63</v>
      </c>
      <c r="G206" s="407" t="s">
        <v>289</v>
      </c>
      <c r="H206" s="430">
        <v>2.6799999999999997</v>
      </c>
      <c r="I206" s="430">
        <v>0.17</v>
      </c>
      <c r="J206" s="430">
        <f t="shared" si="41"/>
        <v>0.4556</v>
      </c>
      <c r="K206" s="430"/>
      <c r="L206" s="430" t="s">
        <v>289</v>
      </c>
      <c r="M206" s="430"/>
      <c r="N206" s="430"/>
      <c r="O206" s="430"/>
      <c r="P206" s="430"/>
      <c r="Q206" s="430"/>
      <c r="R206" s="430"/>
      <c r="S206" s="430"/>
      <c r="T206" s="430"/>
      <c r="U206" s="430"/>
      <c r="V206" s="430">
        <v>2.68</v>
      </c>
      <c r="W206" s="430"/>
      <c r="X206" s="430"/>
      <c r="Y206" s="430"/>
      <c r="Z206" s="671"/>
      <c r="AA206" s="649">
        <f t="shared" si="60"/>
        <v>0.4556</v>
      </c>
      <c r="AB206" s="440">
        <f t="shared" si="43"/>
        <v>2.68</v>
      </c>
      <c r="AC206" s="441">
        <f>H206-AB206</f>
        <v>0</v>
      </c>
      <c r="AD206" s="413">
        <f t="shared" si="61"/>
        <v>0</v>
      </c>
      <c r="AE206" s="641" t="s">
        <v>411</v>
      </c>
      <c r="AF206" s="690">
        <f t="shared" si="40"/>
        <v>0</v>
      </c>
      <c r="AG206" s="474">
        <f t="shared" si="44"/>
        <v>0</v>
      </c>
      <c r="AH206" s="475">
        <f t="shared" si="62"/>
        <v>2.68</v>
      </c>
      <c r="AI206" s="487"/>
      <c r="AJ206" s="488"/>
      <c r="AK206" s="488"/>
      <c r="AL206" s="488"/>
      <c r="AM206" s="488"/>
      <c r="AN206" s="488"/>
      <c r="AO206" s="488"/>
      <c r="AP206" s="488"/>
      <c r="AQ206" s="488"/>
      <c r="AR206" s="488"/>
      <c r="AS206" s="488"/>
      <c r="AT206" s="488"/>
      <c r="AU206" s="488"/>
      <c r="AV206" s="488"/>
      <c r="AW206" s="488"/>
      <c r="AX206" s="488"/>
      <c r="AY206" s="488"/>
      <c r="AZ206" s="488"/>
      <c r="BA206" s="488"/>
      <c r="BB206" s="488"/>
      <c r="BC206" s="488"/>
      <c r="BD206" s="488"/>
      <c r="BE206" s="488"/>
      <c r="BF206" s="488"/>
      <c r="BG206" s="488"/>
      <c r="BH206" s="488"/>
      <c r="BI206" s="488"/>
    </row>
    <row r="207" spans="1:61" s="65" customFormat="1">
      <c r="A207" s="397">
        <f t="shared" ref="A207:A273" si="63">A206+1</f>
        <v>195</v>
      </c>
      <c r="B207" s="501"/>
      <c r="C207" s="502" t="s">
        <v>108</v>
      </c>
      <c r="D207" s="423"/>
      <c r="E207" s="423"/>
      <c r="F207" s="503" t="s">
        <v>108</v>
      </c>
      <c r="G207" s="424"/>
      <c r="H207" s="425"/>
      <c r="I207" s="425"/>
      <c r="J207" s="425"/>
      <c r="K207" s="425"/>
      <c r="L207" s="425"/>
      <c r="M207" s="425"/>
      <c r="N207" s="425"/>
      <c r="O207" s="425"/>
      <c r="P207" s="425"/>
      <c r="Q207" s="425"/>
      <c r="R207" s="425"/>
      <c r="S207" s="425"/>
      <c r="T207" s="425"/>
      <c r="U207" s="425"/>
      <c r="V207" s="425"/>
      <c r="W207" s="425"/>
      <c r="X207" s="425"/>
      <c r="Y207" s="425"/>
      <c r="Z207" s="631"/>
      <c r="AA207" s="663"/>
      <c r="AB207" s="426"/>
      <c r="AC207" s="427"/>
      <c r="AD207" s="424"/>
      <c r="AE207" s="642"/>
      <c r="AF207" s="687">
        <f t="shared" ref="AF207:AF273" si="64">I207*AG207</f>
        <v>0</v>
      </c>
      <c r="AG207" s="476"/>
      <c r="AH207" s="477"/>
      <c r="AI207" s="485"/>
      <c r="AJ207" s="486"/>
      <c r="AK207" s="486"/>
      <c r="AL207" s="486"/>
      <c r="AM207" s="486"/>
      <c r="AN207" s="486"/>
      <c r="AO207" s="486"/>
      <c r="AP207" s="486"/>
      <c r="AQ207" s="486"/>
      <c r="AR207" s="486"/>
      <c r="AS207" s="486"/>
      <c r="AT207" s="486"/>
      <c r="AU207" s="486"/>
      <c r="AV207" s="486"/>
      <c r="AW207" s="486"/>
      <c r="AX207" s="486"/>
      <c r="AY207" s="486"/>
      <c r="AZ207" s="486"/>
      <c r="BA207" s="486"/>
      <c r="BB207" s="486"/>
      <c r="BC207" s="486"/>
      <c r="BD207" s="486"/>
      <c r="BE207" s="486"/>
      <c r="BF207" s="486"/>
      <c r="BG207" s="486"/>
      <c r="BH207" s="486"/>
      <c r="BI207" s="486"/>
    </row>
    <row r="208" spans="1:61" s="65" customFormat="1">
      <c r="A208" s="397">
        <f t="shared" si="63"/>
        <v>196</v>
      </c>
      <c r="B208" s="501"/>
      <c r="C208" s="502" t="s">
        <v>109</v>
      </c>
      <c r="D208" s="423"/>
      <c r="E208" s="423"/>
      <c r="F208" s="503" t="s">
        <v>109</v>
      </c>
      <c r="G208" s="424"/>
      <c r="H208" s="425"/>
      <c r="I208" s="425"/>
      <c r="J208" s="425"/>
      <c r="K208" s="425"/>
      <c r="L208" s="425"/>
      <c r="M208" s="425"/>
      <c r="N208" s="425"/>
      <c r="O208" s="425"/>
      <c r="P208" s="425"/>
      <c r="Q208" s="425"/>
      <c r="R208" s="425"/>
      <c r="S208" s="425"/>
      <c r="T208" s="425"/>
      <c r="U208" s="425"/>
      <c r="V208" s="425"/>
      <c r="W208" s="425"/>
      <c r="X208" s="425"/>
      <c r="Y208" s="425"/>
      <c r="Z208" s="631"/>
      <c r="AA208" s="663"/>
      <c r="AB208" s="426"/>
      <c r="AC208" s="427"/>
      <c r="AD208" s="424"/>
      <c r="AE208" s="642"/>
      <c r="AF208" s="687">
        <f t="shared" si="64"/>
        <v>0</v>
      </c>
      <c r="AG208" s="476"/>
      <c r="AH208" s="477"/>
      <c r="AI208" s="485"/>
      <c r="AJ208" s="486"/>
      <c r="AK208" s="486"/>
      <c r="AL208" s="486"/>
      <c r="AM208" s="486"/>
      <c r="AN208" s="486"/>
      <c r="AO208" s="486"/>
      <c r="AP208" s="486"/>
      <c r="AQ208" s="486"/>
      <c r="AR208" s="486"/>
      <c r="AS208" s="486"/>
      <c r="AT208" s="486"/>
      <c r="AU208" s="486"/>
      <c r="AV208" s="486"/>
      <c r="AW208" s="486"/>
      <c r="AX208" s="486"/>
      <c r="AY208" s="486"/>
      <c r="AZ208" s="486"/>
      <c r="BA208" s="486"/>
      <c r="BB208" s="486"/>
      <c r="BC208" s="486"/>
      <c r="BD208" s="486"/>
      <c r="BE208" s="486"/>
      <c r="BF208" s="486"/>
      <c r="BG208" s="486"/>
      <c r="BH208" s="486"/>
      <c r="BI208" s="486"/>
    </row>
    <row r="209" spans="1:61">
      <c r="A209" s="405">
        <f t="shared" si="63"/>
        <v>197</v>
      </c>
      <c r="B209" s="497" t="s">
        <v>110</v>
      </c>
      <c r="C209" s="498" t="s">
        <v>111</v>
      </c>
      <c r="D209" s="407" t="s">
        <v>294</v>
      </c>
      <c r="E209" s="407">
        <v>1</v>
      </c>
      <c r="F209" s="499" t="s">
        <v>792</v>
      </c>
      <c r="G209" s="409" t="s">
        <v>294</v>
      </c>
      <c r="H209" s="410">
        <v>1</v>
      </c>
      <c r="I209" s="410">
        <v>1.68</v>
      </c>
      <c r="J209" s="410">
        <f t="shared" ref="J209:J273" si="65">I209*H209</f>
        <v>1.68</v>
      </c>
      <c r="K209" s="418" t="s">
        <v>576</v>
      </c>
      <c r="L209" s="418" t="s">
        <v>294</v>
      </c>
      <c r="M209" s="418">
        <v>1</v>
      </c>
      <c r="N209" s="410"/>
      <c r="O209" s="410"/>
      <c r="P209" s="410"/>
      <c r="Q209" s="410"/>
      <c r="R209" s="410"/>
      <c r="S209" s="410"/>
      <c r="T209" s="410"/>
      <c r="U209" s="410"/>
      <c r="V209" s="410"/>
      <c r="W209" s="410"/>
      <c r="X209" s="410"/>
      <c r="Y209" s="410"/>
      <c r="Z209" s="625"/>
      <c r="AA209" s="649">
        <f t="shared" ref="AA209:AA273" si="66">I209*AB209</f>
        <v>0</v>
      </c>
      <c r="AB209" s="411">
        <f t="shared" ref="AB209:AB273" si="67">SUM(N209:Z209)</f>
        <v>0</v>
      </c>
      <c r="AC209" s="412">
        <f t="shared" ref="AC209:AC218" si="68">H209-AB209</f>
        <v>1</v>
      </c>
      <c r="AD209" s="413">
        <f t="shared" ref="AD209:AD218" si="69">E209-AB209</f>
        <v>1</v>
      </c>
      <c r="AE209" s="655"/>
      <c r="AF209" s="685">
        <f t="shared" si="64"/>
        <v>0</v>
      </c>
      <c r="AG209" s="474">
        <f t="shared" ref="AG209:AG273" si="70">SUM(AI209:BI209)</f>
        <v>0</v>
      </c>
      <c r="AH209" s="475">
        <f t="shared" ref="AH209:AH218" si="71">AB209-AG209</f>
        <v>0</v>
      </c>
      <c r="AI209" s="487"/>
      <c r="AJ209" s="488"/>
      <c r="AK209" s="488"/>
      <c r="AL209" s="488"/>
      <c r="AM209" s="488"/>
      <c r="AN209" s="488"/>
      <c r="AO209" s="488"/>
      <c r="AP209" s="488"/>
      <c r="AQ209" s="488"/>
      <c r="AR209" s="488"/>
      <c r="AS209" s="488"/>
      <c r="AT209" s="488"/>
      <c r="AU209" s="488"/>
      <c r="AV209" s="488"/>
      <c r="AW209" s="488"/>
      <c r="AX209" s="488"/>
      <c r="AY209" s="488"/>
      <c r="AZ209" s="488"/>
      <c r="BA209" s="488"/>
      <c r="BB209" s="488"/>
      <c r="BC209" s="488"/>
      <c r="BD209" s="488"/>
      <c r="BE209" s="488"/>
      <c r="BF209" s="488"/>
      <c r="BG209" s="488"/>
      <c r="BH209" s="488"/>
      <c r="BI209" s="488"/>
    </row>
    <row r="210" spans="1:61" ht="30">
      <c r="A210" s="405">
        <f t="shared" si="63"/>
        <v>198</v>
      </c>
      <c r="B210" s="497" t="s">
        <v>112</v>
      </c>
      <c r="C210" s="498" t="s">
        <v>113</v>
      </c>
      <c r="D210" s="407" t="s">
        <v>294</v>
      </c>
      <c r="E210" s="407">
        <v>1</v>
      </c>
      <c r="F210" s="499" t="s">
        <v>113</v>
      </c>
      <c r="G210" s="409" t="s">
        <v>294</v>
      </c>
      <c r="H210" s="410">
        <v>1</v>
      </c>
      <c r="I210" s="410">
        <v>0.84</v>
      </c>
      <c r="J210" s="410">
        <f t="shared" si="65"/>
        <v>0.84</v>
      </c>
      <c r="K210" s="418" t="s">
        <v>577</v>
      </c>
      <c r="L210" s="418" t="s">
        <v>294</v>
      </c>
      <c r="M210" s="418">
        <v>1</v>
      </c>
      <c r="N210" s="410"/>
      <c r="O210" s="410"/>
      <c r="P210" s="410"/>
      <c r="Q210" s="410"/>
      <c r="R210" s="410"/>
      <c r="S210" s="410"/>
      <c r="T210" s="410"/>
      <c r="U210" s="410"/>
      <c r="V210" s="410"/>
      <c r="W210" s="410"/>
      <c r="X210" s="410"/>
      <c r="Y210" s="410"/>
      <c r="Z210" s="625"/>
      <c r="AA210" s="649">
        <f t="shared" si="66"/>
        <v>0</v>
      </c>
      <c r="AB210" s="411">
        <f t="shared" si="67"/>
        <v>0</v>
      </c>
      <c r="AC210" s="412">
        <f t="shared" si="68"/>
        <v>1</v>
      </c>
      <c r="AD210" s="413">
        <f t="shared" si="69"/>
        <v>1</v>
      </c>
      <c r="AE210" s="655"/>
      <c r="AF210" s="685">
        <f t="shared" si="64"/>
        <v>0</v>
      </c>
      <c r="AG210" s="474">
        <f t="shared" si="70"/>
        <v>0</v>
      </c>
      <c r="AH210" s="475">
        <f t="shared" si="71"/>
        <v>0</v>
      </c>
      <c r="AI210" s="487"/>
      <c r="AJ210" s="488"/>
      <c r="AK210" s="488"/>
      <c r="AL210" s="488"/>
      <c r="AM210" s="488"/>
      <c r="AN210" s="488"/>
      <c r="AO210" s="488"/>
      <c r="AP210" s="488"/>
      <c r="AQ210" s="488"/>
      <c r="AR210" s="488"/>
      <c r="AS210" s="488"/>
      <c r="AT210" s="488"/>
      <c r="AU210" s="488"/>
      <c r="AV210" s="488"/>
      <c r="AW210" s="488"/>
      <c r="AX210" s="488"/>
      <c r="AY210" s="488"/>
      <c r="AZ210" s="488"/>
      <c r="BA210" s="488"/>
      <c r="BB210" s="488"/>
      <c r="BC210" s="488"/>
      <c r="BD210" s="488"/>
      <c r="BE210" s="488"/>
      <c r="BF210" s="488"/>
      <c r="BG210" s="488"/>
      <c r="BH210" s="488"/>
      <c r="BI210" s="488"/>
    </row>
    <row r="211" spans="1:61" ht="30">
      <c r="A211" s="405">
        <f t="shared" si="63"/>
        <v>199</v>
      </c>
      <c r="B211" s="497" t="s">
        <v>114</v>
      </c>
      <c r="C211" s="498" t="s">
        <v>115</v>
      </c>
      <c r="D211" s="407" t="s">
        <v>294</v>
      </c>
      <c r="E211" s="407">
        <v>1</v>
      </c>
      <c r="F211" s="499" t="s">
        <v>115</v>
      </c>
      <c r="G211" s="409" t="s">
        <v>294</v>
      </c>
      <c r="H211" s="410">
        <v>1</v>
      </c>
      <c r="I211" s="410">
        <v>6.51</v>
      </c>
      <c r="J211" s="410">
        <f t="shared" si="65"/>
        <v>6.51</v>
      </c>
      <c r="K211" s="418" t="s">
        <v>578</v>
      </c>
      <c r="L211" s="418" t="s">
        <v>294</v>
      </c>
      <c r="M211" s="418">
        <v>1</v>
      </c>
      <c r="N211" s="410"/>
      <c r="O211" s="410"/>
      <c r="P211" s="410"/>
      <c r="Q211" s="410"/>
      <c r="R211" s="410"/>
      <c r="S211" s="410"/>
      <c r="T211" s="410"/>
      <c r="U211" s="410"/>
      <c r="V211" s="410"/>
      <c r="W211" s="410"/>
      <c r="X211" s="410"/>
      <c r="Y211" s="410"/>
      <c r="Z211" s="625"/>
      <c r="AA211" s="649">
        <f t="shared" si="66"/>
        <v>0</v>
      </c>
      <c r="AB211" s="411">
        <f t="shared" si="67"/>
        <v>0</v>
      </c>
      <c r="AC211" s="412">
        <f t="shared" si="68"/>
        <v>1</v>
      </c>
      <c r="AD211" s="413">
        <f t="shared" si="69"/>
        <v>1</v>
      </c>
      <c r="AE211" s="655"/>
      <c r="AF211" s="685">
        <f t="shared" si="64"/>
        <v>0</v>
      </c>
      <c r="AG211" s="474">
        <f t="shared" si="70"/>
        <v>0</v>
      </c>
      <c r="AH211" s="475">
        <f t="shared" si="71"/>
        <v>0</v>
      </c>
      <c r="AI211" s="487"/>
      <c r="AJ211" s="488"/>
      <c r="AK211" s="488"/>
      <c r="AL211" s="488"/>
      <c r="AM211" s="488"/>
      <c r="AN211" s="488"/>
      <c r="AO211" s="488"/>
      <c r="AP211" s="488"/>
      <c r="AQ211" s="488"/>
      <c r="AR211" s="488"/>
      <c r="AS211" s="488"/>
      <c r="AT211" s="488"/>
      <c r="AU211" s="488"/>
      <c r="AV211" s="488"/>
      <c r="AW211" s="488"/>
      <c r="AX211" s="488"/>
      <c r="AY211" s="488"/>
      <c r="AZ211" s="488"/>
      <c r="BA211" s="488"/>
      <c r="BB211" s="488"/>
      <c r="BC211" s="488"/>
      <c r="BD211" s="488"/>
      <c r="BE211" s="488"/>
      <c r="BF211" s="488"/>
      <c r="BG211" s="488"/>
      <c r="BH211" s="488"/>
      <c r="BI211" s="488"/>
    </row>
    <row r="212" spans="1:61" ht="30">
      <c r="A212" s="405">
        <f t="shared" si="63"/>
        <v>200</v>
      </c>
      <c r="B212" s="497" t="s">
        <v>116</v>
      </c>
      <c r="C212" s="498" t="s">
        <v>117</v>
      </c>
      <c r="D212" s="407" t="s">
        <v>294</v>
      </c>
      <c r="E212" s="407">
        <v>3</v>
      </c>
      <c r="F212" s="499" t="s">
        <v>117</v>
      </c>
      <c r="G212" s="409" t="s">
        <v>294</v>
      </c>
      <c r="H212" s="410">
        <v>3</v>
      </c>
      <c r="I212" s="410">
        <v>0.58799999999999997</v>
      </c>
      <c r="J212" s="410">
        <f t="shared" si="65"/>
        <v>1.7639999999999998</v>
      </c>
      <c r="K212" s="418" t="s">
        <v>579</v>
      </c>
      <c r="L212" s="418" t="s">
        <v>294</v>
      </c>
      <c r="M212" s="418">
        <v>3</v>
      </c>
      <c r="N212" s="410"/>
      <c r="O212" s="410"/>
      <c r="P212" s="410"/>
      <c r="Q212" s="410"/>
      <c r="R212" s="410"/>
      <c r="S212" s="410"/>
      <c r="T212" s="410"/>
      <c r="U212" s="410"/>
      <c r="V212" s="410"/>
      <c r="W212" s="410"/>
      <c r="X212" s="410"/>
      <c r="Y212" s="410"/>
      <c r="Z212" s="625"/>
      <c r="AA212" s="649">
        <f t="shared" si="66"/>
        <v>0</v>
      </c>
      <c r="AB212" s="411">
        <f t="shared" si="67"/>
        <v>0</v>
      </c>
      <c r="AC212" s="412">
        <f t="shared" si="68"/>
        <v>3</v>
      </c>
      <c r="AD212" s="413">
        <f t="shared" si="69"/>
        <v>3</v>
      </c>
      <c r="AE212" s="655"/>
      <c r="AF212" s="685">
        <f t="shared" si="64"/>
        <v>0</v>
      </c>
      <c r="AG212" s="474">
        <f t="shared" si="70"/>
        <v>0</v>
      </c>
      <c r="AH212" s="475">
        <f t="shared" si="71"/>
        <v>0</v>
      </c>
      <c r="AI212" s="487"/>
      <c r="AJ212" s="488"/>
      <c r="AK212" s="488"/>
      <c r="AL212" s="488"/>
      <c r="AM212" s="488"/>
      <c r="AN212" s="488"/>
      <c r="AO212" s="488"/>
      <c r="AP212" s="488"/>
      <c r="AQ212" s="488"/>
      <c r="AR212" s="488"/>
      <c r="AS212" s="488"/>
      <c r="AT212" s="488"/>
      <c r="AU212" s="488"/>
      <c r="AV212" s="488"/>
      <c r="AW212" s="488"/>
      <c r="AX212" s="488"/>
      <c r="AY212" s="488"/>
      <c r="AZ212" s="488"/>
      <c r="BA212" s="488"/>
      <c r="BB212" s="488"/>
      <c r="BC212" s="488"/>
      <c r="BD212" s="488"/>
      <c r="BE212" s="488"/>
      <c r="BF212" s="488"/>
      <c r="BG212" s="488"/>
      <c r="BH212" s="488"/>
      <c r="BI212" s="488"/>
    </row>
    <row r="213" spans="1:61" ht="30">
      <c r="A213" s="405">
        <f t="shared" si="63"/>
        <v>201</v>
      </c>
      <c r="B213" s="497" t="s">
        <v>118</v>
      </c>
      <c r="C213" s="498" t="s">
        <v>119</v>
      </c>
      <c r="D213" s="407" t="s">
        <v>294</v>
      </c>
      <c r="E213" s="407">
        <v>1</v>
      </c>
      <c r="F213" s="499" t="s">
        <v>119</v>
      </c>
      <c r="G213" s="409" t="s">
        <v>294</v>
      </c>
      <c r="H213" s="410">
        <v>1</v>
      </c>
      <c r="I213" s="410">
        <v>0.58799999999999997</v>
      </c>
      <c r="J213" s="410">
        <f t="shared" si="65"/>
        <v>0.58799999999999997</v>
      </c>
      <c r="K213" s="418" t="s">
        <v>580</v>
      </c>
      <c r="L213" s="418" t="s">
        <v>294</v>
      </c>
      <c r="M213" s="418">
        <v>1</v>
      </c>
      <c r="N213" s="410"/>
      <c r="O213" s="410"/>
      <c r="P213" s="410"/>
      <c r="Q213" s="410"/>
      <c r="R213" s="410"/>
      <c r="S213" s="410"/>
      <c r="T213" s="410"/>
      <c r="U213" s="410"/>
      <c r="V213" s="410"/>
      <c r="W213" s="410"/>
      <c r="X213" s="410"/>
      <c r="Y213" s="410"/>
      <c r="Z213" s="625"/>
      <c r="AA213" s="649">
        <f t="shared" si="66"/>
        <v>0</v>
      </c>
      <c r="AB213" s="411">
        <f t="shared" si="67"/>
        <v>0</v>
      </c>
      <c r="AC213" s="412">
        <f t="shared" si="68"/>
        <v>1</v>
      </c>
      <c r="AD213" s="413">
        <f t="shared" si="69"/>
        <v>1</v>
      </c>
      <c r="AE213" s="655"/>
      <c r="AF213" s="685">
        <f t="shared" si="64"/>
        <v>0</v>
      </c>
      <c r="AG213" s="474">
        <f t="shared" si="70"/>
        <v>0</v>
      </c>
      <c r="AH213" s="475">
        <f t="shared" si="71"/>
        <v>0</v>
      </c>
      <c r="AI213" s="487"/>
      <c r="AJ213" s="488"/>
      <c r="AK213" s="488"/>
      <c r="AL213" s="488"/>
      <c r="AM213" s="488"/>
      <c r="AN213" s="488"/>
      <c r="AO213" s="488"/>
      <c r="AP213" s="488"/>
      <c r="AQ213" s="488"/>
      <c r="AR213" s="488"/>
      <c r="AS213" s="488"/>
      <c r="AT213" s="488"/>
      <c r="AU213" s="488"/>
      <c r="AV213" s="488"/>
      <c r="AW213" s="488"/>
      <c r="AX213" s="488"/>
      <c r="AY213" s="488"/>
      <c r="AZ213" s="488"/>
      <c r="BA213" s="488"/>
      <c r="BB213" s="488"/>
      <c r="BC213" s="488"/>
      <c r="BD213" s="488"/>
      <c r="BE213" s="488"/>
      <c r="BF213" s="488"/>
      <c r="BG213" s="488"/>
      <c r="BH213" s="488"/>
      <c r="BI213" s="488"/>
    </row>
    <row r="214" spans="1:61" ht="30">
      <c r="A214" s="405">
        <f t="shared" si="63"/>
        <v>202</v>
      </c>
      <c r="B214" s="497" t="s">
        <v>120</v>
      </c>
      <c r="C214" s="498" t="s">
        <v>121</v>
      </c>
      <c r="D214" s="407" t="s">
        <v>294</v>
      </c>
      <c r="E214" s="407">
        <v>1</v>
      </c>
      <c r="F214" s="499" t="s">
        <v>121</v>
      </c>
      <c r="G214" s="409" t="s">
        <v>294</v>
      </c>
      <c r="H214" s="410">
        <v>1</v>
      </c>
      <c r="I214" s="410">
        <v>0.55400000000000005</v>
      </c>
      <c r="J214" s="410">
        <f t="shared" si="65"/>
        <v>0.55400000000000005</v>
      </c>
      <c r="K214" s="418" t="s">
        <v>581</v>
      </c>
      <c r="L214" s="418" t="s">
        <v>294</v>
      </c>
      <c r="M214" s="418">
        <v>1</v>
      </c>
      <c r="N214" s="410"/>
      <c r="O214" s="410"/>
      <c r="P214" s="410"/>
      <c r="Q214" s="410"/>
      <c r="R214" s="410"/>
      <c r="S214" s="410"/>
      <c r="T214" s="410"/>
      <c r="U214" s="410"/>
      <c r="V214" s="410"/>
      <c r="W214" s="410"/>
      <c r="X214" s="410"/>
      <c r="Y214" s="410"/>
      <c r="Z214" s="625"/>
      <c r="AA214" s="649">
        <f t="shared" si="66"/>
        <v>0</v>
      </c>
      <c r="AB214" s="411">
        <f t="shared" si="67"/>
        <v>0</v>
      </c>
      <c r="AC214" s="412">
        <f t="shared" si="68"/>
        <v>1</v>
      </c>
      <c r="AD214" s="413">
        <f t="shared" si="69"/>
        <v>1</v>
      </c>
      <c r="AE214" s="655"/>
      <c r="AF214" s="685">
        <f t="shared" si="64"/>
        <v>0</v>
      </c>
      <c r="AG214" s="474">
        <f t="shared" si="70"/>
        <v>0</v>
      </c>
      <c r="AH214" s="475">
        <f t="shared" si="71"/>
        <v>0</v>
      </c>
      <c r="AI214" s="487"/>
      <c r="AJ214" s="488"/>
      <c r="AK214" s="488"/>
      <c r="AL214" s="488"/>
      <c r="AM214" s="488"/>
      <c r="AN214" s="488"/>
      <c r="AO214" s="488"/>
      <c r="AP214" s="488"/>
      <c r="AQ214" s="488"/>
      <c r="AR214" s="488"/>
      <c r="AS214" s="488"/>
      <c r="AT214" s="488"/>
      <c r="AU214" s="488"/>
      <c r="AV214" s="488"/>
      <c r="AW214" s="488"/>
      <c r="AX214" s="488"/>
      <c r="AY214" s="488"/>
      <c r="AZ214" s="488"/>
      <c r="BA214" s="488"/>
      <c r="BB214" s="488"/>
      <c r="BC214" s="488"/>
      <c r="BD214" s="488"/>
      <c r="BE214" s="488"/>
      <c r="BF214" s="488"/>
      <c r="BG214" s="488"/>
      <c r="BH214" s="488"/>
      <c r="BI214" s="488"/>
    </row>
    <row r="215" spans="1:61" ht="30">
      <c r="A215" s="405">
        <f t="shared" si="63"/>
        <v>203</v>
      </c>
      <c r="B215" s="612" t="s">
        <v>158</v>
      </c>
      <c r="C215" s="498"/>
      <c r="D215" s="407"/>
      <c r="E215" s="407"/>
      <c r="F215" s="500" t="s">
        <v>159</v>
      </c>
      <c r="G215" s="417" t="s">
        <v>291</v>
      </c>
      <c r="H215" s="418">
        <v>30</v>
      </c>
      <c r="I215" s="418">
        <v>0.63</v>
      </c>
      <c r="J215" s="418">
        <f t="shared" si="65"/>
        <v>18.899999999999999</v>
      </c>
      <c r="K215" s="418" t="s">
        <v>582</v>
      </c>
      <c r="L215" s="418" t="s">
        <v>291</v>
      </c>
      <c r="M215" s="418">
        <v>30</v>
      </c>
      <c r="N215" s="410"/>
      <c r="O215" s="410"/>
      <c r="P215" s="410"/>
      <c r="Q215" s="410"/>
      <c r="R215" s="410"/>
      <c r="S215" s="410"/>
      <c r="T215" s="410"/>
      <c r="U215" s="410"/>
      <c r="V215" s="410"/>
      <c r="W215" s="410"/>
      <c r="X215" s="410"/>
      <c r="Y215" s="410"/>
      <c r="Z215" s="625"/>
      <c r="AA215" s="649">
        <f t="shared" si="66"/>
        <v>0</v>
      </c>
      <c r="AB215" s="419">
        <f t="shared" si="67"/>
        <v>0</v>
      </c>
      <c r="AC215" s="420">
        <f t="shared" si="68"/>
        <v>30</v>
      </c>
      <c r="AD215" s="413">
        <f t="shared" si="69"/>
        <v>0</v>
      </c>
      <c r="AE215" s="655"/>
      <c r="AF215" s="685">
        <f t="shared" si="64"/>
        <v>0</v>
      </c>
      <c r="AG215" s="474">
        <f t="shared" si="70"/>
        <v>0</v>
      </c>
      <c r="AH215" s="475">
        <f t="shared" si="71"/>
        <v>0</v>
      </c>
      <c r="AI215" s="487"/>
      <c r="AJ215" s="488"/>
      <c r="AK215" s="488"/>
      <c r="AL215" s="488"/>
      <c r="AM215" s="488"/>
      <c r="AN215" s="488"/>
      <c r="AO215" s="488"/>
      <c r="AP215" s="488"/>
      <c r="AQ215" s="488"/>
      <c r="AR215" s="488"/>
      <c r="AS215" s="488"/>
      <c r="AT215" s="488"/>
      <c r="AU215" s="488"/>
      <c r="AV215" s="488"/>
      <c r="AW215" s="488"/>
      <c r="AX215" s="488"/>
      <c r="AY215" s="488"/>
      <c r="AZ215" s="488"/>
      <c r="BA215" s="488"/>
      <c r="BB215" s="488"/>
      <c r="BC215" s="488"/>
      <c r="BD215" s="488"/>
      <c r="BE215" s="488"/>
      <c r="BF215" s="488"/>
      <c r="BG215" s="488"/>
      <c r="BH215" s="488"/>
      <c r="BI215" s="488"/>
    </row>
    <row r="216" spans="1:61" ht="45">
      <c r="A216" s="405">
        <f t="shared" si="63"/>
        <v>204</v>
      </c>
      <c r="B216" s="498"/>
      <c r="C216" s="498"/>
      <c r="D216" s="407"/>
      <c r="E216" s="407"/>
      <c r="F216" s="500" t="s">
        <v>181</v>
      </c>
      <c r="G216" s="417" t="s">
        <v>616</v>
      </c>
      <c r="H216" s="418">
        <v>500</v>
      </c>
      <c r="I216" s="418">
        <v>0.13200000000000001</v>
      </c>
      <c r="J216" s="418">
        <f t="shared" si="65"/>
        <v>66</v>
      </c>
      <c r="K216" s="418" t="s">
        <v>629</v>
      </c>
      <c r="L216" s="418" t="s">
        <v>616</v>
      </c>
      <c r="M216" s="418">
        <v>500</v>
      </c>
      <c r="N216" s="410"/>
      <c r="O216" s="410"/>
      <c r="P216" s="410"/>
      <c r="Q216" s="410"/>
      <c r="R216" s="410"/>
      <c r="S216" s="410"/>
      <c r="T216" s="410"/>
      <c r="U216" s="410"/>
      <c r="V216" s="410"/>
      <c r="W216" s="410"/>
      <c r="X216" s="410"/>
      <c r="Y216" s="410"/>
      <c r="Z216" s="625"/>
      <c r="AA216" s="649">
        <f t="shared" si="66"/>
        <v>0</v>
      </c>
      <c r="AB216" s="419">
        <f t="shared" si="67"/>
        <v>0</v>
      </c>
      <c r="AC216" s="420">
        <f t="shared" si="68"/>
        <v>500</v>
      </c>
      <c r="AD216" s="413">
        <f t="shared" si="69"/>
        <v>0</v>
      </c>
      <c r="AE216" s="655"/>
      <c r="AF216" s="685">
        <f t="shared" si="64"/>
        <v>0</v>
      </c>
      <c r="AG216" s="474">
        <f t="shared" si="70"/>
        <v>0</v>
      </c>
      <c r="AH216" s="475">
        <f t="shared" si="71"/>
        <v>0</v>
      </c>
      <c r="AI216" s="487"/>
      <c r="AJ216" s="488"/>
      <c r="AK216" s="488"/>
      <c r="AL216" s="488"/>
      <c r="AM216" s="488"/>
      <c r="AN216" s="488"/>
      <c r="AO216" s="488"/>
      <c r="AP216" s="488"/>
      <c r="AQ216" s="488"/>
      <c r="AR216" s="488"/>
      <c r="AS216" s="488"/>
      <c r="AT216" s="488"/>
      <c r="AU216" s="488"/>
      <c r="AV216" s="488"/>
      <c r="AW216" s="488"/>
      <c r="AX216" s="488"/>
      <c r="AY216" s="488"/>
      <c r="AZ216" s="488"/>
      <c r="BA216" s="488"/>
      <c r="BB216" s="488"/>
      <c r="BC216" s="488"/>
      <c r="BD216" s="488"/>
      <c r="BE216" s="488"/>
      <c r="BF216" s="488"/>
      <c r="BG216" s="488"/>
      <c r="BH216" s="488"/>
      <c r="BI216" s="488"/>
    </row>
    <row r="217" spans="1:61" ht="60" collapsed="1">
      <c r="A217" s="405">
        <f t="shared" si="63"/>
        <v>205</v>
      </c>
      <c r="B217" s="612" t="s">
        <v>122</v>
      </c>
      <c r="C217" s="498" t="s">
        <v>123</v>
      </c>
      <c r="D217" s="407" t="s">
        <v>291</v>
      </c>
      <c r="E217" s="407">
        <v>42</v>
      </c>
      <c r="F217" s="500" t="s">
        <v>123</v>
      </c>
      <c r="G217" s="417" t="s">
        <v>291</v>
      </c>
      <c r="H217" s="418">
        <v>82.5</v>
      </c>
      <c r="I217" s="418">
        <v>0.16900000000000001</v>
      </c>
      <c r="J217" s="418">
        <f t="shared" si="65"/>
        <v>13.942500000000001</v>
      </c>
      <c r="K217" s="418" t="s">
        <v>583</v>
      </c>
      <c r="L217" s="418" t="s">
        <v>291</v>
      </c>
      <c r="M217" s="418">
        <v>40.25</v>
      </c>
      <c r="N217" s="410"/>
      <c r="O217" s="410"/>
      <c r="P217" s="410"/>
      <c r="Q217" s="410"/>
      <c r="R217" s="410"/>
      <c r="S217" s="410"/>
      <c r="T217" s="410"/>
      <c r="U217" s="410"/>
      <c r="V217" s="410"/>
      <c r="W217" s="410"/>
      <c r="X217" s="410"/>
      <c r="Y217" s="410"/>
      <c r="Z217" s="625"/>
      <c r="AA217" s="649">
        <f t="shared" si="66"/>
        <v>0</v>
      </c>
      <c r="AB217" s="419">
        <f t="shared" si="67"/>
        <v>0</v>
      </c>
      <c r="AC217" s="420">
        <f t="shared" si="68"/>
        <v>82.5</v>
      </c>
      <c r="AD217" s="413">
        <f t="shared" si="69"/>
        <v>42</v>
      </c>
      <c r="AE217" s="655"/>
      <c r="AF217" s="685">
        <f t="shared" si="64"/>
        <v>0</v>
      </c>
      <c r="AG217" s="474">
        <f t="shared" si="70"/>
        <v>0</v>
      </c>
      <c r="AH217" s="475">
        <f t="shared" si="71"/>
        <v>0</v>
      </c>
      <c r="AI217" s="487"/>
      <c r="AJ217" s="488"/>
      <c r="AK217" s="488"/>
      <c r="AL217" s="488"/>
      <c r="AM217" s="488"/>
      <c r="AN217" s="488"/>
      <c r="AO217" s="488"/>
      <c r="AP217" s="488"/>
      <c r="AQ217" s="488"/>
      <c r="AR217" s="488"/>
      <c r="AS217" s="488"/>
      <c r="AT217" s="488"/>
      <c r="AU217" s="488"/>
      <c r="AV217" s="488"/>
      <c r="AW217" s="488"/>
      <c r="AX217" s="488"/>
      <c r="AY217" s="488"/>
      <c r="AZ217" s="488"/>
      <c r="BA217" s="488"/>
      <c r="BB217" s="488"/>
      <c r="BC217" s="488"/>
      <c r="BD217" s="488"/>
      <c r="BE217" s="488"/>
      <c r="BF217" s="488"/>
      <c r="BG217" s="488"/>
      <c r="BH217" s="488"/>
      <c r="BI217" s="488"/>
    </row>
    <row r="218" spans="1:61" ht="60" hidden="1" outlineLevel="1">
      <c r="A218" s="405">
        <f t="shared" si="63"/>
        <v>206</v>
      </c>
      <c r="B218" s="497"/>
      <c r="C218" s="498"/>
      <c r="D218" s="407"/>
      <c r="E218" s="407"/>
      <c r="F218" s="499"/>
      <c r="G218" s="409"/>
      <c r="H218" s="410"/>
      <c r="I218" s="410"/>
      <c r="J218" s="410">
        <f t="shared" si="65"/>
        <v>0</v>
      </c>
      <c r="K218" s="418" t="s">
        <v>584</v>
      </c>
      <c r="L218" s="418" t="s">
        <v>291</v>
      </c>
      <c r="M218" s="418">
        <v>40.25</v>
      </c>
      <c r="N218" s="410"/>
      <c r="O218" s="410"/>
      <c r="P218" s="410"/>
      <c r="Q218" s="410"/>
      <c r="R218" s="410"/>
      <c r="S218" s="410"/>
      <c r="T218" s="410"/>
      <c r="U218" s="410"/>
      <c r="V218" s="410"/>
      <c r="W218" s="410"/>
      <c r="X218" s="410"/>
      <c r="Y218" s="410"/>
      <c r="Z218" s="625"/>
      <c r="AA218" s="649">
        <f t="shared" si="66"/>
        <v>0</v>
      </c>
      <c r="AB218" s="411">
        <f t="shared" si="67"/>
        <v>0</v>
      </c>
      <c r="AC218" s="412">
        <f t="shared" si="68"/>
        <v>0</v>
      </c>
      <c r="AD218" s="413">
        <f t="shared" si="69"/>
        <v>0</v>
      </c>
      <c r="AE218" s="655"/>
      <c r="AF218" s="685">
        <f t="shared" si="64"/>
        <v>0</v>
      </c>
      <c r="AG218" s="474">
        <f t="shared" si="70"/>
        <v>0</v>
      </c>
      <c r="AH218" s="475">
        <f t="shared" si="71"/>
        <v>0</v>
      </c>
      <c r="AI218" s="487"/>
      <c r="AJ218" s="488"/>
      <c r="AK218" s="488"/>
      <c r="AL218" s="488"/>
      <c r="AM218" s="488"/>
      <c r="AN218" s="488"/>
      <c r="AO218" s="488"/>
      <c r="AP218" s="488"/>
      <c r="AQ218" s="488"/>
      <c r="AR218" s="488"/>
      <c r="AS218" s="488"/>
      <c r="AT218" s="488"/>
      <c r="AU218" s="488"/>
      <c r="AV218" s="488"/>
      <c r="AW218" s="488"/>
      <c r="AX218" s="488"/>
      <c r="AY218" s="488"/>
      <c r="AZ218" s="488"/>
      <c r="BA218" s="488"/>
      <c r="BB218" s="488"/>
      <c r="BC218" s="488"/>
      <c r="BD218" s="488"/>
      <c r="BE218" s="488"/>
      <c r="BF218" s="488"/>
      <c r="BG218" s="488"/>
      <c r="BH218" s="488"/>
      <c r="BI218" s="488"/>
    </row>
    <row r="219" spans="1:61" s="65" customFormat="1">
      <c r="A219" s="397">
        <f t="shared" si="63"/>
        <v>207</v>
      </c>
      <c r="B219" s="501"/>
      <c r="C219" s="502" t="s">
        <v>124</v>
      </c>
      <c r="D219" s="423"/>
      <c r="E219" s="423"/>
      <c r="F219" s="503" t="s">
        <v>124</v>
      </c>
      <c r="G219" s="424"/>
      <c r="H219" s="425"/>
      <c r="I219" s="425"/>
      <c r="J219" s="425"/>
      <c r="K219" s="425"/>
      <c r="L219" s="425"/>
      <c r="M219" s="425"/>
      <c r="N219" s="425"/>
      <c r="O219" s="425"/>
      <c r="P219" s="425"/>
      <c r="Q219" s="425"/>
      <c r="R219" s="425"/>
      <c r="S219" s="425"/>
      <c r="T219" s="425"/>
      <c r="U219" s="425"/>
      <c r="V219" s="425"/>
      <c r="W219" s="425"/>
      <c r="X219" s="425"/>
      <c r="Y219" s="425"/>
      <c r="Z219" s="631"/>
      <c r="AA219" s="663"/>
      <c r="AB219" s="426"/>
      <c r="AC219" s="427"/>
      <c r="AD219" s="424"/>
      <c r="AE219" s="642"/>
      <c r="AF219" s="687">
        <f t="shared" si="64"/>
        <v>0</v>
      </c>
      <c r="AG219" s="476"/>
      <c r="AH219" s="477"/>
      <c r="AI219" s="485"/>
      <c r="AJ219" s="486"/>
      <c r="AK219" s="486"/>
      <c r="AL219" s="486"/>
      <c r="AM219" s="486"/>
      <c r="AN219" s="486"/>
      <c r="AO219" s="486"/>
      <c r="AP219" s="486"/>
      <c r="AQ219" s="486"/>
      <c r="AR219" s="486"/>
      <c r="AS219" s="486"/>
      <c r="AT219" s="486"/>
      <c r="AU219" s="486"/>
      <c r="AV219" s="486"/>
      <c r="AW219" s="486"/>
      <c r="AX219" s="486"/>
      <c r="AY219" s="486"/>
      <c r="AZ219" s="486"/>
      <c r="BA219" s="486"/>
      <c r="BB219" s="486"/>
      <c r="BC219" s="486"/>
      <c r="BD219" s="486"/>
      <c r="BE219" s="486"/>
      <c r="BF219" s="486"/>
      <c r="BG219" s="486"/>
      <c r="BH219" s="486"/>
      <c r="BI219" s="486"/>
    </row>
    <row r="220" spans="1:61" ht="30">
      <c r="A220" s="405">
        <f t="shared" si="63"/>
        <v>208</v>
      </c>
      <c r="B220" s="497" t="s">
        <v>125</v>
      </c>
      <c r="C220" s="498" t="s">
        <v>126</v>
      </c>
      <c r="D220" s="407" t="s">
        <v>294</v>
      </c>
      <c r="E220" s="407">
        <v>1</v>
      </c>
      <c r="F220" s="499" t="s">
        <v>126</v>
      </c>
      <c r="G220" s="409" t="s">
        <v>294</v>
      </c>
      <c r="H220" s="410">
        <v>1</v>
      </c>
      <c r="I220" s="410">
        <v>3.36</v>
      </c>
      <c r="J220" s="410">
        <f t="shared" si="65"/>
        <v>3.36</v>
      </c>
      <c r="K220" s="418" t="s">
        <v>585</v>
      </c>
      <c r="L220" s="418" t="s">
        <v>586</v>
      </c>
      <c r="M220" s="418">
        <v>1</v>
      </c>
      <c r="N220" s="410"/>
      <c r="O220" s="410"/>
      <c r="P220" s="410"/>
      <c r="Q220" s="410"/>
      <c r="R220" s="410"/>
      <c r="S220" s="410"/>
      <c r="T220" s="410"/>
      <c r="U220" s="410"/>
      <c r="V220" s="410"/>
      <c r="W220" s="410"/>
      <c r="X220" s="410"/>
      <c r="Y220" s="410"/>
      <c r="Z220" s="625"/>
      <c r="AA220" s="649">
        <f t="shared" si="66"/>
        <v>0</v>
      </c>
      <c r="AB220" s="411">
        <f t="shared" si="67"/>
        <v>0</v>
      </c>
      <c r="AC220" s="412">
        <f t="shared" ref="AC220:AC231" si="72">H220-AB220</f>
        <v>1</v>
      </c>
      <c r="AD220" s="413">
        <f t="shared" ref="AD220:AD231" si="73">E220-AB220</f>
        <v>1</v>
      </c>
      <c r="AE220" s="655"/>
      <c r="AF220" s="685">
        <f t="shared" si="64"/>
        <v>0</v>
      </c>
      <c r="AG220" s="474">
        <f t="shared" si="70"/>
        <v>0</v>
      </c>
      <c r="AH220" s="475">
        <f t="shared" ref="AH220:AH231" si="74">AB220-AG220</f>
        <v>0</v>
      </c>
      <c r="AI220" s="487"/>
      <c r="AJ220" s="488"/>
      <c r="AK220" s="488"/>
      <c r="AL220" s="488"/>
      <c r="AM220" s="488"/>
      <c r="AN220" s="488"/>
      <c r="AO220" s="488"/>
      <c r="AP220" s="488"/>
      <c r="AQ220" s="488"/>
      <c r="AR220" s="488"/>
      <c r="AS220" s="488"/>
      <c r="AT220" s="488"/>
      <c r="AU220" s="488"/>
      <c r="AV220" s="488"/>
      <c r="AW220" s="488"/>
      <c r="AX220" s="488"/>
      <c r="AY220" s="488"/>
      <c r="AZ220" s="488"/>
      <c r="BA220" s="488"/>
      <c r="BB220" s="488"/>
      <c r="BC220" s="488"/>
      <c r="BD220" s="488"/>
      <c r="BE220" s="488"/>
      <c r="BF220" s="488"/>
      <c r="BG220" s="488"/>
      <c r="BH220" s="488"/>
      <c r="BI220" s="488"/>
    </row>
    <row r="221" spans="1:61">
      <c r="A221" s="405">
        <f t="shared" si="63"/>
        <v>209</v>
      </c>
      <c r="B221" s="497" t="s">
        <v>127</v>
      </c>
      <c r="C221" s="498" t="s">
        <v>128</v>
      </c>
      <c r="D221" s="407" t="s">
        <v>294</v>
      </c>
      <c r="E221" s="407">
        <v>1</v>
      </c>
      <c r="F221" s="499" t="s">
        <v>128</v>
      </c>
      <c r="G221" s="409" t="s">
        <v>294</v>
      </c>
      <c r="H221" s="410">
        <v>1</v>
      </c>
      <c r="I221" s="410">
        <v>6.51</v>
      </c>
      <c r="J221" s="410">
        <f t="shared" si="65"/>
        <v>6.51</v>
      </c>
      <c r="K221" s="418" t="s">
        <v>587</v>
      </c>
      <c r="L221" s="418" t="s">
        <v>294</v>
      </c>
      <c r="M221" s="418">
        <v>1</v>
      </c>
      <c r="N221" s="410"/>
      <c r="O221" s="410"/>
      <c r="P221" s="410"/>
      <c r="Q221" s="410"/>
      <c r="R221" s="410"/>
      <c r="S221" s="410"/>
      <c r="T221" s="410"/>
      <c r="U221" s="410"/>
      <c r="V221" s="410"/>
      <c r="W221" s="410"/>
      <c r="X221" s="410"/>
      <c r="Y221" s="410"/>
      <c r="Z221" s="625"/>
      <c r="AA221" s="649">
        <f t="shared" si="66"/>
        <v>0</v>
      </c>
      <c r="AB221" s="411">
        <f t="shared" si="67"/>
        <v>0</v>
      </c>
      <c r="AC221" s="412">
        <f t="shared" si="72"/>
        <v>1</v>
      </c>
      <c r="AD221" s="413">
        <f t="shared" si="73"/>
        <v>1</v>
      </c>
      <c r="AE221" s="655"/>
      <c r="AF221" s="685">
        <f t="shared" si="64"/>
        <v>0</v>
      </c>
      <c r="AG221" s="474">
        <f t="shared" si="70"/>
        <v>0</v>
      </c>
      <c r="AH221" s="475">
        <f t="shared" si="74"/>
        <v>0</v>
      </c>
      <c r="AI221" s="487"/>
      <c r="AJ221" s="488"/>
      <c r="AK221" s="488"/>
      <c r="AL221" s="488"/>
      <c r="AM221" s="488"/>
      <c r="AN221" s="488"/>
      <c r="AO221" s="488"/>
      <c r="AP221" s="488"/>
      <c r="AQ221" s="488"/>
      <c r="AR221" s="488"/>
      <c r="AS221" s="488"/>
      <c r="AT221" s="488"/>
      <c r="AU221" s="488"/>
      <c r="AV221" s="488"/>
      <c r="AW221" s="488"/>
      <c r="AX221" s="488"/>
      <c r="AY221" s="488"/>
      <c r="AZ221" s="488"/>
      <c r="BA221" s="488"/>
      <c r="BB221" s="488"/>
      <c r="BC221" s="488"/>
      <c r="BD221" s="488"/>
      <c r="BE221" s="488"/>
      <c r="BF221" s="488"/>
      <c r="BG221" s="488"/>
      <c r="BH221" s="488"/>
      <c r="BI221" s="488"/>
    </row>
    <row r="222" spans="1:61">
      <c r="A222" s="405">
        <f t="shared" si="63"/>
        <v>210</v>
      </c>
      <c r="B222" s="497" t="s">
        <v>129</v>
      </c>
      <c r="C222" s="498" t="s">
        <v>121</v>
      </c>
      <c r="D222" s="407" t="s">
        <v>294</v>
      </c>
      <c r="E222" s="407">
        <v>1</v>
      </c>
      <c r="F222" s="499" t="s">
        <v>121</v>
      </c>
      <c r="G222" s="409" t="s">
        <v>294</v>
      </c>
      <c r="H222" s="410">
        <v>1</v>
      </c>
      <c r="I222" s="410">
        <v>2.17</v>
      </c>
      <c r="J222" s="410">
        <f t="shared" si="65"/>
        <v>2.17</v>
      </c>
      <c r="K222" s="418" t="s">
        <v>588</v>
      </c>
      <c r="L222" s="418" t="s">
        <v>294</v>
      </c>
      <c r="M222" s="418">
        <v>1</v>
      </c>
      <c r="N222" s="410"/>
      <c r="O222" s="410"/>
      <c r="P222" s="410"/>
      <c r="Q222" s="410"/>
      <c r="R222" s="410"/>
      <c r="S222" s="410"/>
      <c r="T222" s="410"/>
      <c r="U222" s="410"/>
      <c r="V222" s="410"/>
      <c r="W222" s="410"/>
      <c r="X222" s="410"/>
      <c r="Y222" s="410"/>
      <c r="Z222" s="625"/>
      <c r="AA222" s="649">
        <f t="shared" si="66"/>
        <v>0</v>
      </c>
      <c r="AB222" s="411">
        <f t="shared" si="67"/>
        <v>0</v>
      </c>
      <c r="AC222" s="412">
        <f t="shared" si="72"/>
        <v>1</v>
      </c>
      <c r="AD222" s="413">
        <f t="shared" si="73"/>
        <v>1</v>
      </c>
      <c r="AE222" s="655"/>
      <c r="AF222" s="685">
        <f t="shared" si="64"/>
        <v>0</v>
      </c>
      <c r="AG222" s="474">
        <f t="shared" si="70"/>
        <v>0</v>
      </c>
      <c r="AH222" s="475">
        <f t="shared" si="74"/>
        <v>0</v>
      </c>
      <c r="AI222" s="487"/>
      <c r="AJ222" s="488"/>
      <c r="AK222" s="488"/>
      <c r="AL222" s="488"/>
      <c r="AM222" s="488"/>
      <c r="AN222" s="488"/>
      <c r="AO222" s="488"/>
      <c r="AP222" s="488"/>
      <c r="AQ222" s="488"/>
      <c r="AR222" s="488"/>
      <c r="AS222" s="488"/>
      <c r="AT222" s="488"/>
      <c r="AU222" s="488"/>
      <c r="AV222" s="488"/>
      <c r="AW222" s="488"/>
      <c r="AX222" s="488"/>
      <c r="AY222" s="488"/>
      <c r="AZ222" s="488"/>
      <c r="BA222" s="488"/>
      <c r="BB222" s="488"/>
      <c r="BC222" s="488"/>
      <c r="BD222" s="488"/>
      <c r="BE222" s="488"/>
      <c r="BF222" s="488"/>
      <c r="BG222" s="488"/>
      <c r="BH222" s="488"/>
      <c r="BI222" s="488"/>
    </row>
    <row r="223" spans="1:61">
      <c r="A223" s="405">
        <f t="shared" si="63"/>
        <v>211</v>
      </c>
      <c r="B223" s="497" t="s">
        <v>130</v>
      </c>
      <c r="C223" s="498" t="s">
        <v>131</v>
      </c>
      <c r="D223" s="407" t="s">
        <v>294</v>
      </c>
      <c r="E223" s="407">
        <v>1</v>
      </c>
      <c r="F223" s="499" t="s">
        <v>131</v>
      </c>
      <c r="G223" s="409" t="s">
        <v>294</v>
      </c>
      <c r="H223" s="410">
        <v>1</v>
      </c>
      <c r="I223" s="410">
        <v>0.7</v>
      </c>
      <c r="J223" s="410">
        <f t="shared" si="65"/>
        <v>0.7</v>
      </c>
      <c r="K223" s="418" t="s">
        <v>589</v>
      </c>
      <c r="L223" s="418" t="s">
        <v>294</v>
      </c>
      <c r="M223" s="418">
        <v>1</v>
      </c>
      <c r="N223" s="410"/>
      <c r="O223" s="410"/>
      <c r="P223" s="410"/>
      <c r="Q223" s="410"/>
      <c r="R223" s="410"/>
      <c r="S223" s="410"/>
      <c r="T223" s="410"/>
      <c r="U223" s="410"/>
      <c r="V223" s="410"/>
      <c r="W223" s="410"/>
      <c r="X223" s="410"/>
      <c r="Y223" s="410"/>
      <c r="Z223" s="625"/>
      <c r="AA223" s="649">
        <f t="shared" si="66"/>
        <v>0</v>
      </c>
      <c r="AB223" s="411">
        <f t="shared" si="67"/>
        <v>0</v>
      </c>
      <c r="AC223" s="412">
        <f t="shared" si="72"/>
        <v>1</v>
      </c>
      <c r="AD223" s="413">
        <f t="shared" si="73"/>
        <v>1</v>
      </c>
      <c r="AE223" s="655"/>
      <c r="AF223" s="685">
        <f t="shared" si="64"/>
        <v>0</v>
      </c>
      <c r="AG223" s="474">
        <f t="shared" si="70"/>
        <v>0</v>
      </c>
      <c r="AH223" s="475">
        <f t="shared" si="74"/>
        <v>0</v>
      </c>
      <c r="AI223" s="487"/>
      <c r="AJ223" s="488"/>
      <c r="AK223" s="488"/>
      <c r="AL223" s="488"/>
      <c r="AM223" s="488"/>
      <c r="AN223" s="488"/>
      <c r="AO223" s="488"/>
      <c r="AP223" s="488"/>
      <c r="AQ223" s="488"/>
      <c r="AR223" s="488"/>
      <c r="AS223" s="488"/>
      <c r="AT223" s="488"/>
      <c r="AU223" s="488"/>
      <c r="AV223" s="488"/>
      <c r="AW223" s="488"/>
      <c r="AX223" s="488"/>
      <c r="AY223" s="488"/>
      <c r="AZ223" s="488"/>
      <c r="BA223" s="488"/>
      <c r="BB223" s="488"/>
      <c r="BC223" s="488"/>
      <c r="BD223" s="488"/>
      <c r="BE223" s="488"/>
      <c r="BF223" s="488"/>
      <c r="BG223" s="488"/>
      <c r="BH223" s="488"/>
      <c r="BI223" s="488"/>
    </row>
    <row r="224" spans="1:61" ht="30">
      <c r="A224" s="405">
        <f t="shared" si="63"/>
        <v>212</v>
      </c>
      <c r="B224" s="497" t="s">
        <v>132</v>
      </c>
      <c r="C224" s="498" t="s">
        <v>133</v>
      </c>
      <c r="D224" s="407" t="s">
        <v>294</v>
      </c>
      <c r="E224" s="407">
        <v>1</v>
      </c>
      <c r="F224" s="499" t="s">
        <v>133</v>
      </c>
      <c r="G224" s="409" t="s">
        <v>294</v>
      </c>
      <c r="H224" s="410">
        <v>1</v>
      </c>
      <c r="I224" s="410">
        <v>0.58799999999999997</v>
      </c>
      <c r="J224" s="410">
        <f t="shared" si="65"/>
        <v>0.58799999999999997</v>
      </c>
      <c r="K224" s="418" t="s">
        <v>590</v>
      </c>
      <c r="L224" s="418">
        <v>0</v>
      </c>
      <c r="M224" s="418">
        <v>1</v>
      </c>
      <c r="N224" s="410"/>
      <c r="O224" s="410"/>
      <c r="P224" s="410"/>
      <c r="Q224" s="410"/>
      <c r="R224" s="410"/>
      <c r="S224" s="410"/>
      <c r="T224" s="410"/>
      <c r="U224" s="410"/>
      <c r="V224" s="410"/>
      <c r="W224" s="410"/>
      <c r="X224" s="410"/>
      <c r="Y224" s="410"/>
      <c r="Z224" s="625"/>
      <c r="AA224" s="649">
        <f t="shared" si="66"/>
        <v>0</v>
      </c>
      <c r="AB224" s="411">
        <f t="shared" si="67"/>
        <v>0</v>
      </c>
      <c r="AC224" s="412">
        <f t="shared" si="72"/>
        <v>1</v>
      </c>
      <c r="AD224" s="413">
        <f t="shared" si="73"/>
        <v>1</v>
      </c>
      <c r="AE224" s="655"/>
      <c r="AF224" s="685">
        <f t="shared" si="64"/>
        <v>0</v>
      </c>
      <c r="AG224" s="474">
        <f t="shared" si="70"/>
        <v>0</v>
      </c>
      <c r="AH224" s="475">
        <f t="shared" si="74"/>
        <v>0</v>
      </c>
      <c r="AI224" s="487"/>
      <c r="AJ224" s="488"/>
      <c r="AK224" s="488"/>
      <c r="AL224" s="488"/>
      <c r="AM224" s="488"/>
      <c r="AN224" s="488"/>
      <c r="AO224" s="488"/>
      <c r="AP224" s="488"/>
      <c r="AQ224" s="488"/>
      <c r="AR224" s="488"/>
      <c r="AS224" s="488"/>
      <c r="AT224" s="488"/>
      <c r="AU224" s="488"/>
      <c r="AV224" s="488"/>
      <c r="AW224" s="488"/>
      <c r="AX224" s="488"/>
      <c r="AY224" s="488"/>
      <c r="AZ224" s="488"/>
      <c r="BA224" s="488"/>
      <c r="BB224" s="488"/>
      <c r="BC224" s="488"/>
      <c r="BD224" s="488"/>
      <c r="BE224" s="488"/>
      <c r="BF224" s="488"/>
      <c r="BG224" s="488"/>
      <c r="BH224" s="488"/>
      <c r="BI224" s="488"/>
    </row>
    <row r="225" spans="1:61">
      <c r="A225" s="405">
        <f t="shared" si="63"/>
        <v>213</v>
      </c>
      <c r="B225" s="497" t="s">
        <v>134</v>
      </c>
      <c r="C225" s="498" t="s">
        <v>135</v>
      </c>
      <c r="D225" s="407" t="s">
        <v>294</v>
      </c>
      <c r="E225" s="407">
        <v>1</v>
      </c>
      <c r="F225" s="499" t="s">
        <v>135</v>
      </c>
      <c r="G225" s="409" t="s">
        <v>294</v>
      </c>
      <c r="H225" s="410">
        <v>1</v>
      </c>
      <c r="I225" s="410">
        <v>0.7</v>
      </c>
      <c r="J225" s="410">
        <f t="shared" si="65"/>
        <v>0.7</v>
      </c>
      <c r="K225" s="418" t="s">
        <v>591</v>
      </c>
      <c r="L225" s="418" t="s">
        <v>294</v>
      </c>
      <c r="M225" s="418">
        <v>1</v>
      </c>
      <c r="N225" s="410"/>
      <c r="O225" s="410"/>
      <c r="P225" s="410"/>
      <c r="Q225" s="410"/>
      <c r="R225" s="410"/>
      <c r="S225" s="410"/>
      <c r="T225" s="410"/>
      <c r="U225" s="410"/>
      <c r="V225" s="410"/>
      <c r="W225" s="410"/>
      <c r="X225" s="410"/>
      <c r="Y225" s="410"/>
      <c r="Z225" s="625"/>
      <c r="AA225" s="649">
        <f t="shared" si="66"/>
        <v>0</v>
      </c>
      <c r="AB225" s="411">
        <f t="shared" si="67"/>
        <v>0</v>
      </c>
      <c r="AC225" s="412">
        <f t="shared" si="72"/>
        <v>1</v>
      </c>
      <c r="AD225" s="413">
        <f t="shared" si="73"/>
        <v>1</v>
      </c>
      <c r="AE225" s="655"/>
      <c r="AF225" s="685">
        <f t="shared" si="64"/>
        <v>0</v>
      </c>
      <c r="AG225" s="474">
        <f t="shared" si="70"/>
        <v>0</v>
      </c>
      <c r="AH225" s="475">
        <f t="shared" si="74"/>
        <v>0</v>
      </c>
      <c r="AI225" s="487"/>
      <c r="AJ225" s="488"/>
      <c r="AK225" s="488"/>
      <c r="AL225" s="488"/>
      <c r="AM225" s="488"/>
      <c r="AN225" s="488"/>
      <c r="AO225" s="488"/>
      <c r="AP225" s="488"/>
      <c r="AQ225" s="488"/>
      <c r="AR225" s="488"/>
      <c r="AS225" s="488"/>
      <c r="AT225" s="488"/>
      <c r="AU225" s="488"/>
      <c r="AV225" s="488"/>
      <c r="AW225" s="488"/>
      <c r="AX225" s="488"/>
      <c r="AY225" s="488"/>
      <c r="AZ225" s="488"/>
      <c r="BA225" s="488"/>
      <c r="BB225" s="488"/>
      <c r="BC225" s="488"/>
      <c r="BD225" s="488"/>
      <c r="BE225" s="488"/>
      <c r="BF225" s="488"/>
      <c r="BG225" s="488"/>
      <c r="BH225" s="488"/>
      <c r="BI225" s="488"/>
    </row>
    <row r="226" spans="1:61">
      <c r="A226" s="405">
        <f t="shared" si="63"/>
        <v>214</v>
      </c>
      <c r="B226" s="497" t="s">
        <v>136</v>
      </c>
      <c r="C226" s="498" t="s">
        <v>137</v>
      </c>
      <c r="D226" s="407" t="s">
        <v>294</v>
      </c>
      <c r="E226" s="407">
        <v>1</v>
      </c>
      <c r="F226" s="499" t="s">
        <v>137</v>
      </c>
      <c r="G226" s="409" t="s">
        <v>294</v>
      </c>
      <c r="H226" s="410">
        <v>1</v>
      </c>
      <c r="I226" s="410">
        <v>0.378</v>
      </c>
      <c r="J226" s="410">
        <f t="shared" si="65"/>
        <v>0.378</v>
      </c>
      <c r="K226" s="418" t="s">
        <v>592</v>
      </c>
      <c r="L226" s="418" t="s">
        <v>294</v>
      </c>
      <c r="M226" s="418">
        <v>1</v>
      </c>
      <c r="N226" s="410"/>
      <c r="O226" s="410"/>
      <c r="P226" s="410"/>
      <c r="Q226" s="410"/>
      <c r="R226" s="410"/>
      <c r="S226" s="410"/>
      <c r="T226" s="410"/>
      <c r="U226" s="410"/>
      <c r="V226" s="410"/>
      <c r="W226" s="410"/>
      <c r="X226" s="410"/>
      <c r="Y226" s="410"/>
      <c r="Z226" s="625"/>
      <c r="AA226" s="649">
        <f t="shared" si="66"/>
        <v>0</v>
      </c>
      <c r="AB226" s="411">
        <f t="shared" si="67"/>
        <v>0</v>
      </c>
      <c r="AC226" s="412">
        <f t="shared" si="72"/>
        <v>1</v>
      </c>
      <c r="AD226" s="413">
        <f t="shared" si="73"/>
        <v>1</v>
      </c>
      <c r="AE226" s="655"/>
      <c r="AF226" s="685">
        <f t="shared" si="64"/>
        <v>0</v>
      </c>
      <c r="AG226" s="474">
        <f t="shared" si="70"/>
        <v>0</v>
      </c>
      <c r="AH226" s="475">
        <f t="shared" si="74"/>
        <v>0</v>
      </c>
      <c r="AI226" s="487"/>
      <c r="AJ226" s="488"/>
      <c r="AK226" s="488"/>
      <c r="AL226" s="488"/>
      <c r="AM226" s="488"/>
      <c r="AN226" s="488"/>
      <c r="AO226" s="488"/>
      <c r="AP226" s="488"/>
      <c r="AQ226" s="488"/>
      <c r="AR226" s="488"/>
      <c r="AS226" s="488"/>
      <c r="AT226" s="488"/>
      <c r="AU226" s="488"/>
      <c r="AV226" s="488"/>
      <c r="AW226" s="488"/>
      <c r="AX226" s="488"/>
      <c r="AY226" s="488"/>
      <c r="AZ226" s="488"/>
      <c r="BA226" s="488"/>
      <c r="BB226" s="488"/>
      <c r="BC226" s="488"/>
      <c r="BD226" s="488"/>
      <c r="BE226" s="488"/>
      <c r="BF226" s="488"/>
      <c r="BG226" s="488"/>
      <c r="BH226" s="488"/>
      <c r="BI226" s="488"/>
    </row>
    <row r="227" spans="1:61" ht="45">
      <c r="A227" s="405">
        <f t="shared" si="63"/>
        <v>215</v>
      </c>
      <c r="B227" s="497" t="s">
        <v>138</v>
      </c>
      <c r="C227" s="498" t="s">
        <v>139</v>
      </c>
      <c r="D227" s="407" t="s">
        <v>291</v>
      </c>
      <c r="E227" s="407">
        <v>40</v>
      </c>
      <c r="F227" s="499" t="s">
        <v>139</v>
      </c>
      <c r="G227" s="409" t="s">
        <v>291</v>
      </c>
      <c r="H227" s="418">
        <v>11.5</v>
      </c>
      <c r="I227" s="418">
        <v>0.29399999999999998</v>
      </c>
      <c r="J227" s="418">
        <f t="shared" si="65"/>
        <v>3.3809999999999998</v>
      </c>
      <c r="K227" s="418" t="s">
        <v>593</v>
      </c>
      <c r="L227" s="418" t="s">
        <v>291</v>
      </c>
      <c r="M227" s="418">
        <v>11.5</v>
      </c>
      <c r="N227" s="410"/>
      <c r="O227" s="410"/>
      <c r="P227" s="410"/>
      <c r="Q227" s="410"/>
      <c r="R227" s="410"/>
      <c r="S227" s="410"/>
      <c r="T227" s="410"/>
      <c r="U227" s="410"/>
      <c r="V227" s="410"/>
      <c r="W227" s="410"/>
      <c r="X227" s="410"/>
      <c r="Y227" s="410"/>
      <c r="Z227" s="625"/>
      <c r="AA227" s="649">
        <f t="shared" si="66"/>
        <v>0</v>
      </c>
      <c r="AB227" s="411">
        <f t="shared" si="67"/>
        <v>0</v>
      </c>
      <c r="AC227" s="412">
        <f t="shared" si="72"/>
        <v>11.5</v>
      </c>
      <c r="AD227" s="413">
        <f t="shared" si="73"/>
        <v>40</v>
      </c>
      <c r="AE227" s="655"/>
      <c r="AF227" s="685">
        <f t="shared" si="64"/>
        <v>0</v>
      </c>
      <c r="AG227" s="474">
        <f t="shared" si="70"/>
        <v>0</v>
      </c>
      <c r="AH227" s="475">
        <f t="shared" si="74"/>
        <v>0</v>
      </c>
      <c r="AI227" s="487"/>
      <c r="AJ227" s="488"/>
      <c r="AK227" s="488"/>
      <c r="AL227" s="488"/>
      <c r="AM227" s="488"/>
      <c r="AN227" s="488"/>
      <c r="AO227" s="488"/>
      <c r="AP227" s="488"/>
      <c r="AQ227" s="488"/>
      <c r="AR227" s="488"/>
      <c r="AS227" s="488"/>
      <c r="AT227" s="488"/>
      <c r="AU227" s="488"/>
      <c r="AV227" s="488"/>
      <c r="AW227" s="488"/>
      <c r="AX227" s="488"/>
      <c r="AY227" s="488"/>
      <c r="AZ227" s="488"/>
      <c r="BA227" s="488"/>
      <c r="BB227" s="488"/>
      <c r="BC227" s="488"/>
      <c r="BD227" s="488"/>
      <c r="BE227" s="488"/>
      <c r="BF227" s="488"/>
      <c r="BG227" s="488"/>
      <c r="BH227" s="488"/>
      <c r="BI227" s="488"/>
    </row>
    <row r="228" spans="1:61" ht="60">
      <c r="A228" s="405">
        <f t="shared" si="63"/>
        <v>216</v>
      </c>
      <c r="B228" s="497" t="s">
        <v>140</v>
      </c>
      <c r="C228" s="498" t="s">
        <v>141</v>
      </c>
      <c r="D228" s="407" t="s">
        <v>291</v>
      </c>
      <c r="E228" s="407">
        <v>10</v>
      </c>
      <c r="F228" s="499" t="s">
        <v>141</v>
      </c>
      <c r="G228" s="409" t="s">
        <v>291</v>
      </c>
      <c r="H228" s="418">
        <v>23</v>
      </c>
      <c r="I228" s="418">
        <v>0.17100000000000001</v>
      </c>
      <c r="J228" s="418">
        <f t="shared" si="65"/>
        <v>3.9330000000000003</v>
      </c>
      <c r="K228" s="418" t="s">
        <v>583</v>
      </c>
      <c r="L228" s="418" t="s">
        <v>291</v>
      </c>
      <c r="M228" s="418">
        <v>23</v>
      </c>
      <c r="N228" s="410"/>
      <c r="O228" s="410"/>
      <c r="P228" s="410"/>
      <c r="Q228" s="410"/>
      <c r="R228" s="410"/>
      <c r="S228" s="410"/>
      <c r="T228" s="410"/>
      <c r="U228" s="410"/>
      <c r="V228" s="410"/>
      <c r="W228" s="410"/>
      <c r="X228" s="410"/>
      <c r="Y228" s="410"/>
      <c r="Z228" s="625"/>
      <c r="AA228" s="649">
        <f t="shared" si="66"/>
        <v>0</v>
      </c>
      <c r="AB228" s="411">
        <f t="shared" si="67"/>
        <v>0</v>
      </c>
      <c r="AC228" s="412">
        <f t="shared" si="72"/>
        <v>23</v>
      </c>
      <c r="AD228" s="413">
        <f t="shared" si="73"/>
        <v>10</v>
      </c>
      <c r="AE228" s="655"/>
      <c r="AF228" s="685">
        <f t="shared" si="64"/>
        <v>0</v>
      </c>
      <c r="AG228" s="474">
        <f t="shared" si="70"/>
        <v>0</v>
      </c>
      <c r="AH228" s="475">
        <f t="shared" si="74"/>
        <v>0</v>
      </c>
      <c r="AI228" s="487"/>
      <c r="AJ228" s="488"/>
      <c r="AK228" s="488"/>
      <c r="AL228" s="488"/>
      <c r="AM228" s="488"/>
      <c r="AN228" s="488"/>
      <c r="AO228" s="488"/>
      <c r="AP228" s="488"/>
      <c r="AQ228" s="488"/>
      <c r="AR228" s="488"/>
      <c r="AS228" s="488"/>
      <c r="AT228" s="488"/>
      <c r="AU228" s="488"/>
      <c r="AV228" s="488"/>
      <c r="AW228" s="488"/>
      <c r="AX228" s="488"/>
      <c r="AY228" s="488"/>
      <c r="AZ228" s="488"/>
      <c r="BA228" s="488"/>
      <c r="BB228" s="488"/>
      <c r="BC228" s="488"/>
      <c r="BD228" s="488"/>
      <c r="BE228" s="488"/>
      <c r="BF228" s="488"/>
      <c r="BG228" s="488"/>
      <c r="BH228" s="488"/>
      <c r="BI228" s="488"/>
    </row>
    <row r="229" spans="1:61" ht="45">
      <c r="A229" s="405">
        <f t="shared" si="63"/>
        <v>217</v>
      </c>
      <c r="B229" s="497" t="s">
        <v>142</v>
      </c>
      <c r="C229" s="498" t="s">
        <v>143</v>
      </c>
      <c r="D229" s="407" t="s">
        <v>291</v>
      </c>
      <c r="E229" s="407">
        <v>20</v>
      </c>
      <c r="F229" s="499" t="s">
        <v>143</v>
      </c>
      <c r="G229" s="409" t="s">
        <v>291</v>
      </c>
      <c r="H229" s="418">
        <v>13.799999999999999</v>
      </c>
      <c r="I229" s="418">
        <v>0.18</v>
      </c>
      <c r="J229" s="418">
        <f t="shared" si="65"/>
        <v>2.4839999999999995</v>
      </c>
      <c r="K229" s="418" t="s">
        <v>594</v>
      </c>
      <c r="L229" s="418" t="s">
        <v>291</v>
      </c>
      <c r="M229" s="418">
        <v>13.799999999999999</v>
      </c>
      <c r="N229" s="410"/>
      <c r="O229" s="410"/>
      <c r="P229" s="410"/>
      <c r="Q229" s="410"/>
      <c r="R229" s="410"/>
      <c r="S229" s="410"/>
      <c r="T229" s="410"/>
      <c r="U229" s="410"/>
      <c r="V229" s="410"/>
      <c r="W229" s="410"/>
      <c r="X229" s="410"/>
      <c r="Y229" s="410"/>
      <c r="Z229" s="625"/>
      <c r="AA229" s="649">
        <f t="shared" si="66"/>
        <v>0</v>
      </c>
      <c r="AB229" s="411">
        <f t="shared" si="67"/>
        <v>0</v>
      </c>
      <c r="AC229" s="412">
        <f t="shared" si="72"/>
        <v>13.799999999999999</v>
      </c>
      <c r="AD229" s="413">
        <f t="shared" si="73"/>
        <v>20</v>
      </c>
      <c r="AE229" s="655"/>
      <c r="AF229" s="685">
        <f t="shared" si="64"/>
        <v>0</v>
      </c>
      <c r="AG229" s="474">
        <f t="shared" si="70"/>
        <v>0</v>
      </c>
      <c r="AH229" s="475">
        <f t="shared" si="74"/>
        <v>0</v>
      </c>
      <c r="AI229" s="487"/>
      <c r="AJ229" s="488"/>
      <c r="AK229" s="488"/>
      <c r="AL229" s="488"/>
      <c r="AM229" s="488"/>
      <c r="AN229" s="488"/>
      <c r="AO229" s="488"/>
      <c r="AP229" s="488"/>
      <c r="AQ229" s="488"/>
      <c r="AR229" s="488"/>
      <c r="AS229" s="488"/>
      <c r="AT229" s="488"/>
      <c r="AU229" s="488"/>
      <c r="AV229" s="488"/>
      <c r="AW229" s="488"/>
      <c r="AX229" s="488"/>
      <c r="AY229" s="488"/>
      <c r="AZ229" s="488"/>
      <c r="BA229" s="488"/>
      <c r="BB229" s="488"/>
      <c r="BC229" s="488"/>
      <c r="BD229" s="488"/>
      <c r="BE229" s="488"/>
      <c r="BF229" s="488"/>
      <c r="BG229" s="488"/>
      <c r="BH229" s="488"/>
      <c r="BI229" s="488"/>
    </row>
    <row r="230" spans="1:61" ht="45">
      <c r="A230" s="405">
        <f t="shared" si="63"/>
        <v>218</v>
      </c>
      <c r="B230" s="497" t="s">
        <v>144</v>
      </c>
      <c r="C230" s="498" t="s">
        <v>145</v>
      </c>
      <c r="D230" s="407" t="s">
        <v>291</v>
      </c>
      <c r="E230" s="407">
        <v>12</v>
      </c>
      <c r="F230" s="499" t="s">
        <v>145</v>
      </c>
      <c r="G230" s="409" t="s">
        <v>291</v>
      </c>
      <c r="H230" s="418">
        <v>1</v>
      </c>
      <c r="I230" s="418">
        <v>0.13200000000000001</v>
      </c>
      <c r="J230" s="418">
        <f t="shared" si="65"/>
        <v>0.13200000000000001</v>
      </c>
      <c r="K230" s="418" t="s">
        <v>595</v>
      </c>
      <c r="L230" s="418" t="s">
        <v>294</v>
      </c>
      <c r="M230" s="418">
        <v>1</v>
      </c>
      <c r="N230" s="410"/>
      <c r="O230" s="410"/>
      <c r="P230" s="410"/>
      <c r="Q230" s="410"/>
      <c r="R230" s="410"/>
      <c r="S230" s="410"/>
      <c r="T230" s="410"/>
      <c r="U230" s="410"/>
      <c r="V230" s="410"/>
      <c r="W230" s="410"/>
      <c r="X230" s="410"/>
      <c r="Y230" s="410"/>
      <c r="Z230" s="625"/>
      <c r="AA230" s="649">
        <f t="shared" si="66"/>
        <v>0</v>
      </c>
      <c r="AB230" s="411">
        <f t="shared" si="67"/>
        <v>0</v>
      </c>
      <c r="AC230" s="412">
        <f t="shared" si="72"/>
        <v>1</v>
      </c>
      <c r="AD230" s="413">
        <f t="shared" si="73"/>
        <v>12</v>
      </c>
      <c r="AE230" s="655"/>
      <c r="AF230" s="685">
        <f t="shared" si="64"/>
        <v>0</v>
      </c>
      <c r="AG230" s="474">
        <f t="shared" si="70"/>
        <v>0</v>
      </c>
      <c r="AH230" s="475">
        <f t="shared" si="74"/>
        <v>0</v>
      </c>
      <c r="AI230" s="487"/>
      <c r="AJ230" s="488"/>
      <c r="AK230" s="488"/>
      <c r="AL230" s="488"/>
      <c r="AM230" s="488"/>
      <c r="AN230" s="488"/>
      <c r="AO230" s="488"/>
      <c r="AP230" s="488"/>
      <c r="AQ230" s="488"/>
      <c r="AR230" s="488"/>
      <c r="AS230" s="488"/>
      <c r="AT230" s="488"/>
      <c r="AU230" s="488"/>
      <c r="AV230" s="488"/>
      <c r="AW230" s="488"/>
      <c r="AX230" s="488"/>
      <c r="AY230" s="488"/>
      <c r="AZ230" s="488"/>
      <c r="BA230" s="488"/>
      <c r="BB230" s="488"/>
      <c r="BC230" s="488"/>
      <c r="BD230" s="488"/>
      <c r="BE230" s="488"/>
      <c r="BF230" s="488"/>
      <c r="BG230" s="488"/>
      <c r="BH230" s="488"/>
      <c r="BI230" s="488"/>
    </row>
    <row r="231" spans="1:61" ht="30">
      <c r="A231" s="405">
        <f t="shared" si="63"/>
        <v>219</v>
      </c>
      <c r="B231" s="497"/>
      <c r="C231" s="498"/>
      <c r="D231" s="407"/>
      <c r="E231" s="407"/>
      <c r="F231" s="500" t="s">
        <v>793</v>
      </c>
      <c r="G231" s="417" t="s">
        <v>291</v>
      </c>
      <c r="H231" s="418">
        <v>1</v>
      </c>
      <c r="I231" s="418">
        <v>0.13200000000000001</v>
      </c>
      <c r="J231" s="418">
        <f t="shared" si="65"/>
        <v>0.13200000000000001</v>
      </c>
      <c r="K231" s="418" t="s">
        <v>794</v>
      </c>
      <c r="L231" s="418" t="s">
        <v>294</v>
      </c>
      <c r="M231" s="418">
        <v>1</v>
      </c>
      <c r="N231" s="410"/>
      <c r="O231" s="410"/>
      <c r="P231" s="410"/>
      <c r="Q231" s="410"/>
      <c r="R231" s="410"/>
      <c r="S231" s="410"/>
      <c r="T231" s="410"/>
      <c r="U231" s="410"/>
      <c r="V231" s="410"/>
      <c r="W231" s="410"/>
      <c r="X231" s="410"/>
      <c r="Y231" s="410"/>
      <c r="Z231" s="625"/>
      <c r="AA231" s="649">
        <f t="shared" si="66"/>
        <v>0</v>
      </c>
      <c r="AB231" s="411">
        <f t="shared" si="67"/>
        <v>0</v>
      </c>
      <c r="AC231" s="412">
        <f t="shared" si="72"/>
        <v>1</v>
      </c>
      <c r="AD231" s="413">
        <f t="shared" si="73"/>
        <v>0</v>
      </c>
      <c r="AE231" s="655"/>
      <c r="AF231" s="685">
        <f t="shared" si="64"/>
        <v>0</v>
      </c>
      <c r="AG231" s="474">
        <f t="shared" si="70"/>
        <v>0</v>
      </c>
      <c r="AH231" s="475">
        <f t="shared" si="74"/>
        <v>0</v>
      </c>
      <c r="AI231" s="487"/>
      <c r="AJ231" s="488"/>
      <c r="AK231" s="488"/>
      <c r="AL231" s="488"/>
      <c r="AM231" s="488"/>
      <c r="AN231" s="488"/>
      <c r="AO231" s="488"/>
      <c r="AP231" s="488"/>
      <c r="AQ231" s="488"/>
      <c r="AR231" s="488"/>
      <c r="AS231" s="488"/>
      <c r="AT231" s="488"/>
      <c r="AU231" s="488"/>
      <c r="AV231" s="488"/>
      <c r="AW231" s="488"/>
      <c r="AX231" s="488"/>
      <c r="AY231" s="488"/>
      <c r="AZ231" s="488"/>
      <c r="BA231" s="488"/>
      <c r="BB231" s="488"/>
      <c r="BC231" s="488"/>
      <c r="BD231" s="488"/>
      <c r="BE231" s="488"/>
      <c r="BF231" s="488"/>
      <c r="BG231" s="488"/>
      <c r="BH231" s="488"/>
      <c r="BI231" s="488"/>
    </row>
    <row r="232" spans="1:61" s="65" customFormat="1">
      <c r="A232" s="397">
        <f t="shared" si="63"/>
        <v>220</v>
      </c>
      <c r="B232" s="501"/>
      <c r="C232" s="502" t="s">
        <v>146</v>
      </c>
      <c r="D232" s="423"/>
      <c r="E232" s="423"/>
      <c r="F232" s="503" t="s">
        <v>146</v>
      </c>
      <c r="G232" s="424"/>
      <c r="H232" s="425"/>
      <c r="I232" s="425"/>
      <c r="J232" s="425"/>
      <c r="K232" s="425"/>
      <c r="L232" s="425"/>
      <c r="M232" s="425"/>
      <c r="N232" s="425"/>
      <c r="O232" s="425"/>
      <c r="P232" s="425"/>
      <c r="Q232" s="425"/>
      <c r="R232" s="425"/>
      <c r="S232" s="425"/>
      <c r="T232" s="425"/>
      <c r="U232" s="425"/>
      <c r="V232" s="425"/>
      <c r="W232" s="425"/>
      <c r="X232" s="425"/>
      <c r="Y232" s="425"/>
      <c r="Z232" s="631"/>
      <c r="AA232" s="663"/>
      <c r="AB232" s="426"/>
      <c r="AC232" s="427"/>
      <c r="AD232" s="424"/>
      <c r="AE232" s="642"/>
      <c r="AF232" s="687">
        <f t="shared" si="64"/>
        <v>0</v>
      </c>
      <c r="AG232" s="476"/>
      <c r="AH232" s="477"/>
      <c r="AI232" s="485"/>
      <c r="AJ232" s="486"/>
      <c r="AK232" s="486"/>
      <c r="AL232" s="486"/>
      <c r="AM232" s="486"/>
      <c r="AN232" s="486"/>
      <c r="AO232" s="486"/>
      <c r="AP232" s="486"/>
      <c r="AQ232" s="486"/>
      <c r="AR232" s="486"/>
      <c r="AS232" s="486"/>
      <c r="AT232" s="486"/>
      <c r="AU232" s="486"/>
      <c r="AV232" s="486"/>
      <c r="AW232" s="486"/>
      <c r="AX232" s="486"/>
      <c r="AY232" s="486"/>
      <c r="AZ232" s="486"/>
      <c r="BA232" s="486"/>
      <c r="BB232" s="486"/>
      <c r="BC232" s="486"/>
      <c r="BD232" s="486"/>
      <c r="BE232" s="486"/>
      <c r="BF232" s="486"/>
      <c r="BG232" s="486"/>
      <c r="BH232" s="486"/>
      <c r="BI232" s="486"/>
    </row>
    <row r="233" spans="1:61" ht="30">
      <c r="A233" s="405">
        <f t="shared" si="63"/>
        <v>221</v>
      </c>
      <c r="B233" s="497" t="s">
        <v>110</v>
      </c>
      <c r="C233" s="498" t="s">
        <v>111</v>
      </c>
      <c r="D233" s="407" t="s">
        <v>294</v>
      </c>
      <c r="E233" s="407">
        <v>1</v>
      </c>
      <c r="F233" s="499" t="s">
        <v>111</v>
      </c>
      <c r="G233" s="409" t="s">
        <v>294</v>
      </c>
      <c r="H233" s="410">
        <v>1</v>
      </c>
      <c r="I233" s="410">
        <v>1.68</v>
      </c>
      <c r="J233" s="410">
        <f t="shared" si="65"/>
        <v>1.68</v>
      </c>
      <c r="K233" s="418" t="s">
        <v>596</v>
      </c>
      <c r="L233" s="418" t="s">
        <v>294</v>
      </c>
      <c r="M233" s="418">
        <v>1</v>
      </c>
      <c r="N233" s="410"/>
      <c r="O233" s="410"/>
      <c r="P233" s="410"/>
      <c r="Q233" s="410"/>
      <c r="R233" s="410"/>
      <c r="S233" s="410"/>
      <c r="T233" s="410"/>
      <c r="U233" s="410"/>
      <c r="V233" s="410"/>
      <c r="W233" s="410"/>
      <c r="X233" s="410"/>
      <c r="Y233" s="410"/>
      <c r="Z233" s="625"/>
      <c r="AA233" s="649">
        <f t="shared" si="66"/>
        <v>0</v>
      </c>
      <c r="AB233" s="411">
        <f t="shared" si="67"/>
        <v>0</v>
      </c>
      <c r="AC233" s="412">
        <f t="shared" ref="AC233:AC245" si="75">H233-AB233</f>
        <v>1</v>
      </c>
      <c r="AD233" s="413">
        <f t="shared" ref="AD233:AD253" si="76">E233-AB233</f>
        <v>1</v>
      </c>
      <c r="AE233" s="655"/>
      <c r="AF233" s="685">
        <f t="shared" si="64"/>
        <v>0</v>
      </c>
      <c r="AG233" s="474">
        <f t="shared" si="70"/>
        <v>0</v>
      </c>
      <c r="AH233" s="475">
        <f t="shared" ref="AH233:AH253" si="77">AB233-AG233</f>
        <v>0</v>
      </c>
      <c r="AI233" s="487"/>
      <c r="AJ233" s="488"/>
      <c r="AK233" s="488"/>
      <c r="AL233" s="488"/>
      <c r="AM233" s="488"/>
      <c r="AN233" s="488"/>
      <c r="AO233" s="488"/>
      <c r="AP233" s="488"/>
      <c r="AQ233" s="488"/>
      <c r="AR233" s="488"/>
      <c r="AS233" s="488"/>
      <c r="AT233" s="488"/>
      <c r="AU233" s="488"/>
      <c r="AV233" s="488"/>
      <c r="AW233" s="488"/>
      <c r="AX233" s="488"/>
      <c r="AY233" s="488"/>
      <c r="AZ233" s="488"/>
      <c r="BA233" s="488"/>
      <c r="BB233" s="488"/>
      <c r="BC233" s="488"/>
      <c r="BD233" s="488"/>
      <c r="BE233" s="488"/>
      <c r="BF233" s="488"/>
      <c r="BG233" s="488"/>
      <c r="BH233" s="488"/>
      <c r="BI233" s="488"/>
    </row>
    <row r="234" spans="1:61" ht="30">
      <c r="A234" s="405">
        <f t="shared" si="63"/>
        <v>222</v>
      </c>
      <c r="B234" s="497" t="s">
        <v>114</v>
      </c>
      <c r="C234" s="498" t="s">
        <v>115</v>
      </c>
      <c r="D234" s="407" t="s">
        <v>294</v>
      </c>
      <c r="E234" s="407">
        <v>3</v>
      </c>
      <c r="F234" s="499" t="s">
        <v>115</v>
      </c>
      <c r="G234" s="409" t="s">
        <v>294</v>
      </c>
      <c r="H234" s="410">
        <v>3</v>
      </c>
      <c r="I234" s="410">
        <v>6.51</v>
      </c>
      <c r="J234" s="410">
        <f t="shared" si="65"/>
        <v>19.53</v>
      </c>
      <c r="K234" s="418" t="s">
        <v>597</v>
      </c>
      <c r="L234" s="418" t="s">
        <v>294</v>
      </c>
      <c r="M234" s="418">
        <v>3</v>
      </c>
      <c r="N234" s="410"/>
      <c r="O234" s="410"/>
      <c r="P234" s="410"/>
      <c r="Q234" s="410"/>
      <c r="R234" s="410"/>
      <c r="S234" s="410"/>
      <c r="T234" s="410"/>
      <c r="U234" s="410"/>
      <c r="V234" s="410"/>
      <c r="W234" s="410"/>
      <c r="X234" s="410"/>
      <c r="Y234" s="410"/>
      <c r="Z234" s="625"/>
      <c r="AA234" s="649">
        <f t="shared" si="66"/>
        <v>0</v>
      </c>
      <c r="AB234" s="411">
        <f t="shared" si="67"/>
        <v>0</v>
      </c>
      <c r="AC234" s="412">
        <f t="shared" si="75"/>
        <v>3</v>
      </c>
      <c r="AD234" s="413">
        <f t="shared" si="76"/>
        <v>3</v>
      </c>
      <c r="AE234" s="655"/>
      <c r="AF234" s="685">
        <f t="shared" si="64"/>
        <v>0</v>
      </c>
      <c r="AG234" s="474">
        <f t="shared" si="70"/>
        <v>0</v>
      </c>
      <c r="AH234" s="475">
        <f t="shared" si="77"/>
        <v>0</v>
      </c>
      <c r="AI234" s="487"/>
      <c r="AJ234" s="488"/>
      <c r="AK234" s="488"/>
      <c r="AL234" s="488"/>
      <c r="AM234" s="488"/>
      <c r="AN234" s="488"/>
      <c r="AO234" s="488"/>
      <c r="AP234" s="488"/>
      <c r="AQ234" s="488"/>
      <c r="AR234" s="488"/>
      <c r="AS234" s="488"/>
      <c r="AT234" s="488"/>
      <c r="AU234" s="488"/>
      <c r="AV234" s="488"/>
      <c r="AW234" s="488"/>
      <c r="AX234" s="488"/>
      <c r="AY234" s="488"/>
      <c r="AZ234" s="488"/>
      <c r="BA234" s="488"/>
      <c r="BB234" s="488"/>
      <c r="BC234" s="488"/>
      <c r="BD234" s="488"/>
      <c r="BE234" s="488"/>
      <c r="BF234" s="488"/>
      <c r="BG234" s="488"/>
      <c r="BH234" s="488"/>
      <c r="BI234" s="488"/>
    </row>
    <row r="235" spans="1:61" ht="30">
      <c r="A235" s="405">
        <f t="shared" si="63"/>
        <v>223</v>
      </c>
      <c r="B235" s="497" t="s">
        <v>112</v>
      </c>
      <c r="C235" s="498" t="s">
        <v>113</v>
      </c>
      <c r="D235" s="407" t="s">
        <v>294</v>
      </c>
      <c r="E235" s="407">
        <v>4</v>
      </c>
      <c r="F235" s="499" t="s">
        <v>113</v>
      </c>
      <c r="G235" s="409" t="s">
        <v>294</v>
      </c>
      <c r="H235" s="410">
        <v>4</v>
      </c>
      <c r="I235" s="410">
        <v>0.84</v>
      </c>
      <c r="J235" s="410">
        <f t="shared" si="65"/>
        <v>3.36</v>
      </c>
      <c r="K235" s="418" t="s">
        <v>598</v>
      </c>
      <c r="L235" s="418" t="s">
        <v>294</v>
      </c>
      <c r="M235" s="418">
        <v>4</v>
      </c>
      <c r="N235" s="410"/>
      <c r="O235" s="410"/>
      <c r="P235" s="410"/>
      <c r="Q235" s="410"/>
      <c r="R235" s="410"/>
      <c r="S235" s="410"/>
      <c r="T235" s="410"/>
      <c r="U235" s="410"/>
      <c r="V235" s="410"/>
      <c r="W235" s="410"/>
      <c r="X235" s="410"/>
      <c r="Y235" s="410"/>
      <c r="Z235" s="625"/>
      <c r="AA235" s="649">
        <f t="shared" si="66"/>
        <v>0</v>
      </c>
      <c r="AB235" s="411">
        <f t="shared" si="67"/>
        <v>0</v>
      </c>
      <c r="AC235" s="412">
        <f t="shared" si="75"/>
        <v>4</v>
      </c>
      <c r="AD235" s="413">
        <f t="shared" si="76"/>
        <v>4</v>
      </c>
      <c r="AE235" s="655"/>
      <c r="AF235" s="685">
        <f t="shared" si="64"/>
        <v>0</v>
      </c>
      <c r="AG235" s="474">
        <f t="shared" si="70"/>
        <v>0</v>
      </c>
      <c r="AH235" s="475">
        <f t="shared" si="77"/>
        <v>0</v>
      </c>
      <c r="AI235" s="487"/>
      <c r="AJ235" s="488"/>
      <c r="AK235" s="488"/>
      <c r="AL235" s="488"/>
      <c r="AM235" s="488"/>
      <c r="AN235" s="488"/>
      <c r="AO235" s="488"/>
      <c r="AP235" s="488"/>
      <c r="AQ235" s="488"/>
      <c r="AR235" s="488"/>
      <c r="AS235" s="488"/>
      <c r="AT235" s="488"/>
      <c r="AU235" s="488"/>
      <c r="AV235" s="488"/>
      <c r="AW235" s="488"/>
      <c r="AX235" s="488"/>
      <c r="AY235" s="488"/>
      <c r="AZ235" s="488"/>
      <c r="BA235" s="488"/>
      <c r="BB235" s="488"/>
      <c r="BC235" s="488"/>
      <c r="BD235" s="488"/>
      <c r="BE235" s="488"/>
      <c r="BF235" s="488"/>
      <c r="BG235" s="488"/>
      <c r="BH235" s="488"/>
      <c r="BI235" s="488"/>
    </row>
    <row r="236" spans="1:61" ht="30">
      <c r="A236" s="405">
        <f t="shared" si="63"/>
        <v>224</v>
      </c>
      <c r="B236" s="497" t="s">
        <v>147</v>
      </c>
      <c r="C236" s="498" t="s">
        <v>148</v>
      </c>
      <c r="D236" s="407" t="s">
        <v>294</v>
      </c>
      <c r="E236" s="407">
        <v>2</v>
      </c>
      <c r="F236" s="499" t="s">
        <v>148</v>
      </c>
      <c r="G236" s="409" t="s">
        <v>294</v>
      </c>
      <c r="H236" s="410">
        <v>2</v>
      </c>
      <c r="I236" s="410">
        <v>0.7</v>
      </c>
      <c r="J236" s="410">
        <f t="shared" si="65"/>
        <v>1.4</v>
      </c>
      <c r="K236" s="418" t="s">
        <v>599</v>
      </c>
      <c r="L236" s="418" t="s">
        <v>294</v>
      </c>
      <c r="M236" s="418">
        <v>2</v>
      </c>
      <c r="N236" s="410"/>
      <c r="O236" s="410"/>
      <c r="P236" s="410"/>
      <c r="Q236" s="410"/>
      <c r="R236" s="410"/>
      <c r="S236" s="410"/>
      <c r="T236" s="410"/>
      <c r="U236" s="410"/>
      <c r="V236" s="410"/>
      <c r="W236" s="410"/>
      <c r="X236" s="410"/>
      <c r="Y236" s="410"/>
      <c r="Z236" s="625"/>
      <c r="AA236" s="649">
        <f t="shared" si="66"/>
        <v>0</v>
      </c>
      <c r="AB236" s="411">
        <f t="shared" si="67"/>
        <v>0</v>
      </c>
      <c r="AC236" s="412">
        <f t="shared" si="75"/>
        <v>2</v>
      </c>
      <c r="AD236" s="413">
        <f t="shared" si="76"/>
        <v>2</v>
      </c>
      <c r="AE236" s="655"/>
      <c r="AF236" s="685">
        <f t="shared" si="64"/>
        <v>0</v>
      </c>
      <c r="AG236" s="474">
        <f t="shared" si="70"/>
        <v>0</v>
      </c>
      <c r="AH236" s="475">
        <f t="shared" si="77"/>
        <v>0</v>
      </c>
      <c r="AI236" s="487"/>
      <c r="AJ236" s="488"/>
      <c r="AK236" s="488"/>
      <c r="AL236" s="488"/>
      <c r="AM236" s="488"/>
      <c r="AN236" s="488"/>
      <c r="AO236" s="488"/>
      <c r="AP236" s="488"/>
      <c r="AQ236" s="488"/>
      <c r="AR236" s="488"/>
      <c r="AS236" s="488"/>
      <c r="AT236" s="488"/>
      <c r="AU236" s="488"/>
      <c r="AV236" s="488"/>
      <c r="AW236" s="488"/>
      <c r="AX236" s="488"/>
      <c r="AY236" s="488"/>
      <c r="AZ236" s="488"/>
      <c r="BA236" s="488"/>
      <c r="BB236" s="488"/>
      <c r="BC236" s="488"/>
      <c r="BD236" s="488"/>
      <c r="BE236" s="488"/>
      <c r="BF236" s="488"/>
      <c r="BG236" s="488"/>
      <c r="BH236" s="488"/>
      <c r="BI236" s="488"/>
    </row>
    <row r="237" spans="1:61">
      <c r="A237" s="405">
        <f t="shared" si="63"/>
        <v>225</v>
      </c>
      <c r="B237" s="497" t="s">
        <v>149</v>
      </c>
      <c r="C237" s="498" t="s">
        <v>150</v>
      </c>
      <c r="D237" s="407" t="s">
        <v>294</v>
      </c>
      <c r="E237" s="407">
        <v>2</v>
      </c>
      <c r="F237" s="499" t="s">
        <v>150</v>
      </c>
      <c r="G237" s="409" t="s">
        <v>294</v>
      </c>
      <c r="H237" s="410">
        <v>2</v>
      </c>
      <c r="I237" s="410">
        <v>1.68</v>
      </c>
      <c r="J237" s="410">
        <f t="shared" si="65"/>
        <v>3.36</v>
      </c>
      <c r="K237" s="418" t="s">
        <v>600</v>
      </c>
      <c r="L237" s="418" t="s">
        <v>294</v>
      </c>
      <c r="M237" s="418">
        <v>2</v>
      </c>
      <c r="N237" s="410"/>
      <c r="O237" s="410"/>
      <c r="P237" s="410"/>
      <c r="Q237" s="410"/>
      <c r="R237" s="410"/>
      <c r="S237" s="410"/>
      <c r="T237" s="410"/>
      <c r="U237" s="410"/>
      <c r="V237" s="410"/>
      <c r="W237" s="410"/>
      <c r="X237" s="410"/>
      <c r="Y237" s="410"/>
      <c r="Z237" s="625"/>
      <c r="AA237" s="649">
        <f t="shared" si="66"/>
        <v>0</v>
      </c>
      <c r="AB237" s="411">
        <f t="shared" si="67"/>
        <v>0</v>
      </c>
      <c r="AC237" s="412">
        <f t="shared" si="75"/>
        <v>2</v>
      </c>
      <c r="AD237" s="413">
        <f t="shared" si="76"/>
        <v>2</v>
      </c>
      <c r="AE237" s="655"/>
      <c r="AF237" s="685">
        <f t="shared" si="64"/>
        <v>0</v>
      </c>
      <c r="AG237" s="474">
        <f t="shared" si="70"/>
        <v>0</v>
      </c>
      <c r="AH237" s="475">
        <f t="shared" si="77"/>
        <v>0</v>
      </c>
      <c r="AI237" s="487"/>
      <c r="AJ237" s="488"/>
      <c r="AK237" s="488"/>
      <c r="AL237" s="488"/>
      <c r="AM237" s="488"/>
      <c r="AN237" s="488"/>
      <c r="AO237" s="488"/>
      <c r="AP237" s="488"/>
      <c r="AQ237" s="488"/>
      <c r="AR237" s="488"/>
      <c r="AS237" s="488"/>
      <c r="AT237" s="488"/>
      <c r="AU237" s="488"/>
      <c r="AV237" s="488"/>
      <c r="AW237" s="488"/>
      <c r="AX237" s="488"/>
      <c r="AY237" s="488"/>
      <c r="AZ237" s="488"/>
      <c r="BA237" s="488"/>
      <c r="BB237" s="488"/>
      <c r="BC237" s="488"/>
      <c r="BD237" s="488"/>
      <c r="BE237" s="488"/>
      <c r="BF237" s="488"/>
      <c r="BG237" s="488"/>
      <c r="BH237" s="488"/>
      <c r="BI237" s="488"/>
    </row>
    <row r="238" spans="1:61" ht="30">
      <c r="A238" s="405">
        <f t="shared" si="63"/>
        <v>226</v>
      </c>
      <c r="B238" s="497" t="s">
        <v>132</v>
      </c>
      <c r="C238" s="498" t="s">
        <v>133</v>
      </c>
      <c r="D238" s="407" t="s">
        <v>294</v>
      </c>
      <c r="E238" s="407">
        <v>2</v>
      </c>
      <c r="F238" s="499" t="s">
        <v>133</v>
      </c>
      <c r="G238" s="409" t="s">
        <v>294</v>
      </c>
      <c r="H238" s="410">
        <v>2</v>
      </c>
      <c r="I238" s="410">
        <v>0.58799999999999997</v>
      </c>
      <c r="J238" s="410">
        <f t="shared" si="65"/>
        <v>1.1759999999999999</v>
      </c>
      <c r="K238" s="418" t="s">
        <v>601</v>
      </c>
      <c r="L238" s="418" t="s">
        <v>294</v>
      </c>
      <c r="M238" s="418">
        <v>2</v>
      </c>
      <c r="N238" s="410"/>
      <c r="O238" s="410"/>
      <c r="P238" s="410"/>
      <c r="Q238" s="410"/>
      <c r="R238" s="410"/>
      <c r="S238" s="410"/>
      <c r="T238" s="410"/>
      <c r="U238" s="410"/>
      <c r="V238" s="410"/>
      <c r="W238" s="410"/>
      <c r="X238" s="410"/>
      <c r="Y238" s="410"/>
      <c r="Z238" s="625"/>
      <c r="AA238" s="649">
        <f t="shared" si="66"/>
        <v>0</v>
      </c>
      <c r="AB238" s="411">
        <f t="shared" si="67"/>
        <v>0</v>
      </c>
      <c r="AC238" s="412">
        <f t="shared" si="75"/>
        <v>2</v>
      </c>
      <c r="AD238" s="413">
        <f t="shared" si="76"/>
        <v>2</v>
      </c>
      <c r="AE238" s="655"/>
      <c r="AF238" s="685">
        <f t="shared" si="64"/>
        <v>0</v>
      </c>
      <c r="AG238" s="474">
        <f t="shared" si="70"/>
        <v>0</v>
      </c>
      <c r="AH238" s="475">
        <f t="shared" si="77"/>
        <v>0</v>
      </c>
      <c r="AI238" s="487"/>
      <c r="AJ238" s="488"/>
      <c r="AK238" s="488"/>
      <c r="AL238" s="488"/>
      <c r="AM238" s="488"/>
      <c r="AN238" s="488"/>
      <c r="AO238" s="488"/>
      <c r="AP238" s="488"/>
      <c r="AQ238" s="488"/>
      <c r="AR238" s="488"/>
      <c r="AS238" s="488"/>
      <c r="AT238" s="488"/>
      <c r="AU238" s="488"/>
      <c r="AV238" s="488"/>
      <c r="AW238" s="488"/>
      <c r="AX238" s="488"/>
      <c r="AY238" s="488"/>
      <c r="AZ238" s="488"/>
      <c r="BA238" s="488"/>
      <c r="BB238" s="488"/>
      <c r="BC238" s="488"/>
      <c r="BD238" s="488"/>
      <c r="BE238" s="488"/>
      <c r="BF238" s="488"/>
      <c r="BG238" s="488"/>
      <c r="BH238" s="488"/>
      <c r="BI238" s="488"/>
    </row>
    <row r="239" spans="1:61" ht="30">
      <c r="A239" s="405">
        <f t="shared" si="63"/>
        <v>227</v>
      </c>
      <c r="B239" s="497" t="s">
        <v>132</v>
      </c>
      <c r="C239" s="498" t="s">
        <v>133</v>
      </c>
      <c r="D239" s="407" t="s">
        <v>294</v>
      </c>
      <c r="E239" s="407">
        <v>1</v>
      </c>
      <c r="F239" s="499" t="s">
        <v>133</v>
      </c>
      <c r="G239" s="409" t="s">
        <v>294</v>
      </c>
      <c r="H239" s="410">
        <v>1</v>
      </c>
      <c r="I239" s="410">
        <v>0.58799999999999997</v>
      </c>
      <c r="J239" s="410">
        <f t="shared" si="65"/>
        <v>0.58799999999999997</v>
      </c>
      <c r="K239" s="418" t="s">
        <v>602</v>
      </c>
      <c r="L239" s="418" t="s">
        <v>294</v>
      </c>
      <c r="M239" s="418">
        <v>1</v>
      </c>
      <c r="N239" s="410"/>
      <c r="O239" s="410"/>
      <c r="P239" s="410"/>
      <c r="Q239" s="410"/>
      <c r="R239" s="410"/>
      <c r="S239" s="410"/>
      <c r="T239" s="410"/>
      <c r="U239" s="410"/>
      <c r="V239" s="410"/>
      <c r="W239" s="410"/>
      <c r="X239" s="410"/>
      <c r="Y239" s="410"/>
      <c r="Z239" s="625"/>
      <c r="AA239" s="649">
        <f t="shared" si="66"/>
        <v>0</v>
      </c>
      <c r="AB239" s="411">
        <f t="shared" si="67"/>
        <v>0</v>
      </c>
      <c r="AC239" s="412">
        <f t="shared" si="75"/>
        <v>1</v>
      </c>
      <c r="AD239" s="413">
        <f t="shared" si="76"/>
        <v>1</v>
      </c>
      <c r="AE239" s="655"/>
      <c r="AF239" s="685">
        <f t="shared" si="64"/>
        <v>0</v>
      </c>
      <c r="AG239" s="474">
        <f t="shared" si="70"/>
        <v>0</v>
      </c>
      <c r="AH239" s="475">
        <f t="shared" si="77"/>
        <v>0</v>
      </c>
      <c r="AI239" s="487"/>
      <c r="AJ239" s="488"/>
      <c r="AK239" s="488"/>
      <c r="AL239" s="488"/>
      <c r="AM239" s="488"/>
      <c r="AN239" s="488"/>
      <c r="AO239" s="488"/>
      <c r="AP239" s="488"/>
      <c r="AQ239" s="488"/>
      <c r="AR239" s="488"/>
      <c r="AS239" s="488"/>
      <c r="AT239" s="488"/>
      <c r="AU239" s="488"/>
      <c r="AV239" s="488"/>
      <c r="AW239" s="488"/>
      <c r="AX239" s="488"/>
      <c r="AY239" s="488"/>
      <c r="AZ239" s="488"/>
      <c r="BA239" s="488"/>
      <c r="BB239" s="488"/>
      <c r="BC239" s="488"/>
      <c r="BD239" s="488"/>
      <c r="BE239" s="488"/>
      <c r="BF239" s="488"/>
      <c r="BG239" s="488"/>
      <c r="BH239" s="488"/>
      <c r="BI239" s="488"/>
    </row>
    <row r="240" spans="1:61" ht="30">
      <c r="A240" s="405">
        <f t="shared" si="63"/>
        <v>228</v>
      </c>
      <c r="B240" s="497" t="s">
        <v>151</v>
      </c>
      <c r="C240" s="498" t="s">
        <v>1023</v>
      </c>
      <c r="D240" s="407" t="s">
        <v>294</v>
      </c>
      <c r="E240" s="407">
        <v>1</v>
      </c>
      <c r="F240" s="499" t="s">
        <v>133</v>
      </c>
      <c r="G240" s="409" t="s">
        <v>294</v>
      </c>
      <c r="H240" s="410">
        <v>1</v>
      </c>
      <c r="I240" s="410">
        <v>3.024</v>
      </c>
      <c r="J240" s="410">
        <f t="shared" si="65"/>
        <v>3.024</v>
      </c>
      <c r="K240" s="418" t="s">
        <v>795</v>
      </c>
      <c r="L240" s="418" t="s">
        <v>294</v>
      </c>
      <c r="M240" s="418">
        <v>1</v>
      </c>
      <c r="N240" s="410"/>
      <c r="O240" s="410"/>
      <c r="P240" s="410"/>
      <c r="Q240" s="410"/>
      <c r="R240" s="410"/>
      <c r="S240" s="410"/>
      <c r="T240" s="410"/>
      <c r="U240" s="410"/>
      <c r="V240" s="410"/>
      <c r="W240" s="410"/>
      <c r="X240" s="410"/>
      <c r="Y240" s="410"/>
      <c r="Z240" s="625"/>
      <c r="AA240" s="649">
        <f t="shared" si="66"/>
        <v>0</v>
      </c>
      <c r="AB240" s="411">
        <f t="shared" si="67"/>
        <v>0</v>
      </c>
      <c r="AC240" s="412">
        <f t="shared" si="75"/>
        <v>1</v>
      </c>
      <c r="AD240" s="413">
        <f t="shared" si="76"/>
        <v>1</v>
      </c>
      <c r="AE240" s="655"/>
      <c r="AF240" s="685">
        <f t="shared" si="64"/>
        <v>0</v>
      </c>
      <c r="AG240" s="474">
        <f t="shared" si="70"/>
        <v>0</v>
      </c>
      <c r="AH240" s="475">
        <f t="shared" si="77"/>
        <v>0</v>
      </c>
      <c r="AI240" s="487"/>
      <c r="AJ240" s="488"/>
      <c r="AK240" s="488"/>
      <c r="AL240" s="488"/>
      <c r="AM240" s="488"/>
      <c r="AN240" s="488"/>
      <c r="AO240" s="488"/>
      <c r="AP240" s="488"/>
      <c r="AQ240" s="488"/>
      <c r="AR240" s="488"/>
      <c r="AS240" s="488"/>
      <c r="AT240" s="488"/>
      <c r="AU240" s="488"/>
      <c r="AV240" s="488"/>
      <c r="AW240" s="488"/>
      <c r="AX240" s="488"/>
      <c r="AY240" s="488"/>
      <c r="AZ240" s="488"/>
      <c r="BA240" s="488"/>
      <c r="BB240" s="488"/>
      <c r="BC240" s="488"/>
      <c r="BD240" s="488"/>
      <c r="BE240" s="488"/>
      <c r="BF240" s="488"/>
      <c r="BG240" s="488"/>
      <c r="BH240" s="488"/>
      <c r="BI240" s="488"/>
    </row>
    <row r="241" spans="1:61" ht="30">
      <c r="A241" s="405">
        <f t="shared" si="63"/>
        <v>229</v>
      </c>
      <c r="B241" s="497" t="s">
        <v>151</v>
      </c>
      <c r="C241" s="498" t="s">
        <v>1023</v>
      </c>
      <c r="D241" s="407" t="s">
        <v>294</v>
      </c>
      <c r="E241" s="407">
        <v>1</v>
      </c>
      <c r="F241" s="499" t="s">
        <v>148</v>
      </c>
      <c r="G241" s="409" t="s">
        <v>294</v>
      </c>
      <c r="H241" s="410">
        <v>1</v>
      </c>
      <c r="I241" s="410">
        <v>3.024</v>
      </c>
      <c r="J241" s="410">
        <f t="shared" si="65"/>
        <v>3.024</v>
      </c>
      <c r="K241" s="418" t="s">
        <v>603</v>
      </c>
      <c r="L241" s="418" t="s">
        <v>294</v>
      </c>
      <c r="M241" s="418">
        <v>1</v>
      </c>
      <c r="N241" s="410"/>
      <c r="O241" s="410"/>
      <c r="P241" s="410"/>
      <c r="Q241" s="410"/>
      <c r="R241" s="410"/>
      <c r="S241" s="410"/>
      <c r="T241" s="410"/>
      <c r="U241" s="410"/>
      <c r="V241" s="410"/>
      <c r="W241" s="410"/>
      <c r="X241" s="410"/>
      <c r="Y241" s="410"/>
      <c r="Z241" s="625"/>
      <c r="AA241" s="649">
        <f t="shared" si="66"/>
        <v>0</v>
      </c>
      <c r="AB241" s="411">
        <f t="shared" si="67"/>
        <v>0</v>
      </c>
      <c r="AC241" s="412">
        <f t="shared" si="75"/>
        <v>1</v>
      </c>
      <c r="AD241" s="413">
        <f t="shared" si="76"/>
        <v>1</v>
      </c>
      <c r="AE241" s="655"/>
      <c r="AF241" s="685">
        <f t="shared" si="64"/>
        <v>0</v>
      </c>
      <c r="AG241" s="474">
        <f t="shared" si="70"/>
        <v>0</v>
      </c>
      <c r="AH241" s="475">
        <f t="shared" si="77"/>
        <v>0</v>
      </c>
      <c r="AI241" s="487"/>
      <c r="AJ241" s="488"/>
      <c r="AK241" s="488"/>
      <c r="AL241" s="488"/>
      <c r="AM241" s="488"/>
      <c r="AN241" s="488"/>
      <c r="AO241" s="488"/>
      <c r="AP241" s="488"/>
      <c r="AQ241" s="488"/>
      <c r="AR241" s="488"/>
      <c r="AS241" s="488"/>
      <c r="AT241" s="488"/>
      <c r="AU241" s="488"/>
      <c r="AV241" s="488"/>
      <c r="AW241" s="488"/>
      <c r="AX241" s="488"/>
      <c r="AY241" s="488"/>
      <c r="AZ241" s="488"/>
      <c r="BA241" s="488"/>
      <c r="BB241" s="488"/>
      <c r="BC241" s="488"/>
      <c r="BD241" s="488"/>
      <c r="BE241" s="488"/>
      <c r="BF241" s="488"/>
      <c r="BG241" s="488"/>
      <c r="BH241" s="488"/>
      <c r="BI241" s="488"/>
    </row>
    <row r="242" spans="1:61" ht="30">
      <c r="A242" s="405">
        <f t="shared" si="63"/>
        <v>230</v>
      </c>
      <c r="B242" s="497" t="s">
        <v>152</v>
      </c>
      <c r="C242" s="498" t="s">
        <v>1024</v>
      </c>
      <c r="D242" s="407" t="s">
        <v>294</v>
      </c>
      <c r="E242" s="407">
        <v>1</v>
      </c>
      <c r="F242" s="499" t="s">
        <v>148</v>
      </c>
      <c r="G242" s="409" t="s">
        <v>294</v>
      </c>
      <c r="H242" s="410">
        <v>1</v>
      </c>
      <c r="I242" s="410">
        <v>1.0569999999999999</v>
      </c>
      <c r="J242" s="410">
        <f t="shared" si="65"/>
        <v>1.0569999999999999</v>
      </c>
      <c r="K242" s="418" t="s">
        <v>604</v>
      </c>
      <c r="L242" s="418" t="s">
        <v>294</v>
      </c>
      <c r="M242" s="418">
        <v>1</v>
      </c>
      <c r="N242" s="410"/>
      <c r="O242" s="410"/>
      <c r="P242" s="410"/>
      <c r="Q242" s="410"/>
      <c r="R242" s="410"/>
      <c r="S242" s="410"/>
      <c r="T242" s="410"/>
      <c r="U242" s="410"/>
      <c r="V242" s="410"/>
      <c r="W242" s="410"/>
      <c r="X242" s="410"/>
      <c r="Y242" s="410"/>
      <c r="Z242" s="625"/>
      <c r="AA242" s="649">
        <f t="shared" si="66"/>
        <v>0</v>
      </c>
      <c r="AB242" s="411">
        <f t="shared" si="67"/>
        <v>0</v>
      </c>
      <c r="AC242" s="412">
        <f t="shared" si="75"/>
        <v>1</v>
      </c>
      <c r="AD242" s="413">
        <f t="shared" si="76"/>
        <v>1</v>
      </c>
      <c r="AE242" s="655"/>
      <c r="AF242" s="685">
        <f t="shared" si="64"/>
        <v>0</v>
      </c>
      <c r="AG242" s="474">
        <f t="shared" si="70"/>
        <v>0</v>
      </c>
      <c r="AH242" s="475">
        <f t="shared" si="77"/>
        <v>0</v>
      </c>
      <c r="AI242" s="487"/>
      <c r="AJ242" s="488"/>
      <c r="AK242" s="488"/>
      <c r="AL242" s="488"/>
      <c r="AM242" s="488"/>
      <c r="AN242" s="488"/>
      <c r="AO242" s="488"/>
      <c r="AP242" s="488"/>
      <c r="AQ242" s="488"/>
      <c r="AR242" s="488"/>
      <c r="AS242" s="488"/>
      <c r="AT242" s="488"/>
      <c r="AU242" s="488"/>
      <c r="AV242" s="488"/>
      <c r="AW242" s="488"/>
      <c r="AX242" s="488"/>
      <c r="AY242" s="488"/>
      <c r="AZ242" s="488"/>
      <c r="BA242" s="488"/>
      <c r="BB242" s="488"/>
      <c r="BC242" s="488"/>
      <c r="BD242" s="488"/>
      <c r="BE242" s="488"/>
      <c r="BF242" s="488"/>
      <c r="BG242" s="488"/>
      <c r="BH242" s="488"/>
      <c r="BI242" s="488"/>
    </row>
    <row r="243" spans="1:61" ht="30">
      <c r="A243" s="405">
        <f t="shared" si="63"/>
        <v>231</v>
      </c>
      <c r="B243" s="497" t="s">
        <v>153</v>
      </c>
      <c r="C243" s="498" t="s">
        <v>154</v>
      </c>
      <c r="D243" s="407" t="s">
        <v>294</v>
      </c>
      <c r="E243" s="407">
        <v>2</v>
      </c>
      <c r="F243" s="499" t="s">
        <v>154</v>
      </c>
      <c r="G243" s="409" t="s">
        <v>294</v>
      </c>
      <c r="H243" s="410">
        <v>2</v>
      </c>
      <c r="I243" s="410">
        <v>1.0569999999999999</v>
      </c>
      <c r="J243" s="410">
        <f t="shared" si="65"/>
        <v>2.1139999999999999</v>
      </c>
      <c r="K243" s="418" t="s">
        <v>605</v>
      </c>
      <c r="L243" s="418" t="s">
        <v>294</v>
      </c>
      <c r="M243" s="418">
        <v>1</v>
      </c>
      <c r="N243" s="410"/>
      <c r="O243" s="410"/>
      <c r="P243" s="410"/>
      <c r="Q243" s="410"/>
      <c r="R243" s="410"/>
      <c r="S243" s="410"/>
      <c r="T243" s="410"/>
      <c r="U243" s="410"/>
      <c r="V243" s="410"/>
      <c r="W243" s="410"/>
      <c r="X243" s="410"/>
      <c r="Y243" s="410"/>
      <c r="Z243" s="625"/>
      <c r="AA243" s="649">
        <f t="shared" si="66"/>
        <v>0</v>
      </c>
      <c r="AB243" s="411">
        <f t="shared" si="67"/>
        <v>0</v>
      </c>
      <c r="AC243" s="412">
        <f t="shared" si="75"/>
        <v>2</v>
      </c>
      <c r="AD243" s="413">
        <f t="shared" si="76"/>
        <v>2</v>
      </c>
      <c r="AE243" s="655"/>
      <c r="AF243" s="685">
        <f t="shared" si="64"/>
        <v>0</v>
      </c>
      <c r="AG243" s="474">
        <f t="shared" si="70"/>
        <v>0</v>
      </c>
      <c r="AH243" s="475">
        <f t="shared" si="77"/>
        <v>0</v>
      </c>
      <c r="AI243" s="487"/>
      <c r="AJ243" s="488"/>
      <c r="AK243" s="488"/>
      <c r="AL243" s="488"/>
      <c r="AM243" s="488"/>
      <c r="AN243" s="488"/>
      <c r="AO243" s="488"/>
      <c r="AP243" s="488"/>
      <c r="AQ243" s="488"/>
      <c r="AR243" s="488"/>
      <c r="AS243" s="488"/>
      <c r="AT243" s="488"/>
      <c r="AU243" s="488"/>
      <c r="AV243" s="488"/>
      <c r="AW243" s="488"/>
      <c r="AX243" s="488"/>
      <c r="AY243" s="488"/>
      <c r="AZ243" s="488"/>
      <c r="BA243" s="488"/>
      <c r="BB243" s="488"/>
      <c r="BC243" s="488"/>
      <c r="BD243" s="488"/>
      <c r="BE243" s="488"/>
      <c r="BF243" s="488"/>
      <c r="BG243" s="488"/>
      <c r="BH243" s="488"/>
      <c r="BI243" s="488"/>
    </row>
    <row r="244" spans="1:61">
      <c r="A244" s="405">
        <f t="shared" si="63"/>
        <v>232</v>
      </c>
      <c r="B244" s="497" t="s">
        <v>129</v>
      </c>
      <c r="C244" s="498" t="s">
        <v>121</v>
      </c>
      <c r="D244" s="407" t="s">
        <v>294</v>
      </c>
      <c r="E244" s="407">
        <v>4</v>
      </c>
      <c r="F244" s="499" t="s">
        <v>121</v>
      </c>
      <c r="G244" s="409" t="s">
        <v>294</v>
      </c>
      <c r="H244" s="410">
        <v>4</v>
      </c>
      <c r="I244" s="410">
        <v>2.17</v>
      </c>
      <c r="J244" s="410">
        <f t="shared" si="65"/>
        <v>8.68</v>
      </c>
      <c r="K244" s="418" t="s">
        <v>606</v>
      </c>
      <c r="L244" s="418" t="s">
        <v>294</v>
      </c>
      <c r="M244" s="418">
        <v>2</v>
      </c>
      <c r="N244" s="410"/>
      <c r="O244" s="410"/>
      <c r="P244" s="410"/>
      <c r="Q244" s="410"/>
      <c r="R244" s="410"/>
      <c r="S244" s="410"/>
      <c r="T244" s="410"/>
      <c r="U244" s="410"/>
      <c r="V244" s="410"/>
      <c r="W244" s="410"/>
      <c r="X244" s="410"/>
      <c r="Y244" s="410"/>
      <c r="Z244" s="625"/>
      <c r="AA244" s="649">
        <f t="shared" si="66"/>
        <v>0</v>
      </c>
      <c r="AB244" s="411">
        <f t="shared" si="67"/>
        <v>0</v>
      </c>
      <c r="AC244" s="412">
        <f t="shared" si="75"/>
        <v>4</v>
      </c>
      <c r="AD244" s="413">
        <f t="shared" si="76"/>
        <v>4</v>
      </c>
      <c r="AE244" s="655"/>
      <c r="AF244" s="685">
        <f t="shared" si="64"/>
        <v>0</v>
      </c>
      <c r="AG244" s="474">
        <f t="shared" si="70"/>
        <v>0</v>
      </c>
      <c r="AH244" s="475">
        <f t="shared" si="77"/>
        <v>0</v>
      </c>
      <c r="AI244" s="487"/>
      <c r="AJ244" s="488"/>
      <c r="AK244" s="488"/>
      <c r="AL244" s="488"/>
      <c r="AM244" s="488"/>
      <c r="AN244" s="488"/>
      <c r="AO244" s="488"/>
      <c r="AP244" s="488"/>
      <c r="AQ244" s="488"/>
      <c r="AR244" s="488"/>
      <c r="AS244" s="488"/>
      <c r="AT244" s="488"/>
      <c r="AU244" s="488"/>
      <c r="AV244" s="488"/>
      <c r="AW244" s="488"/>
      <c r="AX244" s="488"/>
      <c r="AY244" s="488"/>
      <c r="AZ244" s="488"/>
      <c r="BA244" s="488"/>
      <c r="BB244" s="488"/>
      <c r="BC244" s="488"/>
      <c r="BD244" s="488"/>
      <c r="BE244" s="488"/>
      <c r="BF244" s="488"/>
      <c r="BG244" s="488"/>
      <c r="BH244" s="488"/>
      <c r="BI244" s="488"/>
    </row>
    <row r="245" spans="1:61" ht="30" collapsed="1">
      <c r="A245" s="405">
        <f t="shared" si="63"/>
        <v>233</v>
      </c>
      <c r="B245" s="497" t="s">
        <v>155</v>
      </c>
      <c r="C245" s="498" t="s">
        <v>156</v>
      </c>
      <c r="D245" s="407" t="s">
        <v>294</v>
      </c>
      <c r="E245" s="407">
        <v>1</v>
      </c>
      <c r="F245" s="499" t="s">
        <v>156</v>
      </c>
      <c r="G245" s="409" t="s">
        <v>294</v>
      </c>
      <c r="H245" s="410">
        <v>1</v>
      </c>
      <c r="I245" s="410">
        <v>0.72099999999999997</v>
      </c>
      <c r="J245" s="410">
        <f t="shared" si="65"/>
        <v>0.72099999999999997</v>
      </c>
      <c r="K245" s="418" t="s">
        <v>607</v>
      </c>
      <c r="L245" s="418" t="s">
        <v>294</v>
      </c>
      <c r="M245" s="418">
        <v>4</v>
      </c>
      <c r="N245" s="410"/>
      <c r="O245" s="410"/>
      <c r="P245" s="410"/>
      <c r="Q245" s="410"/>
      <c r="R245" s="410"/>
      <c r="S245" s="410"/>
      <c r="T245" s="410"/>
      <c r="U245" s="410"/>
      <c r="V245" s="410"/>
      <c r="W245" s="410"/>
      <c r="X245" s="410"/>
      <c r="Y245" s="410"/>
      <c r="Z245" s="625"/>
      <c r="AA245" s="649">
        <f t="shared" si="66"/>
        <v>0</v>
      </c>
      <c r="AB245" s="411">
        <f t="shared" si="67"/>
        <v>0</v>
      </c>
      <c r="AC245" s="412">
        <f t="shared" si="75"/>
        <v>1</v>
      </c>
      <c r="AD245" s="413">
        <f t="shared" si="76"/>
        <v>1</v>
      </c>
      <c r="AE245" s="655"/>
      <c r="AF245" s="685">
        <f t="shared" si="64"/>
        <v>0</v>
      </c>
      <c r="AG245" s="474">
        <f t="shared" si="70"/>
        <v>0</v>
      </c>
      <c r="AH245" s="475">
        <f t="shared" si="77"/>
        <v>0</v>
      </c>
      <c r="AI245" s="487"/>
      <c r="AJ245" s="488"/>
      <c r="AK245" s="488"/>
      <c r="AL245" s="488"/>
      <c r="AM245" s="488"/>
      <c r="AN245" s="488"/>
      <c r="AO245" s="488"/>
      <c r="AP245" s="488"/>
      <c r="AQ245" s="488"/>
      <c r="AR245" s="488"/>
      <c r="AS245" s="488"/>
      <c r="AT245" s="488"/>
      <c r="AU245" s="488"/>
      <c r="AV245" s="488"/>
      <c r="AW245" s="488"/>
      <c r="AX245" s="488"/>
      <c r="AY245" s="488"/>
      <c r="AZ245" s="488"/>
      <c r="BA245" s="488"/>
      <c r="BB245" s="488"/>
      <c r="BC245" s="488"/>
      <c r="BD245" s="488"/>
      <c r="BE245" s="488"/>
      <c r="BF245" s="488"/>
      <c r="BG245" s="488"/>
      <c r="BH245" s="488"/>
      <c r="BI245" s="488"/>
    </row>
    <row r="246" spans="1:61" ht="30" hidden="1" outlineLevel="1">
      <c r="A246" s="405">
        <f t="shared" si="63"/>
        <v>234</v>
      </c>
      <c r="B246" s="497" t="s">
        <v>138</v>
      </c>
      <c r="C246" s="498" t="s">
        <v>139</v>
      </c>
      <c r="D246" s="407" t="s">
        <v>291</v>
      </c>
      <c r="E246" s="407">
        <v>400</v>
      </c>
      <c r="F246" s="499"/>
      <c r="G246" s="409"/>
      <c r="H246" s="410"/>
      <c r="I246" s="410">
        <v>0.29399999999999998</v>
      </c>
      <c r="J246" s="410">
        <f t="shared" si="65"/>
        <v>0</v>
      </c>
      <c r="K246" s="418"/>
      <c r="L246" s="418"/>
      <c r="M246" s="418"/>
      <c r="N246" s="410"/>
      <c r="O246" s="410"/>
      <c r="P246" s="410"/>
      <c r="Q246" s="410"/>
      <c r="R246" s="410"/>
      <c r="S246" s="410"/>
      <c r="T246" s="410"/>
      <c r="U246" s="410"/>
      <c r="V246" s="410"/>
      <c r="W246" s="410"/>
      <c r="X246" s="410"/>
      <c r="Y246" s="410"/>
      <c r="Z246" s="625"/>
      <c r="AA246" s="649">
        <f t="shared" si="66"/>
        <v>0</v>
      </c>
      <c r="AB246" s="411">
        <f t="shared" si="67"/>
        <v>0</v>
      </c>
      <c r="AC246" s="412"/>
      <c r="AD246" s="413">
        <f t="shared" si="76"/>
        <v>400</v>
      </c>
      <c r="AE246" s="655"/>
      <c r="AF246" s="685">
        <f t="shared" si="64"/>
        <v>0</v>
      </c>
      <c r="AG246" s="474">
        <f t="shared" si="70"/>
        <v>0</v>
      </c>
      <c r="AH246" s="475">
        <f t="shared" si="77"/>
        <v>0</v>
      </c>
      <c r="AI246" s="487"/>
      <c r="AJ246" s="488"/>
      <c r="AK246" s="488"/>
      <c r="AL246" s="488"/>
      <c r="AM246" s="488"/>
      <c r="AN246" s="488"/>
      <c r="AO246" s="488"/>
      <c r="AP246" s="488"/>
      <c r="AQ246" s="488"/>
      <c r="AR246" s="488"/>
      <c r="AS246" s="488"/>
      <c r="AT246" s="488"/>
      <c r="AU246" s="488"/>
      <c r="AV246" s="488"/>
      <c r="AW246" s="488"/>
      <c r="AX246" s="488"/>
      <c r="AY246" s="488"/>
      <c r="AZ246" s="488"/>
      <c r="BA246" s="488"/>
      <c r="BB246" s="488"/>
      <c r="BC246" s="488"/>
      <c r="BD246" s="488"/>
      <c r="BE246" s="488"/>
      <c r="BF246" s="488"/>
      <c r="BG246" s="488"/>
      <c r="BH246" s="488"/>
      <c r="BI246" s="488"/>
    </row>
    <row r="247" spans="1:61" ht="30" hidden="1" outlineLevel="1">
      <c r="A247" s="405">
        <f t="shared" si="63"/>
        <v>235</v>
      </c>
      <c r="B247" s="497" t="s">
        <v>157</v>
      </c>
      <c r="C247" s="498" t="s">
        <v>1025</v>
      </c>
      <c r="D247" s="407" t="s">
        <v>291</v>
      </c>
      <c r="E247" s="407">
        <v>400</v>
      </c>
      <c r="F247" s="499"/>
      <c r="G247" s="409"/>
      <c r="H247" s="410"/>
      <c r="I247" s="410">
        <v>0.75600000000000001</v>
      </c>
      <c r="J247" s="410">
        <f t="shared" si="65"/>
        <v>0</v>
      </c>
      <c r="K247" s="418"/>
      <c r="L247" s="418"/>
      <c r="M247" s="418"/>
      <c r="N247" s="410"/>
      <c r="O247" s="410"/>
      <c r="P247" s="410"/>
      <c r="Q247" s="410"/>
      <c r="R247" s="410"/>
      <c r="S247" s="410"/>
      <c r="T247" s="410"/>
      <c r="U247" s="410"/>
      <c r="V247" s="410"/>
      <c r="W247" s="410"/>
      <c r="X247" s="410"/>
      <c r="Y247" s="410"/>
      <c r="Z247" s="625"/>
      <c r="AA247" s="649">
        <f t="shared" si="66"/>
        <v>0</v>
      </c>
      <c r="AB247" s="411">
        <f t="shared" si="67"/>
        <v>0</v>
      </c>
      <c r="AC247" s="412"/>
      <c r="AD247" s="413">
        <f t="shared" si="76"/>
        <v>400</v>
      </c>
      <c r="AE247" s="655"/>
      <c r="AF247" s="685">
        <f t="shared" si="64"/>
        <v>0</v>
      </c>
      <c r="AG247" s="474">
        <f t="shared" si="70"/>
        <v>0</v>
      </c>
      <c r="AH247" s="475">
        <f t="shared" si="77"/>
        <v>0</v>
      </c>
      <c r="AI247" s="487"/>
      <c r="AJ247" s="488"/>
      <c r="AK247" s="488"/>
      <c r="AL247" s="488"/>
      <c r="AM247" s="488"/>
      <c r="AN247" s="488"/>
      <c r="AO247" s="488"/>
      <c r="AP247" s="488"/>
      <c r="AQ247" s="488"/>
      <c r="AR247" s="488"/>
      <c r="AS247" s="488"/>
      <c r="AT247" s="488"/>
      <c r="AU247" s="488"/>
      <c r="AV247" s="488"/>
      <c r="AW247" s="488"/>
      <c r="AX247" s="488"/>
      <c r="AY247" s="488"/>
      <c r="AZ247" s="488"/>
      <c r="BA247" s="488"/>
      <c r="BB247" s="488"/>
      <c r="BC247" s="488"/>
      <c r="BD247" s="488"/>
      <c r="BE247" s="488"/>
      <c r="BF247" s="488"/>
      <c r="BG247" s="488"/>
      <c r="BH247" s="488"/>
      <c r="BI247" s="488"/>
    </row>
    <row r="248" spans="1:61" hidden="1" outlineLevel="1">
      <c r="A248" s="405">
        <f t="shared" si="63"/>
        <v>236</v>
      </c>
      <c r="B248" s="497" t="s">
        <v>158</v>
      </c>
      <c r="C248" s="498" t="s">
        <v>159</v>
      </c>
      <c r="D248" s="407" t="s">
        <v>291</v>
      </c>
      <c r="E248" s="407">
        <v>400</v>
      </c>
      <c r="F248" s="499"/>
      <c r="G248" s="409"/>
      <c r="H248" s="410"/>
      <c r="I248" s="410">
        <v>0.63</v>
      </c>
      <c r="J248" s="410">
        <f t="shared" si="65"/>
        <v>0</v>
      </c>
      <c r="K248" s="418"/>
      <c r="L248" s="418"/>
      <c r="M248" s="418"/>
      <c r="N248" s="410"/>
      <c r="O248" s="410"/>
      <c r="P248" s="410"/>
      <c r="Q248" s="410"/>
      <c r="R248" s="410"/>
      <c r="S248" s="410"/>
      <c r="T248" s="410"/>
      <c r="U248" s="410"/>
      <c r="V248" s="410"/>
      <c r="W248" s="410"/>
      <c r="X248" s="410"/>
      <c r="Y248" s="410"/>
      <c r="Z248" s="625"/>
      <c r="AA248" s="649">
        <f t="shared" si="66"/>
        <v>0</v>
      </c>
      <c r="AB248" s="411">
        <f t="shared" si="67"/>
        <v>0</v>
      </c>
      <c r="AC248" s="412"/>
      <c r="AD248" s="413">
        <f t="shared" si="76"/>
        <v>400</v>
      </c>
      <c r="AE248" s="655"/>
      <c r="AF248" s="685">
        <f t="shared" si="64"/>
        <v>0</v>
      </c>
      <c r="AG248" s="474">
        <f t="shared" si="70"/>
        <v>0</v>
      </c>
      <c r="AH248" s="475">
        <f t="shared" si="77"/>
        <v>0</v>
      </c>
      <c r="AI248" s="487"/>
      <c r="AJ248" s="488"/>
      <c r="AK248" s="488"/>
      <c r="AL248" s="488"/>
      <c r="AM248" s="488"/>
      <c r="AN248" s="488"/>
      <c r="AO248" s="488"/>
      <c r="AP248" s="488"/>
      <c r="AQ248" s="488"/>
      <c r="AR248" s="488"/>
      <c r="AS248" s="488"/>
      <c r="AT248" s="488"/>
      <c r="AU248" s="488"/>
      <c r="AV248" s="488"/>
      <c r="AW248" s="488"/>
      <c r="AX248" s="488"/>
      <c r="AY248" s="488"/>
      <c r="AZ248" s="488"/>
      <c r="BA248" s="488"/>
      <c r="BB248" s="488"/>
      <c r="BC248" s="488"/>
      <c r="BD248" s="488"/>
      <c r="BE248" s="488"/>
      <c r="BF248" s="488"/>
      <c r="BG248" s="488"/>
      <c r="BH248" s="488"/>
      <c r="BI248" s="488"/>
    </row>
    <row r="249" spans="1:61" ht="30" collapsed="1">
      <c r="A249" s="405">
        <f t="shared" si="63"/>
        <v>237</v>
      </c>
      <c r="B249" s="497"/>
      <c r="C249" s="498"/>
      <c r="D249" s="407"/>
      <c r="E249" s="407"/>
      <c r="F249" s="499" t="s">
        <v>796</v>
      </c>
      <c r="G249" s="409" t="s">
        <v>291</v>
      </c>
      <c r="H249" s="410">
        <v>400</v>
      </c>
      <c r="I249" s="410">
        <v>0.76300000000000001</v>
      </c>
      <c r="J249" s="410">
        <f t="shared" si="65"/>
        <v>305.2</v>
      </c>
      <c r="K249" s="418" t="s">
        <v>608</v>
      </c>
      <c r="L249" s="418" t="s">
        <v>294</v>
      </c>
      <c r="M249" s="418">
        <v>1</v>
      </c>
      <c r="N249" s="410"/>
      <c r="O249" s="410"/>
      <c r="P249" s="410"/>
      <c r="Q249" s="410"/>
      <c r="R249" s="410"/>
      <c r="S249" s="410"/>
      <c r="T249" s="410"/>
      <c r="U249" s="410"/>
      <c r="V249" s="410"/>
      <c r="W249" s="410"/>
      <c r="X249" s="410"/>
      <c r="Y249" s="410"/>
      <c r="Z249" s="625"/>
      <c r="AA249" s="649">
        <f t="shared" si="66"/>
        <v>0</v>
      </c>
      <c r="AB249" s="411">
        <f t="shared" si="67"/>
        <v>0</v>
      </c>
      <c r="AC249" s="412">
        <f>H249-AB249</f>
        <v>400</v>
      </c>
      <c r="AD249" s="413">
        <f t="shared" si="76"/>
        <v>0</v>
      </c>
      <c r="AE249" s="655"/>
      <c r="AF249" s="685">
        <f t="shared" si="64"/>
        <v>0</v>
      </c>
      <c r="AG249" s="474">
        <f t="shared" si="70"/>
        <v>0</v>
      </c>
      <c r="AH249" s="475">
        <f t="shared" si="77"/>
        <v>0</v>
      </c>
      <c r="AI249" s="487"/>
      <c r="AJ249" s="488"/>
      <c r="AK249" s="488"/>
      <c r="AL249" s="488"/>
      <c r="AM249" s="488"/>
      <c r="AN249" s="488"/>
      <c r="AO249" s="488"/>
      <c r="AP249" s="488"/>
      <c r="AQ249" s="488"/>
      <c r="AR249" s="488"/>
      <c r="AS249" s="488"/>
      <c r="AT249" s="488"/>
      <c r="AU249" s="488"/>
      <c r="AV249" s="488"/>
      <c r="AW249" s="488"/>
      <c r="AX249" s="488"/>
      <c r="AY249" s="488"/>
      <c r="AZ249" s="488"/>
      <c r="BA249" s="488"/>
      <c r="BB249" s="488"/>
      <c r="BC249" s="488"/>
      <c r="BD249" s="488"/>
      <c r="BE249" s="488"/>
      <c r="BF249" s="488"/>
      <c r="BG249" s="488"/>
      <c r="BH249" s="488"/>
      <c r="BI249" s="488"/>
    </row>
    <row r="250" spans="1:61" ht="30" hidden="1" outlineLevel="1">
      <c r="A250" s="405">
        <f t="shared" si="63"/>
        <v>238</v>
      </c>
      <c r="B250" s="497" t="s">
        <v>160</v>
      </c>
      <c r="C250" s="498" t="s">
        <v>1026</v>
      </c>
      <c r="D250" s="407" t="s">
        <v>291</v>
      </c>
      <c r="E250" s="407">
        <v>200</v>
      </c>
      <c r="F250" s="499"/>
      <c r="G250" s="409"/>
      <c r="H250" s="410"/>
      <c r="I250" s="410">
        <v>0.59899999999999998</v>
      </c>
      <c r="J250" s="410">
        <f t="shared" si="65"/>
        <v>0</v>
      </c>
      <c r="K250" s="418"/>
      <c r="L250" s="418"/>
      <c r="M250" s="418"/>
      <c r="N250" s="410"/>
      <c r="O250" s="410"/>
      <c r="P250" s="410"/>
      <c r="Q250" s="410"/>
      <c r="R250" s="410"/>
      <c r="S250" s="410"/>
      <c r="T250" s="410"/>
      <c r="U250" s="410"/>
      <c r="V250" s="410"/>
      <c r="W250" s="410"/>
      <c r="X250" s="410"/>
      <c r="Y250" s="410"/>
      <c r="Z250" s="625"/>
      <c r="AA250" s="649">
        <f t="shared" si="66"/>
        <v>0</v>
      </c>
      <c r="AB250" s="411">
        <f t="shared" si="67"/>
        <v>0</v>
      </c>
      <c r="AC250" s="412"/>
      <c r="AD250" s="413">
        <f t="shared" si="76"/>
        <v>200</v>
      </c>
      <c r="AE250" s="655"/>
      <c r="AF250" s="685">
        <f t="shared" si="64"/>
        <v>0</v>
      </c>
      <c r="AG250" s="474">
        <f t="shared" si="70"/>
        <v>0</v>
      </c>
      <c r="AH250" s="475">
        <f t="shared" si="77"/>
        <v>0</v>
      </c>
      <c r="AI250" s="487"/>
      <c r="AJ250" s="488"/>
      <c r="AK250" s="488"/>
      <c r="AL250" s="488"/>
      <c r="AM250" s="488"/>
      <c r="AN250" s="488"/>
      <c r="AO250" s="488"/>
      <c r="AP250" s="488"/>
      <c r="AQ250" s="488"/>
      <c r="AR250" s="488"/>
      <c r="AS250" s="488"/>
      <c r="AT250" s="488"/>
      <c r="AU250" s="488"/>
      <c r="AV250" s="488"/>
      <c r="AW250" s="488"/>
      <c r="AX250" s="488"/>
      <c r="AY250" s="488"/>
      <c r="AZ250" s="488"/>
      <c r="BA250" s="488"/>
      <c r="BB250" s="488"/>
      <c r="BC250" s="488"/>
      <c r="BD250" s="488"/>
      <c r="BE250" s="488"/>
      <c r="BF250" s="488"/>
      <c r="BG250" s="488"/>
      <c r="BH250" s="488"/>
      <c r="BI250" s="488"/>
    </row>
    <row r="251" spans="1:61" ht="30">
      <c r="A251" s="405">
        <f t="shared" si="63"/>
        <v>239</v>
      </c>
      <c r="B251" s="497"/>
      <c r="C251" s="498"/>
      <c r="D251" s="407"/>
      <c r="E251" s="407"/>
      <c r="F251" s="669" t="s">
        <v>797</v>
      </c>
      <c r="G251" s="409" t="s">
        <v>291</v>
      </c>
      <c r="H251" s="410">
        <v>20</v>
      </c>
      <c r="I251" s="410">
        <v>0.152</v>
      </c>
      <c r="J251" s="410">
        <f t="shared" si="65"/>
        <v>3.04</v>
      </c>
      <c r="K251" s="418" t="s">
        <v>798</v>
      </c>
      <c r="L251" s="418" t="s">
        <v>291</v>
      </c>
      <c r="M251" s="418">
        <v>20</v>
      </c>
      <c r="N251" s="410"/>
      <c r="O251" s="410"/>
      <c r="P251" s="410"/>
      <c r="Q251" s="410"/>
      <c r="R251" s="410"/>
      <c r="S251" s="410"/>
      <c r="T251" s="410"/>
      <c r="U251" s="410"/>
      <c r="V251" s="410"/>
      <c r="W251" s="410"/>
      <c r="X251" s="410"/>
      <c r="Y251" s="410"/>
      <c r="Z251" s="625"/>
      <c r="AA251" s="649">
        <f t="shared" si="66"/>
        <v>0</v>
      </c>
      <c r="AB251" s="411">
        <f t="shared" si="67"/>
        <v>0</v>
      </c>
      <c r="AC251" s="412">
        <f>H251-AB251</f>
        <v>20</v>
      </c>
      <c r="AD251" s="413">
        <f t="shared" si="76"/>
        <v>0</v>
      </c>
      <c r="AE251" s="655"/>
      <c r="AF251" s="685">
        <f t="shared" si="64"/>
        <v>0</v>
      </c>
      <c r="AG251" s="474">
        <f t="shared" si="70"/>
        <v>0</v>
      </c>
      <c r="AH251" s="475">
        <f t="shared" si="77"/>
        <v>0</v>
      </c>
      <c r="AI251" s="487"/>
      <c r="AJ251" s="488"/>
      <c r="AK251" s="488"/>
      <c r="AL251" s="488"/>
      <c r="AM251" s="488"/>
      <c r="AN251" s="488"/>
      <c r="AO251" s="488"/>
      <c r="AP251" s="488"/>
      <c r="AQ251" s="488"/>
      <c r="AR251" s="488"/>
      <c r="AS251" s="488"/>
      <c r="AT251" s="488"/>
      <c r="AU251" s="488"/>
      <c r="AV251" s="488"/>
      <c r="AW251" s="488"/>
      <c r="AX251" s="488"/>
      <c r="AY251" s="488"/>
      <c r="AZ251" s="488"/>
      <c r="BA251" s="488"/>
      <c r="BB251" s="488"/>
      <c r="BC251" s="488"/>
      <c r="BD251" s="488"/>
      <c r="BE251" s="488"/>
      <c r="BF251" s="488"/>
      <c r="BG251" s="488"/>
      <c r="BH251" s="488"/>
      <c r="BI251" s="488"/>
    </row>
    <row r="252" spans="1:61" ht="30">
      <c r="A252" s="405">
        <f t="shared" si="63"/>
        <v>240</v>
      </c>
      <c r="B252" s="497" t="s">
        <v>1027</v>
      </c>
      <c r="C252" s="498" t="s">
        <v>161</v>
      </c>
      <c r="D252" s="407" t="s">
        <v>291</v>
      </c>
      <c r="E252" s="407">
        <v>200</v>
      </c>
      <c r="F252" s="499" t="s">
        <v>161</v>
      </c>
      <c r="G252" s="409" t="s">
        <v>291</v>
      </c>
      <c r="H252" s="410">
        <v>20</v>
      </c>
      <c r="I252" s="410">
        <v>0.129</v>
      </c>
      <c r="J252" s="410">
        <f t="shared" si="65"/>
        <v>2.58</v>
      </c>
      <c r="K252" s="418" t="s">
        <v>799</v>
      </c>
      <c r="L252" s="418" t="s">
        <v>291</v>
      </c>
      <c r="M252" s="418">
        <v>20</v>
      </c>
      <c r="N252" s="410"/>
      <c r="O252" s="410"/>
      <c r="P252" s="410"/>
      <c r="Q252" s="410"/>
      <c r="R252" s="410"/>
      <c r="S252" s="410"/>
      <c r="T252" s="410"/>
      <c r="U252" s="410"/>
      <c r="V252" s="410"/>
      <c r="W252" s="410"/>
      <c r="X252" s="410"/>
      <c r="Y252" s="410"/>
      <c r="Z252" s="625"/>
      <c r="AA252" s="649">
        <f t="shared" si="66"/>
        <v>0</v>
      </c>
      <c r="AB252" s="411">
        <f t="shared" si="67"/>
        <v>0</v>
      </c>
      <c r="AC252" s="412">
        <f>H252-AB252</f>
        <v>20</v>
      </c>
      <c r="AD252" s="413">
        <f t="shared" si="76"/>
        <v>200</v>
      </c>
      <c r="AE252" s="655"/>
      <c r="AF252" s="685">
        <f t="shared" si="64"/>
        <v>0</v>
      </c>
      <c r="AG252" s="474">
        <f t="shared" si="70"/>
        <v>0</v>
      </c>
      <c r="AH252" s="475">
        <f t="shared" si="77"/>
        <v>0</v>
      </c>
      <c r="AI252" s="487"/>
      <c r="AJ252" s="488"/>
      <c r="AK252" s="488"/>
      <c r="AL252" s="488"/>
      <c r="AM252" s="488"/>
      <c r="AN252" s="488"/>
      <c r="AO252" s="488"/>
      <c r="AP252" s="488"/>
      <c r="AQ252" s="488"/>
      <c r="AR252" s="488"/>
      <c r="AS252" s="488"/>
      <c r="AT252" s="488"/>
      <c r="AU252" s="488"/>
      <c r="AV252" s="488"/>
      <c r="AW252" s="488"/>
      <c r="AX252" s="488"/>
      <c r="AY252" s="488"/>
      <c r="AZ252" s="488"/>
      <c r="BA252" s="488"/>
      <c r="BB252" s="488"/>
      <c r="BC252" s="488"/>
      <c r="BD252" s="488"/>
      <c r="BE252" s="488"/>
      <c r="BF252" s="488"/>
      <c r="BG252" s="488"/>
      <c r="BH252" s="488"/>
      <c r="BI252" s="488"/>
    </row>
    <row r="253" spans="1:61" ht="30">
      <c r="A253" s="405">
        <f t="shared" si="63"/>
        <v>241</v>
      </c>
      <c r="B253" s="497"/>
      <c r="C253" s="498"/>
      <c r="D253" s="407"/>
      <c r="E253" s="407"/>
      <c r="F253" s="669" t="s">
        <v>800</v>
      </c>
      <c r="G253" s="409" t="s">
        <v>294</v>
      </c>
      <c r="H253" s="410">
        <v>10</v>
      </c>
      <c r="I253" s="410">
        <v>0.129</v>
      </c>
      <c r="J253" s="410">
        <f t="shared" si="65"/>
        <v>1.29</v>
      </c>
      <c r="K253" s="418" t="s">
        <v>801</v>
      </c>
      <c r="L253" s="418" t="s">
        <v>482</v>
      </c>
      <c r="M253" s="418">
        <v>10</v>
      </c>
      <c r="N253" s="410"/>
      <c r="O253" s="410"/>
      <c r="P253" s="410"/>
      <c r="Q253" s="410"/>
      <c r="R253" s="410"/>
      <c r="S253" s="410"/>
      <c r="T253" s="410"/>
      <c r="U253" s="410"/>
      <c r="V253" s="410"/>
      <c r="W253" s="410"/>
      <c r="X253" s="410"/>
      <c r="Y253" s="410"/>
      <c r="Z253" s="625"/>
      <c r="AA253" s="649">
        <f t="shared" si="66"/>
        <v>0</v>
      </c>
      <c r="AB253" s="411">
        <f t="shared" si="67"/>
        <v>0</v>
      </c>
      <c r="AC253" s="412">
        <f>H253-AB253</f>
        <v>10</v>
      </c>
      <c r="AD253" s="413">
        <f t="shared" si="76"/>
        <v>0</v>
      </c>
      <c r="AE253" s="655"/>
      <c r="AF253" s="685">
        <f t="shared" si="64"/>
        <v>0</v>
      </c>
      <c r="AG253" s="474">
        <f t="shared" si="70"/>
        <v>0</v>
      </c>
      <c r="AH253" s="475">
        <f t="shared" si="77"/>
        <v>0</v>
      </c>
      <c r="AI253" s="487"/>
      <c r="AJ253" s="488"/>
      <c r="AK253" s="488"/>
      <c r="AL253" s="488"/>
      <c r="AM253" s="488"/>
      <c r="AN253" s="488"/>
      <c r="AO253" s="488"/>
      <c r="AP253" s="488"/>
      <c r="AQ253" s="488"/>
      <c r="AR253" s="488"/>
      <c r="AS253" s="488"/>
      <c r="AT253" s="488"/>
      <c r="AU253" s="488"/>
      <c r="AV253" s="488"/>
      <c r="AW253" s="488"/>
      <c r="AX253" s="488"/>
      <c r="AY253" s="488"/>
      <c r="AZ253" s="488"/>
      <c r="BA253" s="488"/>
      <c r="BB253" s="488"/>
      <c r="BC253" s="488"/>
      <c r="BD253" s="488"/>
      <c r="BE253" s="488"/>
      <c r="BF253" s="488"/>
      <c r="BG253" s="488"/>
      <c r="BH253" s="488"/>
      <c r="BI253" s="488"/>
    </row>
    <row r="254" spans="1:61" s="751" customFormat="1">
      <c r="A254" s="405"/>
      <c r="B254" s="497"/>
      <c r="C254" s="498"/>
      <c r="D254" s="407"/>
      <c r="E254" s="407"/>
      <c r="F254" s="752" t="s">
        <v>1191</v>
      </c>
      <c r="G254" s="409"/>
      <c r="H254" s="410"/>
      <c r="I254" s="410"/>
      <c r="J254" s="410"/>
      <c r="K254" s="418"/>
      <c r="L254" s="418"/>
      <c r="M254" s="418"/>
      <c r="N254" s="410"/>
      <c r="O254" s="410"/>
      <c r="P254" s="410"/>
      <c r="Q254" s="410"/>
      <c r="R254" s="410"/>
      <c r="S254" s="410"/>
      <c r="T254" s="410"/>
      <c r="U254" s="410"/>
      <c r="V254" s="410"/>
      <c r="W254" s="410"/>
      <c r="X254" s="410"/>
      <c r="Y254" s="410"/>
      <c r="Z254" s="625"/>
      <c r="AA254" s="649"/>
      <c r="AB254" s="411"/>
      <c r="AC254" s="412"/>
      <c r="AD254" s="413"/>
      <c r="AE254" s="655"/>
      <c r="AF254" s="685"/>
      <c r="AG254" s="474"/>
      <c r="AH254" s="475"/>
      <c r="AI254" s="487"/>
      <c r="AJ254" s="488"/>
      <c r="AK254" s="488"/>
      <c r="AL254" s="488"/>
      <c r="AM254" s="488"/>
      <c r="AN254" s="488"/>
      <c r="AO254" s="488"/>
      <c r="AP254" s="488"/>
      <c r="AQ254" s="488"/>
      <c r="AR254" s="488"/>
      <c r="AS254" s="488"/>
      <c r="AT254" s="488"/>
      <c r="AU254" s="488"/>
      <c r="AV254" s="488"/>
      <c r="AW254" s="488"/>
      <c r="AX254" s="488"/>
      <c r="AY254" s="488"/>
      <c r="AZ254" s="488"/>
      <c r="BA254" s="488"/>
      <c r="BB254" s="488"/>
      <c r="BC254" s="488"/>
      <c r="BD254" s="488"/>
      <c r="BE254" s="488"/>
      <c r="BF254" s="488"/>
      <c r="BG254" s="488"/>
      <c r="BH254" s="488"/>
      <c r="BI254" s="488"/>
    </row>
    <row r="255" spans="1:61" s="65" customFormat="1">
      <c r="A255" s="397">
        <f>A253+1</f>
        <v>242</v>
      </c>
      <c r="B255" s="501"/>
      <c r="C255" s="502" t="s">
        <v>162</v>
      </c>
      <c r="D255" s="423"/>
      <c r="E255" s="423"/>
      <c r="F255" s="503" t="s">
        <v>162</v>
      </c>
      <c r="G255" s="424"/>
      <c r="H255" s="425"/>
      <c r="I255" s="425"/>
      <c r="J255" s="425"/>
      <c r="K255" s="425"/>
      <c r="L255" s="425"/>
      <c r="M255" s="425"/>
      <c r="N255" s="425"/>
      <c r="O255" s="425"/>
      <c r="P255" s="425"/>
      <c r="Q255" s="425"/>
      <c r="R255" s="425"/>
      <c r="S255" s="425"/>
      <c r="T255" s="425"/>
      <c r="U255" s="425"/>
      <c r="V255" s="425"/>
      <c r="W255" s="425"/>
      <c r="X255" s="425"/>
      <c r="Y255" s="425"/>
      <c r="Z255" s="631"/>
      <c r="AA255" s="663"/>
      <c r="AB255" s="426"/>
      <c r="AC255" s="427"/>
      <c r="AD255" s="424"/>
      <c r="AE255" s="642"/>
      <c r="AF255" s="687">
        <f t="shared" si="64"/>
        <v>0</v>
      </c>
      <c r="AG255" s="476"/>
      <c r="AH255" s="477"/>
      <c r="AI255" s="485"/>
      <c r="AJ255" s="486"/>
      <c r="AK255" s="486"/>
      <c r="AL255" s="486"/>
      <c r="AM255" s="486"/>
      <c r="AN255" s="486"/>
      <c r="AO255" s="486"/>
      <c r="AP255" s="486"/>
      <c r="AQ255" s="486"/>
      <c r="AR255" s="486"/>
      <c r="AS255" s="486"/>
      <c r="AT255" s="486"/>
      <c r="AU255" s="486"/>
      <c r="AV255" s="486"/>
      <c r="AW255" s="486"/>
      <c r="AX255" s="486"/>
      <c r="AY255" s="486"/>
      <c r="AZ255" s="486"/>
      <c r="BA255" s="486"/>
      <c r="BB255" s="486"/>
      <c r="BC255" s="486"/>
      <c r="BD255" s="486"/>
      <c r="BE255" s="486"/>
      <c r="BF255" s="486"/>
      <c r="BG255" s="486"/>
      <c r="BH255" s="486"/>
      <c r="BI255" s="486"/>
    </row>
    <row r="256" spans="1:61" ht="30">
      <c r="A256" s="405">
        <f t="shared" si="63"/>
        <v>243</v>
      </c>
      <c r="B256" s="497" t="s">
        <v>132</v>
      </c>
      <c r="C256" s="498" t="s">
        <v>133</v>
      </c>
      <c r="D256" s="407" t="s">
        <v>294</v>
      </c>
      <c r="E256" s="407">
        <v>1</v>
      </c>
      <c r="F256" s="499" t="s">
        <v>133</v>
      </c>
      <c r="G256" s="409" t="s">
        <v>294</v>
      </c>
      <c r="H256" s="410">
        <v>1</v>
      </c>
      <c r="I256" s="410">
        <v>0.58799999999999997</v>
      </c>
      <c r="J256" s="410">
        <f t="shared" si="65"/>
        <v>0.58799999999999997</v>
      </c>
      <c r="K256" s="418" t="s">
        <v>601</v>
      </c>
      <c r="L256" s="418" t="s">
        <v>294</v>
      </c>
      <c r="M256" s="418">
        <v>1</v>
      </c>
      <c r="N256" s="410"/>
      <c r="O256" s="410"/>
      <c r="P256" s="410"/>
      <c r="Q256" s="410"/>
      <c r="R256" s="410"/>
      <c r="S256" s="410"/>
      <c r="T256" s="410"/>
      <c r="U256" s="410"/>
      <c r="V256" s="410"/>
      <c r="W256" s="410"/>
      <c r="X256" s="410"/>
      <c r="Y256" s="410"/>
      <c r="Z256" s="625"/>
      <c r="AA256" s="649">
        <f t="shared" si="66"/>
        <v>0</v>
      </c>
      <c r="AB256" s="411">
        <f t="shared" si="67"/>
        <v>0</v>
      </c>
      <c r="AC256" s="412">
        <f>H256-AB256</f>
        <v>1</v>
      </c>
      <c r="AD256" s="413">
        <f t="shared" ref="AD256:AD261" si="78">E256-AB256</f>
        <v>1</v>
      </c>
      <c r="AE256" s="655"/>
      <c r="AF256" s="685">
        <f t="shared" si="64"/>
        <v>0</v>
      </c>
      <c r="AG256" s="474">
        <f t="shared" si="70"/>
        <v>0</v>
      </c>
      <c r="AH256" s="475">
        <f t="shared" ref="AH256:AH261" si="79">AB256-AG256</f>
        <v>0</v>
      </c>
      <c r="AI256" s="487"/>
      <c r="AJ256" s="488"/>
      <c r="AK256" s="488"/>
      <c r="AL256" s="488"/>
      <c r="AM256" s="488"/>
      <c r="AN256" s="488"/>
      <c r="AO256" s="488"/>
      <c r="AP256" s="488"/>
      <c r="AQ256" s="488"/>
      <c r="AR256" s="488"/>
      <c r="AS256" s="488"/>
      <c r="AT256" s="488"/>
      <c r="AU256" s="488"/>
      <c r="AV256" s="488"/>
      <c r="AW256" s="488"/>
      <c r="AX256" s="488"/>
      <c r="AY256" s="488"/>
      <c r="AZ256" s="488"/>
      <c r="BA256" s="488"/>
      <c r="BB256" s="488"/>
      <c r="BC256" s="488"/>
      <c r="BD256" s="488"/>
      <c r="BE256" s="488"/>
      <c r="BF256" s="488"/>
      <c r="BG256" s="488"/>
      <c r="BH256" s="488"/>
      <c r="BI256" s="488"/>
    </row>
    <row r="257" spans="1:61" ht="30">
      <c r="A257" s="405">
        <f t="shared" si="63"/>
        <v>244</v>
      </c>
      <c r="B257" s="497" t="s">
        <v>132</v>
      </c>
      <c r="C257" s="498" t="s">
        <v>133</v>
      </c>
      <c r="D257" s="407" t="s">
        <v>294</v>
      </c>
      <c r="E257" s="407">
        <v>1</v>
      </c>
      <c r="F257" s="499" t="s">
        <v>133</v>
      </c>
      <c r="G257" s="409" t="s">
        <v>294</v>
      </c>
      <c r="H257" s="410">
        <v>1</v>
      </c>
      <c r="I257" s="410">
        <v>0.58799999999999997</v>
      </c>
      <c r="J257" s="410">
        <f t="shared" si="65"/>
        <v>0.58799999999999997</v>
      </c>
      <c r="K257" s="418" t="s">
        <v>610</v>
      </c>
      <c r="L257" s="418" t="s">
        <v>294</v>
      </c>
      <c r="M257" s="418">
        <v>1</v>
      </c>
      <c r="N257" s="410"/>
      <c r="O257" s="410"/>
      <c r="P257" s="410"/>
      <c r="Q257" s="410"/>
      <c r="R257" s="410"/>
      <c r="S257" s="410"/>
      <c r="T257" s="410"/>
      <c r="U257" s="410"/>
      <c r="V257" s="410"/>
      <c r="W257" s="410"/>
      <c r="X257" s="410"/>
      <c r="Y257" s="410"/>
      <c r="Z257" s="625"/>
      <c r="AA257" s="649">
        <f t="shared" si="66"/>
        <v>0</v>
      </c>
      <c r="AB257" s="411">
        <f t="shared" si="67"/>
        <v>0</v>
      </c>
      <c r="AC257" s="412">
        <f>H257-AB257</f>
        <v>1</v>
      </c>
      <c r="AD257" s="413">
        <f t="shared" si="78"/>
        <v>1</v>
      </c>
      <c r="AE257" s="655"/>
      <c r="AF257" s="685">
        <f t="shared" si="64"/>
        <v>0</v>
      </c>
      <c r="AG257" s="474">
        <f t="shared" si="70"/>
        <v>0</v>
      </c>
      <c r="AH257" s="475">
        <f t="shared" si="79"/>
        <v>0</v>
      </c>
      <c r="AI257" s="487"/>
      <c r="AJ257" s="488"/>
      <c r="AK257" s="488"/>
      <c r="AL257" s="488"/>
      <c r="AM257" s="488"/>
      <c r="AN257" s="488"/>
      <c r="AO257" s="488"/>
      <c r="AP257" s="488"/>
      <c r="AQ257" s="488"/>
      <c r="AR257" s="488"/>
      <c r="AS257" s="488"/>
      <c r="AT257" s="488"/>
      <c r="AU257" s="488"/>
      <c r="AV257" s="488"/>
      <c r="AW257" s="488"/>
      <c r="AX257" s="488"/>
      <c r="AY257" s="488"/>
      <c r="AZ257" s="488"/>
      <c r="BA257" s="488"/>
      <c r="BB257" s="488"/>
      <c r="BC257" s="488"/>
      <c r="BD257" s="488"/>
      <c r="BE257" s="488"/>
      <c r="BF257" s="488"/>
      <c r="BG257" s="488"/>
      <c r="BH257" s="488"/>
      <c r="BI257" s="488"/>
    </row>
    <row r="258" spans="1:61" ht="45">
      <c r="A258" s="405">
        <f t="shared" si="63"/>
        <v>245</v>
      </c>
      <c r="B258" s="497" t="s">
        <v>163</v>
      </c>
      <c r="C258" s="498" t="s">
        <v>164</v>
      </c>
      <c r="D258" s="407" t="s">
        <v>291</v>
      </c>
      <c r="E258" s="407">
        <v>40</v>
      </c>
      <c r="F258" s="499" t="s">
        <v>164</v>
      </c>
      <c r="G258" s="409" t="s">
        <v>291</v>
      </c>
      <c r="H258" s="410">
        <v>40</v>
      </c>
      <c r="I258" s="410">
        <v>0.13200000000000001</v>
      </c>
      <c r="J258" s="410">
        <f t="shared" si="65"/>
        <v>5.28</v>
      </c>
      <c r="K258" s="418" t="s">
        <v>611</v>
      </c>
      <c r="L258" s="418" t="s">
        <v>291</v>
      </c>
      <c r="M258" s="418">
        <v>40</v>
      </c>
      <c r="N258" s="410"/>
      <c r="O258" s="410"/>
      <c r="P258" s="410"/>
      <c r="Q258" s="410"/>
      <c r="R258" s="410"/>
      <c r="S258" s="410"/>
      <c r="T258" s="410"/>
      <c r="U258" s="410"/>
      <c r="V258" s="410"/>
      <c r="W258" s="410"/>
      <c r="X258" s="410"/>
      <c r="Y258" s="410"/>
      <c r="Z258" s="625"/>
      <c r="AA258" s="649">
        <f t="shared" si="66"/>
        <v>0</v>
      </c>
      <c r="AB258" s="411">
        <f t="shared" si="67"/>
        <v>0</v>
      </c>
      <c r="AC258" s="412">
        <f>H258-AB258</f>
        <v>40</v>
      </c>
      <c r="AD258" s="413">
        <f t="shared" si="78"/>
        <v>40</v>
      </c>
      <c r="AE258" s="655"/>
      <c r="AF258" s="685">
        <f t="shared" si="64"/>
        <v>0</v>
      </c>
      <c r="AG258" s="474">
        <f t="shared" si="70"/>
        <v>0</v>
      </c>
      <c r="AH258" s="475">
        <f t="shared" si="79"/>
        <v>0</v>
      </c>
      <c r="AI258" s="487"/>
      <c r="AJ258" s="488"/>
      <c r="AK258" s="488"/>
      <c r="AL258" s="488"/>
      <c r="AM258" s="488"/>
      <c r="AN258" s="488"/>
      <c r="AO258" s="488"/>
      <c r="AP258" s="488"/>
      <c r="AQ258" s="488"/>
      <c r="AR258" s="488"/>
      <c r="AS258" s="488"/>
      <c r="AT258" s="488"/>
      <c r="AU258" s="488"/>
      <c r="AV258" s="488"/>
      <c r="AW258" s="488"/>
      <c r="AX258" s="488"/>
      <c r="AY258" s="488"/>
      <c r="AZ258" s="488"/>
      <c r="BA258" s="488"/>
      <c r="BB258" s="488"/>
      <c r="BC258" s="488"/>
      <c r="BD258" s="488"/>
      <c r="BE258" s="488"/>
      <c r="BF258" s="488"/>
      <c r="BG258" s="488"/>
      <c r="BH258" s="488"/>
      <c r="BI258" s="488"/>
    </row>
    <row r="259" spans="1:61" ht="60">
      <c r="A259" s="405">
        <f t="shared" si="63"/>
        <v>246</v>
      </c>
      <c r="B259" s="497" t="s">
        <v>144</v>
      </c>
      <c r="C259" s="498" t="s">
        <v>145</v>
      </c>
      <c r="D259" s="407" t="s">
        <v>291</v>
      </c>
      <c r="E259" s="407">
        <v>54</v>
      </c>
      <c r="F259" s="499" t="s">
        <v>145</v>
      </c>
      <c r="G259" s="409" t="s">
        <v>291</v>
      </c>
      <c r="H259" s="410">
        <v>54</v>
      </c>
      <c r="I259" s="410">
        <v>0.13200000000000001</v>
      </c>
      <c r="J259" s="410">
        <f t="shared" si="65"/>
        <v>7.1280000000000001</v>
      </c>
      <c r="K259" s="418" t="s">
        <v>612</v>
      </c>
      <c r="L259" s="418" t="s">
        <v>291</v>
      </c>
      <c r="M259" s="418">
        <v>54</v>
      </c>
      <c r="N259" s="410"/>
      <c r="O259" s="410"/>
      <c r="P259" s="410"/>
      <c r="Q259" s="410"/>
      <c r="R259" s="410"/>
      <c r="S259" s="410"/>
      <c r="T259" s="410"/>
      <c r="U259" s="410"/>
      <c r="V259" s="410"/>
      <c r="W259" s="410"/>
      <c r="X259" s="410"/>
      <c r="Y259" s="410"/>
      <c r="Z259" s="625"/>
      <c r="AA259" s="649">
        <f t="shared" si="66"/>
        <v>0</v>
      </c>
      <c r="AB259" s="411">
        <f t="shared" si="67"/>
        <v>0</v>
      </c>
      <c r="AC259" s="412">
        <f>H259-AB259</f>
        <v>54</v>
      </c>
      <c r="AD259" s="413">
        <f t="shared" si="78"/>
        <v>54</v>
      </c>
      <c r="AE259" s="655"/>
      <c r="AF259" s="685">
        <f t="shared" si="64"/>
        <v>0</v>
      </c>
      <c r="AG259" s="474">
        <f t="shared" si="70"/>
        <v>0</v>
      </c>
      <c r="AH259" s="475">
        <f t="shared" si="79"/>
        <v>0</v>
      </c>
      <c r="AI259" s="487"/>
      <c r="AJ259" s="488"/>
      <c r="AK259" s="488"/>
      <c r="AL259" s="488"/>
      <c r="AM259" s="488"/>
      <c r="AN259" s="488"/>
      <c r="AO259" s="488"/>
      <c r="AP259" s="488"/>
      <c r="AQ259" s="488"/>
      <c r="AR259" s="488"/>
      <c r="AS259" s="488"/>
      <c r="AT259" s="488"/>
      <c r="AU259" s="488"/>
      <c r="AV259" s="488"/>
      <c r="AW259" s="488"/>
      <c r="AX259" s="488"/>
      <c r="AY259" s="488"/>
      <c r="AZ259" s="488"/>
      <c r="BA259" s="488"/>
      <c r="BB259" s="488"/>
      <c r="BC259" s="488"/>
      <c r="BD259" s="488"/>
      <c r="BE259" s="488"/>
      <c r="BF259" s="488"/>
      <c r="BG259" s="488"/>
      <c r="BH259" s="488"/>
      <c r="BI259" s="488"/>
    </row>
    <row r="260" spans="1:61" ht="60">
      <c r="A260" s="405">
        <f t="shared" si="63"/>
        <v>247</v>
      </c>
      <c r="B260" s="497" t="s">
        <v>140</v>
      </c>
      <c r="C260" s="498" t="s">
        <v>141</v>
      </c>
      <c r="D260" s="407" t="s">
        <v>291</v>
      </c>
      <c r="E260" s="407">
        <v>660</v>
      </c>
      <c r="F260" s="499" t="s">
        <v>141</v>
      </c>
      <c r="G260" s="409" t="s">
        <v>291</v>
      </c>
      <c r="H260" s="410">
        <v>660</v>
      </c>
      <c r="I260" s="410">
        <v>0.17100000000000001</v>
      </c>
      <c r="J260" s="410">
        <f t="shared" si="65"/>
        <v>112.86000000000001</v>
      </c>
      <c r="K260" s="418" t="s">
        <v>613</v>
      </c>
      <c r="L260" s="418" t="s">
        <v>291</v>
      </c>
      <c r="M260" s="418">
        <v>660</v>
      </c>
      <c r="N260" s="410"/>
      <c r="O260" s="410"/>
      <c r="P260" s="410"/>
      <c r="Q260" s="410"/>
      <c r="R260" s="410"/>
      <c r="S260" s="410"/>
      <c r="T260" s="410"/>
      <c r="U260" s="410"/>
      <c r="V260" s="410"/>
      <c r="W260" s="410"/>
      <c r="X260" s="410"/>
      <c r="Y260" s="410"/>
      <c r="Z260" s="625"/>
      <c r="AA260" s="649">
        <f t="shared" si="66"/>
        <v>0</v>
      </c>
      <c r="AB260" s="411">
        <f t="shared" si="67"/>
        <v>0</v>
      </c>
      <c r="AC260" s="412">
        <f>H260-AB260</f>
        <v>660</v>
      </c>
      <c r="AD260" s="413">
        <f t="shared" si="78"/>
        <v>660</v>
      </c>
      <c r="AE260" s="655"/>
      <c r="AF260" s="685">
        <f t="shared" si="64"/>
        <v>0</v>
      </c>
      <c r="AG260" s="474">
        <f t="shared" si="70"/>
        <v>0</v>
      </c>
      <c r="AH260" s="475">
        <f t="shared" si="79"/>
        <v>0</v>
      </c>
      <c r="AI260" s="487"/>
      <c r="AJ260" s="488"/>
      <c r="AK260" s="488"/>
      <c r="AL260" s="488"/>
      <c r="AM260" s="488"/>
      <c r="AN260" s="488"/>
      <c r="AO260" s="488"/>
      <c r="AP260" s="488"/>
      <c r="AQ260" s="488"/>
      <c r="AR260" s="488"/>
      <c r="AS260" s="488"/>
      <c r="AT260" s="488"/>
      <c r="AU260" s="488"/>
      <c r="AV260" s="488"/>
      <c r="AW260" s="488"/>
      <c r="AX260" s="488"/>
      <c r="AY260" s="488"/>
      <c r="AZ260" s="488"/>
      <c r="BA260" s="488"/>
      <c r="BB260" s="488"/>
      <c r="BC260" s="488"/>
      <c r="BD260" s="488"/>
      <c r="BE260" s="488"/>
      <c r="BF260" s="488"/>
      <c r="BG260" s="488"/>
      <c r="BH260" s="488"/>
      <c r="BI260" s="488"/>
    </row>
    <row r="261" spans="1:61" ht="30">
      <c r="A261" s="405">
        <f t="shared" si="63"/>
        <v>248</v>
      </c>
      <c r="B261" s="497"/>
      <c r="C261" s="498"/>
      <c r="D261" s="407"/>
      <c r="E261" s="407"/>
      <c r="F261" s="500" t="s">
        <v>609</v>
      </c>
      <c r="G261" s="417" t="s">
        <v>294</v>
      </c>
      <c r="H261" s="418">
        <v>8</v>
      </c>
      <c r="I261" s="418">
        <v>0.13200000000000001</v>
      </c>
      <c r="J261" s="418">
        <f t="shared" si="65"/>
        <v>1.056</v>
      </c>
      <c r="K261" s="418" t="s">
        <v>614</v>
      </c>
      <c r="L261" s="418" t="s">
        <v>294</v>
      </c>
      <c r="M261" s="418">
        <v>8</v>
      </c>
      <c r="N261" s="410"/>
      <c r="O261" s="410"/>
      <c r="P261" s="410"/>
      <c r="Q261" s="410"/>
      <c r="R261" s="410"/>
      <c r="S261" s="410"/>
      <c r="T261" s="410"/>
      <c r="U261" s="410"/>
      <c r="V261" s="410"/>
      <c r="W261" s="410"/>
      <c r="X261" s="410"/>
      <c r="Y261" s="410"/>
      <c r="Z261" s="625"/>
      <c r="AA261" s="649">
        <f t="shared" si="66"/>
        <v>0</v>
      </c>
      <c r="AB261" s="411">
        <f t="shared" si="67"/>
        <v>0</v>
      </c>
      <c r="AC261" s="412"/>
      <c r="AD261" s="413">
        <f t="shared" si="78"/>
        <v>0</v>
      </c>
      <c r="AE261" s="655"/>
      <c r="AF261" s="685">
        <f t="shared" si="64"/>
        <v>0</v>
      </c>
      <c r="AG261" s="474">
        <f t="shared" si="70"/>
        <v>0</v>
      </c>
      <c r="AH261" s="475">
        <f t="shared" si="79"/>
        <v>0</v>
      </c>
      <c r="AI261" s="487"/>
      <c r="AJ261" s="488"/>
      <c r="AK261" s="488"/>
      <c r="AL261" s="488"/>
      <c r="AM261" s="488"/>
      <c r="AN261" s="488"/>
      <c r="AO261" s="488"/>
      <c r="AP261" s="488"/>
      <c r="AQ261" s="488"/>
      <c r="AR261" s="488"/>
      <c r="AS261" s="488"/>
      <c r="AT261" s="488"/>
      <c r="AU261" s="488"/>
      <c r="AV261" s="488"/>
      <c r="AW261" s="488"/>
      <c r="AX261" s="488"/>
      <c r="AY261" s="488"/>
      <c r="AZ261" s="488"/>
      <c r="BA261" s="488"/>
      <c r="BB261" s="488"/>
      <c r="BC261" s="488"/>
      <c r="BD261" s="488"/>
      <c r="BE261" s="488"/>
      <c r="BF261" s="488"/>
      <c r="BG261" s="488"/>
      <c r="BH261" s="488"/>
      <c r="BI261" s="488"/>
    </row>
    <row r="262" spans="1:61" s="756" customFormat="1">
      <c r="A262" s="405"/>
      <c r="B262" s="497"/>
      <c r="C262" s="498"/>
      <c r="D262" s="407"/>
      <c r="E262" s="407"/>
      <c r="F262" s="745" t="s">
        <v>1191</v>
      </c>
      <c r="G262" s="417"/>
      <c r="H262" s="418"/>
      <c r="I262" s="418"/>
      <c r="J262" s="418"/>
      <c r="K262" s="418"/>
      <c r="L262" s="418"/>
      <c r="M262" s="418"/>
      <c r="N262" s="410"/>
      <c r="O262" s="410"/>
      <c r="P262" s="410"/>
      <c r="Q262" s="410"/>
      <c r="R262" s="410"/>
      <c r="S262" s="410"/>
      <c r="T262" s="410"/>
      <c r="U262" s="410"/>
      <c r="V262" s="410"/>
      <c r="W262" s="410"/>
      <c r="X262" s="410"/>
      <c r="Y262" s="410"/>
      <c r="Z262" s="625"/>
      <c r="AA262" s="649"/>
      <c r="AB262" s="411"/>
      <c r="AC262" s="412"/>
      <c r="AD262" s="413"/>
      <c r="AE262" s="655"/>
      <c r="AF262" s="685"/>
      <c r="AG262" s="474"/>
      <c r="AH262" s="475"/>
      <c r="AI262" s="487"/>
      <c r="AJ262" s="488"/>
      <c r="AK262" s="488"/>
      <c r="AL262" s="488"/>
      <c r="AM262" s="488"/>
      <c r="AN262" s="488"/>
      <c r="AO262" s="488"/>
      <c r="AP262" s="488"/>
      <c r="AQ262" s="488"/>
      <c r="AR262" s="488"/>
      <c r="AS262" s="488"/>
      <c r="AT262" s="488"/>
      <c r="AU262" s="488"/>
      <c r="AV262" s="488"/>
      <c r="AW262" s="488"/>
      <c r="AX262" s="488"/>
      <c r="AY262" s="488"/>
      <c r="AZ262" s="488"/>
      <c r="BA262" s="488"/>
      <c r="BB262" s="488"/>
      <c r="BC262" s="488"/>
      <c r="BD262" s="488"/>
      <c r="BE262" s="488"/>
      <c r="BF262" s="488"/>
      <c r="BG262" s="488"/>
      <c r="BH262" s="488"/>
      <c r="BI262" s="488"/>
    </row>
    <row r="263" spans="1:61" s="65" customFormat="1">
      <c r="A263" s="397">
        <f>A261+1</f>
        <v>249</v>
      </c>
      <c r="B263" s="501"/>
      <c r="C263" s="502" t="s">
        <v>165</v>
      </c>
      <c r="D263" s="423"/>
      <c r="E263" s="423"/>
      <c r="F263" s="503" t="s">
        <v>165</v>
      </c>
      <c r="G263" s="424"/>
      <c r="H263" s="425"/>
      <c r="I263" s="425"/>
      <c r="J263" s="425"/>
      <c r="K263" s="425"/>
      <c r="L263" s="425"/>
      <c r="M263" s="425"/>
      <c r="N263" s="425"/>
      <c r="O263" s="425"/>
      <c r="P263" s="425"/>
      <c r="Q263" s="425"/>
      <c r="R263" s="425"/>
      <c r="S263" s="425"/>
      <c r="T263" s="425"/>
      <c r="U263" s="425"/>
      <c r="V263" s="425"/>
      <c r="W263" s="425"/>
      <c r="X263" s="425"/>
      <c r="Y263" s="425"/>
      <c r="Z263" s="631"/>
      <c r="AA263" s="663"/>
      <c r="AB263" s="426"/>
      <c r="AC263" s="427"/>
      <c r="AD263" s="424"/>
      <c r="AE263" s="642"/>
      <c r="AF263" s="687">
        <f t="shared" si="64"/>
        <v>0</v>
      </c>
      <c r="AG263" s="476"/>
      <c r="AH263" s="477"/>
      <c r="AI263" s="485"/>
      <c r="AJ263" s="486"/>
      <c r="AK263" s="486"/>
      <c r="AL263" s="486"/>
      <c r="AM263" s="486"/>
      <c r="AN263" s="486"/>
      <c r="AO263" s="486"/>
      <c r="AP263" s="486"/>
      <c r="AQ263" s="486"/>
      <c r="AR263" s="486"/>
      <c r="AS263" s="486"/>
      <c r="AT263" s="486"/>
      <c r="AU263" s="486"/>
      <c r="AV263" s="486"/>
      <c r="AW263" s="486"/>
      <c r="AX263" s="486"/>
      <c r="AY263" s="486"/>
      <c r="AZ263" s="486"/>
      <c r="BA263" s="486"/>
      <c r="BB263" s="486"/>
      <c r="BC263" s="486"/>
      <c r="BD263" s="486"/>
      <c r="BE263" s="486"/>
      <c r="BF263" s="486"/>
      <c r="BG263" s="486"/>
      <c r="BH263" s="486"/>
      <c r="BI263" s="486"/>
    </row>
    <row r="264" spans="1:61">
      <c r="A264" s="405">
        <f t="shared" si="63"/>
        <v>250</v>
      </c>
      <c r="B264" s="497" t="s">
        <v>166</v>
      </c>
      <c r="C264" s="498" t="s">
        <v>167</v>
      </c>
      <c r="D264" s="407" t="s">
        <v>294</v>
      </c>
      <c r="E264" s="407">
        <v>17</v>
      </c>
      <c r="F264" s="499" t="s">
        <v>167</v>
      </c>
      <c r="G264" s="409" t="s">
        <v>294</v>
      </c>
      <c r="H264" s="418">
        <v>0</v>
      </c>
      <c r="I264" s="418">
        <v>4.13</v>
      </c>
      <c r="J264" s="418">
        <f t="shared" si="65"/>
        <v>0</v>
      </c>
      <c r="K264" s="410"/>
      <c r="L264" s="410" t="s">
        <v>294</v>
      </c>
      <c r="M264" s="410"/>
      <c r="N264" s="410"/>
      <c r="O264" s="410"/>
      <c r="P264" s="410"/>
      <c r="Q264" s="410"/>
      <c r="R264" s="410"/>
      <c r="S264" s="410"/>
      <c r="T264" s="410"/>
      <c r="U264" s="410"/>
      <c r="V264" s="410"/>
      <c r="W264" s="410"/>
      <c r="X264" s="410"/>
      <c r="Y264" s="410"/>
      <c r="Z264" s="625"/>
      <c r="AA264" s="649">
        <f t="shared" si="66"/>
        <v>0</v>
      </c>
      <c r="AB264" s="411">
        <f t="shared" si="67"/>
        <v>0</v>
      </c>
      <c r="AC264" s="412">
        <f t="shared" ref="AC264:AC269" si="80">H264-AB264</f>
        <v>0</v>
      </c>
      <c r="AD264" s="413">
        <f t="shared" ref="AD264:AD269" si="81">E264-AB264</f>
        <v>17</v>
      </c>
      <c r="AE264" s="655"/>
      <c r="AF264" s="685">
        <f t="shared" si="64"/>
        <v>0</v>
      </c>
      <c r="AG264" s="474">
        <f t="shared" si="70"/>
        <v>0</v>
      </c>
      <c r="AH264" s="475">
        <f t="shared" ref="AH264:AH269" si="82">AB264-AG264</f>
        <v>0</v>
      </c>
      <c r="AI264" s="487"/>
      <c r="AJ264" s="488"/>
      <c r="AK264" s="488"/>
      <c r="AL264" s="488"/>
      <c r="AM264" s="488"/>
      <c r="AN264" s="488"/>
      <c r="AO264" s="488"/>
      <c r="AP264" s="488"/>
      <c r="AQ264" s="488"/>
      <c r="AR264" s="488"/>
      <c r="AS264" s="488"/>
      <c r="AT264" s="488"/>
      <c r="AU264" s="488"/>
      <c r="AV264" s="488"/>
      <c r="AW264" s="488"/>
      <c r="AX264" s="488"/>
      <c r="AY264" s="488"/>
      <c r="AZ264" s="488"/>
      <c r="BA264" s="488"/>
      <c r="BB264" s="488"/>
      <c r="BC264" s="488"/>
      <c r="BD264" s="488"/>
      <c r="BE264" s="488"/>
      <c r="BF264" s="488"/>
      <c r="BG264" s="488"/>
      <c r="BH264" s="488"/>
      <c r="BI264" s="488"/>
    </row>
    <row r="265" spans="1:61" ht="30">
      <c r="A265" s="405">
        <f t="shared" si="63"/>
        <v>251</v>
      </c>
      <c r="B265" s="497" t="s">
        <v>155</v>
      </c>
      <c r="C265" s="498" t="s">
        <v>156</v>
      </c>
      <c r="D265" s="407" t="s">
        <v>294</v>
      </c>
      <c r="E265" s="407">
        <v>3</v>
      </c>
      <c r="F265" s="499" t="s">
        <v>156</v>
      </c>
      <c r="G265" s="409" t="s">
        <v>294</v>
      </c>
      <c r="H265" s="418">
        <v>0</v>
      </c>
      <c r="I265" s="418">
        <v>0.72099999999999997</v>
      </c>
      <c r="J265" s="418">
        <f t="shared" si="65"/>
        <v>0</v>
      </c>
      <c r="K265" s="410"/>
      <c r="L265" s="410" t="s">
        <v>294</v>
      </c>
      <c r="M265" s="410"/>
      <c r="N265" s="410"/>
      <c r="O265" s="410"/>
      <c r="P265" s="410"/>
      <c r="Q265" s="410"/>
      <c r="R265" s="410"/>
      <c r="S265" s="410"/>
      <c r="T265" s="410"/>
      <c r="U265" s="410"/>
      <c r="V265" s="410"/>
      <c r="W265" s="410"/>
      <c r="X265" s="410"/>
      <c r="Y265" s="410"/>
      <c r="Z265" s="625"/>
      <c r="AA265" s="649">
        <f t="shared" si="66"/>
        <v>0</v>
      </c>
      <c r="AB265" s="411">
        <f t="shared" si="67"/>
        <v>0</v>
      </c>
      <c r="AC265" s="412">
        <f t="shared" si="80"/>
        <v>0</v>
      </c>
      <c r="AD265" s="413">
        <f t="shared" si="81"/>
        <v>3</v>
      </c>
      <c r="AE265" s="655"/>
      <c r="AF265" s="685">
        <f t="shared" si="64"/>
        <v>0</v>
      </c>
      <c r="AG265" s="474">
        <f t="shared" si="70"/>
        <v>0</v>
      </c>
      <c r="AH265" s="475">
        <f t="shared" si="82"/>
        <v>0</v>
      </c>
      <c r="AI265" s="487"/>
      <c r="AJ265" s="488"/>
      <c r="AK265" s="488"/>
      <c r="AL265" s="488"/>
      <c r="AM265" s="488"/>
      <c r="AN265" s="488"/>
      <c r="AO265" s="488"/>
      <c r="AP265" s="488"/>
      <c r="AQ265" s="488"/>
      <c r="AR265" s="488"/>
      <c r="AS265" s="488"/>
      <c r="AT265" s="488"/>
      <c r="AU265" s="488"/>
      <c r="AV265" s="488"/>
      <c r="AW265" s="488"/>
      <c r="AX265" s="488"/>
      <c r="AY265" s="488"/>
      <c r="AZ265" s="488"/>
      <c r="BA265" s="488"/>
      <c r="BB265" s="488"/>
      <c r="BC265" s="488"/>
      <c r="BD265" s="488"/>
      <c r="BE265" s="488"/>
      <c r="BF265" s="488"/>
      <c r="BG265" s="488"/>
      <c r="BH265" s="488"/>
      <c r="BI265" s="488"/>
    </row>
    <row r="266" spans="1:61" ht="30">
      <c r="A266" s="405">
        <f t="shared" si="63"/>
        <v>252</v>
      </c>
      <c r="B266" s="497" t="s">
        <v>155</v>
      </c>
      <c r="C266" s="498" t="s">
        <v>156</v>
      </c>
      <c r="D266" s="407" t="s">
        <v>294</v>
      </c>
      <c r="E266" s="407">
        <v>2</v>
      </c>
      <c r="F266" s="499" t="s">
        <v>156</v>
      </c>
      <c r="G266" s="409" t="s">
        <v>294</v>
      </c>
      <c r="H266" s="418">
        <v>0</v>
      </c>
      <c r="I266" s="418">
        <v>0.72099999999999997</v>
      </c>
      <c r="J266" s="418">
        <f t="shared" si="65"/>
        <v>0</v>
      </c>
      <c r="K266" s="410"/>
      <c r="L266" s="410" t="s">
        <v>294</v>
      </c>
      <c r="M266" s="410"/>
      <c r="N266" s="410"/>
      <c r="O266" s="410"/>
      <c r="P266" s="410"/>
      <c r="Q266" s="410"/>
      <c r="R266" s="410"/>
      <c r="S266" s="410"/>
      <c r="T266" s="410"/>
      <c r="U266" s="410"/>
      <c r="V266" s="410"/>
      <c r="W266" s="410"/>
      <c r="X266" s="410"/>
      <c r="Y266" s="410"/>
      <c r="Z266" s="625"/>
      <c r="AA266" s="649">
        <f t="shared" si="66"/>
        <v>0</v>
      </c>
      <c r="AB266" s="411">
        <f t="shared" si="67"/>
        <v>0</v>
      </c>
      <c r="AC266" s="412">
        <f t="shared" si="80"/>
        <v>0</v>
      </c>
      <c r="AD266" s="413">
        <f t="shared" si="81"/>
        <v>2</v>
      </c>
      <c r="AE266" s="655"/>
      <c r="AF266" s="685">
        <f t="shared" si="64"/>
        <v>0</v>
      </c>
      <c r="AG266" s="474">
        <f t="shared" si="70"/>
        <v>0</v>
      </c>
      <c r="AH266" s="475">
        <f t="shared" si="82"/>
        <v>0</v>
      </c>
      <c r="AI266" s="487"/>
      <c r="AJ266" s="488"/>
      <c r="AK266" s="488"/>
      <c r="AL266" s="488"/>
      <c r="AM266" s="488"/>
      <c r="AN266" s="488"/>
      <c r="AO266" s="488"/>
      <c r="AP266" s="488"/>
      <c r="AQ266" s="488"/>
      <c r="AR266" s="488"/>
      <c r="AS266" s="488"/>
      <c r="AT266" s="488"/>
      <c r="AU266" s="488"/>
      <c r="AV266" s="488"/>
      <c r="AW266" s="488"/>
      <c r="AX266" s="488"/>
      <c r="AY266" s="488"/>
      <c r="AZ266" s="488"/>
      <c r="BA266" s="488"/>
      <c r="BB266" s="488"/>
      <c r="BC266" s="488"/>
      <c r="BD266" s="488"/>
      <c r="BE266" s="488"/>
      <c r="BF266" s="488"/>
      <c r="BG266" s="488"/>
      <c r="BH266" s="488"/>
      <c r="BI266" s="488"/>
    </row>
    <row r="267" spans="1:61">
      <c r="A267" s="405">
        <f t="shared" si="63"/>
        <v>253</v>
      </c>
      <c r="B267" s="497" t="s">
        <v>168</v>
      </c>
      <c r="C267" s="498" t="s">
        <v>169</v>
      </c>
      <c r="D267" s="407" t="s">
        <v>294</v>
      </c>
      <c r="E267" s="407">
        <v>1</v>
      </c>
      <c r="F267" s="499" t="s">
        <v>169</v>
      </c>
      <c r="G267" s="409" t="s">
        <v>294</v>
      </c>
      <c r="H267" s="418">
        <v>0</v>
      </c>
      <c r="I267" s="418">
        <v>1.4419999999999999</v>
      </c>
      <c r="J267" s="418">
        <f t="shared" si="65"/>
        <v>0</v>
      </c>
      <c r="K267" s="410"/>
      <c r="L267" s="410" t="s">
        <v>294</v>
      </c>
      <c r="M267" s="410"/>
      <c r="N267" s="410"/>
      <c r="O267" s="410"/>
      <c r="P267" s="410"/>
      <c r="Q267" s="410"/>
      <c r="R267" s="410"/>
      <c r="S267" s="410"/>
      <c r="T267" s="410"/>
      <c r="U267" s="410"/>
      <c r="V267" s="410"/>
      <c r="W267" s="410"/>
      <c r="X267" s="410"/>
      <c r="Y267" s="410"/>
      <c r="Z267" s="625"/>
      <c r="AA267" s="649">
        <f t="shared" si="66"/>
        <v>0</v>
      </c>
      <c r="AB267" s="411">
        <f t="shared" si="67"/>
        <v>0</v>
      </c>
      <c r="AC267" s="412">
        <f t="shared" si="80"/>
        <v>0</v>
      </c>
      <c r="AD267" s="413">
        <f t="shared" si="81"/>
        <v>1</v>
      </c>
      <c r="AE267" s="655"/>
      <c r="AF267" s="685">
        <f t="shared" si="64"/>
        <v>0</v>
      </c>
      <c r="AG267" s="474">
        <f t="shared" si="70"/>
        <v>0</v>
      </c>
      <c r="AH267" s="475">
        <f t="shared" si="82"/>
        <v>0</v>
      </c>
      <c r="AI267" s="487"/>
      <c r="AJ267" s="488"/>
      <c r="AK267" s="488"/>
      <c r="AL267" s="488"/>
      <c r="AM267" s="488"/>
      <c r="AN267" s="488"/>
      <c r="AO267" s="488"/>
      <c r="AP267" s="488"/>
      <c r="AQ267" s="488"/>
      <c r="AR267" s="488"/>
      <c r="AS267" s="488"/>
      <c r="AT267" s="488"/>
      <c r="AU267" s="488"/>
      <c r="AV267" s="488"/>
      <c r="AW267" s="488"/>
      <c r="AX267" s="488"/>
      <c r="AY267" s="488"/>
      <c r="AZ267" s="488"/>
      <c r="BA267" s="488"/>
      <c r="BB267" s="488"/>
      <c r="BC267" s="488"/>
      <c r="BD267" s="488"/>
      <c r="BE267" s="488"/>
      <c r="BF267" s="488"/>
      <c r="BG267" s="488"/>
      <c r="BH267" s="488"/>
      <c r="BI267" s="488"/>
    </row>
    <row r="268" spans="1:61" ht="45">
      <c r="A268" s="405">
        <f t="shared" si="63"/>
        <v>254</v>
      </c>
      <c r="B268" s="497" t="s">
        <v>140</v>
      </c>
      <c r="C268" s="498" t="s">
        <v>141</v>
      </c>
      <c r="D268" s="407" t="s">
        <v>291</v>
      </c>
      <c r="E268" s="407">
        <v>900</v>
      </c>
      <c r="F268" s="499" t="s">
        <v>141</v>
      </c>
      <c r="G268" s="409" t="s">
        <v>291</v>
      </c>
      <c r="H268" s="418">
        <v>0</v>
      </c>
      <c r="I268" s="418">
        <v>0.17100000000000001</v>
      </c>
      <c r="J268" s="418">
        <f t="shared" si="65"/>
        <v>0</v>
      </c>
      <c r="K268" s="410"/>
      <c r="L268" s="410" t="s">
        <v>291</v>
      </c>
      <c r="M268" s="410"/>
      <c r="N268" s="410"/>
      <c r="O268" s="410"/>
      <c r="P268" s="410"/>
      <c r="Q268" s="410"/>
      <c r="R268" s="410"/>
      <c r="S268" s="410"/>
      <c r="T268" s="410"/>
      <c r="U268" s="410"/>
      <c r="V268" s="410"/>
      <c r="W268" s="410"/>
      <c r="X268" s="410"/>
      <c r="Y268" s="410"/>
      <c r="Z268" s="625"/>
      <c r="AA268" s="649">
        <f t="shared" si="66"/>
        <v>0</v>
      </c>
      <c r="AB268" s="411">
        <f t="shared" si="67"/>
        <v>0</v>
      </c>
      <c r="AC268" s="412">
        <f t="shared" si="80"/>
        <v>0</v>
      </c>
      <c r="AD268" s="413">
        <f t="shared" si="81"/>
        <v>900</v>
      </c>
      <c r="AE268" s="655"/>
      <c r="AF268" s="685">
        <f t="shared" si="64"/>
        <v>0</v>
      </c>
      <c r="AG268" s="474">
        <f t="shared" si="70"/>
        <v>0</v>
      </c>
      <c r="AH268" s="475">
        <f t="shared" si="82"/>
        <v>0</v>
      </c>
      <c r="AI268" s="487"/>
      <c r="AJ268" s="488"/>
      <c r="AK268" s="488"/>
      <c r="AL268" s="488"/>
      <c r="AM268" s="488"/>
      <c r="AN268" s="488"/>
      <c r="AO268" s="488"/>
      <c r="AP268" s="488"/>
      <c r="AQ268" s="488"/>
      <c r="AR268" s="488"/>
      <c r="AS268" s="488"/>
      <c r="AT268" s="488"/>
      <c r="AU268" s="488"/>
      <c r="AV268" s="488"/>
      <c r="AW268" s="488"/>
      <c r="AX268" s="488"/>
      <c r="AY268" s="488"/>
      <c r="AZ268" s="488"/>
      <c r="BA268" s="488"/>
      <c r="BB268" s="488"/>
      <c r="BC268" s="488"/>
      <c r="BD268" s="488"/>
      <c r="BE268" s="488"/>
      <c r="BF268" s="488"/>
      <c r="BG268" s="488"/>
      <c r="BH268" s="488"/>
      <c r="BI268" s="488"/>
    </row>
    <row r="269" spans="1:61" ht="45">
      <c r="A269" s="405">
        <f t="shared" si="63"/>
        <v>255</v>
      </c>
      <c r="B269" s="497" t="s">
        <v>140</v>
      </c>
      <c r="C269" s="498" t="s">
        <v>141</v>
      </c>
      <c r="D269" s="407" t="s">
        <v>291</v>
      </c>
      <c r="E269" s="407">
        <v>750</v>
      </c>
      <c r="F269" s="499" t="s">
        <v>141</v>
      </c>
      <c r="G269" s="409" t="s">
        <v>291</v>
      </c>
      <c r="H269" s="418">
        <v>0</v>
      </c>
      <c r="I269" s="418">
        <v>0.17100000000000001</v>
      </c>
      <c r="J269" s="418">
        <f t="shared" si="65"/>
        <v>0</v>
      </c>
      <c r="K269" s="410"/>
      <c r="L269" s="410" t="s">
        <v>291</v>
      </c>
      <c r="M269" s="410"/>
      <c r="N269" s="410"/>
      <c r="O269" s="410"/>
      <c r="P269" s="410"/>
      <c r="Q269" s="410"/>
      <c r="R269" s="410"/>
      <c r="S269" s="410"/>
      <c r="T269" s="410"/>
      <c r="U269" s="410"/>
      <c r="V269" s="410"/>
      <c r="W269" s="410"/>
      <c r="X269" s="410"/>
      <c r="Y269" s="410"/>
      <c r="Z269" s="625"/>
      <c r="AA269" s="649">
        <f t="shared" si="66"/>
        <v>0</v>
      </c>
      <c r="AB269" s="411">
        <f t="shared" si="67"/>
        <v>0</v>
      </c>
      <c r="AC269" s="412">
        <f t="shared" si="80"/>
        <v>0</v>
      </c>
      <c r="AD269" s="413">
        <f t="shared" si="81"/>
        <v>750</v>
      </c>
      <c r="AE269" s="655"/>
      <c r="AF269" s="685">
        <f t="shared" si="64"/>
        <v>0</v>
      </c>
      <c r="AG269" s="474">
        <f t="shared" si="70"/>
        <v>0</v>
      </c>
      <c r="AH269" s="475">
        <f t="shared" si="82"/>
        <v>0</v>
      </c>
      <c r="AI269" s="487"/>
      <c r="AJ269" s="488"/>
      <c r="AK269" s="488"/>
      <c r="AL269" s="488"/>
      <c r="AM269" s="488"/>
      <c r="AN269" s="488"/>
      <c r="AO269" s="488"/>
      <c r="AP269" s="488"/>
      <c r="AQ269" s="488"/>
      <c r="AR269" s="488"/>
      <c r="AS269" s="488"/>
      <c r="AT269" s="488"/>
      <c r="AU269" s="488"/>
      <c r="AV269" s="488"/>
      <c r="AW269" s="488"/>
      <c r="AX269" s="488"/>
      <c r="AY269" s="488"/>
      <c r="AZ269" s="488"/>
      <c r="BA269" s="488"/>
      <c r="BB269" s="488"/>
      <c r="BC269" s="488"/>
      <c r="BD269" s="488"/>
      <c r="BE269" s="488"/>
      <c r="BF269" s="488"/>
      <c r="BG269" s="488"/>
      <c r="BH269" s="488"/>
      <c r="BI269" s="488"/>
    </row>
    <row r="270" spans="1:61" s="756" customFormat="1">
      <c r="A270" s="405"/>
      <c r="B270" s="497"/>
      <c r="C270" s="498"/>
      <c r="D270" s="407"/>
      <c r="E270" s="407"/>
      <c r="F270" s="745" t="s">
        <v>1191</v>
      </c>
      <c r="G270" s="409"/>
      <c r="H270" s="418"/>
      <c r="I270" s="418"/>
      <c r="J270" s="418"/>
      <c r="K270" s="410"/>
      <c r="L270" s="410"/>
      <c r="M270" s="410"/>
      <c r="N270" s="410"/>
      <c r="O270" s="410"/>
      <c r="P270" s="410"/>
      <c r="Q270" s="410"/>
      <c r="R270" s="410"/>
      <c r="S270" s="410"/>
      <c r="T270" s="410"/>
      <c r="U270" s="410"/>
      <c r="V270" s="410"/>
      <c r="W270" s="410"/>
      <c r="X270" s="410"/>
      <c r="Y270" s="410"/>
      <c r="Z270" s="625"/>
      <c r="AA270" s="649"/>
      <c r="AB270" s="411"/>
      <c r="AC270" s="412"/>
      <c r="AD270" s="413"/>
      <c r="AE270" s="655"/>
      <c r="AF270" s="685"/>
      <c r="AG270" s="474"/>
      <c r="AH270" s="475"/>
      <c r="AI270" s="487"/>
      <c r="AJ270" s="488"/>
      <c r="AK270" s="488"/>
      <c r="AL270" s="488"/>
      <c r="AM270" s="488"/>
      <c r="AN270" s="488"/>
      <c r="AO270" s="488"/>
      <c r="AP270" s="488"/>
      <c r="AQ270" s="488"/>
      <c r="AR270" s="488"/>
      <c r="AS270" s="488"/>
      <c r="AT270" s="488"/>
      <c r="AU270" s="488"/>
      <c r="AV270" s="488"/>
      <c r="AW270" s="488"/>
      <c r="AX270" s="488"/>
      <c r="AY270" s="488"/>
      <c r="AZ270" s="488"/>
      <c r="BA270" s="488"/>
      <c r="BB270" s="488"/>
      <c r="BC270" s="488"/>
      <c r="BD270" s="488"/>
      <c r="BE270" s="488"/>
      <c r="BF270" s="488"/>
      <c r="BG270" s="488"/>
      <c r="BH270" s="488"/>
      <c r="BI270" s="488"/>
    </row>
    <row r="271" spans="1:61" s="158" customFormat="1">
      <c r="A271" s="447">
        <f>A269+1</f>
        <v>256</v>
      </c>
      <c r="B271" s="501"/>
      <c r="C271" s="502" t="s">
        <v>423</v>
      </c>
      <c r="D271" s="423"/>
      <c r="E271" s="423"/>
      <c r="F271" s="504" t="s">
        <v>423</v>
      </c>
      <c r="G271" s="448"/>
      <c r="H271" s="449"/>
      <c r="I271" s="449"/>
      <c r="J271" s="449"/>
      <c r="K271" s="449"/>
      <c r="L271" s="449"/>
      <c r="M271" s="449"/>
      <c r="N271" s="449"/>
      <c r="O271" s="449"/>
      <c r="P271" s="449"/>
      <c r="Q271" s="449"/>
      <c r="R271" s="449"/>
      <c r="S271" s="449"/>
      <c r="T271" s="449"/>
      <c r="U271" s="449"/>
      <c r="V271" s="449"/>
      <c r="W271" s="449"/>
      <c r="X271" s="449"/>
      <c r="Y271" s="449"/>
      <c r="Z271" s="634"/>
      <c r="AA271" s="644"/>
      <c r="AB271" s="450"/>
      <c r="AC271" s="451"/>
      <c r="AD271" s="448"/>
      <c r="AE271" s="656"/>
      <c r="AF271" s="693">
        <f t="shared" si="64"/>
        <v>0</v>
      </c>
      <c r="AG271" s="480"/>
      <c r="AH271" s="481"/>
      <c r="AI271" s="493"/>
      <c r="AJ271" s="494"/>
      <c r="AK271" s="494"/>
      <c r="AL271" s="494"/>
      <c r="AM271" s="494"/>
      <c r="AN271" s="494"/>
      <c r="AO271" s="494"/>
      <c r="AP271" s="494"/>
      <c r="AQ271" s="494"/>
      <c r="AR271" s="494"/>
      <c r="AS271" s="494"/>
      <c r="AT271" s="494"/>
      <c r="AU271" s="494"/>
      <c r="AV271" s="494"/>
      <c r="AW271" s="494"/>
      <c r="AX271" s="494"/>
      <c r="AY271" s="494"/>
      <c r="AZ271" s="494"/>
      <c r="BA271" s="494"/>
      <c r="BB271" s="494"/>
      <c r="BC271" s="494"/>
      <c r="BD271" s="494"/>
      <c r="BE271" s="494"/>
      <c r="BF271" s="494"/>
      <c r="BG271" s="494"/>
      <c r="BH271" s="494"/>
      <c r="BI271" s="494"/>
    </row>
    <row r="272" spans="1:61" ht="30">
      <c r="A272" s="405">
        <f t="shared" si="63"/>
        <v>257</v>
      </c>
      <c r="B272" s="497"/>
      <c r="C272" s="498"/>
      <c r="D272" s="407"/>
      <c r="E272" s="407"/>
      <c r="F272" s="500" t="s">
        <v>336</v>
      </c>
      <c r="G272" s="417" t="s">
        <v>294</v>
      </c>
      <c r="H272" s="418">
        <v>17</v>
      </c>
      <c r="I272" s="418">
        <v>4.13</v>
      </c>
      <c r="J272" s="418">
        <f t="shared" si="65"/>
        <v>70.209999999999994</v>
      </c>
      <c r="K272" s="418" t="s">
        <v>802</v>
      </c>
      <c r="L272" s="418" t="s">
        <v>294</v>
      </c>
      <c r="M272" s="418">
        <v>17</v>
      </c>
      <c r="N272" s="410"/>
      <c r="O272" s="410"/>
      <c r="P272" s="410"/>
      <c r="Q272" s="410"/>
      <c r="R272" s="410"/>
      <c r="S272" s="410"/>
      <c r="T272" s="410"/>
      <c r="U272" s="410"/>
      <c r="V272" s="410"/>
      <c r="W272" s="410"/>
      <c r="X272" s="410"/>
      <c r="Y272" s="410"/>
      <c r="Z272" s="625"/>
      <c r="AA272" s="649">
        <f t="shared" si="66"/>
        <v>0</v>
      </c>
      <c r="AB272" s="419">
        <f t="shared" si="67"/>
        <v>0</v>
      </c>
      <c r="AC272" s="420">
        <f t="shared" ref="AC272:AC303" si="83">H272-AB272</f>
        <v>17</v>
      </c>
      <c r="AD272" s="413">
        <f t="shared" ref="AD272:AD303" si="84">E272-AB272</f>
        <v>0</v>
      </c>
      <c r="AE272" s="655"/>
      <c r="AF272" s="685">
        <f t="shared" si="64"/>
        <v>0</v>
      </c>
      <c r="AG272" s="474">
        <f t="shared" si="70"/>
        <v>0</v>
      </c>
      <c r="AH272" s="475">
        <f t="shared" ref="AH272:AH303" si="85">AB272-AG272</f>
        <v>0</v>
      </c>
      <c r="AI272" s="487"/>
      <c r="AJ272" s="488"/>
      <c r="AK272" s="488"/>
      <c r="AL272" s="488"/>
      <c r="AM272" s="488"/>
      <c r="AN272" s="488"/>
      <c r="AO272" s="488"/>
      <c r="AP272" s="488"/>
      <c r="AQ272" s="488"/>
      <c r="AR272" s="488"/>
      <c r="AS272" s="488"/>
      <c r="AT272" s="488"/>
      <c r="AU272" s="488"/>
      <c r="AV272" s="488"/>
      <c r="AW272" s="488"/>
      <c r="AX272" s="488"/>
      <c r="AY272" s="488"/>
      <c r="AZ272" s="488"/>
      <c r="BA272" s="488"/>
      <c r="BB272" s="488"/>
      <c r="BC272" s="488"/>
      <c r="BD272" s="488"/>
      <c r="BE272" s="488"/>
      <c r="BF272" s="488"/>
      <c r="BG272" s="488"/>
      <c r="BH272" s="488"/>
      <c r="BI272" s="488"/>
    </row>
    <row r="273" spans="1:61">
      <c r="A273" s="405">
        <f t="shared" si="63"/>
        <v>258</v>
      </c>
      <c r="B273" s="497"/>
      <c r="C273" s="498"/>
      <c r="D273" s="407"/>
      <c r="E273" s="407"/>
      <c r="F273" s="500" t="s">
        <v>803</v>
      </c>
      <c r="G273" s="417" t="s">
        <v>294</v>
      </c>
      <c r="H273" s="418">
        <v>17</v>
      </c>
      <c r="I273" s="418">
        <v>0.25600000000000001</v>
      </c>
      <c r="J273" s="418">
        <f t="shared" si="65"/>
        <v>4.3520000000000003</v>
      </c>
      <c r="K273" s="418" t="s">
        <v>804</v>
      </c>
      <c r="L273" s="418" t="s">
        <v>294</v>
      </c>
      <c r="M273" s="418">
        <v>17</v>
      </c>
      <c r="N273" s="410"/>
      <c r="O273" s="410"/>
      <c r="P273" s="410"/>
      <c r="Q273" s="410"/>
      <c r="R273" s="410"/>
      <c r="S273" s="410"/>
      <c r="T273" s="410"/>
      <c r="U273" s="410"/>
      <c r="V273" s="410"/>
      <c r="W273" s="410"/>
      <c r="X273" s="410"/>
      <c r="Y273" s="410"/>
      <c r="Z273" s="625"/>
      <c r="AA273" s="649">
        <f t="shared" si="66"/>
        <v>0</v>
      </c>
      <c r="AB273" s="419">
        <f t="shared" si="67"/>
        <v>0</v>
      </c>
      <c r="AC273" s="420">
        <f t="shared" si="83"/>
        <v>17</v>
      </c>
      <c r="AD273" s="413">
        <f t="shared" si="84"/>
        <v>0</v>
      </c>
      <c r="AE273" s="655"/>
      <c r="AF273" s="685">
        <f t="shared" si="64"/>
        <v>0</v>
      </c>
      <c r="AG273" s="474">
        <f t="shared" si="70"/>
        <v>0</v>
      </c>
      <c r="AH273" s="475">
        <f t="shared" si="85"/>
        <v>0</v>
      </c>
      <c r="AI273" s="487"/>
      <c r="AJ273" s="488"/>
      <c r="AK273" s="488"/>
      <c r="AL273" s="488"/>
      <c r="AM273" s="488"/>
      <c r="AN273" s="488"/>
      <c r="AO273" s="488"/>
      <c r="AP273" s="488"/>
      <c r="AQ273" s="488"/>
      <c r="AR273" s="488"/>
      <c r="AS273" s="488"/>
      <c r="AT273" s="488"/>
      <c r="AU273" s="488"/>
      <c r="AV273" s="488"/>
      <c r="AW273" s="488"/>
      <c r="AX273" s="488"/>
      <c r="AY273" s="488"/>
      <c r="AZ273" s="488"/>
      <c r="BA273" s="488"/>
      <c r="BB273" s="488"/>
      <c r="BC273" s="488"/>
      <c r="BD273" s="488"/>
      <c r="BE273" s="488"/>
      <c r="BF273" s="488"/>
      <c r="BG273" s="488"/>
      <c r="BH273" s="488"/>
      <c r="BI273" s="488"/>
    </row>
    <row r="274" spans="1:61" ht="45">
      <c r="A274" s="405">
        <f t="shared" ref="A274:A338" si="86">A273+1</f>
        <v>259</v>
      </c>
      <c r="B274" s="612" t="s">
        <v>1036</v>
      </c>
      <c r="C274" s="498"/>
      <c r="D274" s="407"/>
      <c r="E274" s="407"/>
      <c r="F274" s="500" t="s">
        <v>177</v>
      </c>
      <c r="G274" s="417" t="s">
        <v>294</v>
      </c>
      <c r="H274" s="418">
        <v>17</v>
      </c>
      <c r="I274" s="418">
        <v>0.7</v>
      </c>
      <c r="J274" s="418">
        <f t="shared" ref="J274:J338" si="87">I274*H274</f>
        <v>11.899999999999999</v>
      </c>
      <c r="K274" s="418" t="s">
        <v>805</v>
      </c>
      <c r="L274" s="418" t="s">
        <v>294</v>
      </c>
      <c r="M274" s="418">
        <v>17</v>
      </c>
      <c r="N274" s="410"/>
      <c r="O274" s="410"/>
      <c r="P274" s="410"/>
      <c r="Q274" s="410"/>
      <c r="R274" s="410"/>
      <c r="S274" s="410"/>
      <c r="T274" s="410"/>
      <c r="U274" s="410"/>
      <c r="V274" s="410"/>
      <c r="W274" s="410"/>
      <c r="X274" s="410"/>
      <c r="Y274" s="410"/>
      <c r="Z274" s="625"/>
      <c r="AA274" s="649">
        <f t="shared" ref="AA274:AA338" si="88">I274*AB274</f>
        <v>0</v>
      </c>
      <c r="AB274" s="419">
        <f t="shared" ref="AB274:AB338" si="89">SUM(N274:Z274)</f>
        <v>0</v>
      </c>
      <c r="AC274" s="420">
        <f t="shared" si="83"/>
        <v>17</v>
      </c>
      <c r="AD274" s="413">
        <f t="shared" si="84"/>
        <v>0</v>
      </c>
      <c r="AE274" s="655"/>
      <c r="AF274" s="685">
        <f t="shared" ref="AF274:AF338" si="90">I274*AG274</f>
        <v>0</v>
      </c>
      <c r="AG274" s="474">
        <f t="shared" ref="AG274:AG338" si="91">SUM(AI274:BI274)</f>
        <v>0</v>
      </c>
      <c r="AH274" s="475">
        <f t="shared" si="85"/>
        <v>0</v>
      </c>
      <c r="AI274" s="487"/>
      <c r="AJ274" s="488"/>
      <c r="AK274" s="488"/>
      <c r="AL274" s="488"/>
      <c r="AM274" s="488"/>
      <c r="AN274" s="488"/>
      <c r="AO274" s="488"/>
      <c r="AP274" s="488"/>
      <c r="AQ274" s="488"/>
      <c r="AR274" s="488"/>
      <c r="AS274" s="488"/>
      <c r="AT274" s="488"/>
      <c r="AU274" s="488"/>
      <c r="AV274" s="488"/>
      <c r="AW274" s="488"/>
      <c r="AX274" s="488"/>
      <c r="AY274" s="488"/>
      <c r="AZ274" s="488"/>
      <c r="BA274" s="488"/>
      <c r="BB274" s="488"/>
      <c r="BC274" s="488"/>
      <c r="BD274" s="488"/>
      <c r="BE274" s="488"/>
      <c r="BF274" s="488"/>
      <c r="BG274" s="488"/>
      <c r="BH274" s="488"/>
      <c r="BI274" s="488"/>
    </row>
    <row r="275" spans="1:61">
      <c r="A275" s="405">
        <f t="shared" si="86"/>
        <v>260</v>
      </c>
      <c r="B275" s="497"/>
      <c r="C275" s="498"/>
      <c r="D275" s="407"/>
      <c r="E275" s="407"/>
      <c r="F275" s="500" t="s">
        <v>806</v>
      </c>
      <c r="G275" s="417" t="s">
        <v>294</v>
      </c>
      <c r="H275" s="418">
        <v>17</v>
      </c>
      <c r="I275" s="418">
        <v>0.25600000000000001</v>
      </c>
      <c r="J275" s="418">
        <f t="shared" si="87"/>
        <v>4.3520000000000003</v>
      </c>
      <c r="K275" s="418" t="s">
        <v>807</v>
      </c>
      <c r="L275" s="418" t="s">
        <v>294</v>
      </c>
      <c r="M275" s="418">
        <v>17</v>
      </c>
      <c r="N275" s="410"/>
      <c r="O275" s="410"/>
      <c r="P275" s="410"/>
      <c r="Q275" s="410"/>
      <c r="R275" s="410"/>
      <c r="S275" s="410"/>
      <c r="T275" s="410"/>
      <c r="U275" s="410"/>
      <c r="V275" s="410"/>
      <c r="W275" s="410"/>
      <c r="X275" s="410"/>
      <c r="Y275" s="410"/>
      <c r="Z275" s="625"/>
      <c r="AA275" s="649">
        <f t="shared" si="88"/>
        <v>0</v>
      </c>
      <c r="AB275" s="419">
        <f t="shared" si="89"/>
        <v>0</v>
      </c>
      <c r="AC275" s="420">
        <f t="shared" si="83"/>
        <v>17</v>
      </c>
      <c r="AD275" s="413">
        <f t="shared" si="84"/>
        <v>0</v>
      </c>
      <c r="AE275" s="655"/>
      <c r="AF275" s="685">
        <f t="shared" si="90"/>
        <v>0</v>
      </c>
      <c r="AG275" s="474">
        <f t="shared" si="91"/>
        <v>0</v>
      </c>
      <c r="AH275" s="475">
        <f t="shared" si="85"/>
        <v>0</v>
      </c>
      <c r="AI275" s="487"/>
      <c r="AJ275" s="488"/>
      <c r="AK275" s="488"/>
      <c r="AL275" s="488"/>
      <c r="AM275" s="488"/>
      <c r="AN275" s="488"/>
      <c r="AO275" s="488"/>
      <c r="AP275" s="488"/>
      <c r="AQ275" s="488"/>
      <c r="AR275" s="488"/>
      <c r="AS275" s="488"/>
      <c r="AT275" s="488"/>
      <c r="AU275" s="488"/>
      <c r="AV275" s="488"/>
      <c r="AW275" s="488"/>
      <c r="AX275" s="488"/>
      <c r="AY275" s="488"/>
      <c r="AZ275" s="488"/>
      <c r="BA275" s="488"/>
      <c r="BB275" s="488"/>
      <c r="BC275" s="488"/>
      <c r="BD275" s="488"/>
      <c r="BE275" s="488"/>
      <c r="BF275" s="488"/>
      <c r="BG275" s="488"/>
      <c r="BH275" s="488"/>
      <c r="BI275" s="488"/>
    </row>
    <row r="276" spans="1:61" collapsed="1">
      <c r="A276" s="405">
        <f t="shared" si="86"/>
        <v>261</v>
      </c>
      <c r="B276" s="497"/>
      <c r="C276" s="498"/>
      <c r="D276" s="407"/>
      <c r="E276" s="407"/>
      <c r="F276" s="500" t="s">
        <v>615</v>
      </c>
      <c r="G276" s="417" t="s">
        <v>294</v>
      </c>
      <c r="H276" s="418">
        <v>20</v>
      </c>
      <c r="I276" s="418">
        <v>0.13200000000000001</v>
      </c>
      <c r="J276" s="418">
        <f t="shared" si="87"/>
        <v>2.64</v>
      </c>
      <c r="K276" s="418" t="s">
        <v>808</v>
      </c>
      <c r="L276" s="418" t="s">
        <v>294</v>
      </c>
      <c r="M276" s="418">
        <v>10</v>
      </c>
      <c r="N276" s="410"/>
      <c r="O276" s="410"/>
      <c r="P276" s="410"/>
      <c r="Q276" s="410"/>
      <c r="R276" s="410"/>
      <c r="S276" s="410"/>
      <c r="T276" s="410"/>
      <c r="U276" s="410"/>
      <c r="V276" s="410"/>
      <c r="W276" s="410"/>
      <c r="X276" s="410"/>
      <c r="Y276" s="410"/>
      <c r="Z276" s="625"/>
      <c r="AA276" s="649">
        <f t="shared" si="88"/>
        <v>0</v>
      </c>
      <c r="AB276" s="419">
        <f t="shared" si="89"/>
        <v>0</v>
      </c>
      <c r="AC276" s="420">
        <f t="shared" si="83"/>
        <v>20</v>
      </c>
      <c r="AD276" s="413">
        <f t="shared" si="84"/>
        <v>0</v>
      </c>
      <c r="AE276" s="655"/>
      <c r="AF276" s="685">
        <f t="shared" si="90"/>
        <v>0</v>
      </c>
      <c r="AG276" s="474">
        <f t="shared" si="91"/>
        <v>0</v>
      </c>
      <c r="AH276" s="475">
        <f t="shared" si="85"/>
        <v>0</v>
      </c>
      <c r="AI276" s="487"/>
      <c r="AJ276" s="488"/>
      <c r="AK276" s="488"/>
      <c r="AL276" s="488"/>
      <c r="AM276" s="488"/>
      <c r="AN276" s="488"/>
      <c r="AO276" s="488"/>
      <c r="AP276" s="488"/>
      <c r="AQ276" s="488"/>
      <c r="AR276" s="488"/>
      <c r="AS276" s="488"/>
      <c r="AT276" s="488"/>
      <c r="AU276" s="488"/>
      <c r="AV276" s="488"/>
      <c r="AW276" s="488"/>
      <c r="AX276" s="488"/>
      <c r="AY276" s="488"/>
      <c r="AZ276" s="488"/>
      <c r="BA276" s="488"/>
      <c r="BB276" s="488"/>
      <c r="BC276" s="488"/>
      <c r="BD276" s="488"/>
      <c r="BE276" s="488"/>
      <c r="BF276" s="488"/>
      <c r="BG276" s="488"/>
      <c r="BH276" s="488"/>
      <c r="BI276" s="488"/>
    </row>
    <row r="277" spans="1:61" hidden="1" outlineLevel="1">
      <c r="A277" s="405">
        <f t="shared" si="86"/>
        <v>262</v>
      </c>
      <c r="B277" s="497"/>
      <c r="C277" s="498"/>
      <c r="D277" s="407"/>
      <c r="E277" s="407"/>
      <c r="F277" s="500"/>
      <c r="G277" s="417"/>
      <c r="H277" s="418"/>
      <c r="I277" s="418"/>
      <c r="J277" s="418">
        <f t="shared" si="87"/>
        <v>0</v>
      </c>
      <c r="K277" s="418" t="s">
        <v>809</v>
      </c>
      <c r="L277" s="418" t="s">
        <v>294</v>
      </c>
      <c r="M277" s="418">
        <v>10</v>
      </c>
      <c r="N277" s="410"/>
      <c r="O277" s="410"/>
      <c r="P277" s="410"/>
      <c r="Q277" s="410"/>
      <c r="R277" s="410"/>
      <c r="S277" s="410"/>
      <c r="T277" s="410"/>
      <c r="U277" s="410"/>
      <c r="V277" s="410"/>
      <c r="W277" s="410"/>
      <c r="X277" s="410"/>
      <c r="Y277" s="410"/>
      <c r="Z277" s="625"/>
      <c r="AA277" s="649">
        <f t="shared" si="88"/>
        <v>0</v>
      </c>
      <c r="AB277" s="419">
        <f t="shared" si="89"/>
        <v>0</v>
      </c>
      <c r="AC277" s="420">
        <f t="shared" si="83"/>
        <v>0</v>
      </c>
      <c r="AD277" s="413">
        <f t="shared" si="84"/>
        <v>0</v>
      </c>
      <c r="AE277" s="655"/>
      <c r="AF277" s="685">
        <f t="shared" si="90"/>
        <v>0</v>
      </c>
      <c r="AG277" s="474">
        <f t="shared" si="91"/>
        <v>0</v>
      </c>
      <c r="AH277" s="475">
        <f t="shared" si="85"/>
        <v>0</v>
      </c>
      <c r="AI277" s="487"/>
      <c r="AJ277" s="488"/>
      <c r="AK277" s="488"/>
      <c r="AL277" s="488"/>
      <c r="AM277" s="488"/>
      <c r="AN277" s="488"/>
      <c r="AO277" s="488"/>
      <c r="AP277" s="488"/>
      <c r="AQ277" s="488"/>
      <c r="AR277" s="488"/>
      <c r="AS277" s="488"/>
      <c r="AT277" s="488"/>
      <c r="AU277" s="488"/>
      <c r="AV277" s="488"/>
      <c r="AW277" s="488"/>
      <c r="AX277" s="488"/>
      <c r="AY277" s="488"/>
      <c r="AZ277" s="488"/>
      <c r="BA277" s="488"/>
      <c r="BB277" s="488"/>
      <c r="BC277" s="488"/>
      <c r="BD277" s="488"/>
      <c r="BE277" s="488"/>
      <c r="BF277" s="488"/>
      <c r="BG277" s="488"/>
      <c r="BH277" s="488"/>
      <c r="BI277" s="488"/>
    </row>
    <row r="278" spans="1:61">
      <c r="A278" s="405">
        <f t="shared" si="86"/>
        <v>263</v>
      </c>
      <c r="B278" s="497"/>
      <c r="C278" s="498"/>
      <c r="D278" s="407"/>
      <c r="E278" s="407"/>
      <c r="F278" s="500" t="s">
        <v>810</v>
      </c>
      <c r="G278" s="417" t="s">
        <v>294</v>
      </c>
      <c r="H278" s="418">
        <v>14</v>
      </c>
      <c r="I278" s="418">
        <v>0.84</v>
      </c>
      <c r="J278" s="418">
        <f t="shared" si="87"/>
        <v>11.76</v>
      </c>
      <c r="K278" s="418" t="s">
        <v>618</v>
      </c>
      <c r="L278" s="418" t="s">
        <v>294</v>
      </c>
      <c r="M278" s="418">
        <v>14</v>
      </c>
      <c r="N278" s="410"/>
      <c r="O278" s="410"/>
      <c r="P278" s="410"/>
      <c r="Q278" s="410"/>
      <c r="R278" s="410"/>
      <c r="S278" s="410"/>
      <c r="T278" s="410"/>
      <c r="U278" s="410"/>
      <c r="V278" s="410"/>
      <c r="W278" s="410"/>
      <c r="X278" s="410"/>
      <c r="Y278" s="410"/>
      <c r="Z278" s="625"/>
      <c r="AA278" s="649">
        <f t="shared" si="88"/>
        <v>0</v>
      </c>
      <c r="AB278" s="419">
        <f t="shared" si="89"/>
        <v>0</v>
      </c>
      <c r="AC278" s="420">
        <f t="shared" si="83"/>
        <v>14</v>
      </c>
      <c r="AD278" s="413">
        <f t="shared" si="84"/>
        <v>0</v>
      </c>
      <c r="AE278" s="655"/>
      <c r="AF278" s="685">
        <f t="shared" si="90"/>
        <v>0</v>
      </c>
      <c r="AG278" s="474">
        <f t="shared" si="91"/>
        <v>0</v>
      </c>
      <c r="AH278" s="475">
        <f t="shared" si="85"/>
        <v>0</v>
      </c>
      <c r="AI278" s="487"/>
      <c r="AJ278" s="488"/>
      <c r="AK278" s="488"/>
      <c r="AL278" s="488"/>
      <c r="AM278" s="488"/>
      <c r="AN278" s="488"/>
      <c r="AO278" s="488"/>
      <c r="AP278" s="488"/>
      <c r="AQ278" s="488"/>
      <c r="AR278" s="488"/>
      <c r="AS278" s="488"/>
      <c r="AT278" s="488"/>
      <c r="AU278" s="488"/>
      <c r="AV278" s="488"/>
      <c r="AW278" s="488"/>
      <c r="AX278" s="488"/>
      <c r="AY278" s="488"/>
      <c r="AZ278" s="488"/>
      <c r="BA278" s="488"/>
      <c r="BB278" s="488"/>
      <c r="BC278" s="488"/>
      <c r="BD278" s="488"/>
      <c r="BE278" s="488"/>
      <c r="BF278" s="488"/>
      <c r="BG278" s="488"/>
      <c r="BH278" s="488"/>
      <c r="BI278" s="488"/>
    </row>
    <row r="279" spans="1:61" ht="45">
      <c r="A279" s="405">
        <f t="shared" si="86"/>
        <v>264</v>
      </c>
      <c r="B279" s="612" t="s">
        <v>168</v>
      </c>
      <c r="C279" s="498"/>
      <c r="D279" s="407"/>
      <c r="E279" s="407"/>
      <c r="F279" s="500" t="s">
        <v>169</v>
      </c>
      <c r="G279" s="417" t="s">
        <v>294</v>
      </c>
      <c r="H279" s="418">
        <v>1</v>
      </c>
      <c r="I279" s="418">
        <v>1.4419999999999999</v>
      </c>
      <c r="J279" s="418">
        <f t="shared" si="87"/>
        <v>1.4419999999999999</v>
      </c>
      <c r="K279" s="418" t="s">
        <v>619</v>
      </c>
      <c r="L279" s="418" t="s">
        <v>294</v>
      </c>
      <c r="M279" s="418">
        <v>1</v>
      </c>
      <c r="N279" s="410"/>
      <c r="O279" s="410"/>
      <c r="P279" s="410"/>
      <c r="Q279" s="410"/>
      <c r="R279" s="410"/>
      <c r="S279" s="410"/>
      <c r="T279" s="410"/>
      <c r="U279" s="410"/>
      <c r="V279" s="410"/>
      <c r="W279" s="410"/>
      <c r="X279" s="410"/>
      <c r="Y279" s="410"/>
      <c r="Z279" s="625"/>
      <c r="AA279" s="649">
        <f t="shared" si="88"/>
        <v>0</v>
      </c>
      <c r="AB279" s="419">
        <f t="shared" si="89"/>
        <v>0</v>
      </c>
      <c r="AC279" s="420">
        <f t="shared" si="83"/>
        <v>1</v>
      </c>
      <c r="AD279" s="413">
        <f t="shared" si="84"/>
        <v>0</v>
      </c>
      <c r="AE279" s="655"/>
      <c r="AF279" s="685">
        <f t="shared" si="90"/>
        <v>0</v>
      </c>
      <c r="AG279" s="474">
        <f t="shared" si="91"/>
        <v>0</v>
      </c>
      <c r="AH279" s="475">
        <f t="shared" si="85"/>
        <v>0</v>
      </c>
      <c r="AI279" s="487"/>
      <c r="AJ279" s="488"/>
      <c r="AK279" s="488"/>
      <c r="AL279" s="488"/>
      <c r="AM279" s="488"/>
      <c r="AN279" s="488"/>
      <c r="AO279" s="488"/>
      <c r="AP279" s="488"/>
      <c r="AQ279" s="488"/>
      <c r="AR279" s="488"/>
      <c r="AS279" s="488"/>
      <c r="AT279" s="488"/>
      <c r="AU279" s="488"/>
      <c r="AV279" s="488"/>
      <c r="AW279" s="488"/>
      <c r="AX279" s="488"/>
      <c r="AY279" s="488"/>
      <c r="AZ279" s="488"/>
      <c r="BA279" s="488"/>
      <c r="BB279" s="488"/>
      <c r="BC279" s="488"/>
      <c r="BD279" s="488"/>
      <c r="BE279" s="488"/>
      <c r="BF279" s="488"/>
      <c r="BG279" s="488"/>
      <c r="BH279" s="488"/>
      <c r="BI279" s="488"/>
    </row>
    <row r="280" spans="1:61" ht="30">
      <c r="A280" s="405">
        <f t="shared" si="86"/>
        <v>265</v>
      </c>
      <c r="B280" s="497"/>
      <c r="C280" s="498"/>
      <c r="D280" s="407"/>
      <c r="E280" s="407"/>
      <c r="F280" s="500" t="s">
        <v>156</v>
      </c>
      <c r="G280" s="417" t="s">
        <v>586</v>
      </c>
      <c r="H280" s="418">
        <v>1</v>
      </c>
      <c r="I280" s="418">
        <v>0.72099999999999997</v>
      </c>
      <c r="J280" s="418">
        <f t="shared" si="87"/>
        <v>0.72099999999999997</v>
      </c>
      <c r="K280" s="418" t="s">
        <v>811</v>
      </c>
      <c r="L280" s="418" t="s">
        <v>586</v>
      </c>
      <c r="M280" s="418">
        <v>1</v>
      </c>
      <c r="N280" s="410"/>
      <c r="O280" s="410"/>
      <c r="P280" s="410"/>
      <c r="Q280" s="410"/>
      <c r="R280" s="410"/>
      <c r="S280" s="410"/>
      <c r="T280" s="410"/>
      <c r="U280" s="410"/>
      <c r="V280" s="410"/>
      <c r="W280" s="410"/>
      <c r="X280" s="410"/>
      <c r="Y280" s="410"/>
      <c r="Z280" s="625"/>
      <c r="AA280" s="649">
        <f t="shared" si="88"/>
        <v>0</v>
      </c>
      <c r="AB280" s="419">
        <f t="shared" si="89"/>
        <v>0</v>
      </c>
      <c r="AC280" s="420">
        <f t="shared" si="83"/>
        <v>1</v>
      </c>
      <c r="AD280" s="413">
        <f t="shared" si="84"/>
        <v>0</v>
      </c>
      <c r="AE280" s="655"/>
      <c r="AF280" s="685">
        <f t="shared" si="90"/>
        <v>0</v>
      </c>
      <c r="AG280" s="474">
        <f t="shared" si="91"/>
        <v>0</v>
      </c>
      <c r="AH280" s="475">
        <f t="shared" si="85"/>
        <v>0</v>
      </c>
      <c r="AI280" s="487"/>
      <c r="AJ280" s="488"/>
      <c r="AK280" s="488"/>
      <c r="AL280" s="488"/>
      <c r="AM280" s="488"/>
      <c r="AN280" s="488"/>
      <c r="AO280" s="488"/>
      <c r="AP280" s="488"/>
      <c r="AQ280" s="488"/>
      <c r="AR280" s="488"/>
      <c r="AS280" s="488"/>
      <c r="AT280" s="488"/>
      <c r="AU280" s="488"/>
      <c r="AV280" s="488"/>
      <c r="AW280" s="488"/>
      <c r="AX280" s="488"/>
      <c r="AY280" s="488"/>
      <c r="AZ280" s="488"/>
      <c r="BA280" s="488"/>
      <c r="BB280" s="488"/>
      <c r="BC280" s="488"/>
      <c r="BD280" s="488"/>
      <c r="BE280" s="488"/>
      <c r="BF280" s="488"/>
      <c r="BG280" s="488"/>
      <c r="BH280" s="488"/>
      <c r="BI280" s="488"/>
    </row>
    <row r="281" spans="1:61">
      <c r="A281" s="405">
        <f t="shared" si="86"/>
        <v>266</v>
      </c>
      <c r="B281" s="497"/>
      <c r="C281" s="498"/>
      <c r="D281" s="407"/>
      <c r="E281" s="407"/>
      <c r="F281" s="500" t="s">
        <v>812</v>
      </c>
      <c r="G281" s="417" t="s">
        <v>294</v>
      </c>
      <c r="H281" s="418">
        <v>1</v>
      </c>
      <c r="I281" s="418">
        <v>0.84</v>
      </c>
      <c r="J281" s="418">
        <f t="shared" si="87"/>
        <v>0.84</v>
      </c>
      <c r="K281" s="418" t="s">
        <v>620</v>
      </c>
      <c r="L281" s="418" t="s">
        <v>294</v>
      </c>
      <c r="M281" s="418">
        <v>1</v>
      </c>
      <c r="N281" s="410"/>
      <c r="O281" s="410"/>
      <c r="P281" s="410"/>
      <c r="Q281" s="410"/>
      <c r="R281" s="410"/>
      <c r="S281" s="410"/>
      <c r="T281" s="410"/>
      <c r="U281" s="410"/>
      <c r="V281" s="410"/>
      <c r="W281" s="410"/>
      <c r="X281" s="410"/>
      <c r="Y281" s="410"/>
      <c r="Z281" s="625"/>
      <c r="AA281" s="649">
        <f t="shared" si="88"/>
        <v>0</v>
      </c>
      <c r="AB281" s="419">
        <f t="shared" si="89"/>
        <v>0</v>
      </c>
      <c r="AC281" s="420">
        <f t="shared" si="83"/>
        <v>1</v>
      </c>
      <c r="AD281" s="413">
        <f t="shared" si="84"/>
        <v>0</v>
      </c>
      <c r="AE281" s="655"/>
      <c r="AF281" s="685">
        <f t="shared" si="90"/>
        <v>0</v>
      </c>
      <c r="AG281" s="474">
        <f t="shared" si="91"/>
        <v>0</v>
      </c>
      <c r="AH281" s="475">
        <f t="shared" si="85"/>
        <v>0</v>
      </c>
      <c r="AI281" s="487"/>
      <c r="AJ281" s="488"/>
      <c r="AK281" s="488"/>
      <c r="AL281" s="488"/>
      <c r="AM281" s="488"/>
      <c r="AN281" s="488"/>
      <c r="AO281" s="488"/>
      <c r="AP281" s="488"/>
      <c r="AQ281" s="488"/>
      <c r="AR281" s="488"/>
      <c r="AS281" s="488"/>
      <c r="AT281" s="488"/>
      <c r="AU281" s="488"/>
      <c r="AV281" s="488"/>
      <c r="AW281" s="488"/>
      <c r="AX281" s="488"/>
      <c r="AY281" s="488"/>
      <c r="AZ281" s="488"/>
      <c r="BA281" s="488"/>
      <c r="BB281" s="488"/>
      <c r="BC281" s="488"/>
      <c r="BD281" s="488"/>
      <c r="BE281" s="488"/>
      <c r="BF281" s="488"/>
      <c r="BG281" s="488"/>
      <c r="BH281" s="488"/>
      <c r="BI281" s="488"/>
    </row>
    <row r="282" spans="1:61">
      <c r="A282" s="405">
        <f t="shared" si="86"/>
        <v>267</v>
      </c>
      <c r="B282" s="497"/>
      <c r="C282" s="498"/>
      <c r="D282" s="407"/>
      <c r="E282" s="407"/>
      <c r="F282" s="500" t="s">
        <v>204</v>
      </c>
      <c r="G282" s="417" t="s">
        <v>294</v>
      </c>
      <c r="H282" s="418">
        <v>4</v>
      </c>
      <c r="I282" s="418">
        <v>23.1</v>
      </c>
      <c r="J282" s="418">
        <f t="shared" si="87"/>
        <v>92.4</v>
      </c>
      <c r="K282" s="418" t="s">
        <v>813</v>
      </c>
      <c r="L282" s="418" t="s">
        <v>294</v>
      </c>
      <c r="M282" s="418">
        <v>4</v>
      </c>
      <c r="N282" s="410"/>
      <c r="O282" s="410"/>
      <c r="P282" s="410"/>
      <c r="Q282" s="410"/>
      <c r="R282" s="410"/>
      <c r="S282" s="410"/>
      <c r="T282" s="410"/>
      <c r="U282" s="410"/>
      <c r="V282" s="410"/>
      <c r="W282" s="410"/>
      <c r="X282" s="410"/>
      <c r="Y282" s="410"/>
      <c r="Z282" s="625"/>
      <c r="AA282" s="649">
        <f t="shared" si="88"/>
        <v>0</v>
      </c>
      <c r="AB282" s="419">
        <f t="shared" si="89"/>
        <v>0</v>
      </c>
      <c r="AC282" s="420">
        <f t="shared" si="83"/>
        <v>4</v>
      </c>
      <c r="AD282" s="413">
        <f t="shared" si="84"/>
        <v>0</v>
      </c>
      <c r="AE282" s="655"/>
      <c r="AF282" s="685">
        <f t="shared" si="90"/>
        <v>0</v>
      </c>
      <c r="AG282" s="474">
        <f t="shared" si="91"/>
        <v>0</v>
      </c>
      <c r="AH282" s="475">
        <f t="shared" si="85"/>
        <v>0</v>
      </c>
      <c r="AI282" s="487"/>
      <c r="AJ282" s="488"/>
      <c r="AK282" s="488"/>
      <c r="AL282" s="488"/>
      <c r="AM282" s="488"/>
      <c r="AN282" s="488"/>
      <c r="AO282" s="488"/>
      <c r="AP282" s="488"/>
      <c r="AQ282" s="488"/>
      <c r="AR282" s="488"/>
      <c r="AS282" s="488"/>
      <c r="AT282" s="488"/>
      <c r="AU282" s="488"/>
      <c r="AV282" s="488"/>
      <c r="AW282" s="488"/>
      <c r="AX282" s="488"/>
      <c r="AY282" s="488"/>
      <c r="AZ282" s="488"/>
      <c r="BA282" s="488"/>
      <c r="BB282" s="488"/>
      <c r="BC282" s="488"/>
      <c r="BD282" s="488"/>
      <c r="BE282" s="488"/>
      <c r="BF282" s="488"/>
      <c r="BG282" s="488"/>
      <c r="BH282" s="488"/>
      <c r="BI282" s="488"/>
    </row>
    <row r="283" spans="1:61" ht="30">
      <c r="A283" s="405">
        <f t="shared" si="86"/>
        <v>268</v>
      </c>
      <c r="B283" s="497"/>
      <c r="C283" s="498"/>
      <c r="D283" s="407"/>
      <c r="E283" s="407"/>
      <c r="F283" s="500" t="s">
        <v>156</v>
      </c>
      <c r="G283" s="417" t="s">
        <v>294</v>
      </c>
      <c r="H283" s="418">
        <v>4</v>
      </c>
      <c r="I283" s="418">
        <v>0.72099999999999997</v>
      </c>
      <c r="J283" s="418">
        <f t="shared" si="87"/>
        <v>2.8839999999999999</v>
      </c>
      <c r="K283" s="418" t="s">
        <v>621</v>
      </c>
      <c r="L283" s="418" t="s">
        <v>294</v>
      </c>
      <c r="M283" s="418">
        <v>4</v>
      </c>
      <c r="N283" s="410"/>
      <c r="O283" s="410"/>
      <c r="P283" s="410"/>
      <c r="Q283" s="410"/>
      <c r="R283" s="410"/>
      <c r="S283" s="410"/>
      <c r="T283" s="410"/>
      <c r="U283" s="410"/>
      <c r="V283" s="410"/>
      <c r="W283" s="410"/>
      <c r="X283" s="410"/>
      <c r="Y283" s="410"/>
      <c r="Z283" s="625"/>
      <c r="AA283" s="649">
        <f t="shared" si="88"/>
        <v>0</v>
      </c>
      <c r="AB283" s="419">
        <f t="shared" si="89"/>
        <v>0</v>
      </c>
      <c r="AC283" s="420">
        <f t="shared" si="83"/>
        <v>4</v>
      </c>
      <c r="AD283" s="413">
        <f t="shared" si="84"/>
        <v>0</v>
      </c>
      <c r="AE283" s="655"/>
      <c r="AF283" s="685">
        <f t="shared" si="90"/>
        <v>0</v>
      </c>
      <c r="AG283" s="474">
        <f t="shared" si="91"/>
        <v>0</v>
      </c>
      <c r="AH283" s="475">
        <f t="shared" si="85"/>
        <v>0</v>
      </c>
      <c r="AI283" s="487"/>
      <c r="AJ283" s="488"/>
      <c r="AK283" s="488"/>
      <c r="AL283" s="488"/>
      <c r="AM283" s="488"/>
      <c r="AN283" s="488"/>
      <c r="AO283" s="488"/>
      <c r="AP283" s="488"/>
      <c r="AQ283" s="488"/>
      <c r="AR283" s="488"/>
      <c r="AS283" s="488"/>
      <c r="AT283" s="488"/>
      <c r="AU283" s="488"/>
      <c r="AV283" s="488"/>
      <c r="AW283" s="488"/>
      <c r="AX283" s="488"/>
      <c r="AY283" s="488"/>
      <c r="AZ283" s="488"/>
      <c r="BA283" s="488"/>
      <c r="BB283" s="488"/>
      <c r="BC283" s="488"/>
      <c r="BD283" s="488"/>
      <c r="BE283" s="488"/>
      <c r="BF283" s="488"/>
      <c r="BG283" s="488"/>
      <c r="BH283" s="488"/>
      <c r="BI283" s="488"/>
    </row>
    <row r="284" spans="1:61" ht="30">
      <c r="A284" s="405">
        <f t="shared" si="86"/>
        <v>269</v>
      </c>
      <c r="B284" s="497"/>
      <c r="C284" s="498"/>
      <c r="D284" s="407"/>
      <c r="E284" s="407"/>
      <c r="F284" s="500" t="s">
        <v>121</v>
      </c>
      <c r="G284" s="417" t="s">
        <v>294</v>
      </c>
      <c r="H284" s="418">
        <v>8</v>
      </c>
      <c r="I284" s="418">
        <v>0.55400000000000005</v>
      </c>
      <c r="J284" s="418">
        <f t="shared" si="87"/>
        <v>4.4320000000000004</v>
      </c>
      <c r="K284" s="418" t="s">
        <v>814</v>
      </c>
      <c r="L284" s="418" t="s">
        <v>294</v>
      </c>
      <c r="M284" s="418">
        <v>8</v>
      </c>
      <c r="N284" s="410"/>
      <c r="O284" s="410"/>
      <c r="P284" s="410"/>
      <c r="Q284" s="410"/>
      <c r="R284" s="410"/>
      <c r="S284" s="410"/>
      <c r="T284" s="410"/>
      <c r="U284" s="410"/>
      <c r="V284" s="410"/>
      <c r="W284" s="410"/>
      <c r="X284" s="410"/>
      <c r="Y284" s="410"/>
      <c r="Z284" s="625"/>
      <c r="AA284" s="649">
        <f t="shared" si="88"/>
        <v>0</v>
      </c>
      <c r="AB284" s="419">
        <f t="shared" si="89"/>
        <v>0</v>
      </c>
      <c r="AC284" s="420">
        <f t="shared" si="83"/>
        <v>8</v>
      </c>
      <c r="AD284" s="413">
        <f t="shared" si="84"/>
        <v>0</v>
      </c>
      <c r="AE284" s="655"/>
      <c r="AF284" s="685">
        <f t="shared" si="90"/>
        <v>0</v>
      </c>
      <c r="AG284" s="474">
        <f t="shared" si="91"/>
        <v>0</v>
      </c>
      <c r="AH284" s="475">
        <f t="shared" si="85"/>
        <v>0</v>
      </c>
      <c r="AI284" s="487"/>
      <c r="AJ284" s="488"/>
      <c r="AK284" s="488"/>
      <c r="AL284" s="488"/>
      <c r="AM284" s="488"/>
      <c r="AN284" s="488"/>
      <c r="AO284" s="488"/>
      <c r="AP284" s="488"/>
      <c r="AQ284" s="488"/>
      <c r="AR284" s="488"/>
      <c r="AS284" s="488"/>
      <c r="AT284" s="488"/>
      <c r="AU284" s="488"/>
      <c r="AV284" s="488"/>
      <c r="AW284" s="488"/>
      <c r="AX284" s="488"/>
      <c r="AY284" s="488"/>
      <c r="AZ284" s="488"/>
      <c r="BA284" s="488"/>
      <c r="BB284" s="488"/>
      <c r="BC284" s="488"/>
      <c r="BD284" s="488"/>
      <c r="BE284" s="488"/>
      <c r="BF284" s="488"/>
      <c r="BG284" s="488"/>
      <c r="BH284" s="488"/>
      <c r="BI284" s="488"/>
    </row>
    <row r="285" spans="1:61">
      <c r="A285" s="405">
        <f t="shared" si="86"/>
        <v>270</v>
      </c>
      <c r="B285" s="497"/>
      <c r="C285" s="498"/>
      <c r="D285" s="407"/>
      <c r="E285" s="407"/>
      <c r="F285" s="500" t="s">
        <v>105</v>
      </c>
      <c r="G285" s="417" t="s">
        <v>294</v>
      </c>
      <c r="H285" s="418">
        <v>4</v>
      </c>
      <c r="I285" s="418">
        <v>0.20399999999999999</v>
      </c>
      <c r="J285" s="418">
        <f t="shared" si="87"/>
        <v>0.81599999999999995</v>
      </c>
      <c r="K285" s="418" t="s">
        <v>622</v>
      </c>
      <c r="L285" s="418" t="s">
        <v>294</v>
      </c>
      <c r="M285" s="418">
        <v>4</v>
      </c>
      <c r="N285" s="410"/>
      <c r="O285" s="410"/>
      <c r="P285" s="410"/>
      <c r="Q285" s="410"/>
      <c r="R285" s="410"/>
      <c r="S285" s="410"/>
      <c r="T285" s="410"/>
      <c r="U285" s="410"/>
      <c r="V285" s="410"/>
      <c r="W285" s="410"/>
      <c r="X285" s="410"/>
      <c r="Y285" s="410"/>
      <c r="Z285" s="625"/>
      <c r="AA285" s="649">
        <f t="shared" si="88"/>
        <v>0</v>
      </c>
      <c r="AB285" s="419">
        <f t="shared" si="89"/>
        <v>0</v>
      </c>
      <c r="AC285" s="420">
        <f t="shared" si="83"/>
        <v>4</v>
      </c>
      <c r="AD285" s="413">
        <f t="shared" si="84"/>
        <v>0</v>
      </c>
      <c r="AE285" s="655"/>
      <c r="AF285" s="685">
        <f t="shared" si="90"/>
        <v>0</v>
      </c>
      <c r="AG285" s="474">
        <f t="shared" si="91"/>
        <v>0</v>
      </c>
      <c r="AH285" s="475">
        <f t="shared" si="85"/>
        <v>0</v>
      </c>
      <c r="AI285" s="487"/>
      <c r="AJ285" s="488"/>
      <c r="AK285" s="488"/>
      <c r="AL285" s="488"/>
      <c r="AM285" s="488"/>
      <c r="AN285" s="488"/>
      <c r="AO285" s="488"/>
      <c r="AP285" s="488"/>
      <c r="AQ285" s="488"/>
      <c r="AR285" s="488"/>
      <c r="AS285" s="488"/>
      <c r="AT285" s="488"/>
      <c r="AU285" s="488"/>
      <c r="AV285" s="488"/>
      <c r="AW285" s="488"/>
      <c r="AX285" s="488"/>
      <c r="AY285" s="488"/>
      <c r="AZ285" s="488"/>
      <c r="BA285" s="488"/>
      <c r="BB285" s="488"/>
      <c r="BC285" s="488"/>
      <c r="BD285" s="488"/>
      <c r="BE285" s="488"/>
      <c r="BF285" s="488"/>
      <c r="BG285" s="488"/>
      <c r="BH285" s="488"/>
      <c r="BI285" s="488"/>
    </row>
    <row r="286" spans="1:61" ht="30">
      <c r="A286" s="405">
        <f t="shared" si="86"/>
        <v>271</v>
      </c>
      <c r="B286" s="497"/>
      <c r="C286" s="498"/>
      <c r="D286" s="407"/>
      <c r="E286" s="407"/>
      <c r="F286" s="500" t="s">
        <v>128</v>
      </c>
      <c r="G286" s="417" t="s">
        <v>294</v>
      </c>
      <c r="H286" s="418">
        <v>4</v>
      </c>
      <c r="I286" s="418">
        <v>6.51</v>
      </c>
      <c r="J286" s="418">
        <f t="shared" si="87"/>
        <v>26.04</v>
      </c>
      <c r="K286" s="418" t="s">
        <v>815</v>
      </c>
      <c r="L286" s="418" t="s">
        <v>294</v>
      </c>
      <c r="M286" s="418">
        <v>4</v>
      </c>
      <c r="N286" s="410"/>
      <c r="O286" s="410"/>
      <c r="P286" s="410"/>
      <c r="Q286" s="410"/>
      <c r="R286" s="410"/>
      <c r="S286" s="410"/>
      <c r="T286" s="410"/>
      <c r="U286" s="410"/>
      <c r="V286" s="410"/>
      <c r="W286" s="410"/>
      <c r="X286" s="410"/>
      <c r="Y286" s="410"/>
      <c r="Z286" s="625"/>
      <c r="AA286" s="649">
        <f t="shared" si="88"/>
        <v>0</v>
      </c>
      <c r="AB286" s="419">
        <f t="shared" si="89"/>
        <v>0</v>
      </c>
      <c r="AC286" s="420">
        <f t="shared" si="83"/>
        <v>4</v>
      </c>
      <c r="AD286" s="413">
        <f t="shared" si="84"/>
        <v>0</v>
      </c>
      <c r="AE286" s="655"/>
      <c r="AF286" s="685">
        <f t="shared" si="90"/>
        <v>0</v>
      </c>
      <c r="AG286" s="474">
        <f t="shared" si="91"/>
        <v>0</v>
      </c>
      <c r="AH286" s="475">
        <f t="shared" si="85"/>
        <v>0</v>
      </c>
      <c r="AI286" s="487"/>
      <c r="AJ286" s="488"/>
      <c r="AK286" s="488"/>
      <c r="AL286" s="488"/>
      <c r="AM286" s="488"/>
      <c r="AN286" s="488"/>
      <c r="AO286" s="488"/>
      <c r="AP286" s="488"/>
      <c r="AQ286" s="488"/>
      <c r="AR286" s="488"/>
      <c r="AS286" s="488"/>
      <c r="AT286" s="488"/>
      <c r="AU286" s="488"/>
      <c r="AV286" s="488"/>
      <c r="AW286" s="488"/>
      <c r="AX286" s="488"/>
      <c r="AY286" s="488"/>
      <c r="AZ286" s="488"/>
      <c r="BA286" s="488"/>
      <c r="BB286" s="488"/>
      <c r="BC286" s="488"/>
      <c r="BD286" s="488"/>
      <c r="BE286" s="488"/>
      <c r="BF286" s="488"/>
      <c r="BG286" s="488"/>
      <c r="BH286" s="488"/>
      <c r="BI286" s="488"/>
    </row>
    <row r="287" spans="1:61" ht="30">
      <c r="A287" s="405">
        <f t="shared" si="86"/>
        <v>272</v>
      </c>
      <c r="B287" s="497"/>
      <c r="C287" s="498"/>
      <c r="D287" s="407"/>
      <c r="E287" s="407"/>
      <c r="F287" s="500" t="s">
        <v>128</v>
      </c>
      <c r="G287" s="417" t="s">
        <v>294</v>
      </c>
      <c r="H287" s="418">
        <v>4</v>
      </c>
      <c r="I287" s="418"/>
      <c r="J287" s="418">
        <f t="shared" si="87"/>
        <v>0</v>
      </c>
      <c r="K287" s="418" t="s">
        <v>816</v>
      </c>
      <c r="L287" s="418" t="s">
        <v>294</v>
      </c>
      <c r="M287" s="418">
        <v>4</v>
      </c>
      <c r="N287" s="410"/>
      <c r="O287" s="410"/>
      <c r="P287" s="410"/>
      <c r="Q287" s="410"/>
      <c r="R287" s="410"/>
      <c r="S287" s="410"/>
      <c r="T287" s="410"/>
      <c r="U287" s="410"/>
      <c r="V287" s="410"/>
      <c r="W287" s="410"/>
      <c r="X287" s="410"/>
      <c r="Y287" s="410"/>
      <c r="Z287" s="625"/>
      <c r="AA287" s="649">
        <f t="shared" si="88"/>
        <v>0</v>
      </c>
      <c r="AB287" s="419">
        <f t="shared" si="89"/>
        <v>0</v>
      </c>
      <c r="AC287" s="420">
        <f t="shared" si="83"/>
        <v>4</v>
      </c>
      <c r="AD287" s="413">
        <f t="shared" si="84"/>
        <v>0</v>
      </c>
      <c r="AE287" s="655"/>
      <c r="AF287" s="685">
        <f t="shared" si="90"/>
        <v>0</v>
      </c>
      <c r="AG287" s="474">
        <f t="shared" si="91"/>
        <v>0</v>
      </c>
      <c r="AH287" s="475">
        <f t="shared" si="85"/>
        <v>0</v>
      </c>
      <c r="AI287" s="487"/>
      <c r="AJ287" s="488"/>
      <c r="AK287" s="488"/>
      <c r="AL287" s="488"/>
      <c r="AM287" s="488"/>
      <c r="AN287" s="488"/>
      <c r="AO287" s="488"/>
      <c r="AP287" s="488"/>
      <c r="AQ287" s="488"/>
      <c r="AR287" s="488"/>
      <c r="AS287" s="488"/>
      <c r="AT287" s="488"/>
      <c r="AU287" s="488"/>
      <c r="AV287" s="488"/>
      <c r="AW287" s="488"/>
      <c r="AX287" s="488"/>
      <c r="AY287" s="488"/>
      <c r="AZ287" s="488"/>
      <c r="BA287" s="488"/>
      <c r="BB287" s="488"/>
      <c r="BC287" s="488"/>
      <c r="BD287" s="488"/>
      <c r="BE287" s="488"/>
      <c r="BF287" s="488"/>
      <c r="BG287" s="488"/>
      <c r="BH287" s="488"/>
      <c r="BI287" s="488"/>
    </row>
    <row r="288" spans="1:61" ht="30">
      <c r="A288" s="405">
        <f t="shared" si="86"/>
        <v>273</v>
      </c>
      <c r="B288" s="497"/>
      <c r="C288" s="498"/>
      <c r="D288" s="407"/>
      <c r="E288" s="407"/>
      <c r="F288" s="500" t="s">
        <v>156</v>
      </c>
      <c r="G288" s="417" t="s">
        <v>294</v>
      </c>
      <c r="H288" s="418">
        <v>4</v>
      </c>
      <c r="I288" s="418">
        <v>0.72099999999999997</v>
      </c>
      <c r="J288" s="418">
        <f t="shared" si="87"/>
        <v>2.8839999999999999</v>
      </c>
      <c r="K288" s="418" t="s">
        <v>817</v>
      </c>
      <c r="L288" s="418" t="s">
        <v>294</v>
      </c>
      <c r="M288" s="418">
        <v>4</v>
      </c>
      <c r="N288" s="410"/>
      <c r="O288" s="410"/>
      <c r="P288" s="410"/>
      <c r="Q288" s="410"/>
      <c r="R288" s="410"/>
      <c r="S288" s="410"/>
      <c r="T288" s="410"/>
      <c r="U288" s="410"/>
      <c r="V288" s="410"/>
      <c r="W288" s="410"/>
      <c r="X288" s="410"/>
      <c r="Y288" s="410"/>
      <c r="Z288" s="625"/>
      <c r="AA288" s="649">
        <f t="shared" si="88"/>
        <v>0</v>
      </c>
      <c r="AB288" s="419">
        <f t="shared" si="89"/>
        <v>0</v>
      </c>
      <c r="AC288" s="420">
        <f t="shared" si="83"/>
        <v>4</v>
      </c>
      <c r="AD288" s="413">
        <f t="shared" si="84"/>
        <v>0</v>
      </c>
      <c r="AE288" s="655"/>
      <c r="AF288" s="685">
        <f t="shared" si="90"/>
        <v>0</v>
      </c>
      <c r="AG288" s="474">
        <f t="shared" si="91"/>
        <v>0</v>
      </c>
      <c r="AH288" s="475">
        <f t="shared" si="85"/>
        <v>0</v>
      </c>
      <c r="AI288" s="487"/>
      <c r="AJ288" s="488"/>
      <c r="AK288" s="488"/>
      <c r="AL288" s="488"/>
      <c r="AM288" s="488"/>
      <c r="AN288" s="488"/>
      <c r="AO288" s="488"/>
      <c r="AP288" s="488"/>
      <c r="AQ288" s="488"/>
      <c r="AR288" s="488"/>
      <c r="AS288" s="488"/>
      <c r="AT288" s="488"/>
      <c r="AU288" s="488"/>
      <c r="AV288" s="488"/>
      <c r="AW288" s="488"/>
      <c r="AX288" s="488"/>
      <c r="AY288" s="488"/>
      <c r="AZ288" s="488"/>
      <c r="BA288" s="488"/>
      <c r="BB288" s="488"/>
      <c r="BC288" s="488"/>
      <c r="BD288" s="488"/>
      <c r="BE288" s="488"/>
      <c r="BF288" s="488"/>
      <c r="BG288" s="488"/>
      <c r="BH288" s="488"/>
      <c r="BI288" s="488"/>
    </row>
    <row r="289" spans="1:61" s="190" customFormat="1" ht="30">
      <c r="A289" s="453">
        <f t="shared" si="86"/>
        <v>274</v>
      </c>
      <c r="B289" s="497"/>
      <c r="C289" s="498"/>
      <c r="D289" s="407"/>
      <c r="E289" s="407"/>
      <c r="F289" s="498" t="s">
        <v>243</v>
      </c>
      <c r="G289" s="407" t="s">
        <v>294</v>
      </c>
      <c r="H289" s="430">
        <v>1</v>
      </c>
      <c r="I289" s="430">
        <v>2.1</v>
      </c>
      <c r="J289" s="430">
        <f t="shared" si="87"/>
        <v>2.1</v>
      </c>
      <c r="K289" s="430"/>
      <c r="L289" s="430"/>
      <c r="M289" s="430"/>
      <c r="N289" s="430"/>
      <c r="O289" s="430"/>
      <c r="P289" s="430"/>
      <c r="Q289" s="430"/>
      <c r="R289" s="430"/>
      <c r="S289" s="430"/>
      <c r="T289" s="430"/>
      <c r="U289" s="430"/>
      <c r="V289" s="430"/>
      <c r="W289" s="430"/>
      <c r="X289" s="430"/>
      <c r="Y289" s="430"/>
      <c r="Z289" s="671"/>
      <c r="AA289" s="621">
        <f t="shared" si="88"/>
        <v>0</v>
      </c>
      <c r="AB289" s="440">
        <f t="shared" si="89"/>
        <v>0</v>
      </c>
      <c r="AC289" s="441">
        <f t="shared" si="83"/>
        <v>1</v>
      </c>
      <c r="AD289" s="413">
        <f t="shared" si="84"/>
        <v>0</v>
      </c>
      <c r="AE289" s="641"/>
      <c r="AF289" s="690">
        <f t="shared" si="90"/>
        <v>0</v>
      </c>
      <c r="AG289" s="474">
        <f t="shared" si="91"/>
        <v>0</v>
      </c>
      <c r="AH289" s="482">
        <f t="shared" si="85"/>
        <v>0</v>
      </c>
      <c r="AI289" s="495"/>
      <c r="AJ289" s="496"/>
      <c r="AK289" s="496"/>
      <c r="AL289" s="496"/>
      <c r="AM289" s="496"/>
      <c r="AN289" s="496"/>
      <c r="AO289" s="496"/>
      <c r="AP289" s="496"/>
      <c r="AQ289" s="496"/>
      <c r="AR289" s="496"/>
      <c r="AS289" s="496"/>
      <c r="AT289" s="496"/>
      <c r="AU289" s="496"/>
      <c r="AV289" s="496"/>
      <c r="AW289" s="496"/>
      <c r="AX289" s="496"/>
      <c r="AY289" s="496"/>
      <c r="AZ289" s="496"/>
      <c r="BA289" s="496"/>
      <c r="BB289" s="496"/>
      <c r="BC289" s="496"/>
      <c r="BD289" s="496"/>
      <c r="BE289" s="496"/>
      <c r="BF289" s="496"/>
      <c r="BG289" s="496"/>
      <c r="BH289" s="496"/>
      <c r="BI289" s="496"/>
    </row>
    <row r="290" spans="1:61" s="190" customFormat="1" ht="45">
      <c r="A290" s="453">
        <f t="shared" si="86"/>
        <v>275</v>
      </c>
      <c r="B290" s="497"/>
      <c r="C290" s="498"/>
      <c r="D290" s="407"/>
      <c r="E290" s="407"/>
      <c r="F290" s="498" t="s">
        <v>245</v>
      </c>
      <c r="G290" s="407" t="s">
        <v>294</v>
      </c>
      <c r="H290" s="430">
        <v>21</v>
      </c>
      <c r="I290" s="430">
        <v>7</v>
      </c>
      <c r="J290" s="430">
        <f t="shared" si="87"/>
        <v>147</v>
      </c>
      <c r="K290" s="430"/>
      <c r="L290" s="430"/>
      <c r="M290" s="430"/>
      <c r="N290" s="430"/>
      <c r="O290" s="430"/>
      <c r="P290" s="430"/>
      <c r="Q290" s="430"/>
      <c r="R290" s="430"/>
      <c r="S290" s="430"/>
      <c r="T290" s="430"/>
      <c r="U290" s="430"/>
      <c r="V290" s="430"/>
      <c r="W290" s="430"/>
      <c r="X290" s="430"/>
      <c r="Y290" s="430"/>
      <c r="Z290" s="671"/>
      <c r="AA290" s="621">
        <f t="shared" si="88"/>
        <v>0</v>
      </c>
      <c r="AB290" s="440">
        <f t="shared" si="89"/>
        <v>0</v>
      </c>
      <c r="AC290" s="441">
        <f t="shared" si="83"/>
        <v>21</v>
      </c>
      <c r="AD290" s="413">
        <f t="shared" si="84"/>
        <v>0</v>
      </c>
      <c r="AE290" s="641"/>
      <c r="AF290" s="690">
        <f t="shared" si="90"/>
        <v>0</v>
      </c>
      <c r="AG290" s="474">
        <f t="shared" si="91"/>
        <v>0</v>
      </c>
      <c r="AH290" s="482">
        <f t="shared" si="85"/>
        <v>0</v>
      </c>
      <c r="AI290" s="495"/>
      <c r="AJ290" s="496"/>
      <c r="AK290" s="496"/>
      <c r="AL290" s="496"/>
      <c r="AM290" s="496"/>
      <c r="AN290" s="496"/>
      <c r="AO290" s="496"/>
      <c r="AP290" s="496"/>
      <c r="AQ290" s="496"/>
      <c r="AR290" s="496"/>
      <c r="AS290" s="496"/>
      <c r="AT290" s="496"/>
      <c r="AU290" s="496"/>
      <c r="AV290" s="496"/>
      <c r="AW290" s="496"/>
      <c r="AX290" s="496"/>
      <c r="AY290" s="496"/>
      <c r="AZ290" s="496"/>
      <c r="BA290" s="496"/>
      <c r="BB290" s="496"/>
      <c r="BC290" s="496"/>
      <c r="BD290" s="496"/>
      <c r="BE290" s="496"/>
      <c r="BF290" s="496"/>
      <c r="BG290" s="496"/>
      <c r="BH290" s="496"/>
      <c r="BI290" s="496"/>
    </row>
    <row r="291" spans="1:61" s="190" customFormat="1" ht="30">
      <c r="A291" s="453">
        <f t="shared" si="86"/>
        <v>276</v>
      </c>
      <c r="B291" s="497"/>
      <c r="C291" s="498"/>
      <c r="D291" s="407"/>
      <c r="E291" s="407"/>
      <c r="F291" s="498" t="s">
        <v>247</v>
      </c>
      <c r="G291" s="407" t="s">
        <v>294</v>
      </c>
      <c r="H291" s="430">
        <v>1</v>
      </c>
      <c r="I291" s="430">
        <v>7</v>
      </c>
      <c r="J291" s="430">
        <f t="shared" si="87"/>
        <v>7</v>
      </c>
      <c r="K291" s="430"/>
      <c r="L291" s="430"/>
      <c r="M291" s="430"/>
      <c r="N291" s="430"/>
      <c r="O291" s="430"/>
      <c r="P291" s="430"/>
      <c r="Q291" s="430"/>
      <c r="R291" s="430"/>
      <c r="S291" s="430"/>
      <c r="T291" s="430"/>
      <c r="U291" s="430"/>
      <c r="V291" s="430"/>
      <c r="W291" s="430"/>
      <c r="X291" s="430"/>
      <c r="Y291" s="430"/>
      <c r="Z291" s="671"/>
      <c r="AA291" s="621">
        <f t="shared" si="88"/>
        <v>0</v>
      </c>
      <c r="AB291" s="440">
        <f t="shared" si="89"/>
        <v>0</v>
      </c>
      <c r="AC291" s="441">
        <f t="shared" si="83"/>
        <v>1</v>
      </c>
      <c r="AD291" s="413">
        <f t="shared" si="84"/>
        <v>0</v>
      </c>
      <c r="AE291" s="641"/>
      <c r="AF291" s="690">
        <f t="shared" si="90"/>
        <v>0</v>
      </c>
      <c r="AG291" s="474">
        <f t="shared" si="91"/>
        <v>0</v>
      </c>
      <c r="AH291" s="482">
        <f t="shared" si="85"/>
        <v>0</v>
      </c>
      <c r="AI291" s="495"/>
      <c r="AJ291" s="496"/>
      <c r="AK291" s="496"/>
      <c r="AL291" s="496"/>
      <c r="AM291" s="496"/>
      <c r="AN291" s="496"/>
      <c r="AO291" s="496"/>
      <c r="AP291" s="496"/>
      <c r="AQ291" s="496"/>
      <c r="AR291" s="496"/>
      <c r="AS291" s="496"/>
      <c r="AT291" s="496"/>
      <c r="AU291" s="496"/>
      <c r="AV291" s="496"/>
      <c r="AW291" s="496"/>
      <c r="AX291" s="496"/>
      <c r="AY291" s="496"/>
      <c r="AZ291" s="496"/>
      <c r="BA291" s="496"/>
      <c r="BB291" s="496"/>
      <c r="BC291" s="496"/>
      <c r="BD291" s="496"/>
      <c r="BE291" s="496"/>
      <c r="BF291" s="496"/>
      <c r="BG291" s="496"/>
      <c r="BH291" s="496"/>
      <c r="BI291" s="496"/>
    </row>
    <row r="292" spans="1:61" s="190" customFormat="1" ht="60">
      <c r="A292" s="453">
        <f t="shared" si="86"/>
        <v>277</v>
      </c>
      <c r="B292" s="497"/>
      <c r="C292" s="498"/>
      <c r="D292" s="407"/>
      <c r="E292" s="407"/>
      <c r="F292" s="498" t="s">
        <v>251</v>
      </c>
      <c r="G292" s="407" t="s">
        <v>294</v>
      </c>
      <c r="H292" s="430">
        <v>1</v>
      </c>
      <c r="I292" s="430">
        <v>14</v>
      </c>
      <c r="J292" s="430">
        <f t="shared" si="87"/>
        <v>14</v>
      </c>
      <c r="K292" s="430"/>
      <c r="L292" s="430"/>
      <c r="M292" s="430"/>
      <c r="N292" s="430"/>
      <c r="O292" s="430"/>
      <c r="P292" s="430"/>
      <c r="Q292" s="430"/>
      <c r="R292" s="430"/>
      <c r="S292" s="430"/>
      <c r="T292" s="430"/>
      <c r="U292" s="430"/>
      <c r="V292" s="430"/>
      <c r="W292" s="430"/>
      <c r="X292" s="430"/>
      <c r="Y292" s="430"/>
      <c r="Z292" s="671"/>
      <c r="AA292" s="621">
        <f t="shared" si="88"/>
        <v>0</v>
      </c>
      <c r="AB292" s="440">
        <f t="shared" si="89"/>
        <v>0</v>
      </c>
      <c r="AC292" s="441">
        <f t="shared" si="83"/>
        <v>1</v>
      </c>
      <c r="AD292" s="413">
        <f t="shared" si="84"/>
        <v>0</v>
      </c>
      <c r="AE292" s="641"/>
      <c r="AF292" s="690">
        <f t="shared" si="90"/>
        <v>0</v>
      </c>
      <c r="AG292" s="474">
        <f t="shared" si="91"/>
        <v>0</v>
      </c>
      <c r="AH292" s="482">
        <f t="shared" si="85"/>
        <v>0</v>
      </c>
      <c r="AI292" s="495"/>
      <c r="AJ292" s="496"/>
      <c r="AK292" s="496"/>
      <c r="AL292" s="496"/>
      <c r="AM292" s="496"/>
      <c r="AN292" s="496"/>
      <c r="AO292" s="496"/>
      <c r="AP292" s="496"/>
      <c r="AQ292" s="496"/>
      <c r="AR292" s="496"/>
      <c r="AS292" s="496"/>
      <c r="AT292" s="496"/>
      <c r="AU292" s="496"/>
      <c r="AV292" s="496"/>
      <c r="AW292" s="496"/>
      <c r="AX292" s="496"/>
      <c r="AY292" s="496"/>
      <c r="AZ292" s="496"/>
      <c r="BA292" s="496"/>
      <c r="BB292" s="496"/>
      <c r="BC292" s="496"/>
      <c r="BD292" s="496"/>
      <c r="BE292" s="496"/>
      <c r="BF292" s="496"/>
      <c r="BG292" s="496"/>
      <c r="BH292" s="496"/>
      <c r="BI292" s="496"/>
    </row>
    <row r="293" spans="1:61" s="190" customFormat="1" ht="30">
      <c r="A293" s="453">
        <f t="shared" si="86"/>
        <v>278</v>
      </c>
      <c r="B293" s="497"/>
      <c r="C293" s="498"/>
      <c r="D293" s="407"/>
      <c r="E293" s="407"/>
      <c r="F293" s="498" t="s">
        <v>253</v>
      </c>
      <c r="G293" s="407" t="s">
        <v>294</v>
      </c>
      <c r="H293" s="430">
        <v>1</v>
      </c>
      <c r="I293" s="430">
        <v>14</v>
      </c>
      <c r="J293" s="430">
        <f t="shared" si="87"/>
        <v>14</v>
      </c>
      <c r="K293" s="430"/>
      <c r="L293" s="430"/>
      <c r="M293" s="430"/>
      <c r="N293" s="430"/>
      <c r="O293" s="430"/>
      <c r="P293" s="430"/>
      <c r="Q293" s="430"/>
      <c r="R293" s="430"/>
      <c r="S293" s="430"/>
      <c r="T293" s="430"/>
      <c r="U293" s="430"/>
      <c r="V293" s="430"/>
      <c r="W293" s="430"/>
      <c r="X293" s="430"/>
      <c r="Y293" s="430"/>
      <c r="Z293" s="671"/>
      <c r="AA293" s="621">
        <f t="shared" si="88"/>
        <v>0</v>
      </c>
      <c r="AB293" s="440">
        <f t="shared" si="89"/>
        <v>0</v>
      </c>
      <c r="AC293" s="441">
        <f t="shared" si="83"/>
        <v>1</v>
      </c>
      <c r="AD293" s="413">
        <f t="shared" si="84"/>
        <v>0</v>
      </c>
      <c r="AE293" s="641"/>
      <c r="AF293" s="690">
        <f t="shared" si="90"/>
        <v>0</v>
      </c>
      <c r="AG293" s="474">
        <f t="shared" si="91"/>
        <v>0</v>
      </c>
      <c r="AH293" s="482">
        <f t="shared" si="85"/>
        <v>0</v>
      </c>
      <c r="AI293" s="495"/>
      <c r="AJ293" s="496"/>
      <c r="AK293" s="496"/>
      <c r="AL293" s="496"/>
      <c r="AM293" s="496"/>
      <c r="AN293" s="496"/>
      <c r="AO293" s="496"/>
      <c r="AP293" s="496"/>
      <c r="AQ293" s="496"/>
      <c r="AR293" s="496"/>
      <c r="AS293" s="496"/>
      <c r="AT293" s="496"/>
      <c r="AU293" s="496"/>
      <c r="AV293" s="496"/>
      <c r="AW293" s="496"/>
      <c r="AX293" s="496"/>
      <c r="AY293" s="496"/>
      <c r="AZ293" s="496"/>
      <c r="BA293" s="496"/>
      <c r="BB293" s="496"/>
      <c r="BC293" s="496"/>
      <c r="BD293" s="496"/>
      <c r="BE293" s="496"/>
      <c r="BF293" s="496"/>
      <c r="BG293" s="496"/>
      <c r="BH293" s="496"/>
      <c r="BI293" s="496"/>
    </row>
    <row r="294" spans="1:61" s="190" customFormat="1" ht="45">
      <c r="A294" s="453">
        <f t="shared" si="86"/>
        <v>279</v>
      </c>
      <c r="B294" s="497"/>
      <c r="C294" s="498"/>
      <c r="D294" s="407"/>
      <c r="E294" s="407"/>
      <c r="F294" s="498" t="s">
        <v>181</v>
      </c>
      <c r="G294" s="407" t="s">
        <v>616</v>
      </c>
      <c r="H294" s="430">
        <v>900</v>
      </c>
      <c r="I294" s="430">
        <v>0.13200000000000001</v>
      </c>
      <c r="J294" s="430">
        <f t="shared" si="87"/>
        <v>118.80000000000001</v>
      </c>
      <c r="K294" s="418" t="s">
        <v>629</v>
      </c>
      <c r="L294" s="418" t="s">
        <v>616</v>
      </c>
      <c r="M294" s="418">
        <v>900</v>
      </c>
      <c r="N294" s="430"/>
      <c r="O294" s="430"/>
      <c r="P294" s="430"/>
      <c r="Q294" s="430"/>
      <c r="R294" s="430"/>
      <c r="S294" s="430"/>
      <c r="T294" s="430"/>
      <c r="U294" s="430"/>
      <c r="V294" s="430"/>
      <c r="W294" s="430"/>
      <c r="X294" s="430"/>
      <c r="Y294" s="430"/>
      <c r="Z294" s="671"/>
      <c r="AA294" s="621">
        <f t="shared" si="88"/>
        <v>0</v>
      </c>
      <c r="AB294" s="440">
        <f t="shared" si="89"/>
        <v>0</v>
      </c>
      <c r="AC294" s="441">
        <f t="shared" si="83"/>
        <v>900</v>
      </c>
      <c r="AD294" s="413">
        <f t="shared" si="84"/>
        <v>0</v>
      </c>
      <c r="AE294" s="641"/>
      <c r="AF294" s="690">
        <f t="shared" si="90"/>
        <v>0</v>
      </c>
      <c r="AG294" s="474">
        <f t="shared" si="91"/>
        <v>0</v>
      </c>
      <c r="AH294" s="482">
        <f t="shared" si="85"/>
        <v>0</v>
      </c>
      <c r="AI294" s="495"/>
      <c r="AJ294" s="496"/>
      <c r="AK294" s="496"/>
      <c r="AL294" s="496"/>
      <c r="AM294" s="496"/>
      <c r="AN294" s="496"/>
      <c r="AO294" s="496"/>
      <c r="AP294" s="496"/>
      <c r="AQ294" s="496"/>
      <c r="AR294" s="496"/>
      <c r="AS294" s="496"/>
      <c r="AT294" s="496"/>
      <c r="AU294" s="496"/>
      <c r="AV294" s="496"/>
      <c r="AW294" s="496"/>
      <c r="AX294" s="496"/>
      <c r="AY294" s="496"/>
      <c r="AZ294" s="496"/>
      <c r="BA294" s="496"/>
      <c r="BB294" s="496"/>
      <c r="BC294" s="496"/>
      <c r="BD294" s="496"/>
      <c r="BE294" s="496"/>
      <c r="BF294" s="496"/>
      <c r="BG294" s="496"/>
      <c r="BH294" s="496"/>
      <c r="BI294" s="496"/>
    </row>
    <row r="295" spans="1:61" ht="30">
      <c r="A295" s="405">
        <f t="shared" si="86"/>
        <v>280</v>
      </c>
      <c r="B295" s="497"/>
      <c r="C295" s="498"/>
      <c r="D295" s="407"/>
      <c r="E295" s="407"/>
      <c r="F295" s="500" t="s">
        <v>818</v>
      </c>
      <c r="G295" s="417" t="s">
        <v>616</v>
      </c>
      <c r="H295" s="418">
        <v>750</v>
      </c>
      <c r="I295" s="418">
        <v>0.17100000000000001</v>
      </c>
      <c r="J295" s="418">
        <f t="shared" si="87"/>
        <v>128.25</v>
      </c>
      <c r="K295" s="418" t="s">
        <v>819</v>
      </c>
      <c r="L295" s="418" t="s">
        <v>616</v>
      </c>
      <c r="M295" s="418">
        <v>750</v>
      </c>
      <c r="N295" s="410"/>
      <c r="O295" s="410"/>
      <c r="P295" s="410"/>
      <c r="Q295" s="410"/>
      <c r="R295" s="410"/>
      <c r="S295" s="410"/>
      <c r="T295" s="410"/>
      <c r="U295" s="410"/>
      <c r="V295" s="410"/>
      <c r="W295" s="410"/>
      <c r="X295" s="410"/>
      <c r="Y295" s="410"/>
      <c r="Z295" s="625"/>
      <c r="AA295" s="649">
        <f t="shared" si="88"/>
        <v>0</v>
      </c>
      <c r="AB295" s="419">
        <f t="shared" si="89"/>
        <v>0</v>
      </c>
      <c r="AC295" s="420">
        <f t="shared" si="83"/>
        <v>750</v>
      </c>
      <c r="AD295" s="413">
        <f t="shared" si="84"/>
        <v>0</v>
      </c>
      <c r="AE295" s="655"/>
      <c r="AF295" s="685">
        <f t="shared" si="90"/>
        <v>0</v>
      </c>
      <c r="AG295" s="474">
        <f t="shared" si="91"/>
        <v>0</v>
      </c>
      <c r="AH295" s="475">
        <f t="shared" si="85"/>
        <v>0</v>
      </c>
      <c r="AI295" s="487"/>
      <c r="AJ295" s="488"/>
      <c r="AK295" s="488"/>
      <c r="AL295" s="488"/>
      <c r="AM295" s="488"/>
      <c r="AN295" s="488"/>
      <c r="AO295" s="488"/>
      <c r="AP295" s="488"/>
      <c r="AQ295" s="488"/>
      <c r="AR295" s="488"/>
      <c r="AS295" s="488"/>
      <c r="AT295" s="488"/>
      <c r="AU295" s="488"/>
      <c r="AV295" s="488"/>
      <c r="AW295" s="488"/>
      <c r="AX295" s="488"/>
      <c r="AY295" s="488"/>
      <c r="AZ295" s="488"/>
      <c r="BA295" s="488"/>
      <c r="BB295" s="488"/>
      <c r="BC295" s="488"/>
      <c r="BD295" s="488"/>
      <c r="BE295" s="488"/>
      <c r="BF295" s="488"/>
      <c r="BG295" s="488"/>
      <c r="BH295" s="488"/>
      <c r="BI295" s="488"/>
    </row>
    <row r="296" spans="1:61" collapsed="1">
      <c r="A296" s="405">
        <f t="shared" si="86"/>
        <v>281</v>
      </c>
      <c r="B296" s="497"/>
      <c r="C296" s="498"/>
      <c r="D296" s="407"/>
      <c r="E296" s="407"/>
      <c r="F296" s="500" t="s">
        <v>820</v>
      </c>
      <c r="G296" s="417" t="s">
        <v>294</v>
      </c>
      <c r="H296" s="418">
        <v>1</v>
      </c>
      <c r="I296" s="418">
        <v>14.67</v>
      </c>
      <c r="J296" s="418">
        <f t="shared" si="87"/>
        <v>14.67</v>
      </c>
      <c r="K296" s="418" t="s">
        <v>821</v>
      </c>
      <c r="L296" s="418" t="s">
        <v>294</v>
      </c>
      <c r="M296" s="418">
        <v>2</v>
      </c>
      <c r="N296" s="410"/>
      <c r="O296" s="410"/>
      <c r="P296" s="410"/>
      <c r="Q296" s="410"/>
      <c r="R296" s="410"/>
      <c r="S296" s="410"/>
      <c r="T296" s="410"/>
      <c r="U296" s="410"/>
      <c r="V296" s="410"/>
      <c r="W296" s="410"/>
      <c r="X296" s="410"/>
      <c r="Y296" s="410"/>
      <c r="Z296" s="625"/>
      <c r="AA296" s="649">
        <f t="shared" si="88"/>
        <v>0</v>
      </c>
      <c r="AB296" s="419">
        <f t="shared" si="89"/>
        <v>0</v>
      </c>
      <c r="AC296" s="420">
        <f t="shared" si="83"/>
        <v>1</v>
      </c>
      <c r="AD296" s="413">
        <f t="shared" si="84"/>
        <v>0</v>
      </c>
      <c r="AE296" s="655"/>
      <c r="AF296" s="685">
        <f t="shared" si="90"/>
        <v>0</v>
      </c>
      <c r="AG296" s="474">
        <f t="shared" si="91"/>
        <v>0</v>
      </c>
      <c r="AH296" s="475">
        <f t="shared" si="85"/>
        <v>0</v>
      </c>
      <c r="AI296" s="487"/>
      <c r="AJ296" s="488"/>
      <c r="AK296" s="488"/>
      <c r="AL296" s="488"/>
      <c r="AM296" s="488"/>
      <c r="AN296" s="488"/>
      <c r="AO296" s="488"/>
      <c r="AP296" s="488"/>
      <c r="AQ296" s="488"/>
      <c r="AR296" s="488"/>
      <c r="AS296" s="488"/>
      <c r="AT296" s="488"/>
      <c r="AU296" s="488"/>
      <c r="AV296" s="488"/>
      <c r="AW296" s="488"/>
      <c r="AX296" s="488"/>
      <c r="AY296" s="488"/>
      <c r="AZ296" s="488"/>
      <c r="BA296" s="488"/>
      <c r="BB296" s="488"/>
      <c r="BC296" s="488"/>
      <c r="BD296" s="488"/>
      <c r="BE296" s="488"/>
      <c r="BF296" s="488"/>
      <c r="BG296" s="488"/>
      <c r="BH296" s="488"/>
      <c r="BI296" s="488"/>
    </row>
    <row r="297" spans="1:61" hidden="1" outlineLevel="1">
      <c r="A297" s="405">
        <f t="shared" si="86"/>
        <v>282</v>
      </c>
      <c r="B297" s="497"/>
      <c r="C297" s="498"/>
      <c r="D297" s="407"/>
      <c r="E297" s="407"/>
      <c r="F297" s="500"/>
      <c r="G297" s="417"/>
      <c r="H297" s="418"/>
      <c r="I297" s="418"/>
      <c r="J297" s="418">
        <f t="shared" si="87"/>
        <v>0</v>
      </c>
      <c r="K297" s="418" t="s">
        <v>822</v>
      </c>
      <c r="L297" s="418" t="s">
        <v>294</v>
      </c>
      <c r="M297" s="418">
        <v>2</v>
      </c>
      <c r="N297" s="410"/>
      <c r="O297" s="410"/>
      <c r="P297" s="410"/>
      <c r="Q297" s="410"/>
      <c r="R297" s="410"/>
      <c r="S297" s="410"/>
      <c r="T297" s="410"/>
      <c r="U297" s="410"/>
      <c r="V297" s="410"/>
      <c r="W297" s="410"/>
      <c r="X297" s="410"/>
      <c r="Y297" s="410"/>
      <c r="Z297" s="625"/>
      <c r="AA297" s="649">
        <f t="shared" si="88"/>
        <v>0</v>
      </c>
      <c r="AB297" s="419">
        <f t="shared" si="89"/>
        <v>0</v>
      </c>
      <c r="AC297" s="420">
        <f t="shared" si="83"/>
        <v>0</v>
      </c>
      <c r="AD297" s="413">
        <f t="shared" si="84"/>
        <v>0</v>
      </c>
      <c r="AE297" s="655"/>
      <c r="AF297" s="685">
        <f t="shared" si="90"/>
        <v>0</v>
      </c>
      <c r="AG297" s="474">
        <f t="shared" si="91"/>
        <v>0</v>
      </c>
      <c r="AH297" s="475">
        <f t="shared" si="85"/>
        <v>0</v>
      </c>
      <c r="AI297" s="487"/>
      <c r="AJ297" s="488"/>
      <c r="AK297" s="488"/>
      <c r="AL297" s="488"/>
      <c r="AM297" s="488"/>
      <c r="AN297" s="488"/>
      <c r="AO297" s="488"/>
      <c r="AP297" s="488"/>
      <c r="AQ297" s="488"/>
      <c r="AR297" s="488"/>
      <c r="AS297" s="488"/>
      <c r="AT297" s="488"/>
      <c r="AU297" s="488"/>
      <c r="AV297" s="488"/>
      <c r="AW297" s="488"/>
      <c r="AX297" s="488"/>
      <c r="AY297" s="488"/>
      <c r="AZ297" s="488"/>
      <c r="BA297" s="488"/>
      <c r="BB297" s="488"/>
      <c r="BC297" s="488"/>
      <c r="BD297" s="488"/>
      <c r="BE297" s="488"/>
      <c r="BF297" s="488"/>
      <c r="BG297" s="488"/>
      <c r="BH297" s="488"/>
      <c r="BI297" s="488"/>
    </row>
    <row r="298" spans="1:61" hidden="1" outlineLevel="1">
      <c r="A298" s="405">
        <f t="shared" si="86"/>
        <v>283</v>
      </c>
      <c r="B298" s="497"/>
      <c r="C298" s="498"/>
      <c r="D298" s="407"/>
      <c r="E298" s="407"/>
      <c r="F298" s="500"/>
      <c r="G298" s="417"/>
      <c r="H298" s="418"/>
      <c r="I298" s="418"/>
      <c r="J298" s="418">
        <f t="shared" si="87"/>
        <v>0</v>
      </c>
      <c r="K298" s="418" t="s">
        <v>823</v>
      </c>
      <c r="L298" s="418" t="s">
        <v>294</v>
      </c>
      <c r="M298" s="418">
        <v>2</v>
      </c>
      <c r="N298" s="410"/>
      <c r="O298" s="410"/>
      <c r="P298" s="410"/>
      <c r="Q298" s="410"/>
      <c r="R298" s="410"/>
      <c r="S298" s="410"/>
      <c r="T298" s="410"/>
      <c r="U298" s="410"/>
      <c r="V298" s="410"/>
      <c r="W298" s="410"/>
      <c r="X298" s="410"/>
      <c r="Y298" s="410"/>
      <c r="Z298" s="625"/>
      <c r="AA298" s="649">
        <f t="shared" si="88"/>
        <v>0</v>
      </c>
      <c r="AB298" s="419">
        <f t="shared" si="89"/>
        <v>0</v>
      </c>
      <c r="AC298" s="420">
        <f t="shared" si="83"/>
        <v>0</v>
      </c>
      <c r="AD298" s="413">
        <f t="shared" si="84"/>
        <v>0</v>
      </c>
      <c r="AE298" s="655"/>
      <c r="AF298" s="685">
        <f t="shared" si="90"/>
        <v>0</v>
      </c>
      <c r="AG298" s="474">
        <f t="shared" si="91"/>
        <v>0</v>
      </c>
      <c r="AH298" s="475">
        <f t="shared" si="85"/>
        <v>0</v>
      </c>
      <c r="AI298" s="487"/>
      <c r="AJ298" s="488"/>
      <c r="AK298" s="488"/>
      <c r="AL298" s="488"/>
      <c r="AM298" s="488"/>
      <c r="AN298" s="488"/>
      <c r="AO298" s="488"/>
      <c r="AP298" s="488"/>
      <c r="AQ298" s="488"/>
      <c r="AR298" s="488"/>
      <c r="AS298" s="488"/>
      <c r="AT298" s="488"/>
      <c r="AU298" s="488"/>
      <c r="AV298" s="488"/>
      <c r="AW298" s="488"/>
      <c r="AX298" s="488"/>
      <c r="AY298" s="488"/>
      <c r="AZ298" s="488"/>
      <c r="BA298" s="488"/>
      <c r="BB298" s="488"/>
      <c r="BC298" s="488"/>
      <c r="BD298" s="488"/>
      <c r="BE298" s="488"/>
      <c r="BF298" s="488"/>
      <c r="BG298" s="488"/>
      <c r="BH298" s="488"/>
      <c r="BI298" s="488"/>
    </row>
    <row r="299" spans="1:61" hidden="1" outlineLevel="1">
      <c r="A299" s="405">
        <f t="shared" si="86"/>
        <v>284</v>
      </c>
      <c r="B299" s="497"/>
      <c r="C299" s="498"/>
      <c r="D299" s="407"/>
      <c r="E299" s="407"/>
      <c r="F299" s="500"/>
      <c r="G299" s="417"/>
      <c r="H299" s="418"/>
      <c r="I299" s="418"/>
      <c r="J299" s="418">
        <f t="shared" si="87"/>
        <v>0</v>
      </c>
      <c r="K299" s="418" t="s">
        <v>824</v>
      </c>
      <c r="L299" s="418" t="s">
        <v>294</v>
      </c>
      <c r="M299" s="418">
        <v>2</v>
      </c>
      <c r="N299" s="410"/>
      <c r="O299" s="410"/>
      <c r="P299" s="410"/>
      <c r="Q299" s="410"/>
      <c r="R299" s="410"/>
      <c r="S299" s="410"/>
      <c r="T299" s="410"/>
      <c r="U299" s="410"/>
      <c r="V299" s="410"/>
      <c r="W299" s="410"/>
      <c r="X299" s="410"/>
      <c r="Y299" s="410"/>
      <c r="Z299" s="625"/>
      <c r="AA299" s="649">
        <f t="shared" si="88"/>
        <v>0</v>
      </c>
      <c r="AB299" s="419">
        <f t="shared" si="89"/>
        <v>0</v>
      </c>
      <c r="AC299" s="420">
        <f t="shared" si="83"/>
        <v>0</v>
      </c>
      <c r="AD299" s="413">
        <f t="shared" si="84"/>
        <v>0</v>
      </c>
      <c r="AE299" s="655"/>
      <c r="AF299" s="685">
        <f t="shared" si="90"/>
        <v>0</v>
      </c>
      <c r="AG299" s="474">
        <f t="shared" si="91"/>
        <v>0</v>
      </c>
      <c r="AH299" s="475">
        <f t="shared" si="85"/>
        <v>0</v>
      </c>
      <c r="AI299" s="487"/>
      <c r="AJ299" s="488"/>
      <c r="AK299" s="488"/>
      <c r="AL299" s="488"/>
      <c r="AM299" s="488"/>
      <c r="AN299" s="488"/>
      <c r="AO299" s="488"/>
      <c r="AP299" s="488"/>
      <c r="AQ299" s="488"/>
      <c r="AR299" s="488"/>
      <c r="AS299" s="488"/>
      <c r="AT299" s="488"/>
      <c r="AU299" s="488"/>
      <c r="AV299" s="488"/>
      <c r="AW299" s="488"/>
      <c r="AX299" s="488"/>
      <c r="AY299" s="488"/>
      <c r="AZ299" s="488"/>
      <c r="BA299" s="488"/>
      <c r="BB299" s="488"/>
      <c r="BC299" s="488"/>
      <c r="BD299" s="488"/>
      <c r="BE299" s="488"/>
      <c r="BF299" s="488"/>
      <c r="BG299" s="488"/>
      <c r="BH299" s="488"/>
      <c r="BI299" s="488"/>
    </row>
    <row r="300" spans="1:61" hidden="1" outlineLevel="1">
      <c r="A300" s="405">
        <f t="shared" si="86"/>
        <v>285</v>
      </c>
      <c r="B300" s="497"/>
      <c r="C300" s="498"/>
      <c r="D300" s="407"/>
      <c r="E300" s="407"/>
      <c r="F300" s="500"/>
      <c r="G300" s="417"/>
      <c r="H300" s="418"/>
      <c r="I300" s="418"/>
      <c r="J300" s="418">
        <f t="shared" si="87"/>
        <v>0</v>
      </c>
      <c r="K300" s="418" t="s">
        <v>825</v>
      </c>
      <c r="L300" s="418" t="s">
        <v>294</v>
      </c>
      <c r="M300" s="418">
        <v>8</v>
      </c>
      <c r="N300" s="410"/>
      <c r="O300" s="410"/>
      <c r="P300" s="410"/>
      <c r="Q300" s="410"/>
      <c r="R300" s="410"/>
      <c r="S300" s="410"/>
      <c r="T300" s="410"/>
      <c r="U300" s="410"/>
      <c r="V300" s="410"/>
      <c r="W300" s="410"/>
      <c r="X300" s="410"/>
      <c r="Y300" s="410"/>
      <c r="Z300" s="625"/>
      <c r="AA300" s="649">
        <f t="shared" si="88"/>
        <v>0</v>
      </c>
      <c r="AB300" s="419">
        <f t="shared" si="89"/>
        <v>0</v>
      </c>
      <c r="AC300" s="420">
        <f t="shared" si="83"/>
        <v>0</v>
      </c>
      <c r="AD300" s="413">
        <f t="shared" si="84"/>
        <v>0</v>
      </c>
      <c r="AE300" s="655"/>
      <c r="AF300" s="685">
        <f t="shared" si="90"/>
        <v>0</v>
      </c>
      <c r="AG300" s="474">
        <f t="shared" si="91"/>
        <v>0</v>
      </c>
      <c r="AH300" s="475">
        <f t="shared" si="85"/>
        <v>0</v>
      </c>
      <c r="AI300" s="487"/>
      <c r="AJ300" s="488"/>
      <c r="AK300" s="488"/>
      <c r="AL300" s="488"/>
      <c r="AM300" s="488"/>
      <c r="AN300" s="488"/>
      <c r="AO300" s="488"/>
      <c r="AP300" s="488"/>
      <c r="AQ300" s="488"/>
      <c r="AR300" s="488"/>
      <c r="AS300" s="488"/>
      <c r="AT300" s="488"/>
      <c r="AU300" s="488"/>
      <c r="AV300" s="488"/>
      <c r="AW300" s="488"/>
      <c r="AX300" s="488"/>
      <c r="AY300" s="488"/>
      <c r="AZ300" s="488"/>
      <c r="BA300" s="488"/>
      <c r="BB300" s="488"/>
      <c r="BC300" s="488"/>
      <c r="BD300" s="488"/>
      <c r="BE300" s="488"/>
      <c r="BF300" s="488"/>
      <c r="BG300" s="488"/>
      <c r="BH300" s="488"/>
      <c r="BI300" s="488"/>
    </row>
    <row r="301" spans="1:61" ht="30" hidden="1" outlineLevel="1">
      <c r="A301" s="405">
        <f t="shared" si="86"/>
        <v>286</v>
      </c>
      <c r="B301" s="497"/>
      <c r="C301" s="498"/>
      <c r="D301" s="407"/>
      <c r="E301" s="407"/>
      <c r="F301" s="500"/>
      <c r="G301" s="417"/>
      <c r="H301" s="418"/>
      <c r="I301" s="418"/>
      <c r="J301" s="418">
        <f t="shared" si="87"/>
        <v>0</v>
      </c>
      <c r="K301" s="418" t="s">
        <v>826</v>
      </c>
      <c r="L301" s="418" t="s">
        <v>294</v>
      </c>
      <c r="M301" s="418">
        <v>2</v>
      </c>
      <c r="N301" s="410"/>
      <c r="O301" s="410"/>
      <c r="P301" s="410"/>
      <c r="Q301" s="410"/>
      <c r="R301" s="410"/>
      <c r="S301" s="410"/>
      <c r="T301" s="410"/>
      <c r="U301" s="410"/>
      <c r="V301" s="410"/>
      <c r="W301" s="410"/>
      <c r="X301" s="410"/>
      <c r="Y301" s="410"/>
      <c r="Z301" s="625"/>
      <c r="AA301" s="649">
        <f t="shared" si="88"/>
        <v>0</v>
      </c>
      <c r="AB301" s="419">
        <f t="shared" si="89"/>
        <v>0</v>
      </c>
      <c r="AC301" s="420">
        <f t="shared" si="83"/>
        <v>0</v>
      </c>
      <c r="AD301" s="413">
        <f t="shared" si="84"/>
        <v>0</v>
      </c>
      <c r="AE301" s="655"/>
      <c r="AF301" s="685">
        <f t="shared" si="90"/>
        <v>0</v>
      </c>
      <c r="AG301" s="474">
        <f t="shared" si="91"/>
        <v>0</v>
      </c>
      <c r="AH301" s="475">
        <f t="shared" si="85"/>
        <v>0</v>
      </c>
      <c r="AI301" s="487"/>
      <c r="AJ301" s="488"/>
      <c r="AK301" s="488"/>
      <c r="AL301" s="488"/>
      <c r="AM301" s="488"/>
      <c r="AN301" s="488"/>
      <c r="AO301" s="488"/>
      <c r="AP301" s="488"/>
      <c r="AQ301" s="488"/>
      <c r="AR301" s="488"/>
      <c r="AS301" s="488"/>
      <c r="AT301" s="488"/>
      <c r="AU301" s="488"/>
      <c r="AV301" s="488"/>
      <c r="AW301" s="488"/>
      <c r="AX301" s="488"/>
      <c r="AY301" s="488"/>
      <c r="AZ301" s="488"/>
      <c r="BA301" s="488"/>
      <c r="BB301" s="488"/>
      <c r="BC301" s="488"/>
      <c r="BD301" s="488"/>
      <c r="BE301" s="488"/>
      <c r="BF301" s="488"/>
      <c r="BG301" s="488"/>
      <c r="BH301" s="488"/>
      <c r="BI301" s="488"/>
    </row>
    <row r="302" spans="1:61">
      <c r="A302" s="405">
        <f t="shared" si="86"/>
        <v>287</v>
      </c>
      <c r="B302" s="497"/>
      <c r="C302" s="498"/>
      <c r="D302" s="407"/>
      <c r="E302" s="407"/>
      <c r="F302" s="500" t="s">
        <v>159</v>
      </c>
      <c r="G302" s="417" t="s">
        <v>291</v>
      </c>
      <c r="H302" s="418">
        <v>530</v>
      </c>
      <c r="I302" s="418">
        <v>0.63</v>
      </c>
      <c r="J302" s="418">
        <f t="shared" si="87"/>
        <v>333.9</v>
      </c>
      <c r="K302" s="418" t="s">
        <v>827</v>
      </c>
      <c r="L302" s="418" t="s">
        <v>616</v>
      </c>
      <c r="M302" s="418">
        <v>530</v>
      </c>
      <c r="N302" s="410"/>
      <c r="O302" s="410"/>
      <c r="P302" s="410"/>
      <c r="Q302" s="410"/>
      <c r="R302" s="410"/>
      <c r="S302" s="410"/>
      <c r="T302" s="410"/>
      <c r="U302" s="410"/>
      <c r="V302" s="410"/>
      <c r="W302" s="410"/>
      <c r="X302" s="410"/>
      <c r="Y302" s="410"/>
      <c r="Z302" s="625"/>
      <c r="AA302" s="649">
        <f t="shared" si="88"/>
        <v>0</v>
      </c>
      <c r="AB302" s="419">
        <f t="shared" si="89"/>
        <v>0</v>
      </c>
      <c r="AC302" s="420">
        <f t="shared" si="83"/>
        <v>530</v>
      </c>
      <c r="AD302" s="413">
        <f t="shared" si="84"/>
        <v>0</v>
      </c>
      <c r="AE302" s="655"/>
      <c r="AF302" s="685">
        <f t="shared" si="90"/>
        <v>0</v>
      </c>
      <c r="AG302" s="474">
        <f t="shared" si="91"/>
        <v>0</v>
      </c>
      <c r="AH302" s="475">
        <f t="shared" si="85"/>
        <v>0</v>
      </c>
      <c r="AI302" s="487"/>
      <c r="AJ302" s="488"/>
      <c r="AK302" s="488"/>
      <c r="AL302" s="488"/>
      <c r="AM302" s="488"/>
      <c r="AN302" s="488"/>
      <c r="AO302" s="488"/>
      <c r="AP302" s="488"/>
      <c r="AQ302" s="488"/>
      <c r="AR302" s="488"/>
      <c r="AS302" s="488"/>
      <c r="AT302" s="488"/>
      <c r="AU302" s="488"/>
      <c r="AV302" s="488"/>
      <c r="AW302" s="488"/>
      <c r="AX302" s="488"/>
      <c r="AY302" s="488"/>
      <c r="AZ302" s="488"/>
      <c r="BA302" s="488"/>
      <c r="BB302" s="488"/>
      <c r="BC302" s="488"/>
      <c r="BD302" s="488"/>
      <c r="BE302" s="488"/>
      <c r="BF302" s="488"/>
      <c r="BG302" s="488"/>
      <c r="BH302" s="488"/>
      <c r="BI302" s="488"/>
    </row>
    <row r="303" spans="1:61">
      <c r="A303" s="405">
        <f t="shared" si="86"/>
        <v>288</v>
      </c>
      <c r="B303" s="497"/>
      <c r="C303" s="498"/>
      <c r="D303" s="407"/>
      <c r="E303" s="407"/>
      <c r="F303" s="500" t="s">
        <v>451</v>
      </c>
      <c r="G303" s="417" t="s">
        <v>291</v>
      </c>
      <c r="H303" s="418">
        <v>536</v>
      </c>
      <c r="I303" s="418">
        <v>0.11600000000000001</v>
      </c>
      <c r="J303" s="418">
        <f t="shared" si="87"/>
        <v>62.176000000000002</v>
      </c>
      <c r="K303" s="418" t="s">
        <v>828</v>
      </c>
      <c r="L303" s="418" t="s">
        <v>616</v>
      </c>
      <c r="M303" s="418">
        <v>536</v>
      </c>
      <c r="N303" s="410"/>
      <c r="O303" s="410"/>
      <c r="P303" s="410"/>
      <c r="Q303" s="410"/>
      <c r="R303" s="410"/>
      <c r="S303" s="410"/>
      <c r="T303" s="410"/>
      <c r="U303" s="410"/>
      <c r="V303" s="410"/>
      <c r="W303" s="410"/>
      <c r="X303" s="410"/>
      <c r="Y303" s="410"/>
      <c r="Z303" s="625"/>
      <c r="AA303" s="649">
        <f t="shared" si="88"/>
        <v>0</v>
      </c>
      <c r="AB303" s="419">
        <f t="shared" si="89"/>
        <v>0</v>
      </c>
      <c r="AC303" s="420">
        <f t="shared" si="83"/>
        <v>536</v>
      </c>
      <c r="AD303" s="413">
        <f t="shared" si="84"/>
        <v>0</v>
      </c>
      <c r="AE303" s="655"/>
      <c r="AF303" s="685">
        <f t="shared" si="90"/>
        <v>0</v>
      </c>
      <c r="AG303" s="474">
        <f t="shared" si="91"/>
        <v>0</v>
      </c>
      <c r="AH303" s="475">
        <f t="shared" si="85"/>
        <v>0</v>
      </c>
      <c r="AI303" s="487"/>
      <c r="AJ303" s="488"/>
      <c r="AK303" s="488"/>
      <c r="AL303" s="488"/>
      <c r="AM303" s="488"/>
      <c r="AN303" s="488"/>
      <c r="AO303" s="488"/>
      <c r="AP303" s="488"/>
      <c r="AQ303" s="488"/>
      <c r="AR303" s="488"/>
      <c r="AS303" s="488"/>
      <c r="AT303" s="488"/>
      <c r="AU303" s="488"/>
      <c r="AV303" s="488"/>
      <c r="AW303" s="488"/>
      <c r="AX303" s="488"/>
      <c r="AY303" s="488"/>
      <c r="AZ303" s="488"/>
      <c r="BA303" s="488"/>
      <c r="BB303" s="488"/>
      <c r="BC303" s="488"/>
      <c r="BD303" s="488"/>
      <c r="BE303" s="488"/>
      <c r="BF303" s="488"/>
      <c r="BG303" s="488"/>
      <c r="BH303" s="488"/>
      <c r="BI303" s="488"/>
    </row>
    <row r="304" spans="1:61" s="756" customFormat="1">
      <c r="A304" s="405"/>
      <c r="B304" s="497"/>
      <c r="C304" s="498"/>
      <c r="D304" s="407"/>
      <c r="E304" s="407"/>
      <c r="F304" s="745" t="s">
        <v>1191</v>
      </c>
      <c r="G304" s="417"/>
      <c r="H304" s="418"/>
      <c r="I304" s="418"/>
      <c r="J304" s="418"/>
      <c r="K304" s="418"/>
      <c r="L304" s="418"/>
      <c r="M304" s="418"/>
      <c r="N304" s="410"/>
      <c r="O304" s="410"/>
      <c r="P304" s="410"/>
      <c r="Q304" s="410"/>
      <c r="R304" s="410"/>
      <c r="S304" s="410"/>
      <c r="T304" s="410"/>
      <c r="U304" s="410"/>
      <c r="V304" s="410"/>
      <c r="W304" s="410"/>
      <c r="X304" s="410"/>
      <c r="Y304" s="410"/>
      <c r="Z304" s="625"/>
      <c r="AA304" s="649"/>
      <c r="AB304" s="757"/>
      <c r="AC304" s="420"/>
      <c r="AD304" s="413"/>
      <c r="AE304" s="655"/>
      <c r="AF304" s="685"/>
      <c r="AG304" s="474"/>
      <c r="AH304" s="475"/>
      <c r="AI304" s="487"/>
      <c r="AJ304" s="488"/>
      <c r="AK304" s="488"/>
      <c r="AL304" s="488"/>
      <c r="AM304" s="488"/>
      <c r="AN304" s="488"/>
      <c r="AO304" s="488"/>
      <c r="AP304" s="488"/>
      <c r="AQ304" s="488"/>
      <c r="AR304" s="488"/>
      <c r="AS304" s="488"/>
      <c r="AT304" s="488"/>
      <c r="AU304" s="488"/>
      <c r="AV304" s="488"/>
      <c r="AW304" s="488"/>
      <c r="AX304" s="488"/>
      <c r="AY304" s="488"/>
      <c r="AZ304" s="488"/>
      <c r="BA304" s="488"/>
      <c r="BB304" s="488"/>
      <c r="BC304" s="488"/>
      <c r="BD304" s="488"/>
      <c r="BE304" s="488"/>
      <c r="BF304" s="488"/>
      <c r="BG304" s="488"/>
      <c r="BH304" s="488"/>
      <c r="BI304" s="488"/>
    </row>
    <row r="305" spans="1:61" s="65" customFormat="1">
      <c r="A305" s="397">
        <f>A303+1</f>
        <v>289</v>
      </c>
      <c r="B305" s="501"/>
      <c r="C305" s="502" t="s">
        <v>170</v>
      </c>
      <c r="D305" s="423"/>
      <c r="E305" s="423"/>
      <c r="F305" s="503" t="s">
        <v>170</v>
      </c>
      <c r="G305" s="424"/>
      <c r="H305" s="425"/>
      <c r="I305" s="425"/>
      <c r="J305" s="425"/>
      <c r="K305" s="425"/>
      <c r="L305" s="425"/>
      <c r="M305" s="425"/>
      <c r="N305" s="425"/>
      <c r="O305" s="425"/>
      <c r="P305" s="425"/>
      <c r="Q305" s="425"/>
      <c r="R305" s="425"/>
      <c r="S305" s="425"/>
      <c r="T305" s="425"/>
      <c r="U305" s="425"/>
      <c r="V305" s="425"/>
      <c r="W305" s="425"/>
      <c r="X305" s="425"/>
      <c r="Y305" s="425"/>
      <c r="Z305" s="631"/>
      <c r="AA305" s="663"/>
      <c r="AB305" s="426"/>
      <c r="AC305" s="427"/>
      <c r="AD305" s="424"/>
      <c r="AE305" s="642"/>
      <c r="AF305" s="687">
        <f t="shared" si="90"/>
        <v>0</v>
      </c>
      <c r="AG305" s="476"/>
      <c r="AH305" s="477"/>
      <c r="AI305" s="485"/>
      <c r="AJ305" s="486"/>
      <c r="AK305" s="486"/>
      <c r="AL305" s="486"/>
      <c r="AM305" s="486"/>
      <c r="AN305" s="486"/>
      <c r="AO305" s="486"/>
      <c r="AP305" s="486"/>
      <c r="AQ305" s="486"/>
      <c r="AR305" s="486"/>
      <c r="AS305" s="486"/>
      <c r="AT305" s="486"/>
      <c r="AU305" s="486"/>
      <c r="AV305" s="486"/>
      <c r="AW305" s="486"/>
      <c r="AX305" s="486"/>
      <c r="AY305" s="486"/>
      <c r="AZ305" s="486"/>
      <c r="BA305" s="486"/>
      <c r="BB305" s="486"/>
      <c r="BC305" s="486"/>
      <c r="BD305" s="486"/>
      <c r="BE305" s="486"/>
      <c r="BF305" s="486"/>
      <c r="BG305" s="486"/>
      <c r="BH305" s="486"/>
      <c r="BI305" s="486"/>
    </row>
    <row r="306" spans="1:61" s="188" customFormat="1">
      <c r="A306" s="433">
        <f t="shared" si="86"/>
        <v>290</v>
      </c>
      <c r="B306" s="497"/>
      <c r="C306" s="498"/>
      <c r="D306" s="407"/>
      <c r="E306" s="407"/>
      <c r="F306" s="500" t="s">
        <v>829</v>
      </c>
      <c r="G306" s="417" t="s">
        <v>294</v>
      </c>
      <c r="H306" s="418">
        <v>2</v>
      </c>
      <c r="I306" s="418">
        <v>2.8410000000000002</v>
      </c>
      <c r="J306" s="418">
        <f t="shared" si="87"/>
        <v>5.6820000000000004</v>
      </c>
      <c r="K306" s="418" t="s">
        <v>830</v>
      </c>
      <c r="L306" s="418" t="s">
        <v>294</v>
      </c>
      <c r="M306" s="418">
        <v>2</v>
      </c>
      <c r="N306" s="418"/>
      <c r="O306" s="418"/>
      <c r="P306" s="418"/>
      <c r="Q306" s="418"/>
      <c r="R306" s="418"/>
      <c r="S306" s="418"/>
      <c r="T306" s="418"/>
      <c r="U306" s="418"/>
      <c r="V306" s="418"/>
      <c r="W306" s="418"/>
      <c r="X306" s="418"/>
      <c r="Y306" s="418"/>
      <c r="Z306" s="615"/>
      <c r="AA306" s="650">
        <f t="shared" si="88"/>
        <v>0</v>
      </c>
      <c r="AB306" s="419">
        <f t="shared" si="89"/>
        <v>0</v>
      </c>
      <c r="AC306" s="420">
        <f t="shared" ref="AC306:AC341" si="92">H306-AB306</f>
        <v>2</v>
      </c>
      <c r="AD306" s="413">
        <f t="shared" ref="AD306:AD337" si="93">E306-AB306</f>
        <v>0</v>
      </c>
      <c r="AE306" s="638"/>
      <c r="AF306" s="686">
        <f t="shared" si="90"/>
        <v>0</v>
      </c>
      <c r="AG306" s="474">
        <f t="shared" si="91"/>
        <v>0</v>
      </c>
      <c r="AH306" s="478">
        <f t="shared" ref="AH306:AH337" si="94">AB306-AG306</f>
        <v>0</v>
      </c>
      <c r="AI306" s="489"/>
      <c r="AJ306" s="490"/>
      <c r="AK306" s="490"/>
      <c r="AL306" s="490"/>
      <c r="AM306" s="490"/>
      <c r="AN306" s="490"/>
      <c r="AO306" s="490"/>
      <c r="AP306" s="490"/>
      <c r="AQ306" s="490"/>
      <c r="AR306" s="490"/>
      <c r="AS306" s="490"/>
      <c r="AT306" s="490"/>
      <c r="AU306" s="490"/>
      <c r="AV306" s="490"/>
      <c r="AW306" s="490"/>
      <c r="AX306" s="490"/>
      <c r="AY306" s="490"/>
      <c r="AZ306" s="490"/>
      <c r="BA306" s="490"/>
      <c r="BB306" s="490"/>
      <c r="BC306" s="490"/>
      <c r="BD306" s="490"/>
      <c r="BE306" s="490"/>
      <c r="BF306" s="490"/>
      <c r="BG306" s="490"/>
      <c r="BH306" s="490"/>
      <c r="BI306" s="490"/>
    </row>
    <row r="307" spans="1:61" s="188" customFormat="1">
      <c r="A307" s="433">
        <f t="shared" si="86"/>
        <v>291</v>
      </c>
      <c r="B307" s="497"/>
      <c r="C307" s="498"/>
      <c r="D307" s="407"/>
      <c r="E307" s="407"/>
      <c r="F307" s="500" t="s">
        <v>831</v>
      </c>
      <c r="G307" s="417" t="s">
        <v>293</v>
      </c>
      <c r="H307" s="418">
        <v>0.85</v>
      </c>
      <c r="I307" s="418">
        <v>0.3</v>
      </c>
      <c r="J307" s="418">
        <f t="shared" si="87"/>
        <v>0.255</v>
      </c>
      <c r="K307" s="418"/>
      <c r="L307" s="418" t="s">
        <v>293</v>
      </c>
      <c r="M307" s="418">
        <v>0.85</v>
      </c>
      <c r="N307" s="418"/>
      <c r="O307" s="418"/>
      <c r="P307" s="418"/>
      <c r="Q307" s="418"/>
      <c r="R307" s="418"/>
      <c r="S307" s="418"/>
      <c r="T307" s="418"/>
      <c r="U307" s="418"/>
      <c r="V307" s="418"/>
      <c r="W307" s="418"/>
      <c r="X307" s="418"/>
      <c r="Y307" s="418"/>
      <c r="Z307" s="615"/>
      <c r="AA307" s="650">
        <f t="shared" si="88"/>
        <v>0</v>
      </c>
      <c r="AB307" s="419">
        <f t="shared" si="89"/>
        <v>0</v>
      </c>
      <c r="AC307" s="420">
        <f t="shared" si="92"/>
        <v>0.85</v>
      </c>
      <c r="AD307" s="413">
        <f t="shared" si="93"/>
        <v>0</v>
      </c>
      <c r="AE307" s="638"/>
      <c r="AF307" s="686">
        <f t="shared" si="90"/>
        <v>0</v>
      </c>
      <c r="AG307" s="474">
        <f t="shared" si="91"/>
        <v>0</v>
      </c>
      <c r="AH307" s="478">
        <f t="shared" si="94"/>
        <v>0</v>
      </c>
      <c r="AI307" s="489"/>
      <c r="AJ307" s="490"/>
      <c r="AK307" s="490"/>
      <c r="AL307" s="490"/>
      <c r="AM307" s="490"/>
      <c r="AN307" s="490"/>
      <c r="AO307" s="490"/>
      <c r="AP307" s="490"/>
      <c r="AQ307" s="490"/>
      <c r="AR307" s="490"/>
      <c r="AS307" s="490"/>
      <c r="AT307" s="490"/>
      <c r="AU307" s="490"/>
      <c r="AV307" s="490"/>
      <c r="AW307" s="490"/>
      <c r="AX307" s="490"/>
      <c r="AY307" s="490"/>
      <c r="AZ307" s="490"/>
      <c r="BA307" s="490"/>
      <c r="BB307" s="490"/>
      <c r="BC307" s="490"/>
      <c r="BD307" s="490"/>
      <c r="BE307" s="490"/>
      <c r="BF307" s="490"/>
      <c r="BG307" s="490"/>
      <c r="BH307" s="490"/>
      <c r="BI307" s="490"/>
    </row>
    <row r="308" spans="1:61" s="188" customFormat="1">
      <c r="A308" s="433">
        <f t="shared" si="86"/>
        <v>292</v>
      </c>
      <c r="B308" s="497"/>
      <c r="C308" s="498"/>
      <c r="D308" s="407"/>
      <c r="E308" s="407"/>
      <c r="F308" s="500" t="s">
        <v>832</v>
      </c>
      <c r="G308" s="417" t="s">
        <v>294</v>
      </c>
      <c r="H308" s="418">
        <v>4</v>
      </c>
      <c r="I308" s="418">
        <v>3.36</v>
      </c>
      <c r="J308" s="418">
        <f t="shared" si="87"/>
        <v>13.44</v>
      </c>
      <c r="K308" s="418" t="s">
        <v>833</v>
      </c>
      <c r="L308" s="418" t="s">
        <v>294</v>
      </c>
      <c r="M308" s="418">
        <v>4</v>
      </c>
      <c r="N308" s="418"/>
      <c r="O308" s="418"/>
      <c r="P308" s="418"/>
      <c r="Q308" s="418"/>
      <c r="R308" s="418"/>
      <c r="S308" s="418"/>
      <c r="T308" s="418"/>
      <c r="U308" s="418"/>
      <c r="V308" s="418"/>
      <c r="W308" s="418"/>
      <c r="X308" s="418"/>
      <c r="Y308" s="418"/>
      <c r="Z308" s="615"/>
      <c r="AA308" s="650">
        <f t="shared" si="88"/>
        <v>0</v>
      </c>
      <c r="AB308" s="419">
        <f t="shared" si="89"/>
        <v>0</v>
      </c>
      <c r="AC308" s="420">
        <f t="shared" si="92"/>
        <v>4</v>
      </c>
      <c r="AD308" s="413">
        <f t="shared" si="93"/>
        <v>0</v>
      </c>
      <c r="AE308" s="638"/>
      <c r="AF308" s="686">
        <f t="shared" si="90"/>
        <v>0</v>
      </c>
      <c r="AG308" s="474">
        <f t="shared" si="91"/>
        <v>0</v>
      </c>
      <c r="AH308" s="478">
        <f t="shared" si="94"/>
        <v>0</v>
      </c>
      <c r="AI308" s="489"/>
      <c r="AJ308" s="490"/>
      <c r="AK308" s="490"/>
      <c r="AL308" s="490"/>
      <c r="AM308" s="490"/>
      <c r="AN308" s="490"/>
      <c r="AO308" s="490"/>
      <c r="AP308" s="490"/>
      <c r="AQ308" s="490"/>
      <c r="AR308" s="490"/>
      <c r="AS308" s="490"/>
      <c r="AT308" s="490"/>
      <c r="AU308" s="490"/>
      <c r="AV308" s="490"/>
      <c r="AW308" s="490"/>
      <c r="AX308" s="490"/>
      <c r="AY308" s="490"/>
      <c r="AZ308" s="490"/>
      <c r="BA308" s="490"/>
      <c r="BB308" s="490"/>
      <c r="BC308" s="490"/>
      <c r="BD308" s="490"/>
      <c r="BE308" s="490"/>
      <c r="BF308" s="490"/>
      <c r="BG308" s="490"/>
      <c r="BH308" s="490"/>
      <c r="BI308" s="490"/>
    </row>
    <row r="309" spans="1:61" s="188" customFormat="1">
      <c r="A309" s="433">
        <f t="shared" si="86"/>
        <v>293</v>
      </c>
      <c r="B309" s="497"/>
      <c r="C309" s="498"/>
      <c r="D309" s="407"/>
      <c r="E309" s="407"/>
      <c r="F309" s="500" t="s">
        <v>115</v>
      </c>
      <c r="G309" s="417" t="s">
        <v>294</v>
      </c>
      <c r="H309" s="418">
        <v>1</v>
      </c>
      <c r="I309" s="418">
        <v>6.51</v>
      </c>
      <c r="J309" s="418">
        <f t="shared" si="87"/>
        <v>6.51</v>
      </c>
      <c r="K309" s="418" t="s">
        <v>834</v>
      </c>
      <c r="L309" s="418" t="s">
        <v>294</v>
      </c>
      <c r="M309" s="418">
        <v>1</v>
      </c>
      <c r="N309" s="418"/>
      <c r="O309" s="418"/>
      <c r="P309" s="418"/>
      <c r="Q309" s="418"/>
      <c r="R309" s="418"/>
      <c r="S309" s="418"/>
      <c r="T309" s="418"/>
      <c r="U309" s="418"/>
      <c r="V309" s="418"/>
      <c r="W309" s="418"/>
      <c r="X309" s="418"/>
      <c r="Y309" s="418"/>
      <c r="Z309" s="615"/>
      <c r="AA309" s="650">
        <f t="shared" si="88"/>
        <v>0</v>
      </c>
      <c r="AB309" s="419">
        <f t="shared" si="89"/>
        <v>0</v>
      </c>
      <c r="AC309" s="420">
        <f t="shared" si="92"/>
        <v>1</v>
      </c>
      <c r="AD309" s="413">
        <f t="shared" si="93"/>
        <v>0</v>
      </c>
      <c r="AE309" s="638"/>
      <c r="AF309" s="686">
        <f t="shared" si="90"/>
        <v>0</v>
      </c>
      <c r="AG309" s="474">
        <f t="shared" si="91"/>
        <v>0</v>
      </c>
      <c r="AH309" s="478">
        <f t="shared" si="94"/>
        <v>0</v>
      </c>
      <c r="AI309" s="489"/>
      <c r="AJ309" s="490"/>
      <c r="AK309" s="490"/>
      <c r="AL309" s="490"/>
      <c r="AM309" s="490"/>
      <c r="AN309" s="490"/>
      <c r="AO309" s="490"/>
      <c r="AP309" s="490"/>
      <c r="AQ309" s="490"/>
      <c r="AR309" s="490"/>
      <c r="AS309" s="490"/>
      <c r="AT309" s="490"/>
      <c r="AU309" s="490"/>
      <c r="AV309" s="490"/>
      <c r="AW309" s="490"/>
      <c r="AX309" s="490"/>
      <c r="AY309" s="490"/>
      <c r="AZ309" s="490"/>
      <c r="BA309" s="490"/>
      <c r="BB309" s="490"/>
      <c r="BC309" s="490"/>
      <c r="BD309" s="490"/>
      <c r="BE309" s="490"/>
      <c r="BF309" s="490"/>
      <c r="BG309" s="490"/>
      <c r="BH309" s="490"/>
      <c r="BI309" s="490"/>
    </row>
    <row r="310" spans="1:61" s="188" customFormat="1">
      <c r="A310" s="433">
        <f t="shared" si="86"/>
        <v>294</v>
      </c>
      <c r="B310" s="497"/>
      <c r="C310" s="498"/>
      <c r="D310" s="407"/>
      <c r="E310" s="407"/>
      <c r="F310" s="500" t="s">
        <v>835</v>
      </c>
      <c r="G310" s="417" t="s">
        <v>294</v>
      </c>
      <c r="H310" s="418">
        <v>4</v>
      </c>
      <c r="I310" s="418">
        <v>4.5250000000000004</v>
      </c>
      <c r="J310" s="418">
        <f t="shared" si="87"/>
        <v>18.100000000000001</v>
      </c>
      <c r="K310" s="418" t="s">
        <v>836</v>
      </c>
      <c r="L310" s="418" t="s">
        <v>294</v>
      </c>
      <c r="M310" s="418">
        <v>4</v>
      </c>
      <c r="N310" s="418"/>
      <c r="O310" s="418"/>
      <c r="P310" s="418"/>
      <c r="Q310" s="418"/>
      <c r="R310" s="418"/>
      <c r="S310" s="418"/>
      <c r="T310" s="418"/>
      <c r="U310" s="418"/>
      <c r="V310" s="418"/>
      <c r="W310" s="418"/>
      <c r="X310" s="418"/>
      <c r="Y310" s="418"/>
      <c r="Z310" s="615"/>
      <c r="AA310" s="650">
        <f t="shared" si="88"/>
        <v>0</v>
      </c>
      <c r="AB310" s="419">
        <f t="shared" si="89"/>
        <v>0</v>
      </c>
      <c r="AC310" s="420">
        <f t="shared" si="92"/>
        <v>4</v>
      </c>
      <c r="AD310" s="413">
        <f t="shared" si="93"/>
        <v>0</v>
      </c>
      <c r="AE310" s="638"/>
      <c r="AF310" s="686">
        <f t="shared" si="90"/>
        <v>0</v>
      </c>
      <c r="AG310" s="474">
        <f t="shared" si="91"/>
        <v>0</v>
      </c>
      <c r="AH310" s="478">
        <f t="shared" si="94"/>
        <v>0</v>
      </c>
      <c r="AI310" s="489"/>
      <c r="AJ310" s="490"/>
      <c r="AK310" s="490"/>
      <c r="AL310" s="490"/>
      <c r="AM310" s="490"/>
      <c r="AN310" s="490"/>
      <c r="AO310" s="490"/>
      <c r="AP310" s="490"/>
      <c r="AQ310" s="490"/>
      <c r="AR310" s="490"/>
      <c r="AS310" s="490"/>
      <c r="AT310" s="490"/>
      <c r="AU310" s="490"/>
      <c r="AV310" s="490"/>
      <c r="AW310" s="490"/>
      <c r="AX310" s="490"/>
      <c r="AY310" s="490"/>
      <c r="AZ310" s="490"/>
      <c r="BA310" s="490"/>
      <c r="BB310" s="490"/>
      <c r="BC310" s="490"/>
      <c r="BD310" s="490"/>
      <c r="BE310" s="490"/>
      <c r="BF310" s="490"/>
      <c r="BG310" s="490"/>
      <c r="BH310" s="490"/>
      <c r="BI310" s="490"/>
    </row>
    <row r="311" spans="1:61" s="188" customFormat="1" ht="30">
      <c r="A311" s="433">
        <f t="shared" si="86"/>
        <v>295</v>
      </c>
      <c r="B311" s="612" t="s">
        <v>171</v>
      </c>
      <c r="C311" s="498"/>
      <c r="D311" s="407"/>
      <c r="E311" s="407"/>
      <c r="F311" s="500" t="s">
        <v>172</v>
      </c>
      <c r="G311" s="417" t="s">
        <v>294</v>
      </c>
      <c r="H311" s="418">
        <v>4</v>
      </c>
      <c r="I311" s="418">
        <v>1.4</v>
      </c>
      <c r="J311" s="418">
        <f t="shared" si="87"/>
        <v>5.6</v>
      </c>
      <c r="K311" s="418" t="s">
        <v>837</v>
      </c>
      <c r="L311" s="418" t="s">
        <v>294</v>
      </c>
      <c r="M311" s="418">
        <v>4</v>
      </c>
      <c r="N311" s="418"/>
      <c r="O311" s="418"/>
      <c r="P311" s="418"/>
      <c r="Q311" s="418"/>
      <c r="R311" s="418"/>
      <c r="S311" s="418"/>
      <c r="T311" s="418"/>
      <c r="U311" s="418"/>
      <c r="V311" s="418"/>
      <c r="W311" s="418"/>
      <c r="X311" s="418"/>
      <c r="Y311" s="418"/>
      <c r="Z311" s="615"/>
      <c r="AA311" s="650">
        <f t="shared" si="88"/>
        <v>0</v>
      </c>
      <c r="AB311" s="419">
        <f t="shared" si="89"/>
        <v>0</v>
      </c>
      <c r="AC311" s="420">
        <f t="shared" si="92"/>
        <v>4</v>
      </c>
      <c r="AD311" s="413">
        <f t="shared" si="93"/>
        <v>0</v>
      </c>
      <c r="AE311" s="638"/>
      <c r="AF311" s="686">
        <f t="shared" si="90"/>
        <v>0</v>
      </c>
      <c r="AG311" s="474">
        <f t="shared" si="91"/>
        <v>0</v>
      </c>
      <c r="AH311" s="478">
        <f t="shared" si="94"/>
        <v>0</v>
      </c>
      <c r="AI311" s="489"/>
      <c r="AJ311" s="490"/>
      <c r="AK311" s="490"/>
      <c r="AL311" s="490"/>
      <c r="AM311" s="490"/>
      <c r="AN311" s="490"/>
      <c r="AO311" s="490"/>
      <c r="AP311" s="490"/>
      <c r="AQ311" s="490"/>
      <c r="AR311" s="490"/>
      <c r="AS311" s="490"/>
      <c r="AT311" s="490"/>
      <c r="AU311" s="490"/>
      <c r="AV311" s="490"/>
      <c r="AW311" s="490"/>
      <c r="AX311" s="490"/>
      <c r="AY311" s="490"/>
      <c r="AZ311" s="490"/>
      <c r="BA311" s="490"/>
      <c r="BB311" s="490"/>
      <c r="BC311" s="490"/>
      <c r="BD311" s="490"/>
      <c r="BE311" s="490"/>
      <c r="BF311" s="490"/>
      <c r="BG311" s="490"/>
      <c r="BH311" s="490"/>
      <c r="BI311" s="490"/>
    </row>
    <row r="312" spans="1:61" s="188" customFormat="1" ht="30">
      <c r="A312" s="433">
        <f t="shared" si="86"/>
        <v>296</v>
      </c>
      <c r="B312" s="497"/>
      <c r="C312" s="498"/>
      <c r="D312" s="407"/>
      <c r="E312" s="407"/>
      <c r="F312" s="500" t="s">
        <v>838</v>
      </c>
      <c r="G312" s="417" t="s">
        <v>294</v>
      </c>
      <c r="H312" s="418">
        <v>4</v>
      </c>
      <c r="I312" s="418">
        <v>0.55400000000000005</v>
      </c>
      <c r="J312" s="418">
        <f t="shared" si="87"/>
        <v>2.2160000000000002</v>
      </c>
      <c r="K312" s="418" t="s">
        <v>814</v>
      </c>
      <c r="L312" s="418" t="s">
        <v>294</v>
      </c>
      <c r="M312" s="418">
        <v>4</v>
      </c>
      <c r="N312" s="418"/>
      <c r="O312" s="418"/>
      <c r="P312" s="418"/>
      <c r="Q312" s="418"/>
      <c r="R312" s="418"/>
      <c r="S312" s="418"/>
      <c r="T312" s="418"/>
      <c r="U312" s="418"/>
      <c r="V312" s="418"/>
      <c r="W312" s="418"/>
      <c r="X312" s="418"/>
      <c r="Y312" s="418"/>
      <c r="Z312" s="615"/>
      <c r="AA312" s="650">
        <f t="shared" si="88"/>
        <v>0</v>
      </c>
      <c r="AB312" s="419">
        <f t="shared" si="89"/>
        <v>0</v>
      </c>
      <c r="AC312" s="420">
        <f t="shared" si="92"/>
        <v>4</v>
      </c>
      <c r="AD312" s="413">
        <f t="shared" si="93"/>
        <v>0</v>
      </c>
      <c r="AE312" s="638"/>
      <c r="AF312" s="686">
        <f t="shared" si="90"/>
        <v>0</v>
      </c>
      <c r="AG312" s="474">
        <f t="shared" si="91"/>
        <v>0</v>
      </c>
      <c r="AH312" s="478">
        <f t="shared" si="94"/>
        <v>0</v>
      </c>
      <c r="AI312" s="489"/>
      <c r="AJ312" s="490"/>
      <c r="AK312" s="490"/>
      <c r="AL312" s="490"/>
      <c r="AM312" s="490"/>
      <c r="AN312" s="490"/>
      <c r="AO312" s="490"/>
      <c r="AP312" s="490"/>
      <c r="AQ312" s="490"/>
      <c r="AR312" s="490"/>
      <c r="AS312" s="490"/>
      <c r="AT312" s="490"/>
      <c r="AU312" s="490"/>
      <c r="AV312" s="490"/>
      <c r="AW312" s="490"/>
      <c r="AX312" s="490"/>
      <c r="AY312" s="490"/>
      <c r="AZ312" s="490"/>
      <c r="BA312" s="490"/>
      <c r="BB312" s="490"/>
      <c r="BC312" s="490"/>
      <c r="BD312" s="490"/>
      <c r="BE312" s="490"/>
      <c r="BF312" s="490"/>
      <c r="BG312" s="490"/>
      <c r="BH312" s="490"/>
      <c r="BI312" s="490"/>
    </row>
    <row r="313" spans="1:61" s="188" customFormat="1" ht="60">
      <c r="A313" s="433">
        <f t="shared" si="86"/>
        <v>297</v>
      </c>
      <c r="B313" s="612" t="s">
        <v>1028</v>
      </c>
      <c r="C313" s="498"/>
      <c r="D313" s="407"/>
      <c r="E313" s="407"/>
      <c r="F313" s="500" t="s">
        <v>839</v>
      </c>
      <c r="G313" s="417" t="s">
        <v>294</v>
      </c>
      <c r="H313" s="418">
        <v>4</v>
      </c>
      <c r="I313" s="418">
        <v>26.8</v>
      </c>
      <c r="J313" s="418">
        <f t="shared" si="87"/>
        <v>107.2</v>
      </c>
      <c r="K313" s="418" t="s">
        <v>840</v>
      </c>
      <c r="L313" s="418" t="s">
        <v>294</v>
      </c>
      <c r="M313" s="418">
        <v>4</v>
      </c>
      <c r="N313" s="418"/>
      <c r="O313" s="418"/>
      <c r="P313" s="418"/>
      <c r="Q313" s="418"/>
      <c r="R313" s="418"/>
      <c r="S313" s="418"/>
      <c r="T313" s="418"/>
      <c r="U313" s="418"/>
      <c r="V313" s="418"/>
      <c r="W313" s="418"/>
      <c r="X313" s="418"/>
      <c r="Y313" s="418"/>
      <c r="Z313" s="615"/>
      <c r="AA313" s="650">
        <f t="shared" si="88"/>
        <v>0</v>
      </c>
      <c r="AB313" s="419">
        <f t="shared" si="89"/>
        <v>0</v>
      </c>
      <c r="AC313" s="420">
        <f t="shared" si="92"/>
        <v>4</v>
      </c>
      <c r="AD313" s="413">
        <f t="shared" si="93"/>
        <v>0</v>
      </c>
      <c r="AE313" s="638"/>
      <c r="AF313" s="686">
        <f t="shared" si="90"/>
        <v>0</v>
      </c>
      <c r="AG313" s="474">
        <f t="shared" si="91"/>
        <v>0</v>
      </c>
      <c r="AH313" s="478">
        <f t="shared" si="94"/>
        <v>0</v>
      </c>
      <c r="AI313" s="489"/>
      <c r="AJ313" s="490"/>
      <c r="AK313" s="490"/>
      <c r="AL313" s="490"/>
      <c r="AM313" s="490"/>
      <c r="AN313" s="490"/>
      <c r="AO313" s="490"/>
      <c r="AP313" s="490"/>
      <c r="AQ313" s="490"/>
      <c r="AR313" s="490"/>
      <c r="AS313" s="490"/>
      <c r="AT313" s="490"/>
      <c r="AU313" s="490"/>
      <c r="AV313" s="490"/>
      <c r="AW313" s="490"/>
      <c r="AX313" s="490"/>
      <c r="AY313" s="490"/>
      <c r="AZ313" s="490"/>
      <c r="BA313" s="490"/>
      <c r="BB313" s="490"/>
      <c r="BC313" s="490"/>
      <c r="BD313" s="490"/>
      <c r="BE313" s="490"/>
      <c r="BF313" s="490"/>
      <c r="BG313" s="490"/>
      <c r="BH313" s="490"/>
      <c r="BI313" s="490"/>
    </row>
    <row r="314" spans="1:61" s="188" customFormat="1">
      <c r="A314" s="433">
        <f t="shared" si="86"/>
        <v>298</v>
      </c>
      <c r="B314" s="497"/>
      <c r="C314" s="498"/>
      <c r="D314" s="407"/>
      <c r="E314" s="407"/>
      <c r="F314" s="500" t="s">
        <v>172</v>
      </c>
      <c r="G314" s="417" t="s">
        <v>294</v>
      </c>
      <c r="H314" s="418">
        <v>4</v>
      </c>
      <c r="I314" s="418"/>
      <c r="J314" s="418">
        <f t="shared" si="87"/>
        <v>0</v>
      </c>
      <c r="K314" s="418" t="s">
        <v>841</v>
      </c>
      <c r="L314" s="418" t="s">
        <v>294</v>
      </c>
      <c r="M314" s="418">
        <v>4</v>
      </c>
      <c r="N314" s="418"/>
      <c r="O314" s="418"/>
      <c r="P314" s="418"/>
      <c r="Q314" s="418"/>
      <c r="R314" s="418"/>
      <c r="S314" s="418"/>
      <c r="T314" s="418"/>
      <c r="U314" s="418"/>
      <c r="V314" s="418"/>
      <c r="W314" s="418"/>
      <c r="X314" s="418"/>
      <c r="Y314" s="418"/>
      <c r="Z314" s="615"/>
      <c r="AA314" s="650">
        <f t="shared" si="88"/>
        <v>0</v>
      </c>
      <c r="AB314" s="419">
        <f t="shared" si="89"/>
        <v>0</v>
      </c>
      <c r="AC314" s="420">
        <f t="shared" si="92"/>
        <v>4</v>
      </c>
      <c r="AD314" s="413">
        <f t="shared" si="93"/>
        <v>0</v>
      </c>
      <c r="AE314" s="638"/>
      <c r="AF314" s="686">
        <f t="shared" si="90"/>
        <v>0</v>
      </c>
      <c r="AG314" s="474">
        <f t="shared" si="91"/>
        <v>0</v>
      </c>
      <c r="AH314" s="478">
        <f t="shared" si="94"/>
        <v>0</v>
      </c>
      <c r="AI314" s="489"/>
      <c r="AJ314" s="490"/>
      <c r="AK314" s="490"/>
      <c r="AL314" s="490"/>
      <c r="AM314" s="490"/>
      <c r="AN314" s="490"/>
      <c r="AO314" s="490"/>
      <c r="AP314" s="490"/>
      <c r="AQ314" s="490"/>
      <c r="AR314" s="490"/>
      <c r="AS314" s="490"/>
      <c r="AT314" s="490"/>
      <c r="AU314" s="490"/>
      <c r="AV314" s="490"/>
      <c r="AW314" s="490"/>
      <c r="AX314" s="490"/>
      <c r="AY314" s="490"/>
      <c r="AZ314" s="490"/>
      <c r="BA314" s="490"/>
      <c r="BB314" s="490"/>
      <c r="BC314" s="490"/>
      <c r="BD314" s="490"/>
      <c r="BE314" s="490"/>
      <c r="BF314" s="490"/>
      <c r="BG314" s="490"/>
      <c r="BH314" s="490"/>
      <c r="BI314" s="490"/>
    </row>
    <row r="315" spans="1:61" s="188" customFormat="1">
      <c r="A315" s="433">
        <f t="shared" si="86"/>
        <v>299</v>
      </c>
      <c r="B315" s="497"/>
      <c r="C315" s="498"/>
      <c r="D315" s="407"/>
      <c r="E315" s="407"/>
      <c r="F315" s="500" t="s">
        <v>842</v>
      </c>
      <c r="G315" s="417" t="s">
        <v>294</v>
      </c>
      <c r="H315" s="418">
        <v>4</v>
      </c>
      <c r="I315" s="418"/>
      <c r="J315" s="418">
        <f t="shared" si="87"/>
        <v>0</v>
      </c>
      <c r="K315" s="418" t="s">
        <v>843</v>
      </c>
      <c r="L315" s="418" t="s">
        <v>294</v>
      </c>
      <c r="M315" s="418">
        <v>4</v>
      </c>
      <c r="N315" s="418"/>
      <c r="O315" s="418"/>
      <c r="P315" s="418"/>
      <c r="Q315" s="418"/>
      <c r="R315" s="418"/>
      <c r="S315" s="418"/>
      <c r="T315" s="418"/>
      <c r="U315" s="418"/>
      <c r="V315" s="418"/>
      <c r="W315" s="418"/>
      <c r="X315" s="418"/>
      <c r="Y315" s="418"/>
      <c r="Z315" s="615"/>
      <c r="AA315" s="650">
        <f t="shared" si="88"/>
        <v>0</v>
      </c>
      <c r="AB315" s="419">
        <f t="shared" si="89"/>
        <v>0</v>
      </c>
      <c r="AC315" s="420">
        <f t="shared" si="92"/>
        <v>4</v>
      </c>
      <c r="AD315" s="413">
        <f t="shared" si="93"/>
        <v>0</v>
      </c>
      <c r="AE315" s="638"/>
      <c r="AF315" s="686">
        <f t="shared" si="90"/>
        <v>0</v>
      </c>
      <c r="AG315" s="474">
        <f t="shared" si="91"/>
        <v>0</v>
      </c>
      <c r="AH315" s="478">
        <f t="shared" si="94"/>
        <v>0</v>
      </c>
      <c r="AI315" s="489"/>
      <c r="AJ315" s="490"/>
      <c r="AK315" s="490"/>
      <c r="AL315" s="490"/>
      <c r="AM315" s="490"/>
      <c r="AN315" s="490"/>
      <c r="AO315" s="490"/>
      <c r="AP315" s="490"/>
      <c r="AQ315" s="490"/>
      <c r="AR315" s="490"/>
      <c r="AS315" s="490"/>
      <c r="AT315" s="490"/>
      <c r="AU315" s="490"/>
      <c r="AV315" s="490"/>
      <c r="AW315" s="490"/>
      <c r="AX315" s="490"/>
      <c r="AY315" s="490"/>
      <c r="AZ315" s="490"/>
      <c r="BA315" s="490"/>
      <c r="BB315" s="490"/>
      <c r="BC315" s="490"/>
      <c r="BD315" s="490"/>
      <c r="BE315" s="490"/>
      <c r="BF315" s="490"/>
      <c r="BG315" s="490"/>
      <c r="BH315" s="490"/>
      <c r="BI315" s="490"/>
    </row>
    <row r="316" spans="1:61" s="188" customFormat="1">
      <c r="A316" s="433">
        <f t="shared" si="86"/>
        <v>300</v>
      </c>
      <c r="B316" s="497"/>
      <c r="C316" s="498"/>
      <c r="D316" s="407"/>
      <c r="E316" s="407"/>
      <c r="F316" s="500" t="s">
        <v>844</v>
      </c>
      <c r="G316" s="417" t="s">
        <v>294</v>
      </c>
      <c r="H316" s="418">
        <v>4</v>
      </c>
      <c r="I316" s="418"/>
      <c r="J316" s="418">
        <f t="shared" si="87"/>
        <v>0</v>
      </c>
      <c r="K316" s="418" t="s">
        <v>845</v>
      </c>
      <c r="L316" s="418" t="s">
        <v>294</v>
      </c>
      <c r="M316" s="418">
        <v>4</v>
      </c>
      <c r="N316" s="418"/>
      <c r="O316" s="418"/>
      <c r="P316" s="418"/>
      <c r="Q316" s="418"/>
      <c r="R316" s="418"/>
      <c r="S316" s="418"/>
      <c r="T316" s="418"/>
      <c r="U316" s="418"/>
      <c r="V316" s="418"/>
      <c r="W316" s="418"/>
      <c r="X316" s="418"/>
      <c r="Y316" s="418"/>
      <c r="Z316" s="615"/>
      <c r="AA316" s="650">
        <f t="shared" si="88"/>
        <v>0</v>
      </c>
      <c r="AB316" s="419">
        <f t="shared" si="89"/>
        <v>0</v>
      </c>
      <c r="AC316" s="420">
        <f t="shared" si="92"/>
        <v>4</v>
      </c>
      <c r="AD316" s="413">
        <f t="shared" si="93"/>
        <v>0</v>
      </c>
      <c r="AE316" s="638"/>
      <c r="AF316" s="686">
        <f t="shared" si="90"/>
        <v>0</v>
      </c>
      <c r="AG316" s="474">
        <f t="shared" si="91"/>
        <v>0</v>
      </c>
      <c r="AH316" s="478">
        <f t="shared" si="94"/>
        <v>0</v>
      </c>
      <c r="AI316" s="489"/>
      <c r="AJ316" s="490"/>
      <c r="AK316" s="490"/>
      <c r="AL316" s="490"/>
      <c r="AM316" s="490"/>
      <c r="AN316" s="490"/>
      <c r="AO316" s="490"/>
      <c r="AP316" s="490"/>
      <c r="AQ316" s="490"/>
      <c r="AR316" s="490"/>
      <c r="AS316" s="490"/>
      <c r="AT316" s="490"/>
      <c r="AU316" s="490"/>
      <c r="AV316" s="490"/>
      <c r="AW316" s="490"/>
      <c r="AX316" s="490"/>
      <c r="AY316" s="490"/>
      <c r="AZ316" s="490"/>
      <c r="BA316" s="490"/>
      <c r="BB316" s="490"/>
      <c r="BC316" s="490"/>
      <c r="BD316" s="490"/>
      <c r="BE316" s="490"/>
      <c r="BF316" s="490"/>
      <c r="BG316" s="490"/>
      <c r="BH316" s="490"/>
      <c r="BI316" s="490"/>
    </row>
    <row r="317" spans="1:61" s="188" customFormat="1">
      <c r="A317" s="433">
        <f t="shared" si="86"/>
        <v>301</v>
      </c>
      <c r="B317" s="497"/>
      <c r="C317" s="498"/>
      <c r="D317" s="407"/>
      <c r="E317" s="407"/>
      <c r="F317" s="500" t="s">
        <v>846</v>
      </c>
      <c r="G317" s="417" t="s">
        <v>294</v>
      </c>
      <c r="H317" s="418">
        <v>4</v>
      </c>
      <c r="I317" s="418"/>
      <c r="J317" s="418">
        <f t="shared" si="87"/>
        <v>0</v>
      </c>
      <c r="K317" s="418" t="s">
        <v>847</v>
      </c>
      <c r="L317" s="418" t="s">
        <v>294</v>
      </c>
      <c r="M317" s="418">
        <v>4</v>
      </c>
      <c r="N317" s="418"/>
      <c r="O317" s="418"/>
      <c r="P317" s="418"/>
      <c r="Q317" s="418"/>
      <c r="R317" s="418"/>
      <c r="S317" s="418"/>
      <c r="T317" s="418"/>
      <c r="U317" s="418"/>
      <c r="V317" s="418"/>
      <c r="W317" s="418"/>
      <c r="X317" s="418"/>
      <c r="Y317" s="418"/>
      <c r="Z317" s="615"/>
      <c r="AA317" s="650">
        <f t="shared" si="88"/>
        <v>0</v>
      </c>
      <c r="AB317" s="419">
        <f t="shared" si="89"/>
        <v>0</v>
      </c>
      <c r="AC317" s="420">
        <f t="shared" si="92"/>
        <v>4</v>
      </c>
      <c r="AD317" s="413">
        <f t="shared" si="93"/>
        <v>0</v>
      </c>
      <c r="AE317" s="638"/>
      <c r="AF317" s="686">
        <f t="shared" si="90"/>
        <v>0</v>
      </c>
      <c r="AG317" s="474">
        <f t="shared" si="91"/>
        <v>0</v>
      </c>
      <c r="AH317" s="478">
        <f t="shared" si="94"/>
        <v>0</v>
      </c>
      <c r="AI317" s="489"/>
      <c r="AJ317" s="490"/>
      <c r="AK317" s="490"/>
      <c r="AL317" s="490"/>
      <c r="AM317" s="490"/>
      <c r="AN317" s="490"/>
      <c r="AO317" s="490"/>
      <c r="AP317" s="490"/>
      <c r="AQ317" s="490"/>
      <c r="AR317" s="490"/>
      <c r="AS317" s="490"/>
      <c r="AT317" s="490"/>
      <c r="AU317" s="490"/>
      <c r="AV317" s="490"/>
      <c r="AW317" s="490"/>
      <c r="AX317" s="490"/>
      <c r="AY317" s="490"/>
      <c r="AZ317" s="490"/>
      <c r="BA317" s="490"/>
      <c r="BB317" s="490"/>
      <c r="BC317" s="490"/>
      <c r="BD317" s="490"/>
      <c r="BE317" s="490"/>
      <c r="BF317" s="490"/>
      <c r="BG317" s="490"/>
      <c r="BH317" s="490"/>
      <c r="BI317" s="490"/>
    </row>
    <row r="318" spans="1:61" s="188" customFormat="1">
      <c r="A318" s="433">
        <f t="shared" si="86"/>
        <v>302</v>
      </c>
      <c r="B318" s="497"/>
      <c r="C318" s="498"/>
      <c r="D318" s="407"/>
      <c r="E318" s="407"/>
      <c r="F318" s="500" t="s">
        <v>174</v>
      </c>
      <c r="G318" s="417" t="s">
        <v>294</v>
      </c>
      <c r="H318" s="418">
        <v>4</v>
      </c>
      <c r="I318" s="418">
        <v>0.84</v>
      </c>
      <c r="J318" s="418">
        <f t="shared" si="87"/>
        <v>3.36</v>
      </c>
      <c r="K318" s="418" t="s">
        <v>848</v>
      </c>
      <c r="L318" s="418" t="s">
        <v>294</v>
      </c>
      <c r="M318" s="418">
        <v>4</v>
      </c>
      <c r="N318" s="418"/>
      <c r="O318" s="418"/>
      <c r="P318" s="418"/>
      <c r="Q318" s="418"/>
      <c r="R318" s="418"/>
      <c r="S318" s="418"/>
      <c r="T318" s="418"/>
      <c r="U318" s="418"/>
      <c r="V318" s="418"/>
      <c r="W318" s="418"/>
      <c r="X318" s="418"/>
      <c r="Y318" s="418"/>
      <c r="Z318" s="615"/>
      <c r="AA318" s="650">
        <f t="shared" si="88"/>
        <v>0</v>
      </c>
      <c r="AB318" s="419">
        <f t="shared" si="89"/>
        <v>0</v>
      </c>
      <c r="AC318" s="420">
        <f t="shared" si="92"/>
        <v>4</v>
      </c>
      <c r="AD318" s="413">
        <f t="shared" si="93"/>
        <v>0</v>
      </c>
      <c r="AE318" s="638"/>
      <c r="AF318" s="686">
        <f t="shared" si="90"/>
        <v>0</v>
      </c>
      <c r="AG318" s="474">
        <f t="shared" si="91"/>
        <v>0</v>
      </c>
      <c r="AH318" s="478">
        <f t="shared" si="94"/>
        <v>0</v>
      </c>
      <c r="AI318" s="489"/>
      <c r="AJ318" s="490"/>
      <c r="AK318" s="490"/>
      <c r="AL318" s="490"/>
      <c r="AM318" s="490"/>
      <c r="AN318" s="490"/>
      <c r="AO318" s="490"/>
      <c r="AP318" s="490"/>
      <c r="AQ318" s="490"/>
      <c r="AR318" s="490"/>
      <c r="AS318" s="490"/>
      <c r="AT318" s="490"/>
      <c r="AU318" s="490"/>
      <c r="AV318" s="490"/>
      <c r="AW318" s="490"/>
      <c r="AX318" s="490"/>
      <c r="AY318" s="490"/>
      <c r="AZ318" s="490"/>
      <c r="BA318" s="490"/>
      <c r="BB318" s="490"/>
      <c r="BC318" s="490"/>
      <c r="BD318" s="490"/>
      <c r="BE318" s="490"/>
      <c r="BF318" s="490"/>
      <c r="BG318" s="490"/>
      <c r="BH318" s="490"/>
      <c r="BI318" s="490"/>
    </row>
    <row r="319" spans="1:61" s="188" customFormat="1">
      <c r="A319" s="433">
        <f t="shared" si="86"/>
        <v>303</v>
      </c>
      <c r="B319" s="612" t="s">
        <v>178</v>
      </c>
      <c r="C319" s="498"/>
      <c r="D319" s="407"/>
      <c r="E319" s="407"/>
      <c r="F319" s="500" t="s">
        <v>179</v>
      </c>
      <c r="G319" s="417" t="s">
        <v>294</v>
      </c>
      <c r="H319" s="418">
        <v>4</v>
      </c>
      <c r="I319" s="418">
        <v>14.07</v>
      </c>
      <c r="J319" s="418">
        <f t="shared" si="87"/>
        <v>56.28</v>
      </c>
      <c r="K319" s="418" t="s">
        <v>849</v>
      </c>
      <c r="L319" s="418" t="s">
        <v>294</v>
      </c>
      <c r="M319" s="418">
        <v>4</v>
      </c>
      <c r="N319" s="418"/>
      <c r="O319" s="418"/>
      <c r="P319" s="418"/>
      <c r="Q319" s="418"/>
      <c r="R319" s="418"/>
      <c r="S319" s="418"/>
      <c r="T319" s="418"/>
      <c r="U319" s="418"/>
      <c r="V319" s="418"/>
      <c r="W319" s="418"/>
      <c r="X319" s="418"/>
      <c r="Y319" s="418"/>
      <c r="Z319" s="615"/>
      <c r="AA319" s="650">
        <f t="shared" si="88"/>
        <v>0</v>
      </c>
      <c r="AB319" s="419">
        <f t="shared" si="89"/>
        <v>0</v>
      </c>
      <c r="AC319" s="420">
        <f t="shared" si="92"/>
        <v>4</v>
      </c>
      <c r="AD319" s="413">
        <f t="shared" si="93"/>
        <v>0</v>
      </c>
      <c r="AE319" s="638"/>
      <c r="AF319" s="686">
        <f t="shared" si="90"/>
        <v>0</v>
      </c>
      <c r="AG319" s="474">
        <f t="shared" si="91"/>
        <v>0</v>
      </c>
      <c r="AH319" s="478">
        <f t="shared" si="94"/>
        <v>0</v>
      </c>
      <c r="AI319" s="489"/>
      <c r="AJ319" s="490"/>
      <c r="AK319" s="490"/>
      <c r="AL319" s="490"/>
      <c r="AM319" s="490"/>
      <c r="AN319" s="490"/>
      <c r="AO319" s="490"/>
      <c r="AP319" s="490"/>
      <c r="AQ319" s="490"/>
      <c r="AR319" s="490"/>
      <c r="AS319" s="490"/>
      <c r="AT319" s="490"/>
      <c r="AU319" s="490"/>
      <c r="AV319" s="490"/>
      <c r="AW319" s="490"/>
      <c r="AX319" s="490"/>
      <c r="AY319" s="490"/>
      <c r="AZ319" s="490"/>
      <c r="BA319" s="490"/>
      <c r="BB319" s="490"/>
      <c r="BC319" s="490"/>
      <c r="BD319" s="490"/>
      <c r="BE319" s="490"/>
      <c r="BF319" s="490"/>
      <c r="BG319" s="490"/>
      <c r="BH319" s="490"/>
      <c r="BI319" s="490"/>
    </row>
    <row r="320" spans="1:61" s="188" customFormat="1">
      <c r="A320" s="433">
        <f t="shared" si="86"/>
        <v>304</v>
      </c>
      <c r="B320" s="612" t="s">
        <v>134</v>
      </c>
      <c r="C320" s="498"/>
      <c r="D320" s="407"/>
      <c r="E320" s="407"/>
      <c r="F320" s="500" t="s">
        <v>135</v>
      </c>
      <c r="G320" s="417" t="s">
        <v>294</v>
      </c>
      <c r="H320" s="418">
        <v>4</v>
      </c>
      <c r="I320" s="418">
        <v>0.7</v>
      </c>
      <c r="J320" s="418">
        <f t="shared" si="87"/>
        <v>2.8</v>
      </c>
      <c r="K320" s="418" t="s">
        <v>850</v>
      </c>
      <c r="L320" s="418" t="s">
        <v>294</v>
      </c>
      <c r="M320" s="418">
        <v>4</v>
      </c>
      <c r="N320" s="418"/>
      <c r="O320" s="418"/>
      <c r="P320" s="418"/>
      <c r="Q320" s="418"/>
      <c r="R320" s="418"/>
      <c r="S320" s="418"/>
      <c r="T320" s="418"/>
      <c r="U320" s="418"/>
      <c r="V320" s="418"/>
      <c r="W320" s="418"/>
      <c r="X320" s="418"/>
      <c r="Y320" s="418"/>
      <c r="Z320" s="615"/>
      <c r="AA320" s="650">
        <f t="shared" si="88"/>
        <v>0</v>
      </c>
      <c r="AB320" s="419">
        <f t="shared" si="89"/>
        <v>0</v>
      </c>
      <c r="AC320" s="420">
        <f t="shared" si="92"/>
        <v>4</v>
      </c>
      <c r="AD320" s="413">
        <f t="shared" si="93"/>
        <v>0</v>
      </c>
      <c r="AE320" s="638"/>
      <c r="AF320" s="686">
        <f t="shared" si="90"/>
        <v>0</v>
      </c>
      <c r="AG320" s="474">
        <f t="shared" si="91"/>
        <v>0</v>
      </c>
      <c r="AH320" s="478">
        <f t="shared" si="94"/>
        <v>0</v>
      </c>
      <c r="AI320" s="489"/>
      <c r="AJ320" s="490"/>
      <c r="AK320" s="490"/>
      <c r="AL320" s="490"/>
      <c r="AM320" s="490"/>
      <c r="AN320" s="490"/>
      <c r="AO320" s="490"/>
      <c r="AP320" s="490"/>
      <c r="AQ320" s="490"/>
      <c r="AR320" s="490"/>
      <c r="AS320" s="490"/>
      <c r="AT320" s="490"/>
      <c r="AU320" s="490"/>
      <c r="AV320" s="490"/>
      <c r="AW320" s="490"/>
      <c r="AX320" s="490"/>
      <c r="AY320" s="490"/>
      <c r="AZ320" s="490"/>
      <c r="BA320" s="490"/>
      <c r="BB320" s="490"/>
      <c r="BC320" s="490"/>
      <c r="BD320" s="490"/>
      <c r="BE320" s="490"/>
      <c r="BF320" s="490"/>
      <c r="BG320" s="490"/>
      <c r="BH320" s="490"/>
      <c r="BI320" s="490"/>
    </row>
    <row r="321" spans="1:61" s="188" customFormat="1">
      <c r="A321" s="433">
        <f t="shared" si="86"/>
        <v>305</v>
      </c>
      <c r="B321" s="612" t="s">
        <v>175</v>
      </c>
      <c r="C321" s="498"/>
      <c r="D321" s="407"/>
      <c r="E321" s="407"/>
      <c r="F321" s="500" t="s">
        <v>176</v>
      </c>
      <c r="G321" s="417" t="s">
        <v>294</v>
      </c>
      <c r="H321" s="418">
        <v>1</v>
      </c>
      <c r="I321" s="418">
        <v>3.1920000000000002</v>
      </c>
      <c r="J321" s="418">
        <f t="shared" si="87"/>
        <v>3.1920000000000002</v>
      </c>
      <c r="K321" s="418" t="s">
        <v>851</v>
      </c>
      <c r="L321" s="418" t="s">
        <v>294</v>
      </c>
      <c r="M321" s="418">
        <v>1</v>
      </c>
      <c r="N321" s="418"/>
      <c r="O321" s="418"/>
      <c r="P321" s="418"/>
      <c r="Q321" s="418"/>
      <c r="R321" s="418"/>
      <c r="S321" s="418"/>
      <c r="T321" s="418"/>
      <c r="U321" s="418"/>
      <c r="V321" s="418"/>
      <c r="W321" s="418"/>
      <c r="X321" s="418"/>
      <c r="Y321" s="418"/>
      <c r="Z321" s="615"/>
      <c r="AA321" s="650">
        <f t="shared" si="88"/>
        <v>0</v>
      </c>
      <c r="AB321" s="419">
        <f t="shared" si="89"/>
        <v>0</v>
      </c>
      <c r="AC321" s="420">
        <f t="shared" si="92"/>
        <v>1</v>
      </c>
      <c r="AD321" s="413">
        <f t="shared" si="93"/>
        <v>0</v>
      </c>
      <c r="AE321" s="638"/>
      <c r="AF321" s="686">
        <f t="shared" si="90"/>
        <v>0</v>
      </c>
      <c r="AG321" s="474">
        <f t="shared" si="91"/>
        <v>0</v>
      </c>
      <c r="AH321" s="478">
        <f t="shared" si="94"/>
        <v>0</v>
      </c>
      <c r="AI321" s="489"/>
      <c r="AJ321" s="490"/>
      <c r="AK321" s="490"/>
      <c r="AL321" s="490"/>
      <c r="AM321" s="490"/>
      <c r="AN321" s="490"/>
      <c r="AO321" s="490"/>
      <c r="AP321" s="490"/>
      <c r="AQ321" s="490"/>
      <c r="AR321" s="490"/>
      <c r="AS321" s="490"/>
      <c r="AT321" s="490"/>
      <c r="AU321" s="490"/>
      <c r="AV321" s="490"/>
      <c r="AW321" s="490"/>
      <c r="AX321" s="490"/>
      <c r="AY321" s="490"/>
      <c r="AZ321" s="490"/>
      <c r="BA321" s="490"/>
      <c r="BB321" s="490"/>
      <c r="BC321" s="490"/>
      <c r="BD321" s="490"/>
      <c r="BE321" s="490"/>
      <c r="BF321" s="490"/>
      <c r="BG321" s="490"/>
      <c r="BH321" s="490"/>
      <c r="BI321" s="490"/>
    </row>
    <row r="322" spans="1:61" s="188" customFormat="1">
      <c r="A322" s="433">
        <f t="shared" si="86"/>
        <v>306</v>
      </c>
      <c r="B322" s="612" t="s">
        <v>166</v>
      </c>
      <c r="C322" s="498"/>
      <c r="D322" s="407"/>
      <c r="E322" s="407"/>
      <c r="F322" s="500" t="s">
        <v>167</v>
      </c>
      <c r="G322" s="417" t="s">
        <v>294</v>
      </c>
      <c r="H322" s="418">
        <v>4</v>
      </c>
      <c r="I322" s="418">
        <v>4.13</v>
      </c>
      <c r="J322" s="418">
        <f t="shared" si="87"/>
        <v>16.52</v>
      </c>
      <c r="K322" s="418" t="s">
        <v>617</v>
      </c>
      <c r="L322" s="418" t="s">
        <v>294</v>
      </c>
      <c r="M322" s="418">
        <v>4</v>
      </c>
      <c r="N322" s="418"/>
      <c r="O322" s="418"/>
      <c r="P322" s="418"/>
      <c r="Q322" s="418"/>
      <c r="R322" s="418"/>
      <c r="S322" s="418"/>
      <c r="T322" s="418"/>
      <c r="U322" s="418"/>
      <c r="V322" s="418"/>
      <c r="W322" s="418"/>
      <c r="X322" s="418"/>
      <c r="Y322" s="418"/>
      <c r="Z322" s="615"/>
      <c r="AA322" s="650">
        <f t="shared" si="88"/>
        <v>0</v>
      </c>
      <c r="AB322" s="419">
        <f t="shared" si="89"/>
        <v>0</v>
      </c>
      <c r="AC322" s="420">
        <f t="shared" si="92"/>
        <v>4</v>
      </c>
      <c r="AD322" s="413">
        <f t="shared" si="93"/>
        <v>0</v>
      </c>
      <c r="AE322" s="638"/>
      <c r="AF322" s="686">
        <f t="shared" si="90"/>
        <v>0</v>
      </c>
      <c r="AG322" s="474">
        <f t="shared" si="91"/>
        <v>0</v>
      </c>
      <c r="AH322" s="478">
        <f t="shared" si="94"/>
        <v>0</v>
      </c>
      <c r="AI322" s="489"/>
      <c r="AJ322" s="490"/>
      <c r="AK322" s="490"/>
      <c r="AL322" s="490"/>
      <c r="AM322" s="490"/>
      <c r="AN322" s="490"/>
      <c r="AO322" s="490"/>
      <c r="AP322" s="490"/>
      <c r="AQ322" s="490"/>
      <c r="AR322" s="490"/>
      <c r="AS322" s="490"/>
      <c r="AT322" s="490"/>
      <c r="AU322" s="490"/>
      <c r="AV322" s="490"/>
      <c r="AW322" s="490"/>
      <c r="AX322" s="490"/>
      <c r="AY322" s="490"/>
      <c r="AZ322" s="490"/>
      <c r="BA322" s="490"/>
      <c r="BB322" s="490"/>
      <c r="BC322" s="490"/>
      <c r="BD322" s="490"/>
      <c r="BE322" s="490"/>
      <c r="BF322" s="490"/>
      <c r="BG322" s="490"/>
      <c r="BH322" s="490"/>
      <c r="BI322" s="490"/>
    </row>
    <row r="323" spans="1:61" s="188" customFormat="1">
      <c r="A323" s="433">
        <f t="shared" si="86"/>
        <v>307</v>
      </c>
      <c r="B323" s="497"/>
      <c r="C323" s="498"/>
      <c r="D323" s="407"/>
      <c r="E323" s="407"/>
      <c r="F323" s="500" t="s">
        <v>852</v>
      </c>
      <c r="G323" s="417" t="s">
        <v>294</v>
      </c>
      <c r="H323" s="418">
        <v>4</v>
      </c>
      <c r="I323" s="418">
        <v>0.25600000000000001</v>
      </c>
      <c r="J323" s="418">
        <f t="shared" si="87"/>
        <v>1.024</v>
      </c>
      <c r="K323" s="418" t="s">
        <v>804</v>
      </c>
      <c r="L323" s="418" t="s">
        <v>294</v>
      </c>
      <c r="M323" s="418">
        <v>4</v>
      </c>
      <c r="N323" s="418"/>
      <c r="O323" s="418"/>
      <c r="P323" s="418"/>
      <c r="Q323" s="418"/>
      <c r="R323" s="418"/>
      <c r="S323" s="418"/>
      <c r="T323" s="418"/>
      <c r="U323" s="418"/>
      <c r="V323" s="418"/>
      <c r="W323" s="418"/>
      <c r="X323" s="418"/>
      <c r="Y323" s="418"/>
      <c r="Z323" s="615"/>
      <c r="AA323" s="650">
        <f t="shared" si="88"/>
        <v>0</v>
      </c>
      <c r="AB323" s="419">
        <f t="shared" si="89"/>
        <v>0</v>
      </c>
      <c r="AC323" s="420">
        <f t="shared" si="92"/>
        <v>4</v>
      </c>
      <c r="AD323" s="413">
        <f t="shared" si="93"/>
        <v>0</v>
      </c>
      <c r="AE323" s="638"/>
      <c r="AF323" s="686">
        <f t="shared" si="90"/>
        <v>0</v>
      </c>
      <c r="AG323" s="474">
        <f t="shared" si="91"/>
        <v>0</v>
      </c>
      <c r="AH323" s="478">
        <f t="shared" si="94"/>
        <v>0</v>
      </c>
      <c r="AI323" s="489"/>
      <c r="AJ323" s="490"/>
      <c r="AK323" s="490"/>
      <c r="AL323" s="490"/>
      <c r="AM323" s="490"/>
      <c r="AN323" s="490"/>
      <c r="AO323" s="490"/>
      <c r="AP323" s="490"/>
      <c r="AQ323" s="490"/>
      <c r="AR323" s="490"/>
      <c r="AS323" s="490"/>
      <c r="AT323" s="490"/>
      <c r="AU323" s="490"/>
      <c r="AV323" s="490"/>
      <c r="AW323" s="490"/>
      <c r="AX323" s="490"/>
      <c r="AY323" s="490"/>
      <c r="AZ323" s="490"/>
      <c r="BA323" s="490"/>
      <c r="BB323" s="490"/>
      <c r="BC323" s="490"/>
      <c r="BD323" s="490"/>
      <c r="BE323" s="490"/>
      <c r="BF323" s="490"/>
      <c r="BG323" s="490"/>
      <c r="BH323" s="490"/>
      <c r="BI323" s="490"/>
    </row>
    <row r="324" spans="1:61" s="188" customFormat="1" ht="45" collapsed="1">
      <c r="A324" s="433">
        <f t="shared" si="86"/>
        <v>308</v>
      </c>
      <c r="B324" s="612" t="s">
        <v>1036</v>
      </c>
      <c r="C324" s="498"/>
      <c r="D324" s="407"/>
      <c r="E324" s="407"/>
      <c r="F324" s="500" t="s">
        <v>177</v>
      </c>
      <c r="G324" s="417" t="s">
        <v>294</v>
      </c>
      <c r="H324" s="418">
        <v>4</v>
      </c>
      <c r="I324" s="418">
        <v>0.7</v>
      </c>
      <c r="J324" s="418">
        <f t="shared" si="87"/>
        <v>2.8</v>
      </c>
      <c r="K324" s="418" t="s">
        <v>853</v>
      </c>
      <c r="L324" s="418" t="s">
        <v>294</v>
      </c>
      <c r="M324" s="418">
        <v>4</v>
      </c>
      <c r="N324" s="418"/>
      <c r="O324" s="418"/>
      <c r="P324" s="418"/>
      <c r="Q324" s="418"/>
      <c r="R324" s="418"/>
      <c r="S324" s="418"/>
      <c r="T324" s="418"/>
      <c r="U324" s="418"/>
      <c r="V324" s="418"/>
      <c r="W324" s="418"/>
      <c r="X324" s="418"/>
      <c r="Y324" s="418"/>
      <c r="Z324" s="615"/>
      <c r="AA324" s="650">
        <f t="shared" si="88"/>
        <v>0</v>
      </c>
      <c r="AB324" s="419">
        <f t="shared" si="89"/>
        <v>0</v>
      </c>
      <c r="AC324" s="420">
        <f t="shared" si="92"/>
        <v>4</v>
      </c>
      <c r="AD324" s="413">
        <f t="shared" si="93"/>
        <v>0</v>
      </c>
      <c r="AE324" s="638"/>
      <c r="AF324" s="686">
        <f t="shared" si="90"/>
        <v>0</v>
      </c>
      <c r="AG324" s="474">
        <f t="shared" si="91"/>
        <v>0</v>
      </c>
      <c r="AH324" s="478">
        <f t="shared" si="94"/>
        <v>0</v>
      </c>
      <c r="AI324" s="489"/>
      <c r="AJ324" s="490"/>
      <c r="AK324" s="490"/>
      <c r="AL324" s="490"/>
      <c r="AM324" s="490"/>
      <c r="AN324" s="490"/>
      <c r="AO324" s="490"/>
      <c r="AP324" s="490"/>
      <c r="AQ324" s="490"/>
      <c r="AR324" s="490"/>
      <c r="AS324" s="490"/>
      <c r="AT324" s="490"/>
      <c r="AU324" s="490"/>
      <c r="AV324" s="490"/>
      <c r="AW324" s="490"/>
      <c r="AX324" s="490"/>
      <c r="AY324" s="490"/>
      <c r="AZ324" s="490"/>
      <c r="BA324" s="490"/>
      <c r="BB324" s="490"/>
      <c r="BC324" s="490"/>
      <c r="BD324" s="490"/>
      <c r="BE324" s="490"/>
      <c r="BF324" s="490"/>
      <c r="BG324" s="490"/>
      <c r="BH324" s="490"/>
      <c r="BI324" s="490"/>
    </row>
    <row r="325" spans="1:61" s="188" customFormat="1" hidden="1" outlineLevel="1">
      <c r="A325" s="433">
        <f t="shared" si="86"/>
        <v>309</v>
      </c>
      <c r="B325" s="497"/>
      <c r="C325" s="498"/>
      <c r="D325" s="407"/>
      <c r="E325" s="407"/>
      <c r="F325" s="500"/>
      <c r="G325" s="417" t="s">
        <v>294</v>
      </c>
      <c r="H325" s="418">
        <v>4</v>
      </c>
      <c r="I325" s="418"/>
      <c r="J325" s="418">
        <f t="shared" si="87"/>
        <v>0</v>
      </c>
      <c r="K325" s="418" t="s">
        <v>807</v>
      </c>
      <c r="L325" s="418" t="s">
        <v>294</v>
      </c>
      <c r="M325" s="418">
        <v>4</v>
      </c>
      <c r="N325" s="418"/>
      <c r="O325" s="418"/>
      <c r="P325" s="418"/>
      <c r="Q325" s="418"/>
      <c r="R325" s="418"/>
      <c r="S325" s="418"/>
      <c r="T325" s="418"/>
      <c r="U325" s="418"/>
      <c r="V325" s="418"/>
      <c r="W325" s="418"/>
      <c r="X325" s="418"/>
      <c r="Y325" s="418"/>
      <c r="Z325" s="615"/>
      <c r="AA325" s="650">
        <f t="shared" si="88"/>
        <v>0</v>
      </c>
      <c r="AB325" s="419">
        <f t="shared" si="89"/>
        <v>0</v>
      </c>
      <c r="AC325" s="420">
        <f t="shared" si="92"/>
        <v>4</v>
      </c>
      <c r="AD325" s="413">
        <f t="shared" si="93"/>
        <v>0</v>
      </c>
      <c r="AE325" s="638"/>
      <c r="AF325" s="686">
        <f t="shared" si="90"/>
        <v>0</v>
      </c>
      <c r="AG325" s="474">
        <f t="shared" si="91"/>
        <v>0</v>
      </c>
      <c r="AH325" s="478">
        <f t="shared" si="94"/>
        <v>0</v>
      </c>
      <c r="AI325" s="489"/>
      <c r="AJ325" s="490"/>
      <c r="AK325" s="490"/>
      <c r="AL325" s="490"/>
      <c r="AM325" s="490"/>
      <c r="AN325" s="490"/>
      <c r="AO325" s="490"/>
      <c r="AP325" s="490"/>
      <c r="AQ325" s="490"/>
      <c r="AR325" s="490"/>
      <c r="AS325" s="490"/>
      <c r="AT325" s="490"/>
      <c r="AU325" s="490"/>
      <c r="AV325" s="490"/>
      <c r="AW325" s="490"/>
      <c r="AX325" s="490"/>
      <c r="AY325" s="490"/>
      <c r="AZ325" s="490"/>
      <c r="BA325" s="490"/>
      <c r="BB325" s="490"/>
      <c r="BC325" s="490"/>
      <c r="BD325" s="490"/>
      <c r="BE325" s="490"/>
      <c r="BF325" s="490"/>
      <c r="BG325" s="490"/>
      <c r="BH325" s="490"/>
      <c r="BI325" s="490"/>
    </row>
    <row r="326" spans="1:61" s="188" customFormat="1">
      <c r="A326" s="433">
        <f t="shared" si="86"/>
        <v>310</v>
      </c>
      <c r="B326" s="612" t="s">
        <v>168</v>
      </c>
      <c r="C326" s="498"/>
      <c r="D326" s="407"/>
      <c r="E326" s="407"/>
      <c r="F326" s="500" t="s">
        <v>169</v>
      </c>
      <c r="G326" s="417" t="s">
        <v>294</v>
      </c>
      <c r="H326" s="418">
        <v>1</v>
      </c>
      <c r="I326" s="418">
        <v>1.4419999999999999</v>
      </c>
      <c r="J326" s="418">
        <f t="shared" si="87"/>
        <v>1.4419999999999999</v>
      </c>
      <c r="K326" s="418" t="s">
        <v>854</v>
      </c>
      <c r="L326" s="418" t="s">
        <v>294</v>
      </c>
      <c r="M326" s="418">
        <v>1</v>
      </c>
      <c r="N326" s="418"/>
      <c r="O326" s="418"/>
      <c r="P326" s="418"/>
      <c r="Q326" s="418"/>
      <c r="R326" s="418"/>
      <c r="S326" s="418"/>
      <c r="T326" s="418"/>
      <c r="U326" s="418"/>
      <c r="V326" s="418"/>
      <c r="W326" s="418"/>
      <c r="X326" s="418"/>
      <c r="Y326" s="418"/>
      <c r="Z326" s="615"/>
      <c r="AA326" s="650">
        <f t="shared" si="88"/>
        <v>0</v>
      </c>
      <c r="AB326" s="419">
        <f t="shared" si="89"/>
        <v>0</v>
      </c>
      <c r="AC326" s="420">
        <f t="shared" si="92"/>
        <v>1</v>
      </c>
      <c r="AD326" s="413">
        <f t="shared" si="93"/>
        <v>0</v>
      </c>
      <c r="AE326" s="638"/>
      <c r="AF326" s="686">
        <f t="shared" si="90"/>
        <v>0</v>
      </c>
      <c r="AG326" s="474">
        <f t="shared" si="91"/>
        <v>0</v>
      </c>
      <c r="AH326" s="478">
        <f t="shared" si="94"/>
        <v>0</v>
      </c>
      <c r="AI326" s="489"/>
      <c r="AJ326" s="490"/>
      <c r="AK326" s="490"/>
      <c r="AL326" s="490"/>
      <c r="AM326" s="490"/>
      <c r="AN326" s="490"/>
      <c r="AO326" s="490"/>
      <c r="AP326" s="490"/>
      <c r="AQ326" s="490"/>
      <c r="AR326" s="490"/>
      <c r="AS326" s="490"/>
      <c r="AT326" s="490"/>
      <c r="AU326" s="490"/>
      <c r="AV326" s="490"/>
      <c r="AW326" s="490"/>
      <c r="AX326" s="490"/>
      <c r="AY326" s="490"/>
      <c r="AZ326" s="490"/>
      <c r="BA326" s="490"/>
      <c r="BB326" s="490"/>
      <c r="BC326" s="490"/>
      <c r="BD326" s="490"/>
      <c r="BE326" s="490"/>
      <c r="BF326" s="490"/>
      <c r="BG326" s="490"/>
      <c r="BH326" s="490"/>
      <c r="BI326" s="490"/>
    </row>
    <row r="327" spans="1:61" s="188" customFormat="1" ht="30">
      <c r="A327" s="433">
        <f t="shared" si="86"/>
        <v>311</v>
      </c>
      <c r="B327" s="497"/>
      <c r="C327" s="498"/>
      <c r="D327" s="407"/>
      <c r="E327" s="407"/>
      <c r="F327" s="500" t="s">
        <v>855</v>
      </c>
      <c r="G327" s="417" t="s">
        <v>294</v>
      </c>
      <c r="H327" s="418">
        <v>1</v>
      </c>
      <c r="I327" s="418">
        <v>1.4419999999999999</v>
      </c>
      <c r="J327" s="418">
        <f t="shared" si="87"/>
        <v>1.4419999999999999</v>
      </c>
      <c r="K327" s="418" t="s">
        <v>856</v>
      </c>
      <c r="L327" s="418" t="s">
        <v>294</v>
      </c>
      <c r="M327" s="418">
        <v>1</v>
      </c>
      <c r="N327" s="418"/>
      <c r="O327" s="418"/>
      <c r="P327" s="418"/>
      <c r="Q327" s="418"/>
      <c r="R327" s="418">
        <v>8</v>
      </c>
      <c r="S327" s="418"/>
      <c r="T327" s="418"/>
      <c r="U327" s="418"/>
      <c r="V327" s="418"/>
      <c r="W327" s="418"/>
      <c r="X327" s="418"/>
      <c r="Y327" s="418"/>
      <c r="Z327" s="615"/>
      <c r="AA327" s="650">
        <f t="shared" si="88"/>
        <v>11.536</v>
      </c>
      <c r="AB327" s="419">
        <f t="shared" si="89"/>
        <v>8</v>
      </c>
      <c r="AC327" s="420">
        <f t="shared" si="92"/>
        <v>-7</v>
      </c>
      <c r="AD327" s="413">
        <f t="shared" si="93"/>
        <v>-8</v>
      </c>
      <c r="AE327" s="638"/>
      <c r="AF327" s="686">
        <f t="shared" si="90"/>
        <v>0</v>
      </c>
      <c r="AG327" s="474">
        <f t="shared" si="91"/>
        <v>0</v>
      </c>
      <c r="AH327" s="478">
        <f t="shared" si="94"/>
        <v>8</v>
      </c>
      <c r="AI327" s="489"/>
      <c r="AJ327" s="490"/>
      <c r="AK327" s="490"/>
      <c r="AL327" s="490"/>
      <c r="AM327" s="490"/>
      <c r="AN327" s="490"/>
      <c r="AO327" s="490"/>
      <c r="AP327" s="490"/>
      <c r="AQ327" s="490"/>
      <c r="AR327" s="490"/>
      <c r="AS327" s="490"/>
      <c r="AT327" s="490"/>
      <c r="AU327" s="490"/>
      <c r="AV327" s="490"/>
      <c r="AW327" s="490"/>
      <c r="AX327" s="490"/>
      <c r="AY327" s="490"/>
      <c r="AZ327" s="490"/>
      <c r="BA327" s="490"/>
      <c r="BB327" s="490"/>
      <c r="BC327" s="490"/>
      <c r="BD327" s="490"/>
      <c r="BE327" s="490"/>
      <c r="BF327" s="490"/>
      <c r="BG327" s="490"/>
      <c r="BH327" s="490"/>
      <c r="BI327" s="490"/>
    </row>
    <row r="328" spans="1:61" s="188" customFormat="1">
      <c r="A328" s="433">
        <f t="shared" si="86"/>
        <v>312</v>
      </c>
      <c r="B328" s="497"/>
      <c r="C328" s="498"/>
      <c r="D328" s="407"/>
      <c r="E328" s="407"/>
      <c r="F328" s="500" t="s">
        <v>857</v>
      </c>
      <c r="G328" s="417" t="s">
        <v>294</v>
      </c>
      <c r="H328" s="418">
        <v>1</v>
      </c>
      <c r="I328" s="418"/>
      <c r="J328" s="418">
        <f t="shared" si="87"/>
        <v>0</v>
      </c>
      <c r="K328" s="418" t="s">
        <v>858</v>
      </c>
      <c r="L328" s="418" t="s">
        <v>294</v>
      </c>
      <c r="M328" s="418">
        <v>1</v>
      </c>
      <c r="N328" s="418"/>
      <c r="O328" s="418"/>
      <c r="P328" s="418"/>
      <c r="Q328" s="418"/>
      <c r="R328" s="418"/>
      <c r="S328" s="418"/>
      <c r="T328" s="418"/>
      <c r="U328" s="418"/>
      <c r="V328" s="418"/>
      <c r="W328" s="418"/>
      <c r="X328" s="418"/>
      <c r="Y328" s="418"/>
      <c r="Z328" s="615"/>
      <c r="AA328" s="650">
        <f t="shared" si="88"/>
        <v>0</v>
      </c>
      <c r="AB328" s="419">
        <f t="shared" si="89"/>
        <v>0</v>
      </c>
      <c r="AC328" s="420">
        <f t="shared" si="92"/>
        <v>1</v>
      </c>
      <c r="AD328" s="413">
        <f t="shared" si="93"/>
        <v>0</v>
      </c>
      <c r="AE328" s="638"/>
      <c r="AF328" s="686">
        <f t="shared" si="90"/>
        <v>0</v>
      </c>
      <c r="AG328" s="474">
        <f t="shared" si="91"/>
        <v>0</v>
      </c>
      <c r="AH328" s="478">
        <f t="shared" si="94"/>
        <v>0</v>
      </c>
      <c r="AI328" s="489"/>
      <c r="AJ328" s="490"/>
      <c r="AK328" s="490"/>
      <c r="AL328" s="490"/>
      <c r="AM328" s="490"/>
      <c r="AN328" s="490"/>
      <c r="AO328" s="490"/>
      <c r="AP328" s="490"/>
      <c r="AQ328" s="490"/>
      <c r="AR328" s="490"/>
      <c r="AS328" s="490"/>
      <c r="AT328" s="490"/>
      <c r="AU328" s="490"/>
      <c r="AV328" s="490"/>
      <c r="AW328" s="490"/>
      <c r="AX328" s="490"/>
      <c r="AY328" s="490"/>
      <c r="AZ328" s="490"/>
      <c r="BA328" s="490"/>
      <c r="BB328" s="490"/>
      <c r="BC328" s="490"/>
      <c r="BD328" s="490"/>
      <c r="BE328" s="490"/>
      <c r="BF328" s="490"/>
      <c r="BG328" s="490"/>
      <c r="BH328" s="490"/>
      <c r="BI328" s="490"/>
    </row>
    <row r="329" spans="1:61" s="188" customFormat="1">
      <c r="A329" s="433">
        <f t="shared" si="86"/>
        <v>313</v>
      </c>
      <c r="B329" s="497"/>
      <c r="C329" s="498"/>
      <c r="D329" s="407"/>
      <c r="E329" s="407"/>
      <c r="F329" s="500" t="s">
        <v>859</v>
      </c>
      <c r="G329" s="417" t="s">
        <v>294</v>
      </c>
      <c r="H329" s="418">
        <v>8</v>
      </c>
      <c r="I329" s="418"/>
      <c r="J329" s="418">
        <f t="shared" si="87"/>
        <v>0</v>
      </c>
      <c r="K329" s="418" t="s">
        <v>860</v>
      </c>
      <c r="L329" s="418" t="s">
        <v>294</v>
      </c>
      <c r="M329" s="418">
        <v>8</v>
      </c>
      <c r="N329" s="418"/>
      <c r="O329" s="418"/>
      <c r="P329" s="418"/>
      <c r="Q329" s="418"/>
      <c r="R329" s="418"/>
      <c r="S329" s="418"/>
      <c r="T329" s="418"/>
      <c r="U329" s="418"/>
      <c r="V329" s="418"/>
      <c r="W329" s="418"/>
      <c r="X329" s="418"/>
      <c r="Y329" s="418"/>
      <c r="Z329" s="615"/>
      <c r="AA329" s="650">
        <f t="shared" si="88"/>
        <v>0</v>
      </c>
      <c r="AB329" s="419">
        <f t="shared" si="89"/>
        <v>0</v>
      </c>
      <c r="AC329" s="420">
        <f t="shared" si="92"/>
        <v>8</v>
      </c>
      <c r="AD329" s="413">
        <f t="shared" si="93"/>
        <v>0</v>
      </c>
      <c r="AE329" s="638"/>
      <c r="AF329" s="686">
        <f t="shared" si="90"/>
        <v>0</v>
      </c>
      <c r="AG329" s="474">
        <f t="shared" si="91"/>
        <v>0</v>
      </c>
      <c r="AH329" s="478">
        <f t="shared" si="94"/>
        <v>0</v>
      </c>
      <c r="AI329" s="489"/>
      <c r="AJ329" s="490"/>
      <c r="AK329" s="490"/>
      <c r="AL329" s="490"/>
      <c r="AM329" s="490"/>
      <c r="AN329" s="490"/>
      <c r="AO329" s="490"/>
      <c r="AP329" s="490"/>
      <c r="AQ329" s="490"/>
      <c r="AR329" s="490"/>
      <c r="AS329" s="490"/>
      <c r="AT329" s="490"/>
      <c r="AU329" s="490"/>
      <c r="AV329" s="490"/>
      <c r="AW329" s="490"/>
      <c r="AX329" s="490"/>
      <c r="AY329" s="490"/>
      <c r="AZ329" s="490"/>
      <c r="BA329" s="490"/>
      <c r="BB329" s="490"/>
      <c r="BC329" s="490"/>
      <c r="BD329" s="490"/>
      <c r="BE329" s="490"/>
      <c r="BF329" s="490"/>
      <c r="BG329" s="490"/>
      <c r="BH329" s="490"/>
      <c r="BI329" s="490"/>
    </row>
    <row r="330" spans="1:61" s="188" customFormat="1">
      <c r="A330" s="433">
        <f t="shared" si="86"/>
        <v>314</v>
      </c>
      <c r="B330" s="497"/>
      <c r="C330" s="498"/>
      <c r="D330" s="407"/>
      <c r="E330" s="407"/>
      <c r="F330" s="500" t="s">
        <v>859</v>
      </c>
      <c r="G330" s="417" t="s">
        <v>294</v>
      </c>
      <c r="H330" s="418">
        <v>4</v>
      </c>
      <c r="I330" s="418"/>
      <c r="J330" s="418">
        <f t="shared" si="87"/>
        <v>0</v>
      </c>
      <c r="K330" s="418" t="s">
        <v>861</v>
      </c>
      <c r="L330" s="418" t="s">
        <v>294</v>
      </c>
      <c r="M330" s="418">
        <v>4</v>
      </c>
      <c r="N330" s="418"/>
      <c r="O330" s="418"/>
      <c r="P330" s="418"/>
      <c r="Q330" s="418"/>
      <c r="R330" s="418"/>
      <c r="S330" s="418"/>
      <c r="T330" s="418"/>
      <c r="U330" s="418"/>
      <c r="V330" s="418"/>
      <c r="W330" s="418"/>
      <c r="X330" s="418"/>
      <c r="Y330" s="418"/>
      <c r="Z330" s="615"/>
      <c r="AA330" s="650">
        <f t="shared" si="88"/>
        <v>0</v>
      </c>
      <c r="AB330" s="419">
        <f t="shared" si="89"/>
        <v>0</v>
      </c>
      <c r="AC330" s="420">
        <f t="shared" si="92"/>
        <v>4</v>
      </c>
      <c r="AD330" s="413">
        <f t="shared" si="93"/>
        <v>0</v>
      </c>
      <c r="AE330" s="638"/>
      <c r="AF330" s="686">
        <f t="shared" si="90"/>
        <v>0</v>
      </c>
      <c r="AG330" s="474">
        <f t="shared" si="91"/>
        <v>0</v>
      </c>
      <c r="AH330" s="478">
        <f t="shared" si="94"/>
        <v>0</v>
      </c>
      <c r="AI330" s="489"/>
      <c r="AJ330" s="490"/>
      <c r="AK330" s="490"/>
      <c r="AL330" s="490"/>
      <c r="AM330" s="490"/>
      <c r="AN330" s="490"/>
      <c r="AO330" s="490"/>
      <c r="AP330" s="490"/>
      <c r="AQ330" s="490"/>
      <c r="AR330" s="490"/>
      <c r="AS330" s="490"/>
      <c r="AT330" s="490"/>
      <c r="AU330" s="490"/>
      <c r="AV330" s="490"/>
      <c r="AW330" s="490"/>
      <c r="AX330" s="490"/>
      <c r="AY330" s="490"/>
      <c r="AZ330" s="490"/>
      <c r="BA330" s="490"/>
      <c r="BB330" s="490"/>
      <c r="BC330" s="490"/>
      <c r="BD330" s="490"/>
      <c r="BE330" s="490"/>
      <c r="BF330" s="490"/>
      <c r="BG330" s="490"/>
      <c r="BH330" s="490"/>
      <c r="BI330" s="490"/>
    </row>
    <row r="331" spans="1:61" s="188" customFormat="1" ht="45">
      <c r="A331" s="433">
        <f t="shared" si="86"/>
        <v>315</v>
      </c>
      <c r="B331" s="497"/>
      <c r="C331" s="498"/>
      <c r="D331" s="407"/>
      <c r="E331" s="407"/>
      <c r="F331" s="500" t="s">
        <v>181</v>
      </c>
      <c r="G331" s="417" t="s">
        <v>616</v>
      </c>
      <c r="H331" s="418">
        <v>2750</v>
      </c>
      <c r="I331" s="418">
        <v>0.13200000000000001</v>
      </c>
      <c r="J331" s="418">
        <f t="shared" si="87"/>
        <v>363</v>
      </c>
      <c r="K331" s="418" t="s">
        <v>629</v>
      </c>
      <c r="L331" s="418" t="s">
        <v>616</v>
      </c>
      <c r="M331" s="418">
        <v>2750</v>
      </c>
      <c r="N331" s="418"/>
      <c r="O331" s="418"/>
      <c r="P331" s="418"/>
      <c r="Q331" s="418"/>
      <c r="R331" s="418"/>
      <c r="S331" s="418"/>
      <c r="T331" s="418"/>
      <c r="U331" s="418"/>
      <c r="V331" s="418"/>
      <c r="W331" s="418"/>
      <c r="X331" s="418"/>
      <c r="Y331" s="418"/>
      <c r="Z331" s="615"/>
      <c r="AA331" s="650">
        <f t="shared" si="88"/>
        <v>0</v>
      </c>
      <c r="AB331" s="419">
        <f t="shared" si="89"/>
        <v>0</v>
      </c>
      <c r="AC331" s="420">
        <f t="shared" si="92"/>
        <v>2750</v>
      </c>
      <c r="AD331" s="413">
        <f t="shared" si="93"/>
        <v>0</v>
      </c>
      <c r="AE331" s="638"/>
      <c r="AF331" s="686">
        <f t="shared" si="90"/>
        <v>0</v>
      </c>
      <c r="AG331" s="474">
        <f t="shared" si="91"/>
        <v>0</v>
      </c>
      <c r="AH331" s="478">
        <f t="shared" si="94"/>
        <v>0</v>
      </c>
      <c r="AI331" s="489"/>
      <c r="AJ331" s="490"/>
      <c r="AK331" s="490"/>
      <c r="AL331" s="490"/>
      <c r="AM331" s="490"/>
      <c r="AN331" s="490"/>
      <c r="AO331" s="490"/>
      <c r="AP331" s="490"/>
      <c r="AQ331" s="490"/>
      <c r="AR331" s="490"/>
      <c r="AS331" s="490"/>
      <c r="AT331" s="490"/>
      <c r="AU331" s="490"/>
      <c r="AV331" s="490"/>
      <c r="AW331" s="490"/>
      <c r="AX331" s="490"/>
      <c r="AY331" s="490"/>
      <c r="AZ331" s="490"/>
      <c r="BA331" s="490"/>
      <c r="BB331" s="490"/>
      <c r="BC331" s="490"/>
      <c r="BD331" s="490"/>
      <c r="BE331" s="490"/>
      <c r="BF331" s="490"/>
      <c r="BG331" s="490"/>
      <c r="BH331" s="490"/>
      <c r="BI331" s="490"/>
    </row>
    <row r="332" spans="1:61" s="188" customFormat="1" ht="45">
      <c r="A332" s="433">
        <f t="shared" si="86"/>
        <v>316</v>
      </c>
      <c r="B332" s="497"/>
      <c r="C332" s="498"/>
      <c r="D332" s="407"/>
      <c r="E332" s="407"/>
      <c r="F332" s="500" t="s">
        <v>862</v>
      </c>
      <c r="G332" s="417" t="s">
        <v>616</v>
      </c>
      <c r="H332" s="418">
        <v>800</v>
      </c>
      <c r="I332" s="418">
        <v>0.16900000000000001</v>
      </c>
      <c r="J332" s="418">
        <f t="shared" si="87"/>
        <v>135.20000000000002</v>
      </c>
      <c r="K332" s="418" t="s">
        <v>863</v>
      </c>
      <c r="L332" s="418" t="s">
        <v>616</v>
      </c>
      <c r="M332" s="418">
        <v>800</v>
      </c>
      <c r="N332" s="418"/>
      <c r="O332" s="418"/>
      <c r="P332" s="418"/>
      <c r="Q332" s="418"/>
      <c r="R332" s="418"/>
      <c r="S332" s="418"/>
      <c r="T332" s="418"/>
      <c r="U332" s="418"/>
      <c r="V332" s="418"/>
      <c r="W332" s="418"/>
      <c r="X332" s="418"/>
      <c r="Y332" s="418"/>
      <c r="Z332" s="615"/>
      <c r="AA332" s="650">
        <f t="shared" si="88"/>
        <v>0</v>
      </c>
      <c r="AB332" s="419">
        <f t="shared" si="89"/>
        <v>0</v>
      </c>
      <c r="AC332" s="420">
        <f t="shared" si="92"/>
        <v>800</v>
      </c>
      <c r="AD332" s="413">
        <f t="shared" si="93"/>
        <v>0</v>
      </c>
      <c r="AE332" s="638"/>
      <c r="AF332" s="686">
        <f t="shared" si="90"/>
        <v>0</v>
      </c>
      <c r="AG332" s="474">
        <f t="shared" si="91"/>
        <v>0</v>
      </c>
      <c r="AH332" s="478">
        <f t="shared" si="94"/>
        <v>0</v>
      </c>
      <c r="AI332" s="489"/>
      <c r="AJ332" s="490"/>
      <c r="AK332" s="490"/>
      <c r="AL332" s="490"/>
      <c r="AM332" s="490"/>
      <c r="AN332" s="490"/>
      <c r="AO332" s="490"/>
      <c r="AP332" s="490"/>
      <c r="AQ332" s="490"/>
      <c r="AR332" s="490"/>
      <c r="AS332" s="490"/>
      <c r="AT332" s="490"/>
      <c r="AU332" s="490"/>
      <c r="AV332" s="490"/>
      <c r="AW332" s="490"/>
      <c r="AX332" s="490"/>
      <c r="AY332" s="490"/>
      <c r="AZ332" s="490"/>
      <c r="BA332" s="490"/>
      <c r="BB332" s="490"/>
      <c r="BC332" s="490"/>
      <c r="BD332" s="490"/>
      <c r="BE332" s="490"/>
      <c r="BF332" s="490"/>
      <c r="BG332" s="490"/>
      <c r="BH332" s="490"/>
      <c r="BI332" s="490"/>
    </row>
    <row r="333" spans="1:61" s="188" customFormat="1" collapsed="1">
      <c r="A333" s="433">
        <f t="shared" si="86"/>
        <v>317</v>
      </c>
      <c r="B333" s="497"/>
      <c r="C333" s="498"/>
      <c r="D333" s="407"/>
      <c r="E333" s="407"/>
      <c r="F333" s="500" t="s">
        <v>820</v>
      </c>
      <c r="G333" s="417" t="s">
        <v>294</v>
      </c>
      <c r="H333" s="418">
        <v>2</v>
      </c>
      <c r="I333" s="418">
        <v>14.67</v>
      </c>
      <c r="J333" s="418">
        <f t="shared" si="87"/>
        <v>29.34</v>
      </c>
      <c r="K333" s="418" t="s">
        <v>821</v>
      </c>
      <c r="L333" s="418" t="s">
        <v>294</v>
      </c>
      <c r="M333" s="418">
        <v>2</v>
      </c>
      <c r="N333" s="418"/>
      <c r="O333" s="418"/>
      <c r="P333" s="418"/>
      <c r="Q333" s="418"/>
      <c r="R333" s="418"/>
      <c r="S333" s="418"/>
      <c r="T333" s="418"/>
      <c r="U333" s="418"/>
      <c r="V333" s="418"/>
      <c r="W333" s="418"/>
      <c r="X333" s="418"/>
      <c r="Y333" s="418"/>
      <c r="Z333" s="615"/>
      <c r="AA333" s="650">
        <f t="shared" si="88"/>
        <v>0</v>
      </c>
      <c r="AB333" s="419">
        <f t="shared" si="89"/>
        <v>0</v>
      </c>
      <c r="AC333" s="420">
        <f t="shared" si="92"/>
        <v>2</v>
      </c>
      <c r="AD333" s="413">
        <f t="shared" si="93"/>
        <v>0</v>
      </c>
      <c r="AE333" s="638"/>
      <c r="AF333" s="686">
        <f t="shared" si="90"/>
        <v>0</v>
      </c>
      <c r="AG333" s="474">
        <f t="shared" si="91"/>
        <v>0</v>
      </c>
      <c r="AH333" s="478">
        <f t="shared" si="94"/>
        <v>0</v>
      </c>
      <c r="AI333" s="489"/>
      <c r="AJ333" s="490"/>
      <c r="AK333" s="490"/>
      <c r="AL333" s="490"/>
      <c r="AM333" s="490"/>
      <c r="AN333" s="490"/>
      <c r="AO333" s="490"/>
      <c r="AP333" s="490"/>
      <c r="AQ333" s="490"/>
      <c r="AR333" s="490"/>
      <c r="AS333" s="490"/>
      <c r="AT333" s="490"/>
      <c r="AU333" s="490"/>
      <c r="AV333" s="490"/>
      <c r="AW333" s="490"/>
      <c r="AX333" s="490"/>
      <c r="AY333" s="490"/>
      <c r="AZ333" s="490"/>
      <c r="BA333" s="490"/>
      <c r="BB333" s="490"/>
      <c r="BC333" s="490"/>
      <c r="BD333" s="490"/>
      <c r="BE333" s="490"/>
      <c r="BF333" s="490"/>
      <c r="BG333" s="490"/>
      <c r="BH333" s="490"/>
      <c r="BI333" s="490"/>
    </row>
    <row r="334" spans="1:61" s="188" customFormat="1" hidden="1" outlineLevel="1">
      <c r="A334" s="433">
        <f t="shared" si="86"/>
        <v>318</v>
      </c>
      <c r="B334" s="497"/>
      <c r="C334" s="498"/>
      <c r="D334" s="407"/>
      <c r="E334" s="407"/>
      <c r="F334" s="500"/>
      <c r="G334" s="417"/>
      <c r="H334" s="418"/>
      <c r="I334" s="418"/>
      <c r="J334" s="418">
        <f t="shared" si="87"/>
        <v>0</v>
      </c>
      <c r="K334" s="418" t="s">
        <v>822</v>
      </c>
      <c r="L334" s="418" t="s">
        <v>294</v>
      </c>
      <c r="M334" s="418">
        <v>2</v>
      </c>
      <c r="N334" s="418"/>
      <c r="O334" s="418"/>
      <c r="P334" s="418"/>
      <c r="Q334" s="418"/>
      <c r="R334" s="418"/>
      <c r="S334" s="418"/>
      <c r="T334" s="418"/>
      <c r="U334" s="418"/>
      <c r="V334" s="418"/>
      <c r="W334" s="418"/>
      <c r="X334" s="418"/>
      <c r="Y334" s="418"/>
      <c r="Z334" s="615"/>
      <c r="AA334" s="650">
        <f t="shared" si="88"/>
        <v>0</v>
      </c>
      <c r="AB334" s="419">
        <f t="shared" si="89"/>
        <v>0</v>
      </c>
      <c r="AC334" s="420">
        <f t="shared" si="92"/>
        <v>0</v>
      </c>
      <c r="AD334" s="413">
        <f t="shared" si="93"/>
        <v>0</v>
      </c>
      <c r="AE334" s="638"/>
      <c r="AF334" s="686">
        <f t="shared" si="90"/>
        <v>0</v>
      </c>
      <c r="AG334" s="474">
        <f t="shared" si="91"/>
        <v>0</v>
      </c>
      <c r="AH334" s="478">
        <f t="shared" si="94"/>
        <v>0</v>
      </c>
      <c r="AI334" s="489"/>
      <c r="AJ334" s="490"/>
      <c r="AK334" s="490"/>
      <c r="AL334" s="490"/>
      <c r="AM334" s="490"/>
      <c r="AN334" s="490"/>
      <c r="AO334" s="490"/>
      <c r="AP334" s="490"/>
      <c r="AQ334" s="490"/>
      <c r="AR334" s="490"/>
      <c r="AS334" s="490"/>
      <c r="AT334" s="490"/>
      <c r="AU334" s="490"/>
      <c r="AV334" s="490"/>
      <c r="AW334" s="490"/>
      <c r="AX334" s="490"/>
      <c r="AY334" s="490"/>
      <c r="AZ334" s="490"/>
      <c r="BA334" s="490"/>
      <c r="BB334" s="490"/>
      <c r="BC334" s="490"/>
      <c r="BD334" s="490"/>
      <c r="BE334" s="490"/>
      <c r="BF334" s="490"/>
      <c r="BG334" s="490"/>
      <c r="BH334" s="490"/>
      <c r="BI334" s="490"/>
    </row>
    <row r="335" spans="1:61" s="188" customFormat="1" hidden="1" outlineLevel="1">
      <c r="A335" s="433">
        <f t="shared" si="86"/>
        <v>319</v>
      </c>
      <c r="B335" s="497"/>
      <c r="C335" s="498"/>
      <c r="D335" s="407"/>
      <c r="E335" s="407"/>
      <c r="F335" s="500"/>
      <c r="G335" s="417"/>
      <c r="H335" s="418"/>
      <c r="I335" s="418"/>
      <c r="J335" s="418">
        <f t="shared" si="87"/>
        <v>0</v>
      </c>
      <c r="K335" s="418" t="s">
        <v>823</v>
      </c>
      <c r="L335" s="418" t="s">
        <v>294</v>
      </c>
      <c r="M335" s="418">
        <v>2</v>
      </c>
      <c r="N335" s="418"/>
      <c r="O335" s="418"/>
      <c r="P335" s="418"/>
      <c r="Q335" s="418"/>
      <c r="R335" s="418"/>
      <c r="S335" s="418"/>
      <c r="T335" s="418"/>
      <c r="U335" s="418"/>
      <c r="V335" s="418"/>
      <c r="W335" s="418"/>
      <c r="X335" s="418"/>
      <c r="Y335" s="418"/>
      <c r="Z335" s="615"/>
      <c r="AA335" s="650">
        <f t="shared" si="88"/>
        <v>0</v>
      </c>
      <c r="AB335" s="419">
        <f t="shared" si="89"/>
        <v>0</v>
      </c>
      <c r="AC335" s="420">
        <f t="shared" si="92"/>
        <v>0</v>
      </c>
      <c r="AD335" s="413">
        <f t="shared" si="93"/>
        <v>0</v>
      </c>
      <c r="AE335" s="638"/>
      <c r="AF335" s="686">
        <f t="shared" si="90"/>
        <v>0</v>
      </c>
      <c r="AG335" s="474">
        <f t="shared" si="91"/>
        <v>0</v>
      </c>
      <c r="AH335" s="478">
        <f t="shared" si="94"/>
        <v>0</v>
      </c>
      <c r="AI335" s="489"/>
      <c r="AJ335" s="490"/>
      <c r="AK335" s="490"/>
      <c r="AL335" s="490"/>
      <c r="AM335" s="490"/>
      <c r="AN335" s="490"/>
      <c r="AO335" s="490"/>
      <c r="AP335" s="490"/>
      <c r="AQ335" s="490"/>
      <c r="AR335" s="490"/>
      <c r="AS335" s="490"/>
      <c r="AT335" s="490"/>
      <c r="AU335" s="490"/>
      <c r="AV335" s="490"/>
      <c r="AW335" s="490"/>
      <c r="AX335" s="490"/>
      <c r="AY335" s="490"/>
      <c r="AZ335" s="490"/>
      <c r="BA335" s="490"/>
      <c r="BB335" s="490"/>
      <c r="BC335" s="490"/>
      <c r="BD335" s="490"/>
      <c r="BE335" s="490"/>
      <c r="BF335" s="490"/>
      <c r="BG335" s="490"/>
      <c r="BH335" s="490"/>
      <c r="BI335" s="490"/>
    </row>
    <row r="336" spans="1:61" s="188" customFormat="1" hidden="1" outlineLevel="1">
      <c r="A336" s="433">
        <f t="shared" si="86"/>
        <v>320</v>
      </c>
      <c r="B336" s="497"/>
      <c r="C336" s="498"/>
      <c r="D336" s="407"/>
      <c r="E336" s="407"/>
      <c r="F336" s="500"/>
      <c r="G336" s="417"/>
      <c r="H336" s="418"/>
      <c r="I336" s="418"/>
      <c r="J336" s="418">
        <f t="shared" si="87"/>
        <v>0</v>
      </c>
      <c r="K336" s="418" t="s">
        <v>824</v>
      </c>
      <c r="L336" s="418" t="s">
        <v>294</v>
      </c>
      <c r="M336" s="418">
        <v>2</v>
      </c>
      <c r="N336" s="418"/>
      <c r="O336" s="418"/>
      <c r="P336" s="418"/>
      <c r="Q336" s="418"/>
      <c r="R336" s="418"/>
      <c r="S336" s="418"/>
      <c r="T336" s="418"/>
      <c r="U336" s="418"/>
      <c r="V336" s="418"/>
      <c r="W336" s="418"/>
      <c r="X336" s="418"/>
      <c r="Y336" s="418"/>
      <c r="Z336" s="615"/>
      <c r="AA336" s="650">
        <f t="shared" si="88"/>
        <v>0</v>
      </c>
      <c r="AB336" s="419">
        <f t="shared" si="89"/>
        <v>0</v>
      </c>
      <c r="AC336" s="420">
        <f t="shared" si="92"/>
        <v>0</v>
      </c>
      <c r="AD336" s="413">
        <f t="shared" si="93"/>
        <v>0</v>
      </c>
      <c r="AE336" s="638"/>
      <c r="AF336" s="686">
        <f t="shared" si="90"/>
        <v>0</v>
      </c>
      <c r="AG336" s="474">
        <f t="shared" si="91"/>
        <v>0</v>
      </c>
      <c r="AH336" s="478">
        <f t="shared" si="94"/>
        <v>0</v>
      </c>
      <c r="AI336" s="489"/>
      <c r="AJ336" s="490"/>
      <c r="AK336" s="490"/>
      <c r="AL336" s="490"/>
      <c r="AM336" s="490"/>
      <c r="AN336" s="490"/>
      <c r="AO336" s="490"/>
      <c r="AP336" s="490"/>
      <c r="AQ336" s="490"/>
      <c r="AR336" s="490"/>
      <c r="AS336" s="490"/>
      <c r="AT336" s="490"/>
      <c r="AU336" s="490"/>
      <c r="AV336" s="490"/>
      <c r="AW336" s="490"/>
      <c r="AX336" s="490"/>
      <c r="AY336" s="490"/>
      <c r="AZ336" s="490"/>
      <c r="BA336" s="490"/>
      <c r="BB336" s="490"/>
      <c r="BC336" s="490"/>
      <c r="BD336" s="490"/>
      <c r="BE336" s="490"/>
      <c r="BF336" s="490"/>
      <c r="BG336" s="490"/>
      <c r="BH336" s="490"/>
      <c r="BI336" s="490"/>
    </row>
    <row r="337" spans="1:61" s="188" customFormat="1" hidden="1" outlineLevel="1">
      <c r="A337" s="433">
        <f t="shared" si="86"/>
        <v>321</v>
      </c>
      <c r="B337" s="497"/>
      <c r="C337" s="498"/>
      <c r="D337" s="407"/>
      <c r="E337" s="407"/>
      <c r="F337" s="500"/>
      <c r="G337" s="417"/>
      <c r="H337" s="418"/>
      <c r="I337" s="418"/>
      <c r="J337" s="418">
        <f t="shared" si="87"/>
        <v>0</v>
      </c>
      <c r="K337" s="418" t="s">
        <v>825</v>
      </c>
      <c r="L337" s="418" t="s">
        <v>294</v>
      </c>
      <c r="M337" s="418">
        <v>8</v>
      </c>
      <c r="N337" s="418"/>
      <c r="O337" s="418"/>
      <c r="P337" s="418"/>
      <c r="Q337" s="418"/>
      <c r="R337" s="418"/>
      <c r="S337" s="418"/>
      <c r="T337" s="418"/>
      <c r="U337" s="418"/>
      <c r="V337" s="418"/>
      <c r="W337" s="418"/>
      <c r="X337" s="418"/>
      <c r="Y337" s="418"/>
      <c r="Z337" s="615"/>
      <c r="AA337" s="650">
        <f t="shared" si="88"/>
        <v>0</v>
      </c>
      <c r="AB337" s="419">
        <f t="shared" si="89"/>
        <v>0</v>
      </c>
      <c r="AC337" s="420">
        <f t="shared" si="92"/>
        <v>0</v>
      </c>
      <c r="AD337" s="413">
        <f t="shared" si="93"/>
        <v>0</v>
      </c>
      <c r="AE337" s="638"/>
      <c r="AF337" s="686">
        <f t="shared" si="90"/>
        <v>0</v>
      </c>
      <c r="AG337" s="474">
        <f t="shared" si="91"/>
        <v>0</v>
      </c>
      <c r="AH337" s="478">
        <f t="shared" si="94"/>
        <v>0</v>
      </c>
      <c r="AI337" s="489"/>
      <c r="AJ337" s="490"/>
      <c r="AK337" s="490"/>
      <c r="AL337" s="490"/>
      <c r="AM337" s="490"/>
      <c r="AN337" s="490"/>
      <c r="AO337" s="490"/>
      <c r="AP337" s="490"/>
      <c r="AQ337" s="490"/>
      <c r="AR337" s="490"/>
      <c r="AS337" s="490"/>
      <c r="AT337" s="490"/>
      <c r="AU337" s="490"/>
      <c r="AV337" s="490"/>
      <c r="AW337" s="490"/>
      <c r="AX337" s="490"/>
      <c r="AY337" s="490"/>
      <c r="AZ337" s="490"/>
      <c r="BA337" s="490"/>
      <c r="BB337" s="490"/>
      <c r="BC337" s="490"/>
      <c r="BD337" s="490"/>
      <c r="BE337" s="490"/>
      <c r="BF337" s="490"/>
      <c r="BG337" s="490"/>
      <c r="BH337" s="490"/>
      <c r="BI337" s="490"/>
    </row>
    <row r="338" spans="1:61" s="188" customFormat="1" ht="30" hidden="1" outlineLevel="1">
      <c r="A338" s="433">
        <f t="shared" si="86"/>
        <v>322</v>
      </c>
      <c r="B338" s="497"/>
      <c r="C338" s="498"/>
      <c r="D338" s="407"/>
      <c r="E338" s="407"/>
      <c r="F338" s="500"/>
      <c r="G338" s="417"/>
      <c r="H338" s="418"/>
      <c r="I338" s="418"/>
      <c r="J338" s="418">
        <f t="shared" si="87"/>
        <v>0</v>
      </c>
      <c r="K338" s="418" t="s">
        <v>826</v>
      </c>
      <c r="L338" s="418" t="s">
        <v>294</v>
      </c>
      <c r="M338" s="418">
        <v>2</v>
      </c>
      <c r="N338" s="418"/>
      <c r="O338" s="418"/>
      <c r="P338" s="418"/>
      <c r="Q338" s="418"/>
      <c r="R338" s="418"/>
      <c r="S338" s="418"/>
      <c r="T338" s="418"/>
      <c r="U338" s="418"/>
      <c r="V338" s="418"/>
      <c r="W338" s="418"/>
      <c r="X338" s="418"/>
      <c r="Y338" s="418"/>
      <c r="Z338" s="615"/>
      <c r="AA338" s="650">
        <f t="shared" si="88"/>
        <v>0</v>
      </c>
      <c r="AB338" s="419">
        <f t="shared" si="89"/>
        <v>0</v>
      </c>
      <c r="AC338" s="420">
        <f t="shared" si="92"/>
        <v>0</v>
      </c>
      <c r="AD338" s="413">
        <f t="shared" ref="AD338:AD373" si="95">E338-AB338</f>
        <v>0</v>
      </c>
      <c r="AE338" s="638"/>
      <c r="AF338" s="686">
        <f t="shared" si="90"/>
        <v>0</v>
      </c>
      <c r="AG338" s="474">
        <f t="shared" si="91"/>
        <v>0</v>
      </c>
      <c r="AH338" s="478">
        <f t="shared" ref="AH338:AH369" si="96">AB338-AG338</f>
        <v>0</v>
      </c>
      <c r="AI338" s="489"/>
      <c r="AJ338" s="490"/>
      <c r="AK338" s="490"/>
      <c r="AL338" s="490"/>
      <c r="AM338" s="490"/>
      <c r="AN338" s="490"/>
      <c r="AO338" s="490"/>
      <c r="AP338" s="490"/>
      <c r="AQ338" s="490"/>
      <c r="AR338" s="490"/>
      <c r="AS338" s="490"/>
      <c r="AT338" s="490"/>
      <c r="AU338" s="490"/>
      <c r="AV338" s="490"/>
      <c r="AW338" s="490"/>
      <c r="AX338" s="490"/>
      <c r="AY338" s="490"/>
      <c r="AZ338" s="490"/>
      <c r="BA338" s="490"/>
      <c r="BB338" s="490"/>
      <c r="BC338" s="490"/>
      <c r="BD338" s="490"/>
      <c r="BE338" s="490"/>
      <c r="BF338" s="490"/>
      <c r="BG338" s="490"/>
      <c r="BH338" s="490"/>
      <c r="BI338" s="490"/>
    </row>
    <row r="339" spans="1:61" s="188" customFormat="1">
      <c r="A339" s="433">
        <f t="shared" ref="A339:A403" si="97">A338+1</f>
        <v>323</v>
      </c>
      <c r="B339" s="497"/>
      <c r="C339" s="498"/>
      <c r="D339" s="407"/>
      <c r="E339" s="407"/>
      <c r="F339" s="500" t="s">
        <v>159</v>
      </c>
      <c r="G339" s="417" t="s">
        <v>291</v>
      </c>
      <c r="H339" s="418">
        <v>8</v>
      </c>
      <c r="I339" s="418">
        <v>0.63</v>
      </c>
      <c r="J339" s="418">
        <f t="shared" ref="J339:J403" si="98">I339*H339</f>
        <v>5.04</v>
      </c>
      <c r="K339" s="418" t="s">
        <v>827</v>
      </c>
      <c r="L339" s="418" t="s">
        <v>616</v>
      </c>
      <c r="M339" s="418">
        <v>8</v>
      </c>
      <c r="N339" s="418"/>
      <c r="O339" s="418"/>
      <c r="P339" s="418"/>
      <c r="Q339" s="418"/>
      <c r="R339" s="418"/>
      <c r="S339" s="418"/>
      <c r="T339" s="418"/>
      <c r="U339" s="418"/>
      <c r="V339" s="418"/>
      <c r="W339" s="418"/>
      <c r="X339" s="418"/>
      <c r="Y339" s="418"/>
      <c r="Z339" s="615"/>
      <c r="AA339" s="650">
        <f t="shared" ref="AA339:AA403" si="99">I339*AB339</f>
        <v>0</v>
      </c>
      <c r="AB339" s="419">
        <f t="shared" ref="AB339:AB403" si="100">SUM(N339:Z339)</f>
        <v>0</v>
      </c>
      <c r="AC339" s="420">
        <f t="shared" si="92"/>
        <v>8</v>
      </c>
      <c r="AD339" s="413">
        <f t="shared" si="95"/>
        <v>0</v>
      </c>
      <c r="AE339" s="638"/>
      <c r="AF339" s="686">
        <f t="shared" ref="AF339:AF403" si="101">I339*AG339</f>
        <v>0</v>
      </c>
      <c r="AG339" s="474">
        <f t="shared" ref="AG339:AG403" si="102">SUM(AI339:BI339)</f>
        <v>0</v>
      </c>
      <c r="AH339" s="478">
        <f t="shared" si="96"/>
        <v>0</v>
      </c>
      <c r="AI339" s="489"/>
      <c r="AJ339" s="490"/>
      <c r="AK339" s="490"/>
      <c r="AL339" s="490"/>
      <c r="AM339" s="490"/>
      <c r="AN339" s="490"/>
      <c r="AO339" s="490"/>
      <c r="AP339" s="490"/>
      <c r="AQ339" s="490"/>
      <c r="AR339" s="490"/>
      <c r="AS339" s="490"/>
      <c r="AT339" s="490"/>
      <c r="AU339" s="490"/>
      <c r="AV339" s="490"/>
      <c r="AW339" s="490"/>
      <c r="AX339" s="490"/>
      <c r="AY339" s="490"/>
      <c r="AZ339" s="490"/>
      <c r="BA339" s="490"/>
      <c r="BB339" s="490"/>
      <c r="BC339" s="490"/>
      <c r="BD339" s="490"/>
      <c r="BE339" s="490"/>
      <c r="BF339" s="490"/>
      <c r="BG339" s="490"/>
      <c r="BH339" s="490"/>
      <c r="BI339" s="490"/>
    </row>
    <row r="340" spans="1:61" s="188" customFormat="1">
      <c r="A340" s="433">
        <f t="shared" si="97"/>
        <v>324</v>
      </c>
      <c r="B340" s="497"/>
      <c r="C340" s="498"/>
      <c r="D340" s="407"/>
      <c r="E340" s="407"/>
      <c r="F340" s="500" t="s">
        <v>451</v>
      </c>
      <c r="G340" s="417" t="s">
        <v>291</v>
      </c>
      <c r="H340" s="418">
        <v>123</v>
      </c>
      <c r="I340" s="418">
        <v>0.11600000000000001</v>
      </c>
      <c r="J340" s="418">
        <f t="shared" si="98"/>
        <v>14.268000000000001</v>
      </c>
      <c r="K340" s="418" t="s">
        <v>828</v>
      </c>
      <c r="L340" s="418" t="s">
        <v>616</v>
      </c>
      <c r="M340" s="418">
        <v>123</v>
      </c>
      <c r="N340" s="418"/>
      <c r="O340" s="418"/>
      <c r="P340" s="418"/>
      <c r="Q340" s="418"/>
      <c r="R340" s="418"/>
      <c r="S340" s="418"/>
      <c r="T340" s="418"/>
      <c r="U340" s="418"/>
      <c r="V340" s="418"/>
      <c r="W340" s="418"/>
      <c r="X340" s="418"/>
      <c r="Y340" s="418"/>
      <c r="Z340" s="615"/>
      <c r="AA340" s="650">
        <f t="shared" si="99"/>
        <v>0</v>
      </c>
      <c r="AB340" s="419">
        <f t="shared" si="100"/>
        <v>0</v>
      </c>
      <c r="AC340" s="420">
        <f t="shared" si="92"/>
        <v>123</v>
      </c>
      <c r="AD340" s="413">
        <f t="shared" si="95"/>
        <v>0</v>
      </c>
      <c r="AE340" s="638"/>
      <c r="AF340" s="686">
        <f t="shared" si="101"/>
        <v>0</v>
      </c>
      <c r="AG340" s="474">
        <f t="shared" si="102"/>
        <v>0</v>
      </c>
      <c r="AH340" s="478">
        <f t="shared" si="96"/>
        <v>0</v>
      </c>
      <c r="AI340" s="489"/>
      <c r="AJ340" s="490"/>
      <c r="AK340" s="490"/>
      <c r="AL340" s="490"/>
      <c r="AM340" s="490"/>
      <c r="AN340" s="490"/>
      <c r="AO340" s="490"/>
      <c r="AP340" s="490"/>
      <c r="AQ340" s="490"/>
      <c r="AR340" s="490"/>
      <c r="AS340" s="490"/>
      <c r="AT340" s="490"/>
      <c r="AU340" s="490"/>
      <c r="AV340" s="490"/>
      <c r="AW340" s="490"/>
      <c r="AX340" s="490"/>
      <c r="AY340" s="490"/>
      <c r="AZ340" s="490"/>
      <c r="BA340" s="490"/>
      <c r="BB340" s="490"/>
      <c r="BC340" s="490"/>
      <c r="BD340" s="490"/>
      <c r="BE340" s="490"/>
      <c r="BF340" s="490"/>
      <c r="BG340" s="490"/>
      <c r="BH340" s="490"/>
      <c r="BI340" s="490"/>
    </row>
    <row r="341" spans="1:61" s="188" customFormat="1" collapsed="1">
      <c r="A341" s="433">
        <f t="shared" si="97"/>
        <v>325</v>
      </c>
      <c r="B341" s="497"/>
      <c r="C341" s="498"/>
      <c r="D341" s="407"/>
      <c r="E341" s="407"/>
      <c r="F341" s="500" t="s">
        <v>864</v>
      </c>
      <c r="G341" s="417" t="s">
        <v>291</v>
      </c>
      <c r="H341" s="418">
        <v>159</v>
      </c>
      <c r="I341" s="418">
        <v>0.11600000000000001</v>
      </c>
      <c r="J341" s="418">
        <f t="shared" si="98"/>
        <v>18.444000000000003</v>
      </c>
      <c r="K341" s="418" t="s">
        <v>865</v>
      </c>
      <c r="L341" s="418" t="s">
        <v>616</v>
      </c>
      <c r="M341" s="418">
        <v>159</v>
      </c>
      <c r="N341" s="418"/>
      <c r="O341" s="418"/>
      <c r="P341" s="418"/>
      <c r="Q341" s="418"/>
      <c r="R341" s="418"/>
      <c r="S341" s="418"/>
      <c r="T341" s="418"/>
      <c r="U341" s="418"/>
      <c r="V341" s="418"/>
      <c r="W341" s="418"/>
      <c r="X341" s="418"/>
      <c r="Y341" s="418"/>
      <c r="Z341" s="615"/>
      <c r="AA341" s="650">
        <f t="shared" si="99"/>
        <v>0</v>
      </c>
      <c r="AB341" s="419">
        <f t="shared" si="100"/>
        <v>0</v>
      </c>
      <c r="AC341" s="420">
        <f t="shared" si="92"/>
        <v>159</v>
      </c>
      <c r="AD341" s="413">
        <f t="shared" si="95"/>
        <v>0</v>
      </c>
      <c r="AE341" s="638"/>
      <c r="AF341" s="686">
        <f t="shared" si="101"/>
        <v>0</v>
      </c>
      <c r="AG341" s="474">
        <f t="shared" si="102"/>
        <v>0</v>
      </c>
      <c r="AH341" s="478">
        <f t="shared" si="96"/>
        <v>0</v>
      </c>
      <c r="AI341" s="489"/>
      <c r="AJ341" s="490"/>
      <c r="AK341" s="490"/>
      <c r="AL341" s="490"/>
      <c r="AM341" s="490"/>
      <c r="AN341" s="490"/>
      <c r="AO341" s="490"/>
      <c r="AP341" s="490"/>
      <c r="AQ341" s="490"/>
      <c r="AR341" s="490"/>
      <c r="AS341" s="490"/>
      <c r="AT341" s="490"/>
      <c r="AU341" s="490"/>
      <c r="AV341" s="490"/>
      <c r="AW341" s="490"/>
      <c r="AX341" s="490"/>
      <c r="AY341" s="490"/>
      <c r="AZ341" s="490"/>
      <c r="BA341" s="490"/>
      <c r="BB341" s="490"/>
      <c r="BC341" s="490"/>
      <c r="BD341" s="490"/>
      <c r="BE341" s="490"/>
      <c r="BF341" s="490"/>
      <c r="BG341" s="490"/>
      <c r="BH341" s="490"/>
      <c r="BI341" s="490"/>
    </row>
    <row r="342" spans="1:61" s="190" customFormat="1" hidden="1" outlineLevel="1">
      <c r="A342" s="453">
        <f t="shared" si="97"/>
        <v>326</v>
      </c>
      <c r="B342" s="497" t="s">
        <v>147</v>
      </c>
      <c r="C342" s="498" t="s">
        <v>148</v>
      </c>
      <c r="D342" s="407" t="s">
        <v>294</v>
      </c>
      <c r="E342" s="407">
        <v>1</v>
      </c>
      <c r="F342" s="498"/>
      <c r="G342" s="407"/>
      <c r="H342" s="430"/>
      <c r="I342" s="430">
        <v>0.7</v>
      </c>
      <c r="J342" s="430">
        <f t="shared" si="98"/>
        <v>0</v>
      </c>
      <c r="K342" s="430"/>
      <c r="L342" s="430"/>
      <c r="M342" s="430"/>
      <c r="N342" s="430"/>
      <c r="O342" s="430"/>
      <c r="P342" s="430"/>
      <c r="Q342" s="430"/>
      <c r="R342" s="430"/>
      <c r="S342" s="430"/>
      <c r="T342" s="430"/>
      <c r="U342" s="430"/>
      <c r="V342" s="430"/>
      <c r="W342" s="430"/>
      <c r="X342" s="430"/>
      <c r="Y342" s="430"/>
      <c r="Z342" s="671"/>
      <c r="AA342" s="621">
        <f t="shared" si="99"/>
        <v>0</v>
      </c>
      <c r="AB342" s="440">
        <f t="shared" si="100"/>
        <v>0</v>
      </c>
      <c r="AC342" s="441"/>
      <c r="AD342" s="413">
        <f t="shared" si="95"/>
        <v>1</v>
      </c>
      <c r="AE342" s="641"/>
      <c r="AF342" s="690">
        <f t="shared" si="101"/>
        <v>0</v>
      </c>
      <c r="AG342" s="474">
        <f t="shared" si="102"/>
        <v>0</v>
      </c>
      <c r="AH342" s="482">
        <f t="shared" si="96"/>
        <v>0</v>
      </c>
      <c r="AI342" s="495"/>
      <c r="AJ342" s="496"/>
      <c r="AK342" s="496"/>
      <c r="AL342" s="496"/>
      <c r="AM342" s="496"/>
      <c r="AN342" s="496"/>
      <c r="AO342" s="496"/>
      <c r="AP342" s="496"/>
      <c r="AQ342" s="496"/>
      <c r="AR342" s="496"/>
      <c r="AS342" s="496"/>
      <c r="AT342" s="496"/>
      <c r="AU342" s="496"/>
      <c r="AV342" s="496"/>
      <c r="AW342" s="496"/>
      <c r="AX342" s="496"/>
      <c r="AY342" s="496"/>
      <c r="AZ342" s="496"/>
      <c r="BA342" s="496"/>
      <c r="BB342" s="496"/>
      <c r="BC342" s="496"/>
      <c r="BD342" s="496"/>
      <c r="BE342" s="496"/>
      <c r="BF342" s="496"/>
      <c r="BG342" s="496"/>
      <c r="BH342" s="496"/>
      <c r="BI342" s="496"/>
    </row>
    <row r="343" spans="1:61" s="190" customFormat="1" hidden="1" outlineLevel="1">
      <c r="A343" s="453">
        <f t="shared" si="97"/>
        <v>327</v>
      </c>
      <c r="B343" s="497" t="s">
        <v>147</v>
      </c>
      <c r="C343" s="498" t="s">
        <v>148</v>
      </c>
      <c r="D343" s="407" t="s">
        <v>294</v>
      </c>
      <c r="E343" s="407">
        <v>1</v>
      </c>
      <c r="F343" s="498"/>
      <c r="G343" s="407"/>
      <c r="H343" s="430"/>
      <c r="I343" s="430">
        <v>0.7</v>
      </c>
      <c r="J343" s="430">
        <f t="shared" si="98"/>
        <v>0</v>
      </c>
      <c r="K343" s="430"/>
      <c r="L343" s="430"/>
      <c r="M343" s="430"/>
      <c r="N343" s="430"/>
      <c r="O343" s="430"/>
      <c r="P343" s="430"/>
      <c r="Q343" s="430"/>
      <c r="R343" s="430"/>
      <c r="S343" s="430"/>
      <c r="T343" s="430"/>
      <c r="U343" s="430"/>
      <c r="V343" s="430"/>
      <c r="W343" s="430"/>
      <c r="X343" s="430"/>
      <c r="Y343" s="430"/>
      <c r="Z343" s="671"/>
      <c r="AA343" s="621">
        <f t="shared" si="99"/>
        <v>0</v>
      </c>
      <c r="AB343" s="440">
        <f t="shared" si="100"/>
        <v>0</v>
      </c>
      <c r="AC343" s="441"/>
      <c r="AD343" s="413">
        <f t="shared" si="95"/>
        <v>1</v>
      </c>
      <c r="AE343" s="641"/>
      <c r="AF343" s="690">
        <f t="shared" si="101"/>
        <v>0</v>
      </c>
      <c r="AG343" s="474">
        <f t="shared" si="102"/>
        <v>0</v>
      </c>
      <c r="AH343" s="482">
        <f t="shared" si="96"/>
        <v>0</v>
      </c>
      <c r="AI343" s="495"/>
      <c r="AJ343" s="496"/>
      <c r="AK343" s="496"/>
      <c r="AL343" s="496"/>
      <c r="AM343" s="496"/>
      <c r="AN343" s="496"/>
      <c r="AO343" s="496"/>
      <c r="AP343" s="496"/>
      <c r="AQ343" s="496"/>
      <c r="AR343" s="496"/>
      <c r="AS343" s="496"/>
      <c r="AT343" s="496"/>
      <c r="AU343" s="496"/>
      <c r="AV343" s="496"/>
      <c r="AW343" s="496"/>
      <c r="AX343" s="496"/>
      <c r="AY343" s="496"/>
      <c r="AZ343" s="496"/>
      <c r="BA343" s="496"/>
      <c r="BB343" s="496"/>
      <c r="BC343" s="496"/>
      <c r="BD343" s="496"/>
      <c r="BE343" s="496"/>
      <c r="BF343" s="496"/>
      <c r="BG343" s="496"/>
      <c r="BH343" s="496"/>
      <c r="BI343" s="496"/>
    </row>
    <row r="344" spans="1:61" s="190" customFormat="1" hidden="1" outlineLevel="1">
      <c r="A344" s="453">
        <f t="shared" si="97"/>
        <v>328</v>
      </c>
      <c r="B344" s="497" t="s">
        <v>114</v>
      </c>
      <c r="C344" s="498" t="s">
        <v>115</v>
      </c>
      <c r="D344" s="407" t="s">
        <v>294</v>
      </c>
      <c r="E344" s="407">
        <v>2</v>
      </c>
      <c r="F344" s="498"/>
      <c r="G344" s="407"/>
      <c r="H344" s="430"/>
      <c r="I344" s="430">
        <v>6.51</v>
      </c>
      <c r="J344" s="430">
        <f t="shared" si="98"/>
        <v>0</v>
      </c>
      <c r="K344" s="430"/>
      <c r="L344" s="430"/>
      <c r="M344" s="430"/>
      <c r="N344" s="430"/>
      <c r="O344" s="430"/>
      <c r="P344" s="430"/>
      <c r="Q344" s="430"/>
      <c r="R344" s="430"/>
      <c r="S344" s="430"/>
      <c r="T344" s="430"/>
      <c r="U344" s="430"/>
      <c r="V344" s="430"/>
      <c r="W344" s="430"/>
      <c r="X344" s="430"/>
      <c r="Y344" s="430"/>
      <c r="Z344" s="671"/>
      <c r="AA344" s="621">
        <f t="shared" si="99"/>
        <v>0</v>
      </c>
      <c r="AB344" s="440">
        <f t="shared" si="100"/>
        <v>0</v>
      </c>
      <c r="AC344" s="441"/>
      <c r="AD344" s="413">
        <f t="shared" si="95"/>
        <v>2</v>
      </c>
      <c r="AE344" s="641"/>
      <c r="AF344" s="690">
        <f t="shared" si="101"/>
        <v>0</v>
      </c>
      <c r="AG344" s="474">
        <f t="shared" si="102"/>
        <v>0</v>
      </c>
      <c r="AH344" s="482">
        <f t="shared" si="96"/>
        <v>0</v>
      </c>
      <c r="AI344" s="495"/>
      <c r="AJ344" s="496"/>
      <c r="AK344" s="496"/>
      <c r="AL344" s="496"/>
      <c r="AM344" s="496"/>
      <c r="AN344" s="496"/>
      <c r="AO344" s="496"/>
      <c r="AP344" s="496"/>
      <c r="AQ344" s="496"/>
      <c r="AR344" s="496"/>
      <c r="AS344" s="496"/>
      <c r="AT344" s="496"/>
      <c r="AU344" s="496"/>
      <c r="AV344" s="496"/>
      <c r="AW344" s="496"/>
      <c r="AX344" s="496"/>
      <c r="AY344" s="496"/>
      <c r="AZ344" s="496"/>
      <c r="BA344" s="496"/>
      <c r="BB344" s="496"/>
      <c r="BC344" s="496"/>
      <c r="BD344" s="496"/>
      <c r="BE344" s="496"/>
      <c r="BF344" s="496"/>
      <c r="BG344" s="496"/>
      <c r="BH344" s="496"/>
      <c r="BI344" s="496"/>
    </row>
    <row r="345" spans="1:61" s="190" customFormat="1" hidden="1" outlineLevel="1">
      <c r="A345" s="453">
        <f t="shared" si="97"/>
        <v>329</v>
      </c>
      <c r="B345" s="497" t="s">
        <v>1028</v>
      </c>
      <c r="C345" s="498" t="s">
        <v>1029</v>
      </c>
      <c r="D345" s="407" t="s">
        <v>294</v>
      </c>
      <c r="E345" s="407">
        <v>4</v>
      </c>
      <c r="F345" s="498"/>
      <c r="G345" s="407"/>
      <c r="H345" s="430"/>
      <c r="I345" s="430">
        <v>26.8</v>
      </c>
      <c r="J345" s="430">
        <f t="shared" si="98"/>
        <v>0</v>
      </c>
      <c r="K345" s="430"/>
      <c r="L345" s="430"/>
      <c r="M345" s="430"/>
      <c r="N345" s="430"/>
      <c r="O345" s="430"/>
      <c r="P345" s="430"/>
      <c r="Q345" s="430"/>
      <c r="R345" s="430"/>
      <c r="S345" s="430"/>
      <c r="T345" s="430"/>
      <c r="U345" s="430"/>
      <c r="V345" s="430"/>
      <c r="W345" s="430"/>
      <c r="X345" s="430"/>
      <c r="Y345" s="430"/>
      <c r="Z345" s="671"/>
      <c r="AA345" s="621">
        <f t="shared" si="99"/>
        <v>0</v>
      </c>
      <c r="AB345" s="440">
        <f t="shared" si="100"/>
        <v>0</v>
      </c>
      <c r="AC345" s="441"/>
      <c r="AD345" s="413">
        <f t="shared" si="95"/>
        <v>4</v>
      </c>
      <c r="AE345" s="641"/>
      <c r="AF345" s="690">
        <f t="shared" si="101"/>
        <v>0</v>
      </c>
      <c r="AG345" s="474">
        <f t="shared" si="102"/>
        <v>0</v>
      </c>
      <c r="AH345" s="482">
        <f t="shared" si="96"/>
        <v>0</v>
      </c>
      <c r="AI345" s="495"/>
      <c r="AJ345" s="496"/>
      <c r="AK345" s="496"/>
      <c r="AL345" s="496"/>
      <c r="AM345" s="496"/>
      <c r="AN345" s="496"/>
      <c r="AO345" s="496"/>
      <c r="AP345" s="496"/>
      <c r="AQ345" s="496"/>
      <c r="AR345" s="496"/>
      <c r="AS345" s="496"/>
      <c r="AT345" s="496"/>
      <c r="AU345" s="496"/>
      <c r="AV345" s="496"/>
      <c r="AW345" s="496"/>
      <c r="AX345" s="496"/>
      <c r="AY345" s="496"/>
      <c r="AZ345" s="496"/>
      <c r="BA345" s="496"/>
      <c r="BB345" s="496"/>
      <c r="BC345" s="496"/>
      <c r="BD345" s="496"/>
      <c r="BE345" s="496"/>
      <c r="BF345" s="496"/>
      <c r="BG345" s="496"/>
      <c r="BH345" s="496"/>
      <c r="BI345" s="496"/>
    </row>
    <row r="346" spans="1:61" s="190" customFormat="1" hidden="1" outlineLevel="1">
      <c r="A346" s="453">
        <f t="shared" si="97"/>
        <v>330</v>
      </c>
      <c r="B346" s="497" t="s">
        <v>171</v>
      </c>
      <c r="C346" s="498" t="s">
        <v>172</v>
      </c>
      <c r="D346" s="407" t="s">
        <v>294</v>
      </c>
      <c r="E346" s="407">
        <v>4</v>
      </c>
      <c r="F346" s="498"/>
      <c r="G346" s="407"/>
      <c r="H346" s="430"/>
      <c r="I346" s="430">
        <v>1.4</v>
      </c>
      <c r="J346" s="430">
        <f t="shared" si="98"/>
        <v>0</v>
      </c>
      <c r="K346" s="430"/>
      <c r="L346" s="430"/>
      <c r="M346" s="430"/>
      <c r="N346" s="430"/>
      <c r="O346" s="430"/>
      <c r="P346" s="430"/>
      <c r="Q346" s="430"/>
      <c r="R346" s="430"/>
      <c r="S346" s="430"/>
      <c r="T346" s="430"/>
      <c r="U346" s="430"/>
      <c r="V346" s="430"/>
      <c r="W346" s="430"/>
      <c r="X346" s="430"/>
      <c r="Y346" s="430"/>
      <c r="Z346" s="671"/>
      <c r="AA346" s="621">
        <f t="shared" si="99"/>
        <v>0</v>
      </c>
      <c r="AB346" s="440">
        <f t="shared" si="100"/>
        <v>0</v>
      </c>
      <c r="AC346" s="441"/>
      <c r="AD346" s="413">
        <f t="shared" si="95"/>
        <v>4</v>
      </c>
      <c r="AE346" s="641"/>
      <c r="AF346" s="690">
        <f t="shared" si="101"/>
        <v>0</v>
      </c>
      <c r="AG346" s="474">
        <f t="shared" si="102"/>
        <v>0</v>
      </c>
      <c r="AH346" s="482">
        <f t="shared" si="96"/>
        <v>0</v>
      </c>
      <c r="AI346" s="495"/>
      <c r="AJ346" s="496"/>
      <c r="AK346" s="496"/>
      <c r="AL346" s="496"/>
      <c r="AM346" s="496"/>
      <c r="AN346" s="496"/>
      <c r="AO346" s="496"/>
      <c r="AP346" s="496"/>
      <c r="AQ346" s="496"/>
      <c r="AR346" s="496"/>
      <c r="AS346" s="496"/>
      <c r="AT346" s="496"/>
      <c r="AU346" s="496"/>
      <c r="AV346" s="496"/>
      <c r="AW346" s="496"/>
      <c r="AX346" s="496"/>
      <c r="AY346" s="496"/>
      <c r="AZ346" s="496"/>
      <c r="BA346" s="496"/>
      <c r="BB346" s="496"/>
      <c r="BC346" s="496"/>
      <c r="BD346" s="496"/>
      <c r="BE346" s="496"/>
      <c r="BF346" s="496"/>
      <c r="BG346" s="496"/>
      <c r="BH346" s="496"/>
      <c r="BI346" s="496"/>
    </row>
    <row r="347" spans="1:61" s="190" customFormat="1" ht="30" hidden="1" outlineLevel="1">
      <c r="A347" s="453">
        <f t="shared" si="97"/>
        <v>331</v>
      </c>
      <c r="B347" s="497" t="s">
        <v>1030</v>
      </c>
      <c r="C347" s="498" t="s">
        <v>1031</v>
      </c>
      <c r="D347" s="407" t="s">
        <v>294</v>
      </c>
      <c r="E347" s="407">
        <v>4</v>
      </c>
      <c r="F347" s="498"/>
      <c r="G347" s="407"/>
      <c r="H347" s="430"/>
      <c r="I347" s="430">
        <v>0.7</v>
      </c>
      <c r="J347" s="430">
        <f t="shared" si="98"/>
        <v>0</v>
      </c>
      <c r="K347" s="430"/>
      <c r="L347" s="430"/>
      <c r="M347" s="430"/>
      <c r="N347" s="430"/>
      <c r="O347" s="430"/>
      <c r="P347" s="430"/>
      <c r="Q347" s="430"/>
      <c r="R347" s="430"/>
      <c r="S347" s="430"/>
      <c r="T347" s="430"/>
      <c r="U347" s="430"/>
      <c r="V347" s="430"/>
      <c r="W347" s="430"/>
      <c r="X347" s="430"/>
      <c r="Y347" s="430"/>
      <c r="Z347" s="671"/>
      <c r="AA347" s="621">
        <f t="shared" si="99"/>
        <v>0</v>
      </c>
      <c r="AB347" s="440">
        <f t="shared" si="100"/>
        <v>0</v>
      </c>
      <c r="AC347" s="441"/>
      <c r="AD347" s="413">
        <f t="shared" si="95"/>
        <v>4</v>
      </c>
      <c r="AE347" s="641"/>
      <c r="AF347" s="690">
        <f t="shared" si="101"/>
        <v>0</v>
      </c>
      <c r="AG347" s="474">
        <f t="shared" si="102"/>
        <v>0</v>
      </c>
      <c r="AH347" s="482">
        <f t="shared" si="96"/>
        <v>0</v>
      </c>
      <c r="AI347" s="495"/>
      <c r="AJ347" s="496"/>
      <c r="AK347" s="496"/>
      <c r="AL347" s="496"/>
      <c r="AM347" s="496"/>
      <c r="AN347" s="496"/>
      <c r="AO347" s="496"/>
      <c r="AP347" s="496"/>
      <c r="AQ347" s="496"/>
      <c r="AR347" s="496"/>
      <c r="AS347" s="496"/>
      <c r="AT347" s="496"/>
      <c r="AU347" s="496"/>
      <c r="AV347" s="496"/>
      <c r="AW347" s="496"/>
      <c r="AX347" s="496"/>
      <c r="AY347" s="496"/>
      <c r="AZ347" s="496"/>
      <c r="BA347" s="496"/>
      <c r="BB347" s="496"/>
      <c r="BC347" s="496"/>
      <c r="BD347" s="496"/>
      <c r="BE347" s="496"/>
      <c r="BF347" s="496"/>
      <c r="BG347" s="496"/>
      <c r="BH347" s="496"/>
      <c r="BI347" s="496"/>
    </row>
    <row r="348" spans="1:61" s="190" customFormat="1" ht="30" hidden="1" outlineLevel="1">
      <c r="A348" s="453">
        <f t="shared" si="97"/>
        <v>332</v>
      </c>
      <c r="B348" s="497" t="s">
        <v>173</v>
      </c>
      <c r="C348" s="498" t="s">
        <v>1032</v>
      </c>
      <c r="D348" s="407" t="s">
        <v>291</v>
      </c>
      <c r="E348" s="407">
        <v>41</v>
      </c>
      <c r="F348" s="498"/>
      <c r="G348" s="407"/>
      <c r="H348" s="430"/>
      <c r="I348" s="430">
        <v>0.15</v>
      </c>
      <c r="J348" s="430">
        <f t="shared" si="98"/>
        <v>0</v>
      </c>
      <c r="K348" s="430"/>
      <c r="L348" s="430"/>
      <c r="M348" s="430"/>
      <c r="N348" s="430"/>
      <c r="O348" s="430"/>
      <c r="P348" s="430"/>
      <c r="Q348" s="430"/>
      <c r="R348" s="430"/>
      <c r="S348" s="430"/>
      <c r="T348" s="430"/>
      <c r="U348" s="430"/>
      <c r="V348" s="430"/>
      <c r="W348" s="430"/>
      <c r="X348" s="430"/>
      <c r="Y348" s="430"/>
      <c r="Z348" s="671"/>
      <c r="AA348" s="621">
        <f t="shared" si="99"/>
        <v>0</v>
      </c>
      <c r="AB348" s="440">
        <f t="shared" si="100"/>
        <v>0</v>
      </c>
      <c r="AC348" s="441"/>
      <c r="AD348" s="413">
        <f t="shared" si="95"/>
        <v>41</v>
      </c>
      <c r="AE348" s="641"/>
      <c r="AF348" s="690">
        <f t="shared" si="101"/>
        <v>0</v>
      </c>
      <c r="AG348" s="474">
        <f t="shared" si="102"/>
        <v>0</v>
      </c>
      <c r="AH348" s="482">
        <f t="shared" si="96"/>
        <v>0</v>
      </c>
      <c r="AI348" s="495"/>
      <c r="AJ348" s="496"/>
      <c r="AK348" s="496"/>
      <c r="AL348" s="496"/>
      <c r="AM348" s="496"/>
      <c r="AN348" s="496"/>
      <c r="AO348" s="496"/>
      <c r="AP348" s="496"/>
      <c r="AQ348" s="496"/>
      <c r="AR348" s="496"/>
      <c r="AS348" s="496"/>
      <c r="AT348" s="496"/>
      <c r="AU348" s="496"/>
      <c r="AV348" s="496"/>
      <c r="AW348" s="496"/>
      <c r="AX348" s="496"/>
      <c r="AY348" s="496"/>
      <c r="AZ348" s="496"/>
      <c r="BA348" s="496"/>
      <c r="BB348" s="496"/>
      <c r="BC348" s="496"/>
      <c r="BD348" s="496"/>
      <c r="BE348" s="496"/>
      <c r="BF348" s="496"/>
      <c r="BG348" s="496"/>
      <c r="BH348" s="496"/>
      <c r="BI348" s="496"/>
    </row>
    <row r="349" spans="1:61" s="190" customFormat="1" hidden="1" outlineLevel="1">
      <c r="A349" s="453">
        <f t="shared" si="97"/>
        <v>333</v>
      </c>
      <c r="B349" s="497" t="s">
        <v>1033</v>
      </c>
      <c r="C349" s="498" t="s">
        <v>174</v>
      </c>
      <c r="D349" s="407" t="s">
        <v>294</v>
      </c>
      <c r="E349" s="407">
        <v>4</v>
      </c>
      <c r="F349" s="498"/>
      <c r="G349" s="407"/>
      <c r="H349" s="430"/>
      <c r="I349" s="430">
        <v>1.4</v>
      </c>
      <c r="J349" s="430">
        <f t="shared" si="98"/>
        <v>0</v>
      </c>
      <c r="K349" s="430"/>
      <c r="L349" s="430"/>
      <c r="M349" s="430"/>
      <c r="N349" s="430"/>
      <c r="O349" s="430"/>
      <c r="P349" s="430"/>
      <c r="Q349" s="430"/>
      <c r="R349" s="430"/>
      <c r="S349" s="430"/>
      <c r="T349" s="430"/>
      <c r="U349" s="430"/>
      <c r="V349" s="430"/>
      <c r="W349" s="430"/>
      <c r="X349" s="430"/>
      <c r="Y349" s="430"/>
      <c r="Z349" s="671"/>
      <c r="AA349" s="621">
        <f t="shared" si="99"/>
        <v>0</v>
      </c>
      <c r="AB349" s="440">
        <f t="shared" si="100"/>
        <v>0</v>
      </c>
      <c r="AC349" s="441"/>
      <c r="AD349" s="413">
        <f t="shared" si="95"/>
        <v>4</v>
      </c>
      <c r="AE349" s="641"/>
      <c r="AF349" s="690">
        <f t="shared" si="101"/>
        <v>0</v>
      </c>
      <c r="AG349" s="474">
        <f t="shared" si="102"/>
        <v>0</v>
      </c>
      <c r="AH349" s="482">
        <f t="shared" si="96"/>
        <v>0</v>
      </c>
      <c r="AI349" s="495"/>
      <c r="AJ349" s="496"/>
      <c r="AK349" s="496"/>
      <c r="AL349" s="496"/>
      <c r="AM349" s="496"/>
      <c r="AN349" s="496"/>
      <c r="AO349" s="496"/>
      <c r="AP349" s="496"/>
      <c r="AQ349" s="496"/>
      <c r="AR349" s="496"/>
      <c r="AS349" s="496"/>
      <c r="AT349" s="496"/>
      <c r="AU349" s="496"/>
      <c r="AV349" s="496"/>
      <c r="AW349" s="496"/>
      <c r="AX349" s="496"/>
      <c r="AY349" s="496"/>
      <c r="AZ349" s="496"/>
      <c r="BA349" s="496"/>
      <c r="BB349" s="496"/>
      <c r="BC349" s="496"/>
      <c r="BD349" s="496"/>
      <c r="BE349" s="496"/>
      <c r="BF349" s="496"/>
      <c r="BG349" s="496"/>
      <c r="BH349" s="496"/>
      <c r="BI349" s="496"/>
    </row>
    <row r="350" spans="1:61" s="190" customFormat="1" hidden="1" outlineLevel="1">
      <c r="A350" s="453">
        <f t="shared" si="97"/>
        <v>334</v>
      </c>
      <c r="B350" s="497" t="s">
        <v>1034</v>
      </c>
      <c r="C350" s="498" t="s">
        <v>1035</v>
      </c>
      <c r="D350" s="407" t="s">
        <v>294</v>
      </c>
      <c r="E350" s="407">
        <v>4</v>
      </c>
      <c r="F350" s="498"/>
      <c r="G350" s="407"/>
      <c r="H350" s="430"/>
      <c r="I350" s="430">
        <v>1.4</v>
      </c>
      <c r="J350" s="430">
        <f t="shared" si="98"/>
        <v>0</v>
      </c>
      <c r="K350" s="430"/>
      <c r="L350" s="430"/>
      <c r="M350" s="430"/>
      <c r="N350" s="430"/>
      <c r="O350" s="430"/>
      <c r="P350" s="430"/>
      <c r="Q350" s="430"/>
      <c r="R350" s="430"/>
      <c r="S350" s="430"/>
      <c r="T350" s="430"/>
      <c r="U350" s="430"/>
      <c r="V350" s="430"/>
      <c r="W350" s="430"/>
      <c r="X350" s="430"/>
      <c r="Y350" s="430"/>
      <c r="Z350" s="671"/>
      <c r="AA350" s="621">
        <f t="shared" si="99"/>
        <v>0</v>
      </c>
      <c r="AB350" s="440">
        <f t="shared" si="100"/>
        <v>0</v>
      </c>
      <c r="AC350" s="441"/>
      <c r="AD350" s="413">
        <f t="shared" si="95"/>
        <v>4</v>
      </c>
      <c r="AE350" s="641"/>
      <c r="AF350" s="690">
        <f t="shared" si="101"/>
        <v>0</v>
      </c>
      <c r="AG350" s="474">
        <f t="shared" si="102"/>
        <v>0</v>
      </c>
      <c r="AH350" s="482">
        <f t="shared" si="96"/>
        <v>0</v>
      </c>
      <c r="AI350" s="495"/>
      <c r="AJ350" s="496"/>
      <c r="AK350" s="496"/>
      <c r="AL350" s="496"/>
      <c r="AM350" s="496"/>
      <c r="AN350" s="496"/>
      <c r="AO350" s="496"/>
      <c r="AP350" s="496"/>
      <c r="AQ350" s="496"/>
      <c r="AR350" s="496"/>
      <c r="AS350" s="496"/>
      <c r="AT350" s="496"/>
      <c r="AU350" s="496"/>
      <c r="AV350" s="496"/>
      <c r="AW350" s="496"/>
      <c r="AX350" s="496"/>
      <c r="AY350" s="496"/>
      <c r="AZ350" s="496"/>
      <c r="BA350" s="496"/>
      <c r="BB350" s="496"/>
      <c r="BC350" s="496"/>
      <c r="BD350" s="496"/>
      <c r="BE350" s="496"/>
      <c r="BF350" s="496"/>
      <c r="BG350" s="496"/>
      <c r="BH350" s="496"/>
      <c r="BI350" s="496"/>
    </row>
    <row r="351" spans="1:61" s="190" customFormat="1" hidden="1" outlineLevel="1">
      <c r="A351" s="453">
        <f t="shared" si="97"/>
        <v>335</v>
      </c>
      <c r="B351" s="497" t="s">
        <v>134</v>
      </c>
      <c r="C351" s="498" t="s">
        <v>135</v>
      </c>
      <c r="D351" s="407" t="s">
        <v>294</v>
      </c>
      <c r="E351" s="407">
        <v>4</v>
      </c>
      <c r="F351" s="498"/>
      <c r="G351" s="407"/>
      <c r="H351" s="430"/>
      <c r="I351" s="430">
        <v>0.7</v>
      </c>
      <c r="J351" s="430">
        <f t="shared" si="98"/>
        <v>0</v>
      </c>
      <c r="K351" s="430"/>
      <c r="L351" s="430"/>
      <c r="M351" s="430"/>
      <c r="N351" s="430"/>
      <c r="O351" s="430"/>
      <c r="P351" s="430"/>
      <c r="Q351" s="430"/>
      <c r="R351" s="430"/>
      <c r="S351" s="430"/>
      <c r="T351" s="430"/>
      <c r="U351" s="430"/>
      <c r="V351" s="430"/>
      <c r="W351" s="430"/>
      <c r="X351" s="430"/>
      <c r="Y351" s="430"/>
      <c r="Z351" s="671"/>
      <c r="AA351" s="621">
        <f t="shared" si="99"/>
        <v>0</v>
      </c>
      <c r="AB351" s="440">
        <f t="shared" si="100"/>
        <v>0</v>
      </c>
      <c r="AC351" s="441"/>
      <c r="AD351" s="413">
        <f t="shared" si="95"/>
        <v>4</v>
      </c>
      <c r="AE351" s="641"/>
      <c r="AF351" s="690">
        <f t="shared" si="101"/>
        <v>0</v>
      </c>
      <c r="AG351" s="474">
        <f t="shared" si="102"/>
        <v>0</v>
      </c>
      <c r="AH351" s="482">
        <f t="shared" si="96"/>
        <v>0</v>
      </c>
      <c r="AI351" s="495"/>
      <c r="AJ351" s="496"/>
      <c r="AK351" s="496"/>
      <c r="AL351" s="496"/>
      <c r="AM351" s="496"/>
      <c r="AN351" s="496"/>
      <c r="AO351" s="496"/>
      <c r="AP351" s="496"/>
      <c r="AQ351" s="496"/>
      <c r="AR351" s="496"/>
      <c r="AS351" s="496"/>
      <c r="AT351" s="496"/>
      <c r="AU351" s="496"/>
      <c r="AV351" s="496"/>
      <c r="AW351" s="496"/>
      <c r="AX351" s="496"/>
      <c r="AY351" s="496"/>
      <c r="AZ351" s="496"/>
      <c r="BA351" s="496"/>
      <c r="BB351" s="496"/>
      <c r="BC351" s="496"/>
      <c r="BD351" s="496"/>
      <c r="BE351" s="496"/>
      <c r="BF351" s="496"/>
      <c r="BG351" s="496"/>
      <c r="BH351" s="496"/>
      <c r="BI351" s="496"/>
    </row>
    <row r="352" spans="1:61" s="190" customFormat="1" hidden="1" outlineLevel="1">
      <c r="A352" s="453">
        <f t="shared" si="97"/>
        <v>336</v>
      </c>
      <c r="B352" s="497" t="s">
        <v>175</v>
      </c>
      <c r="C352" s="498" t="s">
        <v>176</v>
      </c>
      <c r="D352" s="407" t="s">
        <v>294</v>
      </c>
      <c r="E352" s="407">
        <v>4</v>
      </c>
      <c r="F352" s="498"/>
      <c r="G352" s="407"/>
      <c r="H352" s="430"/>
      <c r="I352" s="430">
        <v>3.1920000000000002</v>
      </c>
      <c r="J352" s="430">
        <f t="shared" si="98"/>
        <v>0</v>
      </c>
      <c r="K352" s="430"/>
      <c r="L352" s="430"/>
      <c r="M352" s="430"/>
      <c r="N352" s="430"/>
      <c r="O352" s="430"/>
      <c r="P352" s="430"/>
      <c r="Q352" s="430"/>
      <c r="R352" s="430"/>
      <c r="S352" s="430"/>
      <c r="T352" s="430"/>
      <c r="U352" s="430"/>
      <c r="V352" s="430"/>
      <c r="W352" s="430"/>
      <c r="X352" s="430"/>
      <c r="Y352" s="430"/>
      <c r="Z352" s="671"/>
      <c r="AA352" s="621">
        <f t="shared" si="99"/>
        <v>0</v>
      </c>
      <c r="AB352" s="440">
        <f t="shared" si="100"/>
        <v>0</v>
      </c>
      <c r="AC352" s="441"/>
      <c r="AD352" s="413">
        <f t="shared" si="95"/>
        <v>4</v>
      </c>
      <c r="AE352" s="641"/>
      <c r="AF352" s="690">
        <f t="shared" si="101"/>
        <v>0</v>
      </c>
      <c r="AG352" s="474">
        <f t="shared" si="102"/>
        <v>0</v>
      </c>
      <c r="AH352" s="482">
        <f t="shared" si="96"/>
        <v>0</v>
      </c>
      <c r="AI352" s="495"/>
      <c r="AJ352" s="496"/>
      <c r="AK352" s="496"/>
      <c r="AL352" s="496"/>
      <c r="AM352" s="496"/>
      <c r="AN352" s="496"/>
      <c r="AO352" s="496"/>
      <c r="AP352" s="496"/>
      <c r="AQ352" s="496"/>
      <c r="AR352" s="496"/>
      <c r="AS352" s="496"/>
      <c r="AT352" s="496"/>
      <c r="AU352" s="496"/>
      <c r="AV352" s="496"/>
      <c r="AW352" s="496"/>
      <c r="AX352" s="496"/>
      <c r="AY352" s="496"/>
      <c r="AZ352" s="496"/>
      <c r="BA352" s="496"/>
      <c r="BB352" s="496"/>
      <c r="BC352" s="496"/>
      <c r="BD352" s="496"/>
      <c r="BE352" s="496"/>
      <c r="BF352" s="496"/>
      <c r="BG352" s="496"/>
      <c r="BH352" s="496"/>
      <c r="BI352" s="496"/>
    </row>
    <row r="353" spans="1:61" s="190" customFormat="1" hidden="1" outlineLevel="1">
      <c r="A353" s="453">
        <f t="shared" si="97"/>
        <v>337</v>
      </c>
      <c r="B353" s="497" t="s">
        <v>166</v>
      </c>
      <c r="C353" s="498" t="s">
        <v>167</v>
      </c>
      <c r="D353" s="407" t="s">
        <v>294</v>
      </c>
      <c r="E353" s="407">
        <v>4</v>
      </c>
      <c r="F353" s="498"/>
      <c r="G353" s="407"/>
      <c r="H353" s="430"/>
      <c r="I353" s="430">
        <v>4.13</v>
      </c>
      <c r="J353" s="430">
        <f t="shared" si="98"/>
        <v>0</v>
      </c>
      <c r="K353" s="430"/>
      <c r="L353" s="430"/>
      <c r="M353" s="430"/>
      <c r="N353" s="430"/>
      <c r="O353" s="430"/>
      <c r="P353" s="430"/>
      <c r="Q353" s="430"/>
      <c r="R353" s="430"/>
      <c r="S353" s="430"/>
      <c r="T353" s="430"/>
      <c r="U353" s="430"/>
      <c r="V353" s="430"/>
      <c r="W353" s="430"/>
      <c r="X353" s="430"/>
      <c r="Y353" s="430"/>
      <c r="Z353" s="671"/>
      <c r="AA353" s="621">
        <f t="shared" si="99"/>
        <v>0</v>
      </c>
      <c r="AB353" s="440">
        <f t="shared" si="100"/>
        <v>0</v>
      </c>
      <c r="AC353" s="441"/>
      <c r="AD353" s="413">
        <f t="shared" si="95"/>
        <v>4</v>
      </c>
      <c r="AE353" s="641"/>
      <c r="AF353" s="690">
        <f t="shared" si="101"/>
        <v>0</v>
      </c>
      <c r="AG353" s="474">
        <f t="shared" si="102"/>
        <v>0</v>
      </c>
      <c r="AH353" s="482">
        <f t="shared" si="96"/>
        <v>0</v>
      </c>
      <c r="AI353" s="495"/>
      <c r="AJ353" s="496"/>
      <c r="AK353" s="496"/>
      <c r="AL353" s="496"/>
      <c r="AM353" s="496"/>
      <c r="AN353" s="496"/>
      <c r="AO353" s="496"/>
      <c r="AP353" s="496"/>
      <c r="AQ353" s="496"/>
      <c r="AR353" s="496"/>
      <c r="AS353" s="496"/>
      <c r="AT353" s="496"/>
      <c r="AU353" s="496"/>
      <c r="AV353" s="496"/>
      <c r="AW353" s="496"/>
      <c r="AX353" s="496"/>
      <c r="AY353" s="496"/>
      <c r="AZ353" s="496"/>
      <c r="BA353" s="496"/>
      <c r="BB353" s="496"/>
      <c r="BC353" s="496"/>
      <c r="BD353" s="496"/>
      <c r="BE353" s="496"/>
      <c r="BF353" s="496"/>
      <c r="BG353" s="496"/>
      <c r="BH353" s="496"/>
      <c r="BI353" s="496"/>
    </row>
    <row r="354" spans="1:61" s="190" customFormat="1" ht="45" hidden="1" outlineLevel="1">
      <c r="A354" s="453">
        <f t="shared" si="97"/>
        <v>338</v>
      </c>
      <c r="B354" s="497" t="s">
        <v>1036</v>
      </c>
      <c r="C354" s="498" t="s">
        <v>177</v>
      </c>
      <c r="D354" s="407" t="s">
        <v>294</v>
      </c>
      <c r="E354" s="407">
        <v>4</v>
      </c>
      <c r="F354" s="498"/>
      <c r="G354" s="407"/>
      <c r="H354" s="430"/>
      <c r="I354" s="430">
        <v>0.7</v>
      </c>
      <c r="J354" s="430">
        <f t="shared" si="98"/>
        <v>0</v>
      </c>
      <c r="K354" s="430"/>
      <c r="L354" s="430"/>
      <c r="M354" s="430"/>
      <c r="N354" s="430"/>
      <c r="O354" s="430"/>
      <c r="P354" s="430"/>
      <c r="Q354" s="430"/>
      <c r="R354" s="430"/>
      <c r="S354" s="430"/>
      <c r="T354" s="430"/>
      <c r="U354" s="430"/>
      <c r="V354" s="430"/>
      <c r="W354" s="430"/>
      <c r="X354" s="430"/>
      <c r="Y354" s="430"/>
      <c r="Z354" s="671"/>
      <c r="AA354" s="621">
        <f t="shared" si="99"/>
        <v>0</v>
      </c>
      <c r="AB354" s="440">
        <f t="shared" si="100"/>
        <v>0</v>
      </c>
      <c r="AC354" s="441"/>
      <c r="AD354" s="413">
        <f t="shared" si="95"/>
        <v>4</v>
      </c>
      <c r="AE354" s="641"/>
      <c r="AF354" s="690">
        <f t="shared" si="101"/>
        <v>0</v>
      </c>
      <c r="AG354" s="474">
        <f t="shared" si="102"/>
        <v>0</v>
      </c>
      <c r="AH354" s="482">
        <f t="shared" si="96"/>
        <v>0</v>
      </c>
      <c r="AI354" s="495"/>
      <c r="AJ354" s="496"/>
      <c r="AK354" s="496"/>
      <c r="AL354" s="496"/>
      <c r="AM354" s="496"/>
      <c r="AN354" s="496"/>
      <c r="AO354" s="496"/>
      <c r="AP354" s="496"/>
      <c r="AQ354" s="496"/>
      <c r="AR354" s="496"/>
      <c r="AS354" s="496"/>
      <c r="AT354" s="496"/>
      <c r="AU354" s="496"/>
      <c r="AV354" s="496"/>
      <c r="AW354" s="496"/>
      <c r="AX354" s="496"/>
      <c r="AY354" s="496"/>
      <c r="AZ354" s="496"/>
      <c r="BA354" s="496"/>
      <c r="BB354" s="496"/>
      <c r="BC354" s="496"/>
      <c r="BD354" s="496"/>
      <c r="BE354" s="496"/>
      <c r="BF354" s="496"/>
      <c r="BG354" s="496"/>
      <c r="BH354" s="496"/>
      <c r="BI354" s="496"/>
    </row>
    <row r="355" spans="1:61" s="190" customFormat="1" hidden="1" outlineLevel="1">
      <c r="A355" s="453">
        <f t="shared" si="97"/>
        <v>339</v>
      </c>
      <c r="B355" s="497" t="s">
        <v>168</v>
      </c>
      <c r="C355" s="498" t="s">
        <v>169</v>
      </c>
      <c r="D355" s="407" t="s">
        <v>294</v>
      </c>
      <c r="E355" s="407">
        <v>4</v>
      </c>
      <c r="F355" s="498"/>
      <c r="G355" s="407"/>
      <c r="H355" s="430"/>
      <c r="I355" s="430">
        <v>1.4419999999999999</v>
      </c>
      <c r="J355" s="430">
        <f t="shared" si="98"/>
        <v>0</v>
      </c>
      <c r="K355" s="430"/>
      <c r="L355" s="430"/>
      <c r="M355" s="430"/>
      <c r="N355" s="430"/>
      <c r="O355" s="430"/>
      <c r="P355" s="430"/>
      <c r="Q355" s="430"/>
      <c r="R355" s="430"/>
      <c r="S355" s="430"/>
      <c r="T355" s="430"/>
      <c r="U355" s="430"/>
      <c r="V355" s="430"/>
      <c r="W355" s="430"/>
      <c r="X355" s="430"/>
      <c r="Y355" s="430"/>
      <c r="Z355" s="671"/>
      <c r="AA355" s="621">
        <f t="shared" si="99"/>
        <v>0</v>
      </c>
      <c r="AB355" s="440">
        <f t="shared" si="100"/>
        <v>0</v>
      </c>
      <c r="AC355" s="441"/>
      <c r="AD355" s="413">
        <f t="shared" si="95"/>
        <v>4</v>
      </c>
      <c r="AE355" s="641"/>
      <c r="AF355" s="690">
        <f t="shared" si="101"/>
        <v>0</v>
      </c>
      <c r="AG355" s="474">
        <f t="shared" si="102"/>
        <v>0</v>
      </c>
      <c r="AH355" s="482">
        <f t="shared" si="96"/>
        <v>0</v>
      </c>
      <c r="AI355" s="495"/>
      <c r="AJ355" s="496"/>
      <c r="AK355" s="496"/>
      <c r="AL355" s="496"/>
      <c r="AM355" s="496"/>
      <c r="AN355" s="496"/>
      <c r="AO355" s="496"/>
      <c r="AP355" s="496"/>
      <c r="AQ355" s="496"/>
      <c r="AR355" s="496"/>
      <c r="AS355" s="496"/>
      <c r="AT355" s="496"/>
      <c r="AU355" s="496"/>
      <c r="AV355" s="496"/>
      <c r="AW355" s="496"/>
      <c r="AX355" s="496"/>
      <c r="AY355" s="496"/>
      <c r="AZ355" s="496"/>
      <c r="BA355" s="496"/>
      <c r="BB355" s="496"/>
      <c r="BC355" s="496"/>
      <c r="BD355" s="496"/>
      <c r="BE355" s="496"/>
      <c r="BF355" s="496"/>
      <c r="BG355" s="496"/>
      <c r="BH355" s="496"/>
      <c r="BI355" s="496"/>
    </row>
    <row r="356" spans="1:61" s="190" customFormat="1" hidden="1" outlineLevel="1">
      <c r="A356" s="453">
        <f t="shared" si="97"/>
        <v>340</v>
      </c>
      <c r="B356" s="497" t="s">
        <v>1037</v>
      </c>
      <c r="C356" s="498" t="s">
        <v>1038</v>
      </c>
      <c r="D356" s="407" t="s">
        <v>294</v>
      </c>
      <c r="E356" s="407">
        <v>1</v>
      </c>
      <c r="F356" s="498"/>
      <c r="G356" s="407"/>
      <c r="H356" s="430"/>
      <c r="I356" s="430">
        <v>3.57</v>
      </c>
      <c r="J356" s="430">
        <f t="shared" si="98"/>
        <v>0</v>
      </c>
      <c r="K356" s="430"/>
      <c r="L356" s="430"/>
      <c r="M356" s="430"/>
      <c r="N356" s="430"/>
      <c r="O356" s="430"/>
      <c r="P356" s="430"/>
      <c r="Q356" s="430"/>
      <c r="R356" s="430"/>
      <c r="S356" s="430"/>
      <c r="T356" s="430"/>
      <c r="U356" s="430"/>
      <c r="V356" s="430"/>
      <c r="W356" s="430"/>
      <c r="X356" s="430"/>
      <c r="Y356" s="430"/>
      <c r="Z356" s="671"/>
      <c r="AA356" s="621">
        <f t="shared" si="99"/>
        <v>0</v>
      </c>
      <c r="AB356" s="440">
        <f t="shared" si="100"/>
        <v>0</v>
      </c>
      <c r="AC356" s="441"/>
      <c r="AD356" s="413">
        <f t="shared" si="95"/>
        <v>1</v>
      </c>
      <c r="AE356" s="641"/>
      <c r="AF356" s="690">
        <f t="shared" si="101"/>
        <v>0</v>
      </c>
      <c r="AG356" s="474">
        <f t="shared" si="102"/>
        <v>0</v>
      </c>
      <c r="AH356" s="482">
        <f t="shared" si="96"/>
        <v>0</v>
      </c>
      <c r="AI356" s="495"/>
      <c r="AJ356" s="496"/>
      <c r="AK356" s="496"/>
      <c r="AL356" s="496"/>
      <c r="AM356" s="496"/>
      <c r="AN356" s="496"/>
      <c r="AO356" s="496"/>
      <c r="AP356" s="496"/>
      <c r="AQ356" s="496"/>
      <c r="AR356" s="496"/>
      <c r="AS356" s="496"/>
      <c r="AT356" s="496"/>
      <c r="AU356" s="496"/>
      <c r="AV356" s="496"/>
      <c r="AW356" s="496"/>
      <c r="AX356" s="496"/>
      <c r="AY356" s="496"/>
      <c r="AZ356" s="496"/>
      <c r="BA356" s="496"/>
      <c r="BB356" s="496"/>
      <c r="BC356" s="496"/>
      <c r="BD356" s="496"/>
      <c r="BE356" s="496"/>
      <c r="BF356" s="496"/>
      <c r="BG356" s="496"/>
      <c r="BH356" s="496"/>
      <c r="BI356" s="496"/>
    </row>
    <row r="357" spans="1:61" s="190" customFormat="1" hidden="1" outlineLevel="1">
      <c r="A357" s="453">
        <f t="shared" si="97"/>
        <v>341</v>
      </c>
      <c r="B357" s="497" t="s">
        <v>152</v>
      </c>
      <c r="C357" s="498" t="s">
        <v>1024</v>
      </c>
      <c r="D357" s="407" t="s">
        <v>294</v>
      </c>
      <c r="E357" s="407">
        <v>4</v>
      </c>
      <c r="F357" s="498"/>
      <c r="G357" s="407"/>
      <c r="H357" s="430"/>
      <c r="I357" s="430">
        <v>1.0569999999999999</v>
      </c>
      <c r="J357" s="430">
        <f t="shared" si="98"/>
        <v>0</v>
      </c>
      <c r="K357" s="430"/>
      <c r="L357" s="430"/>
      <c r="M357" s="430"/>
      <c r="N357" s="430"/>
      <c r="O357" s="430"/>
      <c r="P357" s="430"/>
      <c r="Q357" s="430"/>
      <c r="R357" s="430"/>
      <c r="S357" s="430"/>
      <c r="T357" s="430"/>
      <c r="U357" s="430"/>
      <c r="V357" s="430"/>
      <c r="W357" s="430"/>
      <c r="X357" s="430"/>
      <c r="Y357" s="430"/>
      <c r="Z357" s="671"/>
      <c r="AA357" s="621">
        <f t="shared" si="99"/>
        <v>0</v>
      </c>
      <c r="AB357" s="440">
        <f t="shared" si="100"/>
        <v>0</v>
      </c>
      <c r="AC357" s="441"/>
      <c r="AD357" s="413">
        <f t="shared" si="95"/>
        <v>4</v>
      </c>
      <c r="AE357" s="641"/>
      <c r="AF357" s="690">
        <f t="shared" si="101"/>
        <v>0</v>
      </c>
      <c r="AG357" s="474">
        <f t="shared" si="102"/>
        <v>0</v>
      </c>
      <c r="AH357" s="482">
        <f t="shared" si="96"/>
        <v>0</v>
      </c>
      <c r="AI357" s="495"/>
      <c r="AJ357" s="496"/>
      <c r="AK357" s="496"/>
      <c r="AL357" s="496"/>
      <c r="AM357" s="496"/>
      <c r="AN357" s="496"/>
      <c r="AO357" s="496"/>
      <c r="AP357" s="496"/>
      <c r="AQ357" s="496"/>
      <c r="AR357" s="496"/>
      <c r="AS357" s="496"/>
      <c r="AT357" s="496"/>
      <c r="AU357" s="496"/>
      <c r="AV357" s="496"/>
      <c r="AW357" s="496"/>
      <c r="AX357" s="496"/>
      <c r="AY357" s="496"/>
      <c r="AZ357" s="496"/>
      <c r="BA357" s="496"/>
      <c r="BB357" s="496"/>
      <c r="BC357" s="496"/>
      <c r="BD357" s="496"/>
      <c r="BE357" s="496"/>
      <c r="BF357" s="496"/>
      <c r="BG357" s="496"/>
      <c r="BH357" s="496"/>
      <c r="BI357" s="496"/>
    </row>
    <row r="358" spans="1:61" s="190" customFormat="1" hidden="1" outlineLevel="1">
      <c r="A358" s="453">
        <f t="shared" si="97"/>
        <v>342</v>
      </c>
      <c r="B358" s="497" t="s">
        <v>152</v>
      </c>
      <c r="C358" s="498" t="s">
        <v>1024</v>
      </c>
      <c r="D358" s="407" t="s">
        <v>294</v>
      </c>
      <c r="E358" s="407">
        <v>4</v>
      </c>
      <c r="F358" s="498"/>
      <c r="G358" s="407"/>
      <c r="H358" s="430"/>
      <c r="I358" s="430">
        <v>1.0569999999999999</v>
      </c>
      <c r="J358" s="430">
        <f t="shared" si="98"/>
        <v>0</v>
      </c>
      <c r="K358" s="430"/>
      <c r="L358" s="430"/>
      <c r="M358" s="430"/>
      <c r="N358" s="430"/>
      <c r="O358" s="430"/>
      <c r="P358" s="430"/>
      <c r="Q358" s="430"/>
      <c r="R358" s="430"/>
      <c r="S358" s="430"/>
      <c r="T358" s="430"/>
      <c r="U358" s="430"/>
      <c r="V358" s="430"/>
      <c r="W358" s="430"/>
      <c r="X358" s="430"/>
      <c r="Y358" s="430"/>
      <c r="Z358" s="671"/>
      <c r="AA358" s="621">
        <f t="shared" si="99"/>
        <v>0</v>
      </c>
      <c r="AB358" s="440">
        <f t="shared" si="100"/>
        <v>0</v>
      </c>
      <c r="AC358" s="441"/>
      <c r="AD358" s="413">
        <f t="shared" si="95"/>
        <v>4</v>
      </c>
      <c r="AE358" s="641"/>
      <c r="AF358" s="690">
        <f t="shared" si="101"/>
        <v>0</v>
      </c>
      <c r="AG358" s="474">
        <f t="shared" si="102"/>
        <v>0</v>
      </c>
      <c r="AH358" s="482">
        <f t="shared" si="96"/>
        <v>0</v>
      </c>
      <c r="AI358" s="495"/>
      <c r="AJ358" s="496"/>
      <c r="AK358" s="496"/>
      <c r="AL358" s="496"/>
      <c r="AM358" s="496"/>
      <c r="AN358" s="496"/>
      <c r="AO358" s="496"/>
      <c r="AP358" s="496"/>
      <c r="AQ358" s="496"/>
      <c r="AR358" s="496"/>
      <c r="AS358" s="496"/>
      <c r="AT358" s="496"/>
      <c r="AU358" s="496"/>
      <c r="AV358" s="496"/>
      <c r="AW358" s="496"/>
      <c r="AX358" s="496"/>
      <c r="AY358" s="496"/>
      <c r="AZ358" s="496"/>
      <c r="BA358" s="496"/>
      <c r="BB358" s="496"/>
      <c r="BC358" s="496"/>
      <c r="BD358" s="496"/>
      <c r="BE358" s="496"/>
      <c r="BF358" s="496"/>
      <c r="BG358" s="496"/>
      <c r="BH358" s="496"/>
      <c r="BI358" s="496"/>
    </row>
    <row r="359" spans="1:61" s="190" customFormat="1" hidden="1" outlineLevel="1">
      <c r="A359" s="453">
        <f t="shared" si="97"/>
        <v>343</v>
      </c>
      <c r="B359" s="497" t="s">
        <v>152</v>
      </c>
      <c r="C359" s="498" t="s">
        <v>1024</v>
      </c>
      <c r="D359" s="407" t="s">
        <v>294</v>
      </c>
      <c r="E359" s="407">
        <v>4</v>
      </c>
      <c r="F359" s="498"/>
      <c r="G359" s="407"/>
      <c r="H359" s="430"/>
      <c r="I359" s="430">
        <v>1.0569999999999999</v>
      </c>
      <c r="J359" s="430">
        <f t="shared" si="98"/>
        <v>0</v>
      </c>
      <c r="K359" s="430"/>
      <c r="L359" s="430"/>
      <c r="M359" s="430"/>
      <c r="N359" s="430"/>
      <c r="O359" s="430"/>
      <c r="P359" s="430"/>
      <c r="Q359" s="430"/>
      <c r="R359" s="430"/>
      <c r="S359" s="430"/>
      <c r="T359" s="430"/>
      <c r="U359" s="430"/>
      <c r="V359" s="430"/>
      <c r="W359" s="430"/>
      <c r="X359" s="430"/>
      <c r="Y359" s="430"/>
      <c r="Z359" s="671"/>
      <c r="AA359" s="621">
        <f t="shared" si="99"/>
        <v>0</v>
      </c>
      <c r="AB359" s="440">
        <f t="shared" si="100"/>
        <v>0</v>
      </c>
      <c r="AC359" s="441"/>
      <c r="AD359" s="413">
        <f t="shared" si="95"/>
        <v>4</v>
      </c>
      <c r="AE359" s="641"/>
      <c r="AF359" s="690">
        <f t="shared" si="101"/>
        <v>0</v>
      </c>
      <c r="AG359" s="474">
        <f t="shared" si="102"/>
        <v>0</v>
      </c>
      <c r="AH359" s="482">
        <f t="shared" si="96"/>
        <v>0</v>
      </c>
      <c r="AI359" s="495"/>
      <c r="AJ359" s="496"/>
      <c r="AK359" s="496"/>
      <c r="AL359" s="496"/>
      <c r="AM359" s="496"/>
      <c r="AN359" s="496"/>
      <c r="AO359" s="496"/>
      <c r="AP359" s="496"/>
      <c r="AQ359" s="496"/>
      <c r="AR359" s="496"/>
      <c r="AS359" s="496"/>
      <c r="AT359" s="496"/>
      <c r="AU359" s="496"/>
      <c r="AV359" s="496"/>
      <c r="AW359" s="496"/>
      <c r="AX359" s="496"/>
      <c r="AY359" s="496"/>
      <c r="AZ359" s="496"/>
      <c r="BA359" s="496"/>
      <c r="BB359" s="496"/>
      <c r="BC359" s="496"/>
      <c r="BD359" s="496"/>
      <c r="BE359" s="496"/>
      <c r="BF359" s="496"/>
      <c r="BG359" s="496"/>
      <c r="BH359" s="496"/>
      <c r="BI359" s="496"/>
    </row>
    <row r="360" spans="1:61" s="190" customFormat="1" ht="30" hidden="1" outlineLevel="1">
      <c r="A360" s="453">
        <f t="shared" si="97"/>
        <v>344</v>
      </c>
      <c r="B360" s="497" t="s">
        <v>1039</v>
      </c>
      <c r="C360" s="498" t="s">
        <v>1040</v>
      </c>
      <c r="D360" s="407" t="s">
        <v>291</v>
      </c>
      <c r="E360" s="407">
        <v>10</v>
      </c>
      <c r="F360" s="498"/>
      <c r="G360" s="407"/>
      <c r="H360" s="430"/>
      <c r="I360" s="430">
        <v>0.13200000000000001</v>
      </c>
      <c r="J360" s="430">
        <f t="shared" si="98"/>
        <v>0</v>
      </c>
      <c r="K360" s="430"/>
      <c r="L360" s="430"/>
      <c r="M360" s="430"/>
      <c r="N360" s="430"/>
      <c r="O360" s="430"/>
      <c r="P360" s="430"/>
      <c r="Q360" s="430"/>
      <c r="R360" s="430"/>
      <c r="S360" s="430"/>
      <c r="T360" s="430"/>
      <c r="U360" s="430"/>
      <c r="V360" s="430"/>
      <c r="W360" s="430"/>
      <c r="X360" s="430"/>
      <c r="Y360" s="430"/>
      <c r="Z360" s="671"/>
      <c r="AA360" s="621">
        <f t="shared" si="99"/>
        <v>0</v>
      </c>
      <c r="AB360" s="440">
        <f t="shared" si="100"/>
        <v>0</v>
      </c>
      <c r="AC360" s="441"/>
      <c r="AD360" s="413">
        <f t="shared" si="95"/>
        <v>10</v>
      </c>
      <c r="AE360" s="641"/>
      <c r="AF360" s="690">
        <f t="shared" si="101"/>
        <v>0</v>
      </c>
      <c r="AG360" s="474">
        <f t="shared" si="102"/>
        <v>0</v>
      </c>
      <c r="AH360" s="482">
        <f t="shared" si="96"/>
        <v>0</v>
      </c>
      <c r="AI360" s="495"/>
      <c r="AJ360" s="496"/>
      <c r="AK360" s="496"/>
      <c r="AL360" s="496"/>
      <c r="AM360" s="496"/>
      <c r="AN360" s="496"/>
      <c r="AO360" s="496"/>
      <c r="AP360" s="496"/>
      <c r="AQ360" s="496"/>
      <c r="AR360" s="496"/>
      <c r="AS360" s="496"/>
      <c r="AT360" s="496"/>
      <c r="AU360" s="496"/>
      <c r="AV360" s="496"/>
      <c r="AW360" s="496"/>
      <c r="AX360" s="496"/>
      <c r="AY360" s="496"/>
      <c r="AZ360" s="496"/>
      <c r="BA360" s="496"/>
      <c r="BB360" s="496"/>
      <c r="BC360" s="496"/>
      <c r="BD360" s="496"/>
      <c r="BE360" s="496"/>
      <c r="BF360" s="496"/>
      <c r="BG360" s="496"/>
      <c r="BH360" s="496"/>
      <c r="BI360" s="496"/>
    </row>
    <row r="361" spans="1:61" s="190" customFormat="1" hidden="1" outlineLevel="1">
      <c r="A361" s="453">
        <f t="shared" si="97"/>
        <v>345</v>
      </c>
      <c r="B361" s="497" t="s">
        <v>1041</v>
      </c>
      <c r="C361" s="498" t="s">
        <v>1042</v>
      </c>
      <c r="D361" s="407" t="s">
        <v>294</v>
      </c>
      <c r="E361" s="407">
        <v>6</v>
      </c>
      <c r="F361" s="498"/>
      <c r="G361" s="407"/>
      <c r="H361" s="430"/>
      <c r="I361" s="430">
        <v>0.38200000000000001</v>
      </c>
      <c r="J361" s="430">
        <f t="shared" si="98"/>
        <v>0</v>
      </c>
      <c r="K361" s="430"/>
      <c r="L361" s="430"/>
      <c r="M361" s="430"/>
      <c r="N361" s="430"/>
      <c r="O361" s="430"/>
      <c r="P361" s="430"/>
      <c r="Q361" s="430"/>
      <c r="R361" s="430"/>
      <c r="S361" s="430"/>
      <c r="T361" s="430"/>
      <c r="U361" s="430"/>
      <c r="V361" s="430"/>
      <c r="W361" s="430"/>
      <c r="X361" s="430"/>
      <c r="Y361" s="430"/>
      <c r="Z361" s="671"/>
      <c r="AA361" s="621">
        <f t="shared" si="99"/>
        <v>0</v>
      </c>
      <c r="AB361" s="440">
        <f t="shared" si="100"/>
        <v>0</v>
      </c>
      <c r="AC361" s="441"/>
      <c r="AD361" s="413">
        <f t="shared" si="95"/>
        <v>6</v>
      </c>
      <c r="AE361" s="641"/>
      <c r="AF361" s="690">
        <f t="shared" si="101"/>
        <v>0</v>
      </c>
      <c r="AG361" s="474">
        <f t="shared" si="102"/>
        <v>0</v>
      </c>
      <c r="AH361" s="482">
        <f t="shared" si="96"/>
        <v>0</v>
      </c>
      <c r="AI361" s="495"/>
      <c r="AJ361" s="496"/>
      <c r="AK361" s="496"/>
      <c r="AL361" s="496"/>
      <c r="AM361" s="496"/>
      <c r="AN361" s="496"/>
      <c r="AO361" s="496"/>
      <c r="AP361" s="496"/>
      <c r="AQ361" s="496"/>
      <c r="AR361" s="496"/>
      <c r="AS361" s="496"/>
      <c r="AT361" s="496"/>
      <c r="AU361" s="496"/>
      <c r="AV361" s="496"/>
      <c r="AW361" s="496"/>
      <c r="AX361" s="496"/>
      <c r="AY361" s="496"/>
      <c r="AZ361" s="496"/>
      <c r="BA361" s="496"/>
      <c r="BB361" s="496"/>
      <c r="BC361" s="496"/>
      <c r="BD361" s="496"/>
      <c r="BE361" s="496"/>
      <c r="BF361" s="496"/>
      <c r="BG361" s="496"/>
      <c r="BH361" s="496"/>
      <c r="BI361" s="496"/>
    </row>
    <row r="362" spans="1:61" s="190" customFormat="1" hidden="1" outlineLevel="1">
      <c r="A362" s="453">
        <f t="shared" si="97"/>
        <v>346</v>
      </c>
      <c r="B362" s="497" t="s">
        <v>178</v>
      </c>
      <c r="C362" s="498" t="s">
        <v>179</v>
      </c>
      <c r="D362" s="407" t="s">
        <v>294</v>
      </c>
      <c r="E362" s="407">
        <v>8</v>
      </c>
      <c r="F362" s="498"/>
      <c r="G362" s="407"/>
      <c r="H362" s="430"/>
      <c r="I362" s="430">
        <v>14.07</v>
      </c>
      <c r="J362" s="430">
        <f t="shared" si="98"/>
        <v>0</v>
      </c>
      <c r="K362" s="430"/>
      <c r="L362" s="430"/>
      <c r="M362" s="430"/>
      <c r="N362" s="430"/>
      <c r="O362" s="430"/>
      <c r="P362" s="430"/>
      <c r="Q362" s="430"/>
      <c r="R362" s="430"/>
      <c r="S362" s="430"/>
      <c r="T362" s="430"/>
      <c r="U362" s="430"/>
      <c r="V362" s="430"/>
      <c r="W362" s="430"/>
      <c r="X362" s="430"/>
      <c r="Y362" s="430"/>
      <c r="Z362" s="671"/>
      <c r="AA362" s="621">
        <f t="shared" si="99"/>
        <v>0</v>
      </c>
      <c r="AB362" s="440">
        <f t="shared" si="100"/>
        <v>0</v>
      </c>
      <c r="AC362" s="441"/>
      <c r="AD362" s="413">
        <f t="shared" si="95"/>
        <v>8</v>
      </c>
      <c r="AE362" s="641"/>
      <c r="AF362" s="690">
        <f t="shared" si="101"/>
        <v>0</v>
      </c>
      <c r="AG362" s="474">
        <f t="shared" si="102"/>
        <v>0</v>
      </c>
      <c r="AH362" s="482">
        <f t="shared" si="96"/>
        <v>0</v>
      </c>
      <c r="AI362" s="495"/>
      <c r="AJ362" s="496"/>
      <c r="AK362" s="496"/>
      <c r="AL362" s="496"/>
      <c r="AM362" s="496"/>
      <c r="AN362" s="496"/>
      <c r="AO362" s="496"/>
      <c r="AP362" s="496"/>
      <c r="AQ362" s="496"/>
      <c r="AR362" s="496"/>
      <c r="AS362" s="496"/>
      <c r="AT362" s="496"/>
      <c r="AU362" s="496"/>
      <c r="AV362" s="496"/>
      <c r="AW362" s="496"/>
      <c r="AX362" s="496"/>
      <c r="AY362" s="496"/>
      <c r="AZ362" s="496"/>
      <c r="BA362" s="496"/>
      <c r="BB362" s="496"/>
      <c r="BC362" s="496"/>
      <c r="BD362" s="496"/>
      <c r="BE362" s="496"/>
      <c r="BF362" s="496"/>
      <c r="BG362" s="496"/>
      <c r="BH362" s="496"/>
      <c r="BI362" s="496"/>
    </row>
    <row r="363" spans="1:61" s="190" customFormat="1" hidden="1" outlineLevel="1">
      <c r="A363" s="453">
        <f t="shared" si="97"/>
        <v>347</v>
      </c>
      <c r="B363" s="497" t="s">
        <v>158</v>
      </c>
      <c r="C363" s="498" t="s">
        <v>159</v>
      </c>
      <c r="D363" s="407" t="s">
        <v>291</v>
      </c>
      <c r="E363" s="407">
        <v>50</v>
      </c>
      <c r="F363" s="498"/>
      <c r="G363" s="407"/>
      <c r="H363" s="430"/>
      <c r="I363" s="430">
        <v>0.63</v>
      </c>
      <c r="J363" s="430">
        <f t="shared" si="98"/>
        <v>0</v>
      </c>
      <c r="K363" s="430"/>
      <c r="L363" s="430"/>
      <c r="M363" s="430"/>
      <c r="N363" s="430"/>
      <c r="O363" s="430"/>
      <c r="P363" s="430"/>
      <c r="Q363" s="430"/>
      <c r="R363" s="430"/>
      <c r="S363" s="430"/>
      <c r="T363" s="430"/>
      <c r="U363" s="430"/>
      <c r="V363" s="430"/>
      <c r="W363" s="430"/>
      <c r="X363" s="430"/>
      <c r="Y363" s="430"/>
      <c r="Z363" s="671"/>
      <c r="AA363" s="621">
        <f t="shared" si="99"/>
        <v>0</v>
      </c>
      <c r="AB363" s="440">
        <f t="shared" si="100"/>
        <v>0</v>
      </c>
      <c r="AC363" s="441"/>
      <c r="AD363" s="413">
        <f t="shared" si="95"/>
        <v>50</v>
      </c>
      <c r="AE363" s="641"/>
      <c r="AF363" s="690">
        <f t="shared" si="101"/>
        <v>0</v>
      </c>
      <c r="AG363" s="474">
        <f t="shared" si="102"/>
        <v>0</v>
      </c>
      <c r="AH363" s="482">
        <f t="shared" si="96"/>
        <v>0</v>
      </c>
      <c r="AI363" s="495"/>
      <c r="AJ363" s="496"/>
      <c r="AK363" s="496"/>
      <c r="AL363" s="496"/>
      <c r="AM363" s="496"/>
      <c r="AN363" s="496"/>
      <c r="AO363" s="496"/>
      <c r="AP363" s="496"/>
      <c r="AQ363" s="496"/>
      <c r="AR363" s="496"/>
      <c r="AS363" s="496"/>
      <c r="AT363" s="496"/>
      <c r="AU363" s="496"/>
      <c r="AV363" s="496"/>
      <c r="AW363" s="496"/>
      <c r="AX363" s="496"/>
      <c r="AY363" s="496"/>
      <c r="AZ363" s="496"/>
      <c r="BA363" s="496"/>
      <c r="BB363" s="496"/>
      <c r="BC363" s="496"/>
      <c r="BD363" s="496"/>
      <c r="BE363" s="496"/>
      <c r="BF363" s="496"/>
      <c r="BG363" s="496"/>
      <c r="BH363" s="496"/>
      <c r="BI363" s="496"/>
    </row>
    <row r="364" spans="1:61" s="190" customFormat="1" hidden="1" outlineLevel="1">
      <c r="A364" s="453">
        <f t="shared" si="97"/>
        <v>348</v>
      </c>
      <c r="B364" s="497" t="s">
        <v>158</v>
      </c>
      <c r="C364" s="498" t="s">
        <v>159</v>
      </c>
      <c r="D364" s="407" t="s">
        <v>291</v>
      </c>
      <c r="E364" s="407">
        <v>25</v>
      </c>
      <c r="F364" s="498"/>
      <c r="G364" s="407"/>
      <c r="H364" s="430"/>
      <c r="I364" s="430">
        <v>0.63</v>
      </c>
      <c r="J364" s="430">
        <f t="shared" si="98"/>
        <v>0</v>
      </c>
      <c r="K364" s="430"/>
      <c r="L364" s="430"/>
      <c r="M364" s="430"/>
      <c r="N364" s="430"/>
      <c r="O364" s="430"/>
      <c r="P364" s="430"/>
      <c r="Q364" s="430"/>
      <c r="R364" s="430"/>
      <c r="S364" s="430"/>
      <c r="T364" s="430"/>
      <c r="U364" s="430"/>
      <c r="V364" s="430"/>
      <c r="W364" s="430"/>
      <c r="X364" s="430"/>
      <c r="Y364" s="430"/>
      <c r="Z364" s="671"/>
      <c r="AA364" s="621">
        <f t="shared" si="99"/>
        <v>0</v>
      </c>
      <c r="AB364" s="440">
        <f t="shared" si="100"/>
        <v>0</v>
      </c>
      <c r="AC364" s="441"/>
      <c r="AD364" s="413">
        <f t="shared" si="95"/>
        <v>25</v>
      </c>
      <c r="AE364" s="641"/>
      <c r="AF364" s="690">
        <f t="shared" si="101"/>
        <v>0</v>
      </c>
      <c r="AG364" s="474">
        <f t="shared" si="102"/>
        <v>0</v>
      </c>
      <c r="AH364" s="482">
        <f t="shared" si="96"/>
        <v>0</v>
      </c>
      <c r="AI364" s="495"/>
      <c r="AJ364" s="496"/>
      <c r="AK364" s="496"/>
      <c r="AL364" s="496"/>
      <c r="AM364" s="496"/>
      <c r="AN364" s="496"/>
      <c r="AO364" s="496"/>
      <c r="AP364" s="496"/>
      <c r="AQ364" s="496"/>
      <c r="AR364" s="496"/>
      <c r="AS364" s="496"/>
      <c r="AT364" s="496"/>
      <c r="AU364" s="496"/>
      <c r="AV364" s="496"/>
      <c r="AW364" s="496"/>
      <c r="AX364" s="496"/>
      <c r="AY364" s="496"/>
      <c r="AZ364" s="496"/>
      <c r="BA364" s="496"/>
      <c r="BB364" s="496"/>
      <c r="BC364" s="496"/>
      <c r="BD364" s="496"/>
      <c r="BE364" s="496"/>
      <c r="BF364" s="496"/>
      <c r="BG364" s="496"/>
      <c r="BH364" s="496"/>
      <c r="BI364" s="496"/>
    </row>
    <row r="365" spans="1:61" s="190" customFormat="1" ht="45" hidden="1" outlineLevel="1">
      <c r="A365" s="453">
        <f t="shared" si="97"/>
        <v>349</v>
      </c>
      <c r="B365" s="497" t="s">
        <v>1043</v>
      </c>
      <c r="C365" s="498" t="s">
        <v>1044</v>
      </c>
      <c r="D365" s="407" t="s">
        <v>291</v>
      </c>
      <c r="E365" s="407">
        <v>125</v>
      </c>
      <c r="F365" s="498"/>
      <c r="G365" s="407"/>
      <c r="H365" s="430"/>
      <c r="I365" s="430">
        <v>0.13700000000000001</v>
      </c>
      <c r="J365" s="430">
        <f t="shared" si="98"/>
        <v>0</v>
      </c>
      <c r="K365" s="430"/>
      <c r="L365" s="430"/>
      <c r="M365" s="430"/>
      <c r="N365" s="430"/>
      <c r="O365" s="430"/>
      <c r="P365" s="430"/>
      <c r="Q365" s="430"/>
      <c r="R365" s="430"/>
      <c r="S365" s="430"/>
      <c r="T365" s="430"/>
      <c r="U365" s="430"/>
      <c r="V365" s="430"/>
      <c r="W365" s="430"/>
      <c r="X365" s="430"/>
      <c r="Y365" s="430"/>
      <c r="Z365" s="671"/>
      <c r="AA365" s="621">
        <f t="shared" si="99"/>
        <v>0</v>
      </c>
      <c r="AB365" s="440">
        <f t="shared" si="100"/>
        <v>0</v>
      </c>
      <c r="AC365" s="441"/>
      <c r="AD365" s="413">
        <f t="shared" si="95"/>
        <v>125</v>
      </c>
      <c r="AE365" s="641"/>
      <c r="AF365" s="690">
        <f t="shared" si="101"/>
        <v>0</v>
      </c>
      <c r="AG365" s="474">
        <f t="shared" si="102"/>
        <v>0</v>
      </c>
      <c r="AH365" s="482">
        <f t="shared" si="96"/>
        <v>0</v>
      </c>
      <c r="AI365" s="495"/>
      <c r="AJ365" s="496"/>
      <c r="AK365" s="496"/>
      <c r="AL365" s="496"/>
      <c r="AM365" s="496"/>
      <c r="AN365" s="496"/>
      <c r="AO365" s="496"/>
      <c r="AP365" s="496"/>
      <c r="AQ365" s="496"/>
      <c r="AR365" s="496"/>
      <c r="AS365" s="496"/>
      <c r="AT365" s="496"/>
      <c r="AU365" s="496"/>
      <c r="AV365" s="496"/>
      <c r="AW365" s="496"/>
      <c r="AX365" s="496"/>
      <c r="AY365" s="496"/>
      <c r="AZ365" s="496"/>
      <c r="BA365" s="496"/>
      <c r="BB365" s="496"/>
      <c r="BC365" s="496"/>
      <c r="BD365" s="496"/>
      <c r="BE365" s="496"/>
      <c r="BF365" s="496"/>
      <c r="BG365" s="496"/>
      <c r="BH365" s="496"/>
      <c r="BI365" s="496"/>
    </row>
    <row r="366" spans="1:61" s="190" customFormat="1" ht="45" hidden="1" outlineLevel="1">
      <c r="A366" s="453">
        <f t="shared" si="97"/>
        <v>350</v>
      </c>
      <c r="B366" s="497" t="s">
        <v>1045</v>
      </c>
      <c r="C366" s="498" t="s">
        <v>1046</v>
      </c>
      <c r="D366" s="407" t="s">
        <v>291</v>
      </c>
      <c r="E366" s="407">
        <v>100</v>
      </c>
      <c r="F366" s="498"/>
      <c r="G366" s="407"/>
      <c r="H366" s="430"/>
      <c r="I366" s="430">
        <v>0.16700000000000001</v>
      </c>
      <c r="J366" s="430">
        <f t="shared" si="98"/>
        <v>0</v>
      </c>
      <c r="K366" s="430"/>
      <c r="L366" s="430"/>
      <c r="M366" s="430"/>
      <c r="N366" s="430"/>
      <c r="O366" s="430"/>
      <c r="P366" s="430"/>
      <c r="Q366" s="430"/>
      <c r="R366" s="430"/>
      <c r="S366" s="430"/>
      <c r="T366" s="430"/>
      <c r="U366" s="430"/>
      <c r="V366" s="430"/>
      <c r="W366" s="430"/>
      <c r="X366" s="430"/>
      <c r="Y366" s="430"/>
      <c r="Z366" s="671"/>
      <c r="AA366" s="621">
        <f t="shared" si="99"/>
        <v>0</v>
      </c>
      <c r="AB366" s="440">
        <f t="shared" si="100"/>
        <v>0</v>
      </c>
      <c r="AC366" s="441"/>
      <c r="AD366" s="413">
        <f t="shared" si="95"/>
        <v>100</v>
      </c>
      <c r="AE366" s="641"/>
      <c r="AF366" s="690">
        <f t="shared" si="101"/>
        <v>0</v>
      </c>
      <c r="AG366" s="474">
        <f t="shared" si="102"/>
        <v>0</v>
      </c>
      <c r="AH366" s="482">
        <f t="shared" si="96"/>
        <v>0</v>
      </c>
      <c r="AI366" s="495"/>
      <c r="AJ366" s="496"/>
      <c r="AK366" s="496"/>
      <c r="AL366" s="496"/>
      <c r="AM366" s="496"/>
      <c r="AN366" s="496"/>
      <c r="AO366" s="496"/>
      <c r="AP366" s="496"/>
      <c r="AQ366" s="496"/>
      <c r="AR366" s="496"/>
      <c r="AS366" s="496"/>
      <c r="AT366" s="496"/>
      <c r="AU366" s="496"/>
      <c r="AV366" s="496"/>
      <c r="AW366" s="496"/>
      <c r="AX366" s="496"/>
      <c r="AY366" s="496"/>
      <c r="AZ366" s="496"/>
      <c r="BA366" s="496"/>
      <c r="BB366" s="496"/>
      <c r="BC366" s="496"/>
      <c r="BD366" s="496"/>
      <c r="BE366" s="496"/>
      <c r="BF366" s="496"/>
      <c r="BG366" s="496"/>
      <c r="BH366" s="496"/>
      <c r="BI366" s="496"/>
    </row>
    <row r="367" spans="1:61" s="190" customFormat="1" ht="45" hidden="1" outlineLevel="1">
      <c r="A367" s="453">
        <f t="shared" si="97"/>
        <v>351</v>
      </c>
      <c r="B367" s="497" t="s">
        <v>142</v>
      </c>
      <c r="C367" s="498" t="s">
        <v>143</v>
      </c>
      <c r="D367" s="407" t="s">
        <v>291</v>
      </c>
      <c r="E367" s="407">
        <v>70</v>
      </c>
      <c r="F367" s="498"/>
      <c r="G367" s="407"/>
      <c r="H367" s="430"/>
      <c r="I367" s="430">
        <v>0.18</v>
      </c>
      <c r="J367" s="430">
        <f t="shared" si="98"/>
        <v>0</v>
      </c>
      <c r="K367" s="430"/>
      <c r="L367" s="430"/>
      <c r="M367" s="430"/>
      <c r="N367" s="430"/>
      <c r="O367" s="430"/>
      <c r="P367" s="430"/>
      <c r="Q367" s="430"/>
      <c r="R367" s="430"/>
      <c r="S367" s="430"/>
      <c r="T367" s="430"/>
      <c r="U367" s="430"/>
      <c r="V367" s="430"/>
      <c r="W367" s="430"/>
      <c r="X367" s="430"/>
      <c r="Y367" s="430"/>
      <c r="Z367" s="671"/>
      <c r="AA367" s="621">
        <f t="shared" si="99"/>
        <v>0</v>
      </c>
      <c r="AB367" s="440">
        <f t="shared" si="100"/>
        <v>0</v>
      </c>
      <c r="AC367" s="441"/>
      <c r="AD367" s="413">
        <f t="shared" si="95"/>
        <v>70</v>
      </c>
      <c r="AE367" s="641"/>
      <c r="AF367" s="690">
        <f t="shared" si="101"/>
        <v>0</v>
      </c>
      <c r="AG367" s="474">
        <f t="shared" si="102"/>
        <v>0</v>
      </c>
      <c r="AH367" s="482">
        <f t="shared" si="96"/>
        <v>0</v>
      </c>
      <c r="AI367" s="495"/>
      <c r="AJ367" s="496"/>
      <c r="AK367" s="496"/>
      <c r="AL367" s="496"/>
      <c r="AM367" s="496"/>
      <c r="AN367" s="496"/>
      <c r="AO367" s="496"/>
      <c r="AP367" s="496"/>
      <c r="AQ367" s="496"/>
      <c r="AR367" s="496"/>
      <c r="AS367" s="496"/>
      <c r="AT367" s="496"/>
      <c r="AU367" s="496"/>
      <c r="AV367" s="496"/>
      <c r="AW367" s="496"/>
      <c r="AX367" s="496"/>
      <c r="AY367" s="496"/>
      <c r="AZ367" s="496"/>
      <c r="BA367" s="496"/>
      <c r="BB367" s="496"/>
      <c r="BC367" s="496"/>
      <c r="BD367" s="496"/>
      <c r="BE367" s="496"/>
      <c r="BF367" s="496"/>
      <c r="BG367" s="496"/>
      <c r="BH367" s="496"/>
      <c r="BI367" s="496"/>
    </row>
    <row r="368" spans="1:61" s="190" customFormat="1" ht="45" hidden="1" outlineLevel="1">
      <c r="A368" s="453">
        <f t="shared" si="97"/>
        <v>352</v>
      </c>
      <c r="B368" s="497" t="s">
        <v>142</v>
      </c>
      <c r="C368" s="498" t="s">
        <v>143</v>
      </c>
      <c r="D368" s="407" t="s">
        <v>291</v>
      </c>
      <c r="E368" s="407">
        <v>200</v>
      </c>
      <c r="F368" s="498"/>
      <c r="G368" s="407"/>
      <c r="H368" s="430"/>
      <c r="I368" s="430">
        <v>0.18</v>
      </c>
      <c r="J368" s="430">
        <f t="shared" si="98"/>
        <v>0</v>
      </c>
      <c r="K368" s="430"/>
      <c r="L368" s="430"/>
      <c r="M368" s="430"/>
      <c r="N368" s="430"/>
      <c r="O368" s="430"/>
      <c r="P368" s="430"/>
      <c r="Q368" s="430"/>
      <c r="R368" s="430"/>
      <c r="S368" s="430"/>
      <c r="T368" s="430"/>
      <c r="U368" s="430"/>
      <c r="V368" s="430"/>
      <c r="W368" s="430"/>
      <c r="X368" s="430"/>
      <c r="Y368" s="430"/>
      <c r="Z368" s="671"/>
      <c r="AA368" s="621">
        <f t="shared" si="99"/>
        <v>0</v>
      </c>
      <c r="AB368" s="440">
        <f t="shared" si="100"/>
        <v>0</v>
      </c>
      <c r="AC368" s="441"/>
      <c r="AD368" s="413">
        <f t="shared" si="95"/>
        <v>200</v>
      </c>
      <c r="AE368" s="641"/>
      <c r="AF368" s="690">
        <f t="shared" si="101"/>
        <v>0</v>
      </c>
      <c r="AG368" s="474">
        <f t="shared" si="102"/>
        <v>0</v>
      </c>
      <c r="AH368" s="482">
        <f t="shared" si="96"/>
        <v>0</v>
      </c>
      <c r="AI368" s="495"/>
      <c r="AJ368" s="496"/>
      <c r="AK368" s="496"/>
      <c r="AL368" s="496"/>
      <c r="AM368" s="496"/>
      <c r="AN368" s="496"/>
      <c r="AO368" s="496"/>
      <c r="AP368" s="496"/>
      <c r="AQ368" s="496"/>
      <c r="AR368" s="496"/>
      <c r="AS368" s="496"/>
      <c r="AT368" s="496"/>
      <c r="AU368" s="496"/>
      <c r="AV368" s="496"/>
      <c r="AW368" s="496"/>
      <c r="AX368" s="496"/>
      <c r="AY368" s="496"/>
      <c r="AZ368" s="496"/>
      <c r="BA368" s="496"/>
      <c r="BB368" s="496"/>
      <c r="BC368" s="496"/>
      <c r="BD368" s="496"/>
      <c r="BE368" s="496"/>
      <c r="BF368" s="496"/>
      <c r="BG368" s="496"/>
      <c r="BH368" s="496"/>
      <c r="BI368" s="496"/>
    </row>
    <row r="369" spans="1:61" s="190" customFormat="1" ht="45" hidden="1" outlineLevel="1">
      <c r="A369" s="453">
        <f t="shared" si="97"/>
        <v>353</v>
      </c>
      <c r="B369" s="497" t="s">
        <v>142</v>
      </c>
      <c r="C369" s="498" t="s">
        <v>143</v>
      </c>
      <c r="D369" s="407" t="s">
        <v>291</v>
      </c>
      <c r="E369" s="407">
        <v>350</v>
      </c>
      <c r="F369" s="498"/>
      <c r="G369" s="407"/>
      <c r="H369" s="430"/>
      <c r="I369" s="430">
        <v>0.18</v>
      </c>
      <c r="J369" s="430">
        <f t="shared" si="98"/>
        <v>0</v>
      </c>
      <c r="K369" s="430"/>
      <c r="L369" s="430"/>
      <c r="M369" s="430"/>
      <c r="N369" s="430"/>
      <c r="O369" s="430"/>
      <c r="P369" s="430"/>
      <c r="Q369" s="430"/>
      <c r="R369" s="430"/>
      <c r="S369" s="430"/>
      <c r="T369" s="430"/>
      <c r="U369" s="430"/>
      <c r="V369" s="430"/>
      <c r="W369" s="430"/>
      <c r="X369" s="430"/>
      <c r="Y369" s="430"/>
      <c r="Z369" s="671"/>
      <c r="AA369" s="621">
        <f t="shared" si="99"/>
        <v>0</v>
      </c>
      <c r="AB369" s="440">
        <f t="shared" si="100"/>
        <v>0</v>
      </c>
      <c r="AC369" s="441"/>
      <c r="AD369" s="413">
        <f t="shared" si="95"/>
        <v>350</v>
      </c>
      <c r="AE369" s="641"/>
      <c r="AF369" s="690">
        <f t="shared" si="101"/>
        <v>0</v>
      </c>
      <c r="AG369" s="474">
        <f t="shared" si="102"/>
        <v>0</v>
      </c>
      <c r="AH369" s="482">
        <f t="shared" si="96"/>
        <v>0</v>
      </c>
      <c r="AI369" s="495"/>
      <c r="AJ369" s="496"/>
      <c r="AK369" s="496"/>
      <c r="AL369" s="496"/>
      <c r="AM369" s="496"/>
      <c r="AN369" s="496"/>
      <c r="AO369" s="496"/>
      <c r="AP369" s="496"/>
      <c r="AQ369" s="496"/>
      <c r="AR369" s="496"/>
      <c r="AS369" s="496"/>
      <c r="AT369" s="496"/>
      <c r="AU369" s="496"/>
      <c r="AV369" s="496"/>
      <c r="AW369" s="496"/>
      <c r="AX369" s="496"/>
      <c r="AY369" s="496"/>
      <c r="AZ369" s="496"/>
      <c r="BA369" s="496"/>
      <c r="BB369" s="496"/>
      <c r="BC369" s="496"/>
      <c r="BD369" s="496"/>
      <c r="BE369" s="496"/>
      <c r="BF369" s="496"/>
      <c r="BG369" s="496"/>
      <c r="BH369" s="496"/>
      <c r="BI369" s="496"/>
    </row>
    <row r="370" spans="1:61" s="190" customFormat="1" ht="45" hidden="1" outlineLevel="1">
      <c r="A370" s="453">
        <f t="shared" si="97"/>
        <v>354</v>
      </c>
      <c r="B370" s="497" t="s">
        <v>144</v>
      </c>
      <c r="C370" s="498" t="s">
        <v>145</v>
      </c>
      <c r="D370" s="407" t="s">
        <v>291</v>
      </c>
      <c r="E370" s="407">
        <v>950</v>
      </c>
      <c r="F370" s="498"/>
      <c r="G370" s="407"/>
      <c r="H370" s="430"/>
      <c r="I370" s="430">
        <v>0.13200000000000001</v>
      </c>
      <c r="J370" s="430">
        <f t="shared" si="98"/>
        <v>0</v>
      </c>
      <c r="K370" s="430"/>
      <c r="L370" s="430"/>
      <c r="M370" s="430"/>
      <c r="N370" s="430"/>
      <c r="O370" s="430"/>
      <c r="P370" s="430"/>
      <c r="Q370" s="430"/>
      <c r="R370" s="430"/>
      <c r="S370" s="430"/>
      <c r="T370" s="430"/>
      <c r="U370" s="430"/>
      <c r="V370" s="430"/>
      <c r="W370" s="430"/>
      <c r="X370" s="430"/>
      <c r="Y370" s="430"/>
      <c r="Z370" s="671"/>
      <c r="AA370" s="621">
        <f t="shared" si="99"/>
        <v>0</v>
      </c>
      <c r="AB370" s="440">
        <f t="shared" si="100"/>
        <v>0</v>
      </c>
      <c r="AC370" s="441"/>
      <c r="AD370" s="413">
        <f t="shared" si="95"/>
        <v>950</v>
      </c>
      <c r="AE370" s="641"/>
      <c r="AF370" s="690">
        <f t="shared" si="101"/>
        <v>0</v>
      </c>
      <c r="AG370" s="474">
        <f t="shared" si="102"/>
        <v>0</v>
      </c>
      <c r="AH370" s="482">
        <f t="shared" ref="AH370:AH373" si="103">AB370-AG370</f>
        <v>0</v>
      </c>
      <c r="AI370" s="495"/>
      <c r="AJ370" s="496"/>
      <c r="AK370" s="496"/>
      <c r="AL370" s="496"/>
      <c r="AM370" s="496"/>
      <c r="AN370" s="496"/>
      <c r="AO370" s="496"/>
      <c r="AP370" s="496"/>
      <c r="AQ370" s="496"/>
      <c r="AR370" s="496"/>
      <c r="AS370" s="496"/>
      <c r="AT370" s="496"/>
      <c r="AU370" s="496"/>
      <c r="AV370" s="496"/>
      <c r="AW370" s="496"/>
      <c r="AX370" s="496"/>
      <c r="AY370" s="496"/>
      <c r="AZ370" s="496"/>
      <c r="BA370" s="496"/>
      <c r="BB370" s="496"/>
      <c r="BC370" s="496"/>
      <c r="BD370" s="496"/>
      <c r="BE370" s="496"/>
      <c r="BF370" s="496"/>
      <c r="BG370" s="496"/>
      <c r="BH370" s="496"/>
      <c r="BI370" s="496"/>
    </row>
    <row r="371" spans="1:61" s="190" customFormat="1" ht="45" hidden="1" outlineLevel="1">
      <c r="A371" s="453">
        <f t="shared" si="97"/>
        <v>355</v>
      </c>
      <c r="B371" s="497" t="s">
        <v>180</v>
      </c>
      <c r="C371" s="498" t="s">
        <v>181</v>
      </c>
      <c r="D371" s="407" t="s">
        <v>291</v>
      </c>
      <c r="E371" s="407">
        <v>120</v>
      </c>
      <c r="F371" s="498"/>
      <c r="G371" s="407"/>
      <c r="H371" s="430"/>
      <c r="I371" s="430">
        <v>0.13200000000000001</v>
      </c>
      <c r="J371" s="430">
        <f t="shared" si="98"/>
        <v>0</v>
      </c>
      <c r="K371" s="430"/>
      <c r="L371" s="430"/>
      <c r="M371" s="430"/>
      <c r="N371" s="430"/>
      <c r="O371" s="430"/>
      <c r="P371" s="430"/>
      <c r="Q371" s="430"/>
      <c r="R371" s="430"/>
      <c r="S371" s="430"/>
      <c r="T371" s="430"/>
      <c r="U371" s="430"/>
      <c r="V371" s="430"/>
      <c r="W371" s="430"/>
      <c r="X371" s="430"/>
      <c r="Y371" s="430"/>
      <c r="Z371" s="671"/>
      <c r="AA371" s="621">
        <f t="shared" si="99"/>
        <v>0</v>
      </c>
      <c r="AB371" s="440">
        <f t="shared" si="100"/>
        <v>0</v>
      </c>
      <c r="AC371" s="441"/>
      <c r="AD371" s="413">
        <f t="shared" si="95"/>
        <v>120</v>
      </c>
      <c r="AE371" s="641"/>
      <c r="AF371" s="690">
        <f t="shared" si="101"/>
        <v>0</v>
      </c>
      <c r="AG371" s="474">
        <f t="shared" si="102"/>
        <v>0</v>
      </c>
      <c r="AH371" s="482">
        <f t="shared" si="103"/>
        <v>0</v>
      </c>
      <c r="AI371" s="495"/>
      <c r="AJ371" s="496"/>
      <c r="AK371" s="496"/>
      <c r="AL371" s="496"/>
      <c r="AM371" s="496"/>
      <c r="AN371" s="496"/>
      <c r="AO371" s="496"/>
      <c r="AP371" s="496"/>
      <c r="AQ371" s="496"/>
      <c r="AR371" s="496"/>
      <c r="AS371" s="496"/>
      <c r="AT371" s="496"/>
      <c r="AU371" s="496"/>
      <c r="AV371" s="496"/>
      <c r="AW371" s="496"/>
      <c r="AX371" s="496"/>
      <c r="AY371" s="496"/>
      <c r="AZ371" s="496"/>
      <c r="BA371" s="496"/>
      <c r="BB371" s="496"/>
      <c r="BC371" s="496"/>
      <c r="BD371" s="496"/>
      <c r="BE371" s="496"/>
      <c r="BF371" s="496"/>
      <c r="BG371" s="496"/>
      <c r="BH371" s="496"/>
      <c r="BI371" s="496"/>
    </row>
    <row r="372" spans="1:61" s="190" customFormat="1" ht="45" hidden="1" outlineLevel="1">
      <c r="A372" s="453">
        <f t="shared" si="97"/>
        <v>356</v>
      </c>
      <c r="B372" s="497" t="s">
        <v>180</v>
      </c>
      <c r="C372" s="498" t="s">
        <v>181</v>
      </c>
      <c r="D372" s="407" t="s">
        <v>291</v>
      </c>
      <c r="E372" s="407">
        <v>600</v>
      </c>
      <c r="F372" s="498"/>
      <c r="G372" s="407"/>
      <c r="H372" s="430"/>
      <c r="I372" s="430">
        <v>0.13200000000000001</v>
      </c>
      <c r="J372" s="430">
        <f t="shared" si="98"/>
        <v>0</v>
      </c>
      <c r="K372" s="430"/>
      <c r="L372" s="430"/>
      <c r="M372" s="430"/>
      <c r="N372" s="430"/>
      <c r="O372" s="430"/>
      <c r="P372" s="430"/>
      <c r="Q372" s="430"/>
      <c r="R372" s="430"/>
      <c r="S372" s="430"/>
      <c r="T372" s="430"/>
      <c r="U372" s="430"/>
      <c r="V372" s="430"/>
      <c r="W372" s="430"/>
      <c r="X372" s="430"/>
      <c r="Y372" s="430"/>
      <c r="Z372" s="671"/>
      <c r="AA372" s="621">
        <f t="shared" si="99"/>
        <v>0</v>
      </c>
      <c r="AB372" s="440">
        <f t="shared" si="100"/>
        <v>0</v>
      </c>
      <c r="AC372" s="441"/>
      <c r="AD372" s="413">
        <f t="shared" si="95"/>
        <v>600</v>
      </c>
      <c r="AE372" s="641"/>
      <c r="AF372" s="690">
        <f t="shared" si="101"/>
        <v>0</v>
      </c>
      <c r="AG372" s="474">
        <f t="shared" si="102"/>
        <v>0</v>
      </c>
      <c r="AH372" s="482">
        <f t="shared" si="103"/>
        <v>0</v>
      </c>
      <c r="AI372" s="495"/>
      <c r="AJ372" s="496"/>
      <c r="AK372" s="496"/>
      <c r="AL372" s="496"/>
      <c r="AM372" s="496"/>
      <c r="AN372" s="496"/>
      <c r="AO372" s="496"/>
      <c r="AP372" s="496"/>
      <c r="AQ372" s="496"/>
      <c r="AR372" s="496"/>
      <c r="AS372" s="496"/>
      <c r="AT372" s="496"/>
      <c r="AU372" s="496"/>
      <c r="AV372" s="496"/>
      <c r="AW372" s="496"/>
      <c r="AX372" s="496"/>
      <c r="AY372" s="496"/>
      <c r="AZ372" s="496"/>
      <c r="BA372" s="496"/>
      <c r="BB372" s="496"/>
      <c r="BC372" s="496"/>
      <c r="BD372" s="496"/>
      <c r="BE372" s="496"/>
      <c r="BF372" s="496"/>
      <c r="BG372" s="496"/>
      <c r="BH372" s="496"/>
      <c r="BI372" s="496"/>
    </row>
    <row r="373" spans="1:61" s="190" customFormat="1" ht="30" hidden="1" outlineLevel="1">
      <c r="A373" s="453">
        <f t="shared" si="97"/>
        <v>357</v>
      </c>
      <c r="B373" s="497" t="s">
        <v>182</v>
      </c>
      <c r="C373" s="498" t="s">
        <v>183</v>
      </c>
      <c r="D373" s="407" t="s">
        <v>291</v>
      </c>
      <c r="E373" s="407">
        <v>450</v>
      </c>
      <c r="F373" s="498"/>
      <c r="G373" s="407"/>
      <c r="H373" s="430"/>
      <c r="I373" s="430">
        <v>0.16900000000000001</v>
      </c>
      <c r="J373" s="430">
        <f t="shared" si="98"/>
        <v>0</v>
      </c>
      <c r="K373" s="430"/>
      <c r="L373" s="430"/>
      <c r="M373" s="430"/>
      <c r="N373" s="430"/>
      <c r="O373" s="430"/>
      <c r="P373" s="430"/>
      <c r="Q373" s="430"/>
      <c r="R373" s="430"/>
      <c r="S373" s="430"/>
      <c r="T373" s="430"/>
      <c r="U373" s="430"/>
      <c r="V373" s="430"/>
      <c r="W373" s="430"/>
      <c r="X373" s="430"/>
      <c r="Y373" s="430"/>
      <c r="Z373" s="671"/>
      <c r="AA373" s="621">
        <f t="shared" si="99"/>
        <v>0</v>
      </c>
      <c r="AB373" s="440">
        <f t="shared" si="100"/>
        <v>0</v>
      </c>
      <c r="AC373" s="441"/>
      <c r="AD373" s="413">
        <f t="shared" si="95"/>
        <v>450</v>
      </c>
      <c r="AE373" s="641"/>
      <c r="AF373" s="690">
        <f t="shared" si="101"/>
        <v>0</v>
      </c>
      <c r="AG373" s="474">
        <f t="shared" si="102"/>
        <v>0</v>
      </c>
      <c r="AH373" s="482">
        <f t="shared" si="103"/>
        <v>0</v>
      </c>
      <c r="AI373" s="495"/>
      <c r="AJ373" s="496"/>
      <c r="AK373" s="496"/>
      <c r="AL373" s="496"/>
      <c r="AM373" s="496"/>
      <c r="AN373" s="496"/>
      <c r="AO373" s="496"/>
      <c r="AP373" s="496"/>
      <c r="AQ373" s="496"/>
      <c r="AR373" s="496"/>
      <c r="AS373" s="496"/>
      <c r="AT373" s="496"/>
      <c r="AU373" s="496"/>
      <c r="AV373" s="496"/>
      <c r="AW373" s="496"/>
      <c r="AX373" s="496"/>
      <c r="AY373" s="496"/>
      <c r="AZ373" s="496"/>
      <c r="BA373" s="496"/>
      <c r="BB373" s="496"/>
      <c r="BC373" s="496"/>
      <c r="BD373" s="496"/>
      <c r="BE373" s="496"/>
      <c r="BF373" s="496"/>
      <c r="BG373" s="496"/>
      <c r="BH373" s="496"/>
      <c r="BI373" s="496"/>
    </row>
    <row r="374" spans="1:61" s="65" customFormat="1">
      <c r="A374" s="397">
        <f t="shared" si="97"/>
        <v>358</v>
      </c>
      <c r="B374" s="501"/>
      <c r="C374" s="502" t="s">
        <v>184</v>
      </c>
      <c r="D374" s="423"/>
      <c r="E374" s="423"/>
      <c r="F374" s="503" t="s">
        <v>184</v>
      </c>
      <c r="G374" s="424"/>
      <c r="H374" s="425"/>
      <c r="I374" s="425"/>
      <c r="J374" s="425"/>
      <c r="K374" s="425"/>
      <c r="L374" s="425"/>
      <c r="M374" s="425"/>
      <c r="N374" s="425"/>
      <c r="O374" s="425"/>
      <c r="P374" s="425"/>
      <c r="Q374" s="425"/>
      <c r="R374" s="425"/>
      <c r="S374" s="425"/>
      <c r="T374" s="425"/>
      <c r="U374" s="425"/>
      <c r="V374" s="425"/>
      <c r="W374" s="425"/>
      <c r="X374" s="425"/>
      <c r="Y374" s="425"/>
      <c r="Z374" s="631"/>
      <c r="AA374" s="663"/>
      <c r="AB374" s="426"/>
      <c r="AC374" s="427"/>
      <c r="AD374" s="424"/>
      <c r="AE374" s="642"/>
      <c r="AF374" s="687">
        <f t="shared" si="101"/>
        <v>0</v>
      </c>
      <c r="AG374" s="476"/>
      <c r="AH374" s="477"/>
      <c r="AI374" s="485"/>
      <c r="AJ374" s="486"/>
      <c r="AK374" s="486"/>
      <c r="AL374" s="486"/>
      <c r="AM374" s="486"/>
      <c r="AN374" s="486"/>
      <c r="AO374" s="486"/>
      <c r="AP374" s="486"/>
      <c r="AQ374" s="486"/>
      <c r="AR374" s="486"/>
      <c r="AS374" s="486"/>
      <c r="AT374" s="486"/>
      <c r="AU374" s="486"/>
      <c r="AV374" s="486"/>
      <c r="AW374" s="486"/>
      <c r="AX374" s="486"/>
      <c r="AY374" s="486"/>
      <c r="AZ374" s="486"/>
      <c r="BA374" s="486"/>
      <c r="BB374" s="486"/>
      <c r="BC374" s="486"/>
      <c r="BD374" s="486"/>
      <c r="BE374" s="486"/>
      <c r="BF374" s="486"/>
      <c r="BG374" s="486"/>
      <c r="BH374" s="486"/>
      <c r="BI374" s="486"/>
    </row>
    <row r="375" spans="1:61" ht="30">
      <c r="A375" s="405">
        <f t="shared" si="97"/>
        <v>359</v>
      </c>
      <c r="B375" s="497" t="s">
        <v>155</v>
      </c>
      <c r="C375" s="498" t="s">
        <v>156</v>
      </c>
      <c r="D375" s="407" t="s">
        <v>294</v>
      </c>
      <c r="E375" s="407">
        <v>1</v>
      </c>
      <c r="F375" s="499" t="s">
        <v>156</v>
      </c>
      <c r="G375" s="409" t="s">
        <v>294</v>
      </c>
      <c r="H375" s="410">
        <v>1</v>
      </c>
      <c r="I375" s="410">
        <v>0.72099999999999997</v>
      </c>
      <c r="J375" s="410">
        <f t="shared" si="98"/>
        <v>0.72099999999999997</v>
      </c>
      <c r="K375" s="418" t="s">
        <v>627</v>
      </c>
      <c r="L375" s="418" t="s">
        <v>294</v>
      </c>
      <c r="M375" s="418">
        <v>1</v>
      </c>
      <c r="N375" s="410"/>
      <c r="O375" s="410"/>
      <c r="P375" s="410"/>
      <c r="Q375" s="410"/>
      <c r="R375" s="410"/>
      <c r="S375" s="410"/>
      <c r="T375" s="410"/>
      <c r="U375" s="410"/>
      <c r="V375" s="410"/>
      <c r="W375" s="410"/>
      <c r="X375" s="410"/>
      <c r="Y375" s="410"/>
      <c r="Z375" s="625"/>
      <c r="AA375" s="649">
        <f t="shared" si="99"/>
        <v>0</v>
      </c>
      <c r="AB375" s="411">
        <f t="shared" si="100"/>
        <v>0</v>
      </c>
      <c r="AC375" s="412">
        <f t="shared" ref="AC375:AC384" si="104">H375-AB375</f>
        <v>1</v>
      </c>
      <c r="AD375" s="413">
        <f t="shared" ref="AD375:AD394" si="105">E375-AB375</f>
        <v>1</v>
      </c>
      <c r="AE375" s="655"/>
      <c r="AF375" s="685">
        <f t="shared" si="101"/>
        <v>0</v>
      </c>
      <c r="AG375" s="474">
        <f t="shared" si="102"/>
        <v>0</v>
      </c>
      <c r="AH375" s="475">
        <f t="shared" ref="AH375:AH394" si="106">AB375-AG375</f>
        <v>0</v>
      </c>
      <c r="AI375" s="487"/>
      <c r="AJ375" s="488"/>
      <c r="AK375" s="488"/>
      <c r="AL375" s="488"/>
      <c r="AM375" s="488"/>
      <c r="AN375" s="488"/>
      <c r="AO375" s="488"/>
      <c r="AP375" s="488"/>
      <c r="AQ375" s="488"/>
      <c r="AR375" s="488"/>
      <c r="AS375" s="488"/>
      <c r="AT375" s="488"/>
      <c r="AU375" s="488"/>
      <c r="AV375" s="488"/>
      <c r="AW375" s="488"/>
      <c r="AX375" s="488"/>
      <c r="AY375" s="488"/>
      <c r="AZ375" s="488"/>
      <c r="BA375" s="488"/>
      <c r="BB375" s="488"/>
      <c r="BC375" s="488"/>
      <c r="BD375" s="488"/>
      <c r="BE375" s="488"/>
      <c r="BF375" s="488"/>
      <c r="BG375" s="488"/>
      <c r="BH375" s="488"/>
      <c r="BI375" s="488"/>
    </row>
    <row r="376" spans="1:61" ht="30">
      <c r="A376" s="405">
        <f t="shared" si="97"/>
        <v>360</v>
      </c>
      <c r="B376" s="497" t="s">
        <v>155</v>
      </c>
      <c r="C376" s="498" t="s">
        <v>156</v>
      </c>
      <c r="D376" s="407" t="s">
        <v>294</v>
      </c>
      <c r="E376" s="407">
        <v>3</v>
      </c>
      <c r="F376" s="499" t="s">
        <v>156</v>
      </c>
      <c r="G376" s="409" t="s">
        <v>294</v>
      </c>
      <c r="H376" s="410">
        <v>1</v>
      </c>
      <c r="I376" s="410">
        <v>0.72099999999999997</v>
      </c>
      <c r="J376" s="410">
        <f t="shared" si="98"/>
        <v>0.72099999999999997</v>
      </c>
      <c r="K376" s="418" t="s">
        <v>628</v>
      </c>
      <c r="L376" s="418" t="s">
        <v>294</v>
      </c>
      <c r="M376" s="418">
        <v>1</v>
      </c>
      <c r="N376" s="410"/>
      <c r="O376" s="410"/>
      <c r="P376" s="410"/>
      <c r="Q376" s="410"/>
      <c r="R376" s="410"/>
      <c r="S376" s="410"/>
      <c r="T376" s="410"/>
      <c r="U376" s="410"/>
      <c r="V376" s="410"/>
      <c r="W376" s="410"/>
      <c r="X376" s="410"/>
      <c r="Y376" s="410"/>
      <c r="Z376" s="625"/>
      <c r="AA376" s="649">
        <f t="shared" si="99"/>
        <v>0</v>
      </c>
      <c r="AB376" s="411">
        <f t="shared" si="100"/>
        <v>0</v>
      </c>
      <c r="AC376" s="412">
        <f t="shared" si="104"/>
        <v>1</v>
      </c>
      <c r="AD376" s="413">
        <f t="shared" si="105"/>
        <v>3</v>
      </c>
      <c r="AE376" s="655"/>
      <c r="AF376" s="685">
        <f t="shared" si="101"/>
        <v>0</v>
      </c>
      <c r="AG376" s="474">
        <f t="shared" si="102"/>
        <v>0</v>
      </c>
      <c r="AH376" s="475">
        <f t="shared" si="106"/>
        <v>0</v>
      </c>
      <c r="AI376" s="487"/>
      <c r="AJ376" s="488"/>
      <c r="AK376" s="488"/>
      <c r="AL376" s="488"/>
      <c r="AM376" s="488"/>
      <c r="AN376" s="488"/>
      <c r="AO376" s="488"/>
      <c r="AP376" s="488"/>
      <c r="AQ376" s="488"/>
      <c r="AR376" s="488"/>
      <c r="AS376" s="488"/>
      <c r="AT376" s="488"/>
      <c r="AU376" s="488"/>
      <c r="AV376" s="488"/>
      <c r="AW376" s="488"/>
      <c r="AX376" s="488"/>
      <c r="AY376" s="488"/>
      <c r="AZ376" s="488"/>
      <c r="BA376" s="488"/>
      <c r="BB376" s="488"/>
      <c r="BC376" s="488"/>
      <c r="BD376" s="488"/>
      <c r="BE376" s="488"/>
      <c r="BF376" s="488"/>
      <c r="BG376" s="488"/>
      <c r="BH376" s="488"/>
      <c r="BI376" s="488"/>
    </row>
    <row r="377" spans="1:61" ht="30">
      <c r="A377" s="405">
        <f t="shared" si="97"/>
        <v>361</v>
      </c>
      <c r="B377" s="497" t="s">
        <v>155</v>
      </c>
      <c r="C377" s="498" t="s">
        <v>156</v>
      </c>
      <c r="D377" s="407" t="s">
        <v>294</v>
      </c>
      <c r="E377" s="407">
        <v>2</v>
      </c>
      <c r="F377" s="499" t="s">
        <v>156</v>
      </c>
      <c r="G377" s="409" t="s">
        <v>294</v>
      </c>
      <c r="H377" s="410">
        <v>2</v>
      </c>
      <c r="I377" s="410">
        <v>0.72099999999999997</v>
      </c>
      <c r="J377" s="410">
        <f t="shared" si="98"/>
        <v>1.4419999999999999</v>
      </c>
      <c r="K377" s="418" t="s">
        <v>631</v>
      </c>
      <c r="L377" s="418" t="s">
        <v>294</v>
      </c>
      <c r="M377" s="418">
        <v>2</v>
      </c>
      <c r="N377" s="410"/>
      <c r="O377" s="410"/>
      <c r="P377" s="410"/>
      <c r="Q377" s="410"/>
      <c r="R377" s="410"/>
      <c r="S377" s="410"/>
      <c r="T377" s="410"/>
      <c r="U377" s="410"/>
      <c r="V377" s="410"/>
      <c r="W377" s="410"/>
      <c r="X377" s="410"/>
      <c r="Y377" s="410"/>
      <c r="Z377" s="625"/>
      <c r="AA377" s="649">
        <f t="shared" si="99"/>
        <v>0</v>
      </c>
      <c r="AB377" s="411">
        <f t="shared" si="100"/>
        <v>0</v>
      </c>
      <c r="AC377" s="412">
        <f t="shared" si="104"/>
        <v>2</v>
      </c>
      <c r="AD377" s="413">
        <f t="shared" si="105"/>
        <v>2</v>
      </c>
      <c r="AE377" s="655"/>
      <c r="AF377" s="685">
        <f t="shared" si="101"/>
        <v>0</v>
      </c>
      <c r="AG377" s="474">
        <f t="shared" si="102"/>
        <v>0</v>
      </c>
      <c r="AH377" s="475">
        <f t="shared" si="106"/>
        <v>0</v>
      </c>
      <c r="AI377" s="487"/>
      <c r="AJ377" s="488"/>
      <c r="AK377" s="488"/>
      <c r="AL377" s="488"/>
      <c r="AM377" s="488"/>
      <c r="AN377" s="488"/>
      <c r="AO377" s="488"/>
      <c r="AP377" s="488"/>
      <c r="AQ377" s="488"/>
      <c r="AR377" s="488"/>
      <c r="AS377" s="488"/>
      <c r="AT377" s="488"/>
      <c r="AU377" s="488"/>
      <c r="AV377" s="488"/>
      <c r="AW377" s="488"/>
      <c r="AX377" s="488"/>
      <c r="AY377" s="488"/>
      <c r="AZ377" s="488"/>
      <c r="BA377" s="488"/>
      <c r="BB377" s="488"/>
      <c r="BC377" s="488"/>
      <c r="BD377" s="488"/>
      <c r="BE377" s="488"/>
      <c r="BF377" s="488"/>
      <c r="BG377" s="488"/>
      <c r="BH377" s="488"/>
      <c r="BI377" s="488"/>
    </row>
    <row r="378" spans="1:61">
      <c r="A378" s="405">
        <f t="shared" si="97"/>
        <v>362</v>
      </c>
      <c r="B378" s="497"/>
      <c r="C378" s="498"/>
      <c r="D378" s="407"/>
      <c r="E378" s="407"/>
      <c r="F378" s="500" t="s">
        <v>812</v>
      </c>
      <c r="G378" s="417"/>
      <c r="H378" s="418">
        <v>9</v>
      </c>
      <c r="I378" s="418">
        <v>0.84</v>
      </c>
      <c r="J378" s="418">
        <f t="shared" si="98"/>
        <v>7.56</v>
      </c>
      <c r="K378" s="418" t="s">
        <v>618</v>
      </c>
      <c r="L378" s="418" t="s">
        <v>294</v>
      </c>
      <c r="M378" s="418">
        <v>9</v>
      </c>
      <c r="N378" s="418"/>
      <c r="O378" s="418"/>
      <c r="P378" s="418"/>
      <c r="Q378" s="418"/>
      <c r="R378" s="418"/>
      <c r="S378" s="418"/>
      <c r="T378" s="418"/>
      <c r="U378" s="418"/>
      <c r="V378" s="418"/>
      <c r="W378" s="418"/>
      <c r="X378" s="418"/>
      <c r="Y378" s="418"/>
      <c r="Z378" s="615"/>
      <c r="AA378" s="650">
        <f t="shared" si="99"/>
        <v>0</v>
      </c>
      <c r="AB378" s="419">
        <f t="shared" si="100"/>
        <v>0</v>
      </c>
      <c r="AC378" s="420">
        <f t="shared" si="104"/>
        <v>9</v>
      </c>
      <c r="AD378" s="413">
        <f t="shared" si="105"/>
        <v>0</v>
      </c>
      <c r="AE378" s="655"/>
      <c r="AF378" s="685">
        <f t="shared" si="101"/>
        <v>0</v>
      </c>
      <c r="AG378" s="474">
        <f t="shared" si="102"/>
        <v>0</v>
      </c>
      <c r="AH378" s="475">
        <f t="shared" si="106"/>
        <v>0</v>
      </c>
      <c r="AI378" s="487"/>
      <c r="AJ378" s="488"/>
      <c r="AK378" s="488"/>
      <c r="AL378" s="488"/>
      <c r="AM378" s="488"/>
      <c r="AN378" s="488"/>
      <c r="AO378" s="488"/>
      <c r="AP378" s="488"/>
      <c r="AQ378" s="488"/>
      <c r="AR378" s="488"/>
      <c r="AS378" s="488"/>
      <c r="AT378" s="488"/>
      <c r="AU378" s="488"/>
      <c r="AV378" s="488"/>
      <c r="AW378" s="488"/>
      <c r="AX378" s="488"/>
      <c r="AY378" s="488"/>
      <c r="AZ378" s="488"/>
      <c r="BA378" s="488"/>
      <c r="BB378" s="488"/>
      <c r="BC378" s="488"/>
      <c r="BD378" s="488"/>
      <c r="BE378" s="488"/>
      <c r="BF378" s="488"/>
      <c r="BG378" s="488"/>
      <c r="BH378" s="488"/>
      <c r="BI378" s="488"/>
    </row>
    <row r="379" spans="1:61" ht="30">
      <c r="A379" s="405">
        <f t="shared" si="97"/>
        <v>363</v>
      </c>
      <c r="B379" s="497"/>
      <c r="C379" s="498"/>
      <c r="D379" s="407"/>
      <c r="E379" s="407"/>
      <c r="F379" s="500" t="s">
        <v>630</v>
      </c>
      <c r="G379" s="417" t="s">
        <v>294</v>
      </c>
      <c r="H379" s="418">
        <v>1</v>
      </c>
      <c r="I379" s="418">
        <v>0.58799999999999997</v>
      </c>
      <c r="J379" s="418">
        <f t="shared" si="98"/>
        <v>0.58799999999999997</v>
      </c>
      <c r="K379" s="418" t="s">
        <v>866</v>
      </c>
      <c r="L379" s="418" t="s">
        <v>294</v>
      </c>
      <c r="M379" s="418">
        <v>1</v>
      </c>
      <c r="N379" s="418"/>
      <c r="O379" s="418"/>
      <c r="P379" s="418"/>
      <c r="Q379" s="418"/>
      <c r="R379" s="418"/>
      <c r="S379" s="418"/>
      <c r="T379" s="418"/>
      <c r="U379" s="418"/>
      <c r="V379" s="418"/>
      <c r="W379" s="418"/>
      <c r="X379" s="418"/>
      <c r="Y379" s="418"/>
      <c r="Z379" s="615"/>
      <c r="AA379" s="650">
        <f t="shared" si="99"/>
        <v>0</v>
      </c>
      <c r="AB379" s="419">
        <f t="shared" si="100"/>
        <v>0</v>
      </c>
      <c r="AC379" s="420">
        <f t="shared" si="104"/>
        <v>1</v>
      </c>
      <c r="AD379" s="413">
        <f t="shared" si="105"/>
        <v>0</v>
      </c>
      <c r="AE379" s="655"/>
      <c r="AF379" s="685">
        <f t="shared" si="101"/>
        <v>0</v>
      </c>
      <c r="AG379" s="474">
        <f t="shared" si="102"/>
        <v>0</v>
      </c>
      <c r="AH379" s="475">
        <f t="shared" si="106"/>
        <v>0</v>
      </c>
      <c r="AI379" s="487"/>
      <c r="AJ379" s="488"/>
      <c r="AK379" s="488"/>
      <c r="AL379" s="488"/>
      <c r="AM379" s="488"/>
      <c r="AN379" s="488"/>
      <c r="AO379" s="488"/>
      <c r="AP379" s="488"/>
      <c r="AQ379" s="488"/>
      <c r="AR379" s="488"/>
      <c r="AS379" s="488"/>
      <c r="AT379" s="488"/>
      <c r="AU379" s="488"/>
      <c r="AV379" s="488"/>
      <c r="AW379" s="488"/>
      <c r="AX379" s="488"/>
      <c r="AY379" s="488"/>
      <c r="AZ379" s="488"/>
      <c r="BA379" s="488"/>
      <c r="BB379" s="488"/>
      <c r="BC379" s="488"/>
      <c r="BD379" s="488"/>
      <c r="BE379" s="488"/>
      <c r="BF379" s="488"/>
      <c r="BG379" s="488"/>
      <c r="BH379" s="488"/>
      <c r="BI379" s="488"/>
    </row>
    <row r="380" spans="1:61" ht="30">
      <c r="A380" s="405">
        <f t="shared" si="97"/>
        <v>364</v>
      </c>
      <c r="B380" s="497" t="s">
        <v>155</v>
      </c>
      <c r="C380" s="498" t="s">
        <v>156</v>
      </c>
      <c r="D380" s="407" t="s">
        <v>294</v>
      </c>
      <c r="E380" s="407">
        <v>3</v>
      </c>
      <c r="F380" s="500" t="s">
        <v>156</v>
      </c>
      <c r="G380" s="417" t="s">
        <v>294</v>
      </c>
      <c r="H380" s="418">
        <v>1</v>
      </c>
      <c r="I380" s="418">
        <v>0.72099999999999997</v>
      </c>
      <c r="J380" s="418">
        <f t="shared" si="98"/>
        <v>0.72099999999999997</v>
      </c>
      <c r="K380" s="418" t="s">
        <v>623</v>
      </c>
      <c r="L380" s="418" t="s">
        <v>294</v>
      </c>
      <c r="M380" s="418">
        <v>1</v>
      </c>
      <c r="N380" s="418"/>
      <c r="O380" s="418"/>
      <c r="P380" s="418"/>
      <c r="Q380" s="418"/>
      <c r="R380" s="418"/>
      <c r="S380" s="418"/>
      <c r="T380" s="418"/>
      <c r="U380" s="418"/>
      <c r="V380" s="418"/>
      <c r="W380" s="418"/>
      <c r="X380" s="418"/>
      <c r="Y380" s="418"/>
      <c r="Z380" s="615"/>
      <c r="AA380" s="650">
        <f t="shared" si="99"/>
        <v>0</v>
      </c>
      <c r="AB380" s="419">
        <f t="shared" si="100"/>
        <v>0</v>
      </c>
      <c r="AC380" s="420">
        <f t="shared" si="104"/>
        <v>1</v>
      </c>
      <c r="AD380" s="413">
        <f t="shared" si="105"/>
        <v>3</v>
      </c>
      <c r="AE380" s="655"/>
      <c r="AF380" s="685">
        <f t="shared" si="101"/>
        <v>0</v>
      </c>
      <c r="AG380" s="474">
        <f t="shared" si="102"/>
        <v>0</v>
      </c>
      <c r="AH380" s="475">
        <f t="shared" si="106"/>
        <v>0</v>
      </c>
      <c r="AI380" s="487"/>
      <c r="AJ380" s="488"/>
      <c r="AK380" s="488"/>
      <c r="AL380" s="488"/>
      <c r="AM380" s="488"/>
      <c r="AN380" s="488"/>
      <c r="AO380" s="488"/>
      <c r="AP380" s="488"/>
      <c r="AQ380" s="488"/>
      <c r="AR380" s="488"/>
      <c r="AS380" s="488"/>
      <c r="AT380" s="488"/>
      <c r="AU380" s="488"/>
      <c r="AV380" s="488"/>
      <c r="AW380" s="488"/>
      <c r="AX380" s="488"/>
      <c r="AY380" s="488"/>
      <c r="AZ380" s="488"/>
      <c r="BA380" s="488"/>
      <c r="BB380" s="488"/>
      <c r="BC380" s="488"/>
      <c r="BD380" s="488"/>
      <c r="BE380" s="488"/>
      <c r="BF380" s="488"/>
      <c r="BG380" s="488"/>
      <c r="BH380" s="488"/>
      <c r="BI380" s="488"/>
    </row>
    <row r="381" spans="1:61" ht="45">
      <c r="A381" s="405">
        <f t="shared" si="97"/>
        <v>365</v>
      </c>
      <c r="B381" s="497" t="s">
        <v>155</v>
      </c>
      <c r="C381" s="498" t="s">
        <v>156</v>
      </c>
      <c r="D381" s="407" t="s">
        <v>294</v>
      </c>
      <c r="E381" s="407">
        <v>3</v>
      </c>
      <c r="F381" s="500" t="s">
        <v>156</v>
      </c>
      <c r="G381" s="417" t="s">
        <v>294</v>
      </c>
      <c r="H381" s="418">
        <v>1</v>
      </c>
      <c r="I381" s="418">
        <v>0.72099999999999997</v>
      </c>
      <c r="J381" s="418">
        <f t="shared" si="98"/>
        <v>0.72099999999999997</v>
      </c>
      <c r="K381" s="418" t="s">
        <v>625</v>
      </c>
      <c r="L381" s="418" t="s">
        <v>294</v>
      </c>
      <c r="M381" s="418">
        <v>1</v>
      </c>
      <c r="N381" s="418"/>
      <c r="O381" s="418"/>
      <c r="P381" s="418"/>
      <c r="Q381" s="418"/>
      <c r="R381" s="418"/>
      <c r="S381" s="418"/>
      <c r="T381" s="418"/>
      <c r="U381" s="418"/>
      <c r="V381" s="418"/>
      <c r="W381" s="418"/>
      <c r="X381" s="418"/>
      <c r="Y381" s="418"/>
      <c r="Z381" s="615"/>
      <c r="AA381" s="650">
        <f t="shared" si="99"/>
        <v>0</v>
      </c>
      <c r="AB381" s="419">
        <f t="shared" si="100"/>
        <v>0</v>
      </c>
      <c r="AC381" s="420">
        <f t="shared" si="104"/>
        <v>1</v>
      </c>
      <c r="AD381" s="413">
        <f t="shared" si="105"/>
        <v>3</v>
      </c>
      <c r="AE381" s="655"/>
      <c r="AF381" s="685">
        <f t="shared" si="101"/>
        <v>0</v>
      </c>
      <c r="AG381" s="474">
        <f t="shared" si="102"/>
        <v>0</v>
      </c>
      <c r="AH381" s="475">
        <f t="shared" si="106"/>
        <v>0</v>
      </c>
      <c r="AI381" s="487"/>
      <c r="AJ381" s="488"/>
      <c r="AK381" s="488"/>
      <c r="AL381" s="488"/>
      <c r="AM381" s="488"/>
      <c r="AN381" s="488"/>
      <c r="AO381" s="488"/>
      <c r="AP381" s="488"/>
      <c r="AQ381" s="488"/>
      <c r="AR381" s="488"/>
      <c r="AS381" s="488"/>
      <c r="AT381" s="488"/>
      <c r="AU381" s="488"/>
      <c r="AV381" s="488"/>
      <c r="AW381" s="488"/>
      <c r="AX381" s="488"/>
      <c r="AY381" s="488"/>
      <c r="AZ381" s="488"/>
      <c r="BA381" s="488"/>
      <c r="BB381" s="488"/>
      <c r="BC381" s="488"/>
      <c r="BD381" s="488"/>
      <c r="BE381" s="488"/>
      <c r="BF381" s="488"/>
      <c r="BG381" s="488"/>
      <c r="BH381" s="488"/>
      <c r="BI381" s="488"/>
    </row>
    <row r="382" spans="1:61" ht="30">
      <c r="A382" s="405">
        <f t="shared" si="97"/>
        <v>366</v>
      </c>
      <c r="B382" s="497" t="s">
        <v>185</v>
      </c>
      <c r="C382" s="498" t="s">
        <v>186</v>
      </c>
      <c r="D382" s="407" t="s">
        <v>294</v>
      </c>
      <c r="E382" s="407">
        <v>1</v>
      </c>
      <c r="F382" s="500" t="s">
        <v>186</v>
      </c>
      <c r="G382" s="417" t="s">
        <v>586</v>
      </c>
      <c r="H382" s="418">
        <v>1</v>
      </c>
      <c r="I382" s="418">
        <v>0.76300000000000001</v>
      </c>
      <c r="J382" s="418">
        <f t="shared" si="98"/>
        <v>0.76300000000000001</v>
      </c>
      <c r="K382" s="418" t="s">
        <v>811</v>
      </c>
      <c r="L382" s="418" t="s">
        <v>586</v>
      </c>
      <c r="M382" s="418">
        <v>1</v>
      </c>
      <c r="N382" s="418"/>
      <c r="O382" s="418"/>
      <c r="P382" s="418"/>
      <c r="Q382" s="418"/>
      <c r="R382" s="418"/>
      <c r="S382" s="418"/>
      <c r="T382" s="418"/>
      <c r="U382" s="418"/>
      <c r="V382" s="418"/>
      <c r="W382" s="418"/>
      <c r="X382" s="418"/>
      <c r="Y382" s="418"/>
      <c r="Z382" s="615"/>
      <c r="AA382" s="650">
        <f t="shared" si="99"/>
        <v>0</v>
      </c>
      <c r="AB382" s="419">
        <f t="shared" si="100"/>
        <v>0</v>
      </c>
      <c r="AC382" s="420">
        <f t="shared" si="104"/>
        <v>1</v>
      </c>
      <c r="AD382" s="413">
        <f t="shared" si="105"/>
        <v>1</v>
      </c>
      <c r="AE382" s="655"/>
      <c r="AF382" s="685">
        <f t="shared" si="101"/>
        <v>0</v>
      </c>
      <c r="AG382" s="474">
        <f t="shared" si="102"/>
        <v>0</v>
      </c>
      <c r="AH382" s="475">
        <f t="shared" si="106"/>
        <v>0</v>
      </c>
      <c r="AI382" s="487"/>
      <c r="AJ382" s="488"/>
      <c r="AK382" s="488"/>
      <c r="AL382" s="488"/>
      <c r="AM382" s="488"/>
      <c r="AN382" s="488"/>
      <c r="AO382" s="488"/>
      <c r="AP382" s="488"/>
      <c r="AQ382" s="488"/>
      <c r="AR382" s="488"/>
      <c r="AS382" s="488"/>
      <c r="AT382" s="488"/>
      <c r="AU382" s="488"/>
      <c r="AV382" s="488"/>
      <c r="AW382" s="488"/>
      <c r="AX382" s="488"/>
      <c r="AY382" s="488"/>
      <c r="AZ382" s="488"/>
      <c r="BA382" s="488"/>
      <c r="BB382" s="488"/>
      <c r="BC382" s="488"/>
      <c r="BD382" s="488"/>
      <c r="BE382" s="488"/>
      <c r="BF382" s="488"/>
      <c r="BG382" s="488"/>
      <c r="BH382" s="488"/>
      <c r="BI382" s="488"/>
    </row>
    <row r="383" spans="1:61" ht="30" collapsed="1">
      <c r="A383" s="405">
        <f t="shared" si="97"/>
        <v>367</v>
      </c>
      <c r="B383" s="497" t="s">
        <v>187</v>
      </c>
      <c r="C383" s="498" t="s">
        <v>188</v>
      </c>
      <c r="D383" s="407" t="s">
        <v>294</v>
      </c>
      <c r="E383" s="407">
        <v>1</v>
      </c>
      <c r="F383" s="500" t="s">
        <v>188</v>
      </c>
      <c r="G383" s="417" t="s">
        <v>294</v>
      </c>
      <c r="H383" s="418">
        <v>1</v>
      </c>
      <c r="I383" s="418">
        <v>5.9909999999999997</v>
      </c>
      <c r="J383" s="418">
        <f t="shared" si="98"/>
        <v>5.9909999999999997</v>
      </c>
      <c r="K383" s="418" t="s">
        <v>624</v>
      </c>
      <c r="L383" s="418" t="s">
        <v>294</v>
      </c>
      <c r="M383" s="418">
        <v>1</v>
      </c>
      <c r="N383" s="418"/>
      <c r="O383" s="418"/>
      <c r="P383" s="418"/>
      <c r="Q383" s="418"/>
      <c r="R383" s="418"/>
      <c r="S383" s="418"/>
      <c r="T383" s="418"/>
      <c r="U383" s="418"/>
      <c r="V383" s="418"/>
      <c r="W383" s="418"/>
      <c r="X383" s="418"/>
      <c r="Y383" s="418"/>
      <c r="Z383" s="615"/>
      <c r="AA383" s="650">
        <f t="shared" si="99"/>
        <v>0</v>
      </c>
      <c r="AB383" s="419">
        <f t="shared" si="100"/>
        <v>0</v>
      </c>
      <c r="AC383" s="420">
        <f t="shared" si="104"/>
        <v>1</v>
      </c>
      <c r="AD383" s="413">
        <f t="shared" si="105"/>
        <v>1</v>
      </c>
      <c r="AE383" s="655"/>
      <c r="AF383" s="685">
        <f t="shared" si="101"/>
        <v>0</v>
      </c>
      <c r="AG383" s="474">
        <f t="shared" si="102"/>
        <v>0</v>
      </c>
      <c r="AH383" s="475">
        <f t="shared" si="106"/>
        <v>0</v>
      </c>
      <c r="AI383" s="487"/>
      <c r="AJ383" s="488"/>
      <c r="AK383" s="488"/>
      <c r="AL383" s="488"/>
      <c r="AM383" s="488"/>
      <c r="AN383" s="488"/>
      <c r="AO383" s="488"/>
      <c r="AP383" s="488"/>
      <c r="AQ383" s="488"/>
      <c r="AR383" s="488"/>
      <c r="AS383" s="488"/>
      <c r="AT383" s="488"/>
      <c r="AU383" s="488"/>
      <c r="AV383" s="488"/>
      <c r="AW383" s="488"/>
      <c r="AX383" s="488"/>
      <c r="AY383" s="488"/>
      <c r="AZ383" s="488"/>
      <c r="BA383" s="488"/>
      <c r="BB383" s="488"/>
      <c r="BC383" s="488"/>
      <c r="BD383" s="488"/>
      <c r="BE383" s="488"/>
      <c r="BF383" s="488"/>
      <c r="BG383" s="488"/>
      <c r="BH383" s="488"/>
      <c r="BI383" s="488"/>
    </row>
    <row r="384" spans="1:61" hidden="1" outlineLevel="1">
      <c r="A384" s="405">
        <f t="shared" si="97"/>
        <v>368</v>
      </c>
      <c r="B384" s="497"/>
      <c r="C384" s="498"/>
      <c r="D384" s="407" t="s">
        <v>294</v>
      </c>
      <c r="E384" s="407">
        <v>2</v>
      </c>
      <c r="F384" s="500"/>
      <c r="G384" s="417"/>
      <c r="H384" s="418"/>
      <c r="I384" s="418"/>
      <c r="J384" s="418">
        <f t="shared" si="98"/>
        <v>0</v>
      </c>
      <c r="K384" s="418" t="s">
        <v>867</v>
      </c>
      <c r="L384" s="418" t="s">
        <v>294</v>
      </c>
      <c r="M384" s="418">
        <v>2</v>
      </c>
      <c r="N384" s="418"/>
      <c r="O384" s="418"/>
      <c r="P384" s="418"/>
      <c r="Q384" s="418"/>
      <c r="R384" s="418"/>
      <c r="S384" s="418"/>
      <c r="T384" s="418"/>
      <c r="U384" s="418"/>
      <c r="V384" s="418"/>
      <c r="W384" s="418"/>
      <c r="X384" s="418"/>
      <c r="Y384" s="418"/>
      <c r="Z384" s="615"/>
      <c r="AA384" s="650">
        <f t="shared" si="99"/>
        <v>0</v>
      </c>
      <c r="AB384" s="419">
        <f t="shared" si="100"/>
        <v>0</v>
      </c>
      <c r="AC384" s="420">
        <f t="shared" si="104"/>
        <v>0</v>
      </c>
      <c r="AD384" s="413">
        <f t="shared" si="105"/>
        <v>2</v>
      </c>
      <c r="AE384" s="655"/>
      <c r="AF384" s="685">
        <f t="shared" si="101"/>
        <v>0</v>
      </c>
      <c r="AG384" s="474">
        <f t="shared" si="102"/>
        <v>0</v>
      </c>
      <c r="AH384" s="475">
        <f t="shared" si="106"/>
        <v>0</v>
      </c>
      <c r="AI384" s="487"/>
      <c r="AJ384" s="488"/>
      <c r="AK384" s="488"/>
      <c r="AL384" s="488"/>
      <c r="AM384" s="488"/>
      <c r="AN384" s="488"/>
      <c r="AO384" s="488"/>
      <c r="AP384" s="488"/>
      <c r="AQ384" s="488"/>
      <c r="AR384" s="488"/>
      <c r="AS384" s="488"/>
      <c r="AT384" s="488"/>
      <c r="AU384" s="488"/>
      <c r="AV384" s="488"/>
      <c r="AW384" s="488"/>
      <c r="AX384" s="488"/>
      <c r="AY384" s="488"/>
      <c r="AZ384" s="488"/>
      <c r="BA384" s="488"/>
      <c r="BB384" s="488"/>
      <c r="BC384" s="488"/>
      <c r="BD384" s="488"/>
      <c r="BE384" s="488"/>
      <c r="BF384" s="488"/>
      <c r="BG384" s="488"/>
      <c r="BH384" s="488"/>
      <c r="BI384" s="488"/>
    </row>
    <row r="385" spans="1:61" ht="30" hidden="1" outlineLevel="1">
      <c r="A385" s="405">
        <f t="shared" si="97"/>
        <v>369</v>
      </c>
      <c r="B385" s="497" t="s">
        <v>185</v>
      </c>
      <c r="C385" s="498" t="s">
        <v>186</v>
      </c>
      <c r="D385" s="407" t="s">
        <v>294</v>
      </c>
      <c r="E385" s="407">
        <v>2</v>
      </c>
      <c r="F385" s="500"/>
      <c r="G385" s="417"/>
      <c r="H385" s="418"/>
      <c r="I385" s="418">
        <v>0.76300000000000001</v>
      </c>
      <c r="J385" s="418">
        <f t="shared" si="98"/>
        <v>0</v>
      </c>
      <c r="K385" s="418"/>
      <c r="L385" s="418"/>
      <c r="M385" s="418"/>
      <c r="N385" s="418"/>
      <c r="O385" s="418"/>
      <c r="P385" s="418"/>
      <c r="Q385" s="418"/>
      <c r="R385" s="418"/>
      <c r="S385" s="418"/>
      <c r="T385" s="418"/>
      <c r="U385" s="418"/>
      <c r="V385" s="418"/>
      <c r="W385" s="418"/>
      <c r="X385" s="418"/>
      <c r="Y385" s="418"/>
      <c r="Z385" s="615"/>
      <c r="AA385" s="650">
        <f t="shared" si="99"/>
        <v>0</v>
      </c>
      <c r="AB385" s="419">
        <f t="shared" si="100"/>
        <v>0</v>
      </c>
      <c r="AC385" s="420"/>
      <c r="AD385" s="413">
        <f t="shared" si="105"/>
        <v>2</v>
      </c>
      <c r="AE385" s="655"/>
      <c r="AF385" s="685">
        <f t="shared" si="101"/>
        <v>0</v>
      </c>
      <c r="AG385" s="474">
        <f t="shared" si="102"/>
        <v>0</v>
      </c>
      <c r="AH385" s="475">
        <f t="shared" si="106"/>
        <v>0</v>
      </c>
      <c r="AI385" s="487"/>
      <c r="AJ385" s="488"/>
      <c r="AK385" s="488"/>
      <c r="AL385" s="488"/>
      <c r="AM385" s="488"/>
      <c r="AN385" s="488"/>
      <c r="AO385" s="488"/>
      <c r="AP385" s="488"/>
      <c r="AQ385" s="488"/>
      <c r="AR385" s="488"/>
      <c r="AS385" s="488"/>
      <c r="AT385" s="488"/>
      <c r="AU385" s="488"/>
      <c r="AV385" s="488"/>
      <c r="AW385" s="488"/>
      <c r="AX385" s="488"/>
      <c r="AY385" s="488"/>
      <c r="AZ385" s="488"/>
      <c r="BA385" s="488"/>
      <c r="BB385" s="488"/>
      <c r="BC385" s="488"/>
      <c r="BD385" s="488"/>
      <c r="BE385" s="488"/>
      <c r="BF385" s="488"/>
      <c r="BG385" s="488"/>
      <c r="BH385" s="488"/>
      <c r="BI385" s="488"/>
    </row>
    <row r="386" spans="1:61" ht="30" hidden="1" outlineLevel="1">
      <c r="A386" s="405">
        <f t="shared" si="97"/>
        <v>370</v>
      </c>
      <c r="B386" s="497" t="s">
        <v>155</v>
      </c>
      <c r="C386" s="498" t="s">
        <v>156</v>
      </c>
      <c r="D386" s="407" t="s">
        <v>294</v>
      </c>
      <c r="E386" s="407">
        <v>1</v>
      </c>
      <c r="F386" s="500"/>
      <c r="G386" s="417"/>
      <c r="H386" s="418"/>
      <c r="I386" s="418">
        <v>0.72099999999999997</v>
      </c>
      <c r="J386" s="418">
        <f t="shared" si="98"/>
        <v>0</v>
      </c>
      <c r="K386" s="418"/>
      <c r="L386" s="418"/>
      <c r="M386" s="418"/>
      <c r="N386" s="418"/>
      <c r="O386" s="418"/>
      <c r="P386" s="418"/>
      <c r="Q386" s="418"/>
      <c r="R386" s="418"/>
      <c r="S386" s="418"/>
      <c r="T386" s="418"/>
      <c r="U386" s="418"/>
      <c r="V386" s="418"/>
      <c r="W386" s="418"/>
      <c r="X386" s="418"/>
      <c r="Y386" s="418"/>
      <c r="Z386" s="615"/>
      <c r="AA386" s="650">
        <f t="shared" si="99"/>
        <v>0</v>
      </c>
      <c r="AB386" s="419">
        <f t="shared" si="100"/>
        <v>0</v>
      </c>
      <c r="AC386" s="420"/>
      <c r="AD386" s="413">
        <f t="shared" si="105"/>
        <v>1</v>
      </c>
      <c r="AE386" s="655"/>
      <c r="AF386" s="685">
        <f t="shared" si="101"/>
        <v>0</v>
      </c>
      <c r="AG386" s="474">
        <f t="shared" si="102"/>
        <v>0</v>
      </c>
      <c r="AH386" s="475">
        <f t="shared" si="106"/>
        <v>0</v>
      </c>
      <c r="AI386" s="487"/>
      <c r="AJ386" s="488"/>
      <c r="AK386" s="488"/>
      <c r="AL386" s="488"/>
      <c r="AM386" s="488"/>
      <c r="AN386" s="488"/>
      <c r="AO386" s="488"/>
      <c r="AP386" s="488"/>
      <c r="AQ386" s="488"/>
      <c r="AR386" s="488"/>
      <c r="AS386" s="488"/>
      <c r="AT386" s="488"/>
      <c r="AU386" s="488"/>
      <c r="AV386" s="488"/>
      <c r="AW386" s="488"/>
      <c r="AX386" s="488"/>
      <c r="AY386" s="488"/>
      <c r="AZ386" s="488"/>
      <c r="BA386" s="488"/>
      <c r="BB386" s="488"/>
      <c r="BC386" s="488"/>
      <c r="BD386" s="488"/>
      <c r="BE386" s="488"/>
      <c r="BF386" s="488"/>
      <c r="BG386" s="488"/>
      <c r="BH386" s="488"/>
      <c r="BI386" s="488"/>
    </row>
    <row r="387" spans="1:61">
      <c r="A387" s="405">
        <f t="shared" si="97"/>
        <v>371</v>
      </c>
      <c r="B387" s="497"/>
      <c r="C387" s="498"/>
      <c r="D387" s="407"/>
      <c r="E387" s="407"/>
      <c r="F387" s="500" t="s">
        <v>1180</v>
      </c>
      <c r="G387" s="417"/>
      <c r="H387" s="418"/>
      <c r="I387" s="418">
        <v>0.38200000000000001</v>
      </c>
      <c r="J387" s="418">
        <f t="shared" si="98"/>
        <v>0</v>
      </c>
      <c r="K387" s="418" t="s">
        <v>626</v>
      </c>
      <c r="L387" s="418" t="s">
        <v>294</v>
      </c>
      <c r="M387" s="418">
        <v>1</v>
      </c>
      <c r="N387" s="418"/>
      <c r="O387" s="418"/>
      <c r="P387" s="418"/>
      <c r="Q387" s="418"/>
      <c r="R387" s="418"/>
      <c r="S387" s="418"/>
      <c r="T387" s="418"/>
      <c r="U387" s="418"/>
      <c r="V387" s="418"/>
      <c r="W387" s="418"/>
      <c r="X387" s="418"/>
      <c r="Y387" s="418"/>
      <c r="Z387" s="615"/>
      <c r="AA387" s="650">
        <f t="shared" si="99"/>
        <v>0</v>
      </c>
      <c r="AB387" s="419">
        <f t="shared" si="100"/>
        <v>0</v>
      </c>
      <c r="AC387" s="420">
        <f>H387-AB387</f>
        <v>0</v>
      </c>
      <c r="AD387" s="413">
        <f t="shared" si="105"/>
        <v>0</v>
      </c>
      <c r="AE387" s="655"/>
      <c r="AF387" s="685">
        <f t="shared" si="101"/>
        <v>0</v>
      </c>
      <c r="AG387" s="474">
        <f t="shared" si="102"/>
        <v>0</v>
      </c>
      <c r="AH387" s="475">
        <f t="shared" si="106"/>
        <v>0</v>
      </c>
      <c r="AI387" s="487"/>
      <c r="AJ387" s="488"/>
      <c r="AK387" s="488"/>
      <c r="AL387" s="488"/>
      <c r="AM387" s="488"/>
      <c r="AN387" s="488"/>
      <c r="AO387" s="488"/>
      <c r="AP387" s="488"/>
      <c r="AQ387" s="488"/>
      <c r="AR387" s="488"/>
      <c r="AS387" s="488"/>
      <c r="AT387" s="488"/>
      <c r="AU387" s="488"/>
      <c r="AV387" s="488"/>
      <c r="AW387" s="488"/>
      <c r="AX387" s="488"/>
      <c r="AY387" s="488"/>
      <c r="AZ387" s="488"/>
      <c r="BA387" s="488"/>
      <c r="BB387" s="488"/>
      <c r="BC387" s="488"/>
      <c r="BD387" s="488"/>
      <c r="BE387" s="488"/>
      <c r="BF387" s="488"/>
      <c r="BG387" s="488"/>
      <c r="BH387" s="488"/>
      <c r="BI387" s="488"/>
    </row>
    <row r="388" spans="1:61" ht="30" collapsed="1">
      <c r="A388" s="405">
        <f t="shared" si="97"/>
        <v>372</v>
      </c>
      <c r="B388" s="497"/>
      <c r="C388" s="498"/>
      <c r="D388" s="407"/>
      <c r="E388" s="407"/>
      <c r="F388" s="500" t="s">
        <v>818</v>
      </c>
      <c r="G388" s="417" t="s">
        <v>291</v>
      </c>
      <c r="H388" s="418">
        <v>575</v>
      </c>
      <c r="I388" s="418">
        <v>0.17100000000000001</v>
      </c>
      <c r="J388" s="418">
        <f t="shared" si="98"/>
        <v>98.325000000000003</v>
      </c>
      <c r="K388" s="418" t="s">
        <v>819</v>
      </c>
      <c r="L388" s="418" t="s">
        <v>291</v>
      </c>
      <c r="M388" s="418">
        <v>575</v>
      </c>
      <c r="N388" s="418"/>
      <c r="O388" s="418"/>
      <c r="P388" s="418"/>
      <c r="Q388" s="418"/>
      <c r="R388" s="418"/>
      <c r="S388" s="418"/>
      <c r="T388" s="418"/>
      <c r="U388" s="418"/>
      <c r="V388" s="418"/>
      <c r="W388" s="418"/>
      <c r="X388" s="418"/>
      <c r="Y388" s="418"/>
      <c r="Z388" s="615"/>
      <c r="AA388" s="650">
        <f t="shared" si="99"/>
        <v>0</v>
      </c>
      <c r="AB388" s="419">
        <f t="shared" si="100"/>
        <v>0</v>
      </c>
      <c r="AC388" s="420">
        <f>H388-AB388</f>
        <v>575</v>
      </c>
      <c r="AD388" s="413">
        <f t="shared" si="105"/>
        <v>0</v>
      </c>
      <c r="AE388" s="655"/>
      <c r="AF388" s="685">
        <f t="shared" si="101"/>
        <v>0</v>
      </c>
      <c r="AG388" s="474">
        <f t="shared" si="102"/>
        <v>0</v>
      </c>
      <c r="AH388" s="475">
        <f t="shared" si="106"/>
        <v>0</v>
      </c>
      <c r="AI388" s="487"/>
      <c r="AJ388" s="488"/>
      <c r="AK388" s="488"/>
      <c r="AL388" s="488"/>
      <c r="AM388" s="488"/>
      <c r="AN388" s="488"/>
      <c r="AO388" s="488"/>
      <c r="AP388" s="488"/>
      <c r="AQ388" s="488"/>
      <c r="AR388" s="488"/>
      <c r="AS388" s="488"/>
      <c r="AT388" s="488"/>
      <c r="AU388" s="488"/>
      <c r="AV388" s="488"/>
      <c r="AW388" s="488"/>
      <c r="AX388" s="488"/>
      <c r="AY388" s="488"/>
      <c r="AZ388" s="488"/>
      <c r="BA388" s="488"/>
      <c r="BB388" s="488"/>
      <c r="BC388" s="488"/>
      <c r="BD388" s="488"/>
      <c r="BE388" s="488"/>
      <c r="BF388" s="488"/>
      <c r="BG388" s="488"/>
      <c r="BH388" s="488"/>
      <c r="BI388" s="488"/>
    </row>
    <row r="389" spans="1:61" s="190" customFormat="1" ht="30" hidden="1" outlineLevel="1">
      <c r="A389" s="453">
        <f t="shared" si="97"/>
        <v>373</v>
      </c>
      <c r="B389" s="497" t="s">
        <v>189</v>
      </c>
      <c r="C389" s="498" t="s">
        <v>190</v>
      </c>
      <c r="D389" s="407" t="s">
        <v>291</v>
      </c>
      <c r="E389" s="407">
        <v>6</v>
      </c>
      <c r="F389" s="498"/>
      <c r="G389" s="407"/>
      <c r="H389" s="430"/>
      <c r="I389" s="430">
        <v>0.56000000000000005</v>
      </c>
      <c r="J389" s="430">
        <f t="shared" si="98"/>
        <v>0</v>
      </c>
      <c r="K389" s="430"/>
      <c r="L389" s="430"/>
      <c r="M389" s="430"/>
      <c r="N389" s="430"/>
      <c r="O389" s="430"/>
      <c r="P389" s="430"/>
      <c r="Q389" s="430"/>
      <c r="R389" s="430"/>
      <c r="S389" s="430"/>
      <c r="T389" s="430"/>
      <c r="U389" s="430"/>
      <c r="V389" s="430"/>
      <c r="W389" s="430"/>
      <c r="X389" s="430"/>
      <c r="Y389" s="430"/>
      <c r="Z389" s="671"/>
      <c r="AA389" s="621">
        <f t="shared" si="99"/>
        <v>0</v>
      </c>
      <c r="AB389" s="440">
        <f t="shared" si="100"/>
        <v>0</v>
      </c>
      <c r="AC389" s="441"/>
      <c r="AD389" s="413">
        <f t="shared" si="105"/>
        <v>6</v>
      </c>
      <c r="AE389" s="641"/>
      <c r="AF389" s="690">
        <f t="shared" si="101"/>
        <v>0</v>
      </c>
      <c r="AG389" s="474">
        <f t="shared" si="102"/>
        <v>0</v>
      </c>
      <c r="AH389" s="482">
        <f t="shared" si="106"/>
        <v>0</v>
      </c>
      <c r="AI389" s="495"/>
      <c r="AJ389" s="496"/>
      <c r="AK389" s="496"/>
      <c r="AL389" s="496"/>
      <c r="AM389" s="496"/>
      <c r="AN389" s="496"/>
      <c r="AO389" s="496"/>
      <c r="AP389" s="496"/>
      <c r="AQ389" s="496"/>
      <c r="AR389" s="496"/>
      <c r="AS389" s="496"/>
      <c r="AT389" s="496"/>
      <c r="AU389" s="496"/>
      <c r="AV389" s="496"/>
      <c r="AW389" s="496"/>
      <c r="AX389" s="496"/>
      <c r="AY389" s="496"/>
      <c r="AZ389" s="496"/>
      <c r="BA389" s="496"/>
      <c r="BB389" s="496"/>
      <c r="BC389" s="496"/>
      <c r="BD389" s="496"/>
      <c r="BE389" s="496"/>
      <c r="BF389" s="496"/>
      <c r="BG389" s="496"/>
      <c r="BH389" s="496"/>
      <c r="BI389" s="496"/>
    </row>
    <row r="390" spans="1:61" s="190" customFormat="1" ht="30" hidden="1" outlineLevel="1">
      <c r="A390" s="453">
        <f t="shared" si="97"/>
        <v>374</v>
      </c>
      <c r="B390" s="497" t="s">
        <v>191</v>
      </c>
      <c r="C390" s="498" t="s">
        <v>192</v>
      </c>
      <c r="D390" s="407" t="s">
        <v>291</v>
      </c>
      <c r="E390" s="407">
        <v>6</v>
      </c>
      <c r="F390" s="498"/>
      <c r="G390" s="407"/>
      <c r="H390" s="430"/>
      <c r="I390" s="430">
        <v>0.152</v>
      </c>
      <c r="J390" s="430">
        <f t="shared" si="98"/>
        <v>0</v>
      </c>
      <c r="K390" s="430"/>
      <c r="L390" s="430"/>
      <c r="M390" s="430"/>
      <c r="N390" s="430"/>
      <c r="O390" s="430"/>
      <c r="P390" s="430"/>
      <c r="Q390" s="430"/>
      <c r="R390" s="430"/>
      <c r="S390" s="430"/>
      <c r="T390" s="430"/>
      <c r="U390" s="430"/>
      <c r="V390" s="430"/>
      <c r="W390" s="430"/>
      <c r="X390" s="430"/>
      <c r="Y390" s="430"/>
      <c r="Z390" s="671"/>
      <c r="AA390" s="621">
        <f t="shared" si="99"/>
        <v>0</v>
      </c>
      <c r="AB390" s="440">
        <f t="shared" si="100"/>
        <v>0</v>
      </c>
      <c r="AC390" s="441"/>
      <c r="AD390" s="413">
        <f t="shared" si="105"/>
        <v>6</v>
      </c>
      <c r="AE390" s="641"/>
      <c r="AF390" s="690">
        <f t="shared" si="101"/>
        <v>0</v>
      </c>
      <c r="AG390" s="474">
        <f t="shared" si="102"/>
        <v>0</v>
      </c>
      <c r="AH390" s="482">
        <f t="shared" si="106"/>
        <v>0</v>
      </c>
      <c r="AI390" s="495"/>
      <c r="AJ390" s="496"/>
      <c r="AK390" s="496"/>
      <c r="AL390" s="496"/>
      <c r="AM390" s="496"/>
      <c r="AN390" s="496"/>
      <c r="AO390" s="496"/>
      <c r="AP390" s="496"/>
      <c r="AQ390" s="496"/>
      <c r="AR390" s="496"/>
      <c r="AS390" s="496"/>
      <c r="AT390" s="496"/>
      <c r="AU390" s="496"/>
      <c r="AV390" s="496"/>
      <c r="AW390" s="496"/>
      <c r="AX390" s="496"/>
      <c r="AY390" s="496"/>
      <c r="AZ390" s="496"/>
      <c r="BA390" s="496"/>
      <c r="BB390" s="496"/>
      <c r="BC390" s="496"/>
      <c r="BD390" s="496"/>
      <c r="BE390" s="496"/>
      <c r="BF390" s="496"/>
      <c r="BG390" s="496"/>
      <c r="BH390" s="496"/>
      <c r="BI390" s="496"/>
    </row>
    <row r="391" spans="1:61" s="190" customFormat="1" hidden="1" outlineLevel="1">
      <c r="A391" s="453">
        <f t="shared" si="97"/>
        <v>375</v>
      </c>
      <c r="B391" s="497" t="s">
        <v>158</v>
      </c>
      <c r="C391" s="498" t="s">
        <v>159</v>
      </c>
      <c r="D391" s="407" t="s">
        <v>291</v>
      </c>
      <c r="E391" s="407">
        <v>50</v>
      </c>
      <c r="F391" s="498"/>
      <c r="G391" s="407"/>
      <c r="H391" s="430"/>
      <c r="I391" s="430">
        <v>0.63</v>
      </c>
      <c r="J391" s="430">
        <f t="shared" si="98"/>
        <v>0</v>
      </c>
      <c r="K391" s="430"/>
      <c r="L391" s="430"/>
      <c r="M391" s="430"/>
      <c r="N391" s="430"/>
      <c r="O391" s="430"/>
      <c r="P391" s="430"/>
      <c r="Q391" s="430"/>
      <c r="R391" s="430"/>
      <c r="S391" s="430"/>
      <c r="T391" s="430"/>
      <c r="U391" s="430"/>
      <c r="V391" s="430"/>
      <c r="W391" s="430"/>
      <c r="X391" s="430"/>
      <c r="Y391" s="430"/>
      <c r="Z391" s="671"/>
      <c r="AA391" s="621">
        <f t="shared" si="99"/>
        <v>0</v>
      </c>
      <c r="AB391" s="440">
        <f t="shared" si="100"/>
        <v>0</v>
      </c>
      <c r="AC391" s="441"/>
      <c r="AD391" s="413">
        <f t="shared" si="105"/>
        <v>50</v>
      </c>
      <c r="AE391" s="641"/>
      <c r="AF391" s="690">
        <f t="shared" si="101"/>
        <v>0</v>
      </c>
      <c r="AG391" s="474">
        <f t="shared" si="102"/>
        <v>0</v>
      </c>
      <c r="AH391" s="482">
        <f t="shared" si="106"/>
        <v>0</v>
      </c>
      <c r="AI391" s="495"/>
      <c r="AJ391" s="496"/>
      <c r="AK391" s="496"/>
      <c r="AL391" s="496"/>
      <c r="AM391" s="496"/>
      <c r="AN391" s="496"/>
      <c r="AO391" s="496"/>
      <c r="AP391" s="496"/>
      <c r="AQ391" s="496"/>
      <c r="AR391" s="496"/>
      <c r="AS391" s="496"/>
      <c r="AT391" s="496"/>
      <c r="AU391" s="496"/>
      <c r="AV391" s="496"/>
      <c r="AW391" s="496"/>
      <c r="AX391" s="496"/>
      <c r="AY391" s="496"/>
      <c r="AZ391" s="496"/>
      <c r="BA391" s="496"/>
      <c r="BB391" s="496"/>
      <c r="BC391" s="496"/>
      <c r="BD391" s="496"/>
      <c r="BE391" s="496"/>
      <c r="BF391" s="496"/>
      <c r="BG391" s="496"/>
      <c r="BH391" s="496"/>
      <c r="BI391" s="496"/>
    </row>
    <row r="392" spans="1:61" s="190" customFormat="1" ht="30" hidden="1" outlineLevel="1">
      <c r="A392" s="453">
        <f t="shared" si="97"/>
        <v>376</v>
      </c>
      <c r="B392" s="497" t="s">
        <v>160</v>
      </c>
      <c r="C392" s="498" t="s">
        <v>1026</v>
      </c>
      <c r="D392" s="407" t="s">
        <v>291</v>
      </c>
      <c r="E392" s="407">
        <v>410</v>
      </c>
      <c r="F392" s="498"/>
      <c r="G392" s="407"/>
      <c r="H392" s="430"/>
      <c r="I392" s="430">
        <v>0.59899999999999998</v>
      </c>
      <c r="J392" s="430">
        <f t="shared" si="98"/>
        <v>0</v>
      </c>
      <c r="K392" s="430"/>
      <c r="L392" s="430"/>
      <c r="M392" s="430"/>
      <c r="N392" s="430"/>
      <c r="O392" s="430"/>
      <c r="P392" s="430"/>
      <c r="Q392" s="430"/>
      <c r="R392" s="430"/>
      <c r="S392" s="430"/>
      <c r="T392" s="430"/>
      <c r="U392" s="430"/>
      <c r="V392" s="430"/>
      <c r="W392" s="430"/>
      <c r="X392" s="430"/>
      <c r="Y392" s="430"/>
      <c r="Z392" s="671"/>
      <c r="AA392" s="621">
        <f t="shared" si="99"/>
        <v>0</v>
      </c>
      <c r="AB392" s="440">
        <f t="shared" si="100"/>
        <v>0</v>
      </c>
      <c r="AC392" s="441"/>
      <c r="AD392" s="413">
        <f t="shared" si="105"/>
        <v>410</v>
      </c>
      <c r="AE392" s="641"/>
      <c r="AF392" s="690">
        <f t="shared" si="101"/>
        <v>0</v>
      </c>
      <c r="AG392" s="474">
        <f t="shared" si="102"/>
        <v>0</v>
      </c>
      <c r="AH392" s="482">
        <f t="shared" si="106"/>
        <v>0</v>
      </c>
      <c r="AI392" s="495"/>
      <c r="AJ392" s="496"/>
      <c r="AK392" s="496"/>
      <c r="AL392" s="496"/>
      <c r="AM392" s="496"/>
      <c r="AN392" s="496"/>
      <c r="AO392" s="496"/>
      <c r="AP392" s="496"/>
      <c r="AQ392" s="496"/>
      <c r="AR392" s="496"/>
      <c r="AS392" s="496"/>
      <c r="AT392" s="496"/>
      <c r="AU392" s="496"/>
      <c r="AV392" s="496"/>
      <c r="AW392" s="496"/>
      <c r="AX392" s="496"/>
      <c r="AY392" s="496"/>
      <c r="AZ392" s="496"/>
      <c r="BA392" s="496"/>
      <c r="BB392" s="496"/>
      <c r="BC392" s="496"/>
      <c r="BD392" s="496"/>
      <c r="BE392" s="496"/>
      <c r="BF392" s="496"/>
      <c r="BG392" s="496"/>
      <c r="BH392" s="496"/>
      <c r="BI392" s="496"/>
    </row>
    <row r="393" spans="1:61" s="190" customFormat="1" hidden="1" outlineLevel="1">
      <c r="A393" s="453">
        <f t="shared" si="97"/>
        <v>377</v>
      </c>
      <c r="B393" s="497" t="s">
        <v>1027</v>
      </c>
      <c r="C393" s="498" t="s">
        <v>161</v>
      </c>
      <c r="D393" s="407" t="s">
        <v>291</v>
      </c>
      <c r="E393" s="407">
        <v>410</v>
      </c>
      <c r="F393" s="498"/>
      <c r="G393" s="407"/>
      <c r="H393" s="430"/>
      <c r="I393" s="430">
        <v>0.129</v>
      </c>
      <c r="J393" s="430">
        <f t="shared" si="98"/>
        <v>0</v>
      </c>
      <c r="K393" s="430"/>
      <c r="L393" s="430"/>
      <c r="M393" s="430"/>
      <c r="N393" s="430"/>
      <c r="O393" s="430"/>
      <c r="P393" s="430"/>
      <c r="Q393" s="430"/>
      <c r="R393" s="430"/>
      <c r="S393" s="430"/>
      <c r="T393" s="430"/>
      <c r="U393" s="430"/>
      <c r="V393" s="430"/>
      <c r="W393" s="430"/>
      <c r="X393" s="430"/>
      <c r="Y393" s="430"/>
      <c r="Z393" s="671"/>
      <c r="AA393" s="621">
        <f t="shared" si="99"/>
        <v>0</v>
      </c>
      <c r="AB393" s="440">
        <f t="shared" si="100"/>
        <v>0</v>
      </c>
      <c r="AC393" s="441"/>
      <c r="AD393" s="413">
        <f t="shared" si="105"/>
        <v>410</v>
      </c>
      <c r="AE393" s="641"/>
      <c r="AF393" s="690">
        <f t="shared" si="101"/>
        <v>0</v>
      </c>
      <c r="AG393" s="474">
        <f t="shared" si="102"/>
        <v>0</v>
      </c>
      <c r="AH393" s="482">
        <f t="shared" si="106"/>
        <v>0</v>
      </c>
      <c r="AI393" s="495"/>
      <c r="AJ393" s="496"/>
      <c r="AK393" s="496"/>
      <c r="AL393" s="496"/>
      <c r="AM393" s="496"/>
      <c r="AN393" s="496"/>
      <c r="AO393" s="496"/>
      <c r="AP393" s="496"/>
      <c r="AQ393" s="496"/>
      <c r="AR393" s="496"/>
      <c r="AS393" s="496"/>
      <c r="AT393" s="496"/>
      <c r="AU393" s="496"/>
      <c r="AV393" s="496"/>
      <c r="AW393" s="496"/>
      <c r="AX393" s="496"/>
      <c r="AY393" s="496"/>
      <c r="AZ393" s="496"/>
      <c r="BA393" s="496"/>
      <c r="BB393" s="496"/>
      <c r="BC393" s="496"/>
      <c r="BD393" s="496"/>
      <c r="BE393" s="496"/>
      <c r="BF393" s="496"/>
      <c r="BG393" s="496"/>
      <c r="BH393" s="496"/>
      <c r="BI393" s="496"/>
    </row>
    <row r="394" spans="1:61" s="190" customFormat="1" ht="45" hidden="1" outlineLevel="1">
      <c r="A394" s="453">
        <f t="shared" si="97"/>
        <v>378</v>
      </c>
      <c r="B394" s="497" t="s">
        <v>1047</v>
      </c>
      <c r="C394" s="498" t="s">
        <v>1048</v>
      </c>
      <c r="D394" s="407" t="s">
        <v>291</v>
      </c>
      <c r="E394" s="407">
        <v>500</v>
      </c>
      <c r="F394" s="498"/>
      <c r="G394" s="407"/>
      <c r="H394" s="430"/>
      <c r="I394" s="430">
        <v>0.17499999999999999</v>
      </c>
      <c r="J394" s="430">
        <f t="shared" si="98"/>
        <v>0</v>
      </c>
      <c r="K394" s="430"/>
      <c r="L394" s="430"/>
      <c r="M394" s="430"/>
      <c r="N394" s="430"/>
      <c r="O394" s="430"/>
      <c r="P394" s="430"/>
      <c r="Q394" s="430"/>
      <c r="R394" s="430"/>
      <c r="S394" s="430"/>
      <c r="T394" s="430"/>
      <c r="U394" s="430"/>
      <c r="V394" s="430"/>
      <c r="W394" s="430"/>
      <c r="X394" s="430"/>
      <c r="Y394" s="430"/>
      <c r="Z394" s="671"/>
      <c r="AA394" s="621">
        <f t="shared" si="99"/>
        <v>0</v>
      </c>
      <c r="AB394" s="440">
        <f t="shared" si="100"/>
        <v>0</v>
      </c>
      <c r="AC394" s="441"/>
      <c r="AD394" s="413">
        <f t="shared" si="105"/>
        <v>500</v>
      </c>
      <c r="AE394" s="641"/>
      <c r="AF394" s="690">
        <f t="shared" si="101"/>
        <v>0</v>
      </c>
      <c r="AG394" s="474">
        <f t="shared" si="102"/>
        <v>0</v>
      </c>
      <c r="AH394" s="482">
        <f t="shared" si="106"/>
        <v>0</v>
      </c>
      <c r="AI394" s="495"/>
      <c r="AJ394" s="496"/>
      <c r="AK394" s="496"/>
      <c r="AL394" s="496"/>
      <c r="AM394" s="496"/>
      <c r="AN394" s="496"/>
      <c r="AO394" s="496"/>
      <c r="AP394" s="496"/>
      <c r="AQ394" s="496"/>
      <c r="AR394" s="496"/>
      <c r="AS394" s="496"/>
      <c r="AT394" s="496"/>
      <c r="AU394" s="496"/>
      <c r="AV394" s="496"/>
      <c r="AW394" s="496"/>
      <c r="AX394" s="496"/>
      <c r="AY394" s="496"/>
      <c r="AZ394" s="496"/>
      <c r="BA394" s="496"/>
      <c r="BB394" s="496"/>
      <c r="BC394" s="496"/>
      <c r="BD394" s="496"/>
      <c r="BE394" s="496"/>
      <c r="BF394" s="496"/>
      <c r="BG394" s="496"/>
      <c r="BH394" s="496"/>
      <c r="BI394" s="496"/>
    </row>
    <row r="395" spans="1:61" s="762" customFormat="1">
      <c r="A395" s="453"/>
      <c r="B395" s="497"/>
      <c r="C395" s="498"/>
      <c r="D395" s="407"/>
      <c r="E395" s="407"/>
      <c r="F395" s="745" t="s">
        <v>1191</v>
      </c>
      <c r="G395" s="407"/>
      <c r="H395" s="430"/>
      <c r="I395" s="430"/>
      <c r="J395" s="430"/>
      <c r="K395" s="430"/>
      <c r="L395" s="430"/>
      <c r="M395" s="430"/>
      <c r="N395" s="430"/>
      <c r="O395" s="430"/>
      <c r="P395" s="430"/>
      <c r="Q395" s="430"/>
      <c r="R395" s="430"/>
      <c r="S395" s="430"/>
      <c r="T395" s="430"/>
      <c r="U395" s="430"/>
      <c r="V395" s="430"/>
      <c r="W395" s="430"/>
      <c r="X395" s="430"/>
      <c r="Y395" s="430"/>
      <c r="Z395" s="671"/>
      <c r="AA395" s="621"/>
      <c r="AB395" s="765"/>
      <c r="AC395" s="441"/>
      <c r="AD395" s="413"/>
      <c r="AE395" s="641"/>
      <c r="AF395" s="690"/>
      <c r="AG395" s="474"/>
      <c r="AH395" s="482"/>
      <c r="AI395" s="495"/>
      <c r="AJ395" s="496"/>
      <c r="AK395" s="496"/>
      <c r="AL395" s="496"/>
      <c r="AM395" s="496"/>
      <c r="AN395" s="496"/>
      <c r="AO395" s="496"/>
      <c r="AP395" s="496"/>
      <c r="AQ395" s="496"/>
      <c r="AR395" s="496"/>
      <c r="AS395" s="496"/>
      <c r="AT395" s="496"/>
      <c r="AU395" s="496"/>
      <c r="AV395" s="496"/>
      <c r="AW395" s="496"/>
      <c r="AX395" s="496"/>
      <c r="AY395" s="496"/>
      <c r="AZ395" s="496"/>
      <c r="BA395" s="496"/>
      <c r="BB395" s="496"/>
      <c r="BC395" s="496"/>
      <c r="BD395" s="496"/>
      <c r="BE395" s="496"/>
      <c r="BF395" s="496"/>
      <c r="BG395" s="496"/>
      <c r="BH395" s="496"/>
      <c r="BI395" s="496"/>
    </row>
    <row r="396" spans="1:61" s="65" customFormat="1">
      <c r="A396" s="397">
        <f>A394+1</f>
        <v>379</v>
      </c>
      <c r="B396" s="501"/>
      <c r="C396" s="502" t="s">
        <v>193</v>
      </c>
      <c r="D396" s="423"/>
      <c r="E396" s="423"/>
      <c r="F396" s="503" t="s">
        <v>193</v>
      </c>
      <c r="G396" s="424"/>
      <c r="H396" s="425"/>
      <c r="I396" s="425"/>
      <c r="J396" s="425"/>
      <c r="K396" s="425"/>
      <c r="L396" s="425"/>
      <c r="M396" s="425"/>
      <c r="N396" s="425"/>
      <c r="O396" s="425"/>
      <c r="P396" s="425"/>
      <c r="Q396" s="425"/>
      <c r="R396" s="425"/>
      <c r="S396" s="425"/>
      <c r="T396" s="425"/>
      <c r="U396" s="425"/>
      <c r="V396" s="425"/>
      <c r="W396" s="425"/>
      <c r="X396" s="425"/>
      <c r="Y396" s="425"/>
      <c r="Z396" s="631"/>
      <c r="AA396" s="663"/>
      <c r="AB396" s="426"/>
      <c r="AC396" s="427"/>
      <c r="AD396" s="424"/>
      <c r="AE396" s="642"/>
      <c r="AF396" s="687">
        <f t="shared" si="101"/>
        <v>0</v>
      </c>
      <c r="AG396" s="476"/>
      <c r="AH396" s="477"/>
      <c r="AI396" s="485"/>
      <c r="AJ396" s="486"/>
      <c r="AK396" s="486"/>
      <c r="AL396" s="486"/>
      <c r="AM396" s="486"/>
      <c r="AN396" s="486"/>
      <c r="AO396" s="486"/>
      <c r="AP396" s="486"/>
      <c r="AQ396" s="486"/>
      <c r="AR396" s="486"/>
      <c r="AS396" s="486"/>
      <c r="AT396" s="486"/>
      <c r="AU396" s="486"/>
      <c r="AV396" s="486"/>
      <c r="AW396" s="486"/>
      <c r="AX396" s="486"/>
      <c r="AY396" s="486"/>
      <c r="AZ396" s="486"/>
      <c r="BA396" s="486"/>
      <c r="BB396" s="486"/>
      <c r="BC396" s="486"/>
      <c r="BD396" s="486"/>
      <c r="BE396" s="486"/>
      <c r="BF396" s="486"/>
      <c r="BG396" s="486"/>
      <c r="BH396" s="486"/>
      <c r="BI396" s="486"/>
    </row>
    <row r="397" spans="1:61" ht="45">
      <c r="A397" s="405">
        <f t="shared" si="97"/>
        <v>380</v>
      </c>
      <c r="B397" s="497" t="s">
        <v>194</v>
      </c>
      <c r="C397" s="498" t="s">
        <v>195</v>
      </c>
      <c r="D397" s="407" t="s">
        <v>291</v>
      </c>
      <c r="E397" s="407">
        <v>266</v>
      </c>
      <c r="F397" s="499" t="s">
        <v>195</v>
      </c>
      <c r="G397" s="409" t="s">
        <v>291</v>
      </c>
      <c r="H397" s="410">
        <v>266</v>
      </c>
      <c r="I397" s="410">
        <v>0.245</v>
      </c>
      <c r="J397" s="410">
        <f t="shared" si="98"/>
        <v>65.17</v>
      </c>
      <c r="K397" s="410"/>
      <c r="L397" s="410" t="s">
        <v>291</v>
      </c>
      <c r="M397" s="410"/>
      <c r="N397" s="410"/>
      <c r="O397" s="410"/>
      <c r="P397" s="410"/>
      <c r="Q397" s="410"/>
      <c r="R397" s="410"/>
      <c r="S397" s="410"/>
      <c r="T397" s="410"/>
      <c r="U397" s="410"/>
      <c r="V397" s="410"/>
      <c r="W397" s="410"/>
      <c r="X397" s="410"/>
      <c r="Y397" s="410"/>
      <c r="Z397" s="625"/>
      <c r="AA397" s="649">
        <f t="shared" si="99"/>
        <v>0</v>
      </c>
      <c r="AB397" s="411">
        <f t="shared" si="100"/>
        <v>0</v>
      </c>
      <c r="AC397" s="412">
        <f>H397-AB397</f>
        <v>266</v>
      </c>
      <c r="AD397" s="413">
        <f>E397-AB397</f>
        <v>266</v>
      </c>
      <c r="AE397" s="655"/>
      <c r="AF397" s="685">
        <f t="shared" si="101"/>
        <v>0</v>
      </c>
      <c r="AG397" s="474">
        <f t="shared" si="102"/>
        <v>0</v>
      </c>
      <c r="AH397" s="475">
        <f>AB397-AG397</f>
        <v>0</v>
      </c>
      <c r="AI397" s="487"/>
      <c r="AJ397" s="488"/>
      <c r="AK397" s="488"/>
      <c r="AL397" s="488"/>
      <c r="AM397" s="488"/>
      <c r="AN397" s="488"/>
      <c r="AO397" s="488"/>
      <c r="AP397" s="488"/>
      <c r="AQ397" s="488"/>
      <c r="AR397" s="488"/>
      <c r="AS397" s="488"/>
      <c r="AT397" s="488"/>
      <c r="AU397" s="488"/>
      <c r="AV397" s="488"/>
      <c r="AW397" s="488"/>
      <c r="AX397" s="488"/>
      <c r="AY397" s="488"/>
      <c r="AZ397" s="488"/>
      <c r="BA397" s="488"/>
      <c r="BB397" s="488"/>
      <c r="BC397" s="488"/>
      <c r="BD397" s="488"/>
      <c r="BE397" s="488"/>
      <c r="BF397" s="488"/>
      <c r="BG397" s="488"/>
      <c r="BH397" s="488"/>
      <c r="BI397" s="488"/>
    </row>
    <row r="398" spans="1:61" ht="45">
      <c r="A398" s="405">
        <f t="shared" si="97"/>
        <v>381</v>
      </c>
      <c r="B398" s="497" t="s">
        <v>196</v>
      </c>
      <c r="C398" s="498" t="s">
        <v>197</v>
      </c>
      <c r="D398" s="407" t="s">
        <v>291</v>
      </c>
      <c r="E398" s="407">
        <v>174</v>
      </c>
      <c r="F398" s="499" t="s">
        <v>197</v>
      </c>
      <c r="G398" s="409" t="s">
        <v>291</v>
      </c>
      <c r="H398" s="410">
        <v>174</v>
      </c>
      <c r="I398" s="410">
        <v>0.23300000000000001</v>
      </c>
      <c r="J398" s="410">
        <f t="shared" si="98"/>
        <v>40.542000000000002</v>
      </c>
      <c r="K398" s="410"/>
      <c r="L398" s="410" t="s">
        <v>291</v>
      </c>
      <c r="M398" s="410"/>
      <c r="N398" s="410"/>
      <c r="O398" s="410"/>
      <c r="P398" s="410"/>
      <c r="Q398" s="410"/>
      <c r="R398" s="410"/>
      <c r="S398" s="410"/>
      <c r="T398" s="410"/>
      <c r="U398" s="410"/>
      <c r="V398" s="410"/>
      <c r="W398" s="410"/>
      <c r="X398" s="410"/>
      <c r="Y398" s="410"/>
      <c r="Z398" s="625"/>
      <c r="AA398" s="649">
        <f t="shared" si="99"/>
        <v>0</v>
      </c>
      <c r="AB398" s="411">
        <f t="shared" si="100"/>
        <v>0</v>
      </c>
      <c r="AC398" s="412">
        <f>H398-AB398</f>
        <v>174</v>
      </c>
      <c r="AD398" s="413">
        <f>E398-AB398</f>
        <v>174</v>
      </c>
      <c r="AE398" s="655"/>
      <c r="AF398" s="685">
        <f t="shared" si="101"/>
        <v>0</v>
      </c>
      <c r="AG398" s="474">
        <f t="shared" si="102"/>
        <v>0</v>
      </c>
      <c r="AH398" s="475">
        <f>AB398-AG398</f>
        <v>0</v>
      </c>
      <c r="AI398" s="487"/>
      <c r="AJ398" s="488"/>
      <c r="AK398" s="488"/>
      <c r="AL398" s="488"/>
      <c r="AM398" s="488"/>
      <c r="AN398" s="488"/>
      <c r="AO398" s="488"/>
      <c r="AP398" s="488"/>
      <c r="AQ398" s="488"/>
      <c r="AR398" s="488"/>
      <c r="AS398" s="488"/>
      <c r="AT398" s="488"/>
      <c r="AU398" s="488"/>
      <c r="AV398" s="488"/>
      <c r="AW398" s="488"/>
      <c r="AX398" s="488"/>
      <c r="AY398" s="488"/>
      <c r="AZ398" s="488"/>
      <c r="BA398" s="488"/>
      <c r="BB398" s="488"/>
      <c r="BC398" s="488"/>
      <c r="BD398" s="488"/>
      <c r="BE398" s="488"/>
      <c r="BF398" s="488"/>
      <c r="BG398" s="488"/>
      <c r="BH398" s="488"/>
      <c r="BI398" s="488"/>
    </row>
    <row r="399" spans="1:61" ht="45">
      <c r="A399" s="405">
        <f t="shared" si="97"/>
        <v>382</v>
      </c>
      <c r="B399" s="497" t="s">
        <v>198</v>
      </c>
      <c r="C399" s="498" t="s">
        <v>199</v>
      </c>
      <c r="D399" s="407" t="s">
        <v>291</v>
      </c>
      <c r="E399" s="407">
        <v>46</v>
      </c>
      <c r="F399" s="499" t="s">
        <v>199</v>
      </c>
      <c r="G399" s="409" t="s">
        <v>291</v>
      </c>
      <c r="H399" s="410">
        <v>46</v>
      </c>
      <c r="I399" s="410">
        <v>7.992</v>
      </c>
      <c r="J399" s="410">
        <f t="shared" si="98"/>
        <v>367.63200000000001</v>
      </c>
      <c r="K399" s="418" t="s">
        <v>632</v>
      </c>
      <c r="L399" s="418" t="s">
        <v>291</v>
      </c>
      <c r="M399" s="418">
        <v>46</v>
      </c>
      <c r="N399" s="410"/>
      <c r="O399" s="410"/>
      <c r="P399" s="410"/>
      <c r="Q399" s="410"/>
      <c r="R399" s="410"/>
      <c r="S399" s="410"/>
      <c r="T399" s="410"/>
      <c r="U399" s="410"/>
      <c r="V399" s="410"/>
      <c r="W399" s="410"/>
      <c r="X399" s="410"/>
      <c r="Y399" s="410"/>
      <c r="Z399" s="625"/>
      <c r="AA399" s="649">
        <f t="shared" si="99"/>
        <v>0</v>
      </c>
      <c r="AB399" s="411">
        <f t="shared" si="100"/>
        <v>0</v>
      </c>
      <c r="AC399" s="412">
        <f>H399-AB399</f>
        <v>46</v>
      </c>
      <c r="AD399" s="413">
        <f>E399-AB399</f>
        <v>46</v>
      </c>
      <c r="AE399" s="655"/>
      <c r="AF399" s="685">
        <f t="shared" si="101"/>
        <v>0</v>
      </c>
      <c r="AG399" s="474">
        <f t="shared" si="102"/>
        <v>0</v>
      </c>
      <c r="AH399" s="475">
        <f>AB399-AG399</f>
        <v>0</v>
      </c>
      <c r="AI399" s="487"/>
      <c r="AJ399" s="488"/>
      <c r="AK399" s="488"/>
      <c r="AL399" s="488"/>
      <c r="AM399" s="488"/>
      <c r="AN399" s="488"/>
      <c r="AO399" s="488"/>
      <c r="AP399" s="488"/>
      <c r="AQ399" s="488"/>
      <c r="AR399" s="488"/>
      <c r="AS399" s="488"/>
      <c r="AT399" s="488"/>
      <c r="AU399" s="488"/>
      <c r="AV399" s="488"/>
      <c r="AW399" s="488"/>
      <c r="AX399" s="488"/>
      <c r="AY399" s="488"/>
      <c r="AZ399" s="488"/>
      <c r="BA399" s="488"/>
      <c r="BB399" s="488"/>
      <c r="BC399" s="488"/>
      <c r="BD399" s="488"/>
      <c r="BE399" s="488"/>
      <c r="BF399" s="488"/>
      <c r="BG399" s="488"/>
      <c r="BH399" s="488"/>
      <c r="BI399" s="488"/>
    </row>
    <row r="400" spans="1:61" ht="45">
      <c r="A400" s="405">
        <f t="shared" si="97"/>
        <v>383</v>
      </c>
      <c r="B400" s="497" t="s">
        <v>200</v>
      </c>
      <c r="C400" s="498" t="s">
        <v>201</v>
      </c>
      <c r="D400" s="407" t="s">
        <v>296</v>
      </c>
      <c r="E400" s="407">
        <v>4</v>
      </c>
      <c r="F400" s="499" t="s">
        <v>201</v>
      </c>
      <c r="G400" s="409" t="s">
        <v>296</v>
      </c>
      <c r="H400" s="410">
        <v>4</v>
      </c>
      <c r="I400" s="410">
        <v>1.667</v>
      </c>
      <c r="J400" s="410">
        <f t="shared" si="98"/>
        <v>6.6680000000000001</v>
      </c>
      <c r="K400" s="418" t="s">
        <v>633</v>
      </c>
      <c r="L400" s="418" t="s">
        <v>482</v>
      </c>
      <c r="M400" s="418">
        <v>4</v>
      </c>
      <c r="N400" s="410"/>
      <c r="O400" s="410"/>
      <c r="P400" s="410"/>
      <c r="Q400" s="410"/>
      <c r="R400" s="410"/>
      <c r="S400" s="410"/>
      <c r="T400" s="410"/>
      <c r="U400" s="410"/>
      <c r="V400" s="410"/>
      <c r="W400" s="410"/>
      <c r="X400" s="410"/>
      <c r="Y400" s="410"/>
      <c r="Z400" s="625"/>
      <c r="AA400" s="649">
        <f t="shared" si="99"/>
        <v>0</v>
      </c>
      <c r="AB400" s="411">
        <f t="shared" si="100"/>
        <v>0</v>
      </c>
      <c r="AC400" s="412">
        <f>H400-AB400</f>
        <v>4</v>
      </c>
      <c r="AD400" s="413">
        <f>E400-AB400</f>
        <v>4</v>
      </c>
      <c r="AE400" s="655"/>
      <c r="AF400" s="685">
        <f t="shared" si="101"/>
        <v>0</v>
      </c>
      <c r="AG400" s="474">
        <f t="shared" si="102"/>
        <v>0</v>
      </c>
      <c r="AH400" s="475">
        <f>AB400-AG400</f>
        <v>0</v>
      </c>
      <c r="AI400" s="487"/>
      <c r="AJ400" s="488"/>
      <c r="AK400" s="488"/>
      <c r="AL400" s="488"/>
      <c r="AM400" s="488"/>
      <c r="AN400" s="488"/>
      <c r="AO400" s="488"/>
      <c r="AP400" s="488"/>
      <c r="AQ400" s="488"/>
      <c r="AR400" s="488"/>
      <c r="AS400" s="488"/>
      <c r="AT400" s="488"/>
      <c r="AU400" s="488"/>
      <c r="AV400" s="488"/>
      <c r="AW400" s="488"/>
      <c r="AX400" s="488"/>
      <c r="AY400" s="488"/>
      <c r="AZ400" s="488"/>
      <c r="BA400" s="488"/>
      <c r="BB400" s="488"/>
      <c r="BC400" s="488"/>
      <c r="BD400" s="488"/>
      <c r="BE400" s="488"/>
      <c r="BF400" s="488"/>
      <c r="BG400" s="488"/>
      <c r="BH400" s="488"/>
      <c r="BI400" s="488"/>
    </row>
    <row r="401" spans="1:61" s="65" customFormat="1">
      <c r="A401" s="397">
        <f t="shared" si="97"/>
        <v>384</v>
      </c>
      <c r="B401" s="501"/>
      <c r="C401" s="502" t="s">
        <v>202</v>
      </c>
      <c r="D401" s="423"/>
      <c r="E401" s="423"/>
      <c r="F401" s="503" t="s">
        <v>202</v>
      </c>
      <c r="G401" s="424"/>
      <c r="H401" s="425"/>
      <c r="I401" s="425"/>
      <c r="J401" s="425"/>
      <c r="K401" s="425"/>
      <c r="L401" s="425"/>
      <c r="M401" s="425"/>
      <c r="N401" s="425"/>
      <c r="O401" s="425"/>
      <c r="P401" s="425"/>
      <c r="Q401" s="425"/>
      <c r="R401" s="425"/>
      <c r="S401" s="425"/>
      <c r="T401" s="425"/>
      <c r="U401" s="425"/>
      <c r="V401" s="425"/>
      <c r="W401" s="425"/>
      <c r="X401" s="425"/>
      <c r="Y401" s="425"/>
      <c r="Z401" s="631"/>
      <c r="AA401" s="663"/>
      <c r="AB401" s="426"/>
      <c r="AC401" s="427"/>
      <c r="AD401" s="424"/>
      <c r="AE401" s="642"/>
      <c r="AF401" s="687">
        <f t="shared" si="101"/>
        <v>0</v>
      </c>
      <c r="AG401" s="476"/>
      <c r="AH401" s="477"/>
      <c r="AI401" s="485"/>
      <c r="AJ401" s="486"/>
      <c r="AK401" s="486"/>
      <c r="AL401" s="486"/>
      <c r="AM401" s="486"/>
      <c r="AN401" s="486"/>
      <c r="AO401" s="486"/>
      <c r="AP401" s="486"/>
      <c r="AQ401" s="486"/>
      <c r="AR401" s="486"/>
      <c r="AS401" s="486"/>
      <c r="AT401" s="486"/>
      <c r="AU401" s="486"/>
      <c r="AV401" s="486"/>
      <c r="AW401" s="486"/>
      <c r="AX401" s="486"/>
      <c r="AY401" s="486"/>
      <c r="AZ401" s="486"/>
      <c r="BA401" s="486"/>
      <c r="BB401" s="486"/>
      <c r="BC401" s="486"/>
      <c r="BD401" s="486"/>
      <c r="BE401" s="486"/>
      <c r="BF401" s="486"/>
      <c r="BG401" s="486"/>
      <c r="BH401" s="486"/>
      <c r="BI401" s="486"/>
    </row>
    <row r="402" spans="1:61" collapsed="1">
      <c r="A402" s="405">
        <f t="shared" si="97"/>
        <v>385</v>
      </c>
      <c r="B402" s="498" t="s">
        <v>203</v>
      </c>
      <c r="C402" s="498" t="s">
        <v>1049</v>
      </c>
      <c r="D402" s="407" t="s">
        <v>294</v>
      </c>
      <c r="E402" s="407">
        <v>2</v>
      </c>
      <c r="F402" s="499" t="s">
        <v>204</v>
      </c>
      <c r="G402" s="409" t="s">
        <v>294</v>
      </c>
      <c r="H402" s="410">
        <v>3</v>
      </c>
      <c r="I402" s="410">
        <v>23.1</v>
      </c>
      <c r="J402" s="410">
        <f t="shared" si="98"/>
        <v>69.300000000000011</v>
      </c>
      <c r="K402" s="418" t="s">
        <v>869</v>
      </c>
      <c r="L402" s="418" t="s">
        <v>482</v>
      </c>
      <c r="M402" s="418">
        <v>1</v>
      </c>
      <c r="N402" s="410"/>
      <c r="O402" s="410"/>
      <c r="P402" s="410"/>
      <c r="Q402" s="410"/>
      <c r="R402" s="410"/>
      <c r="S402" s="410"/>
      <c r="T402" s="410"/>
      <c r="U402" s="410"/>
      <c r="V402" s="410"/>
      <c r="W402" s="410"/>
      <c r="X402" s="410"/>
      <c r="Y402" s="410"/>
      <c r="Z402" s="625"/>
      <c r="AA402" s="649">
        <f t="shared" si="99"/>
        <v>0</v>
      </c>
      <c r="AB402" s="411">
        <f t="shared" si="100"/>
        <v>0</v>
      </c>
      <c r="AC402" s="412">
        <f>H402-AB402</f>
        <v>3</v>
      </c>
      <c r="AD402" s="413">
        <f t="shared" ref="AD402:AD417" si="107">E402-AB402</f>
        <v>2</v>
      </c>
      <c r="AE402" s="655"/>
      <c r="AF402" s="685">
        <f t="shared" si="101"/>
        <v>0</v>
      </c>
      <c r="AG402" s="474">
        <f t="shared" si="102"/>
        <v>0</v>
      </c>
      <c r="AH402" s="475">
        <f t="shared" ref="AH402:AH417" si="108">AB402-AG402</f>
        <v>0</v>
      </c>
      <c r="AI402" s="487"/>
      <c r="AJ402" s="488"/>
      <c r="AK402" s="488"/>
      <c r="AL402" s="488"/>
      <c r="AM402" s="488"/>
      <c r="AN402" s="488"/>
      <c r="AO402" s="488"/>
      <c r="AP402" s="488"/>
      <c r="AQ402" s="488"/>
      <c r="AR402" s="488"/>
      <c r="AS402" s="488"/>
      <c r="AT402" s="488"/>
      <c r="AU402" s="488"/>
      <c r="AV402" s="488"/>
      <c r="AW402" s="488"/>
      <c r="AX402" s="488"/>
      <c r="AY402" s="488"/>
      <c r="AZ402" s="488"/>
      <c r="BA402" s="488"/>
      <c r="BB402" s="488"/>
      <c r="BC402" s="488"/>
      <c r="BD402" s="488"/>
      <c r="BE402" s="488"/>
      <c r="BF402" s="488"/>
      <c r="BG402" s="488"/>
      <c r="BH402" s="488"/>
      <c r="BI402" s="488"/>
    </row>
    <row r="403" spans="1:61" hidden="1" outlineLevel="1">
      <c r="A403" s="405">
        <f t="shared" si="97"/>
        <v>386</v>
      </c>
      <c r="B403" s="498"/>
      <c r="C403" s="498"/>
      <c r="D403" s="407"/>
      <c r="E403" s="407"/>
      <c r="F403" s="499"/>
      <c r="G403" s="409"/>
      <c r="H403" s="410"/>
      <c r="I403" s="410"/>
      <c r="J403" s="410">
        <f t="shared" si="98"/>
        <v>0</v>
      </c>
      <c r="K403" s="418" t="s">
        <v>870</v>
      </c>
      <c r="L403" s="418" t="s">
        <v>482</v>
      </c>
      <c r="M403" s="418">
        <v>1</v>
      </c>
      <c r="N403" s="410"/>
      <c r="O403" s="410"/>
      <c r="P403" s="410"/>
      <c r="Q403" s="410"/>
      <c r="R403" s="410"/>
      <c r="S403" s="410"/>
      <c r="T403" s="410"/>
      <c r="U403" s="410"/>
      <c r="V403" s="410"/>
      <c r="W403" s="410"/>
      <c r="X403" s="410"/>
      <c r="Y403" s="410"/>
      <c r="Z403" s="625"/>
      <c r="AA403" s="649">
        <f t="shared" si="99"/>
        <v>0</v>
      </c>
      <c r="AB403" s="411">
        <f t="shared" si="100"/>
        <v>0</v>
      </c>
      <c r="AC403" s="412">
        <f>H403-AB403</f>
        <v>0</v>
      </c>
      <c r="AD403" s="413">
        <f t="shared" si="107"/>
        <v>0</v>
      </c>
      <c r="AE403" s="655"/>
      <c r="AF403" s="685">
        <f t="shared" si="101"/>
        <v>0</v>
      </c>
      <c r="AG403" s="474">
        <f t="shared" si="102"/>
        <v>0</v>
      </c>
      <c r="AH403" s="475">
        <f t="shared" si="108"/>
        <v>0</v>
      </c>
      <c r="AI403" s="487"/>
      <c r="AJ403" s="488"/>
      <c r="AK403" s="488"/>
      <c r="AL403" s="488"/>
      <c r="AM403" s="488"/>
      <c r="AN403" s="488"/>
      <c r="AO403" s="488"/>
      <c r="AP403" s="488"/>
      <c r="AQ403" s="488"/>
      <c r="AR403" s="488"/>
      <c r="AS403" s="488"/>
      <c r="AT403" s="488"/>
      <c r="AU403" s="488"/>
      <c r="AV403" s="488"/>
      <c r="AW403" s="488"/>
      <c r="AX403" s="488"/>
      <c r="AY403" s="488"/>
      <c r="AZ403" s="488"/>
      <c r="BA403" s="488"/>
      <c r="BB403" s="488"/>
      <c r="BC403" s="488"/>
      <c r="BD403" s="488"/>
      <c r="BE403" s="488"/>
      <c r="BF403" s="488"/>
      <c r="BG403" s="488"/>
      <c r="BH403" s="488"/>
      <c r="BI403" s="488"/>
    </row>
    <row r="404" spans="1:61" hidden="1" outlineLevel="1">
      <c r="A404" s="405">
        <f t="shared" ref="A404:A469" si="109">A403+1</f>
        <v>387</v>
      </c>
      <c r="B404" s="498"/>
      <c r="C404" s="498"/>
      <c r="D404" s="407"/>
      <c r="E404" s="407"/>
      <c r="F404" s="500"/>
      <c r="G404" s="417"/>
      <c r="H404" s="418"/>
      <c r="I404" s="418"/>
      <c r="J404" s="418">
        <f t="shared" ref="J404:J469" si="110">I404*H404</f>
        <v>0</v>
      </c>
      <c r="K404" s="418" t="s">
        <v>871</v>
      </c>
      <c r="L404" s="418" t="s">
        <v>482</v>
      </c>
      <c r="M404" s="418">
        <v>1</v>
      </c>
      <c r="N404" s="410"/>
      <c r="O404" s="410"/>
      <c r="P404" s="410"/>
      <c r="Q404" s="410"/>
      <c r="R404" s="410"/>
      <c r="S404" s="410"/>
      <c r="T404" s="410"/>
      <c r="U404" s="410"/>
      <c r="V404" s="410"/>
      <c r="W404" s="410"/>
      <c r="X404" s="410"/>
      <c r="Y404" s="410"/>
      <c r="Z404" s="625"/>
      <c r="AA404" s="649">
        <f t="shared" ref="AA404:AA469" si="111">I404*AB404</f>
        <v>0</v>
      </c>
      <c r="AB404" s="411">
        <f t="shared" ref="AB404:AB469" si="112">SUM(N404:Z404)</f>
        <v>0</v>
      </c>
      <c r="AC404" s="412"/>
      <c r="AD404" s="413">
        <f t="shared" si="107"/>
        <v>0</v>
      </c>
      <c r="AE404" s="655"/>
      <c r="AF404" s="685">
        <f t="shared" ref="AF404:AF469" si="113">I404*AG404</f>
        <v>0</v>
      </c>
      <c r="AG404" s="474">
        <f t="shared" ref="AG404:AG469" si="114">SUM(AI404:BI404)</f>
        <v>0</v>
      </c>
      <c r="AH404" s="475">
        <f t="shared" si="108"/>
        <v>0</v>
      </c>
      <c r="AI404" s="487"/>
      <c r="AJ404" s="488"/>
      <c r="AK404" s="488"/>
      <c r="AL404" s="488"/>
      <c r="AM404" s="488"/>
      <c r="AN404" s="488"/>
      <c r="AO404" s="488"/>
      <c r="AP404" s="488"/>
      <c r="AQ404" s="488"/>
      <c r="AR404" s="488"/>
      <c r="AS404" s="488"/>
      <c r="AT404" s="488"/>
      <c r="AU404" s="488"/>
      <c r="AV404" s="488"/>
      <c r="AW404" s="488"/>
      <c r="AX404" s="488"/>
      <c r="AY404" s="488"/>
      <c r="AZ404" s="488"/>
      <c r="BA404" s="488"/>
      <c r="BB404" s="488"/>
      <c r="BC404" s="488"/>
      <c r="BD404" s="488"/>
      <c r="BE404" s="488"/>
      <c r="BF404" s="488"/>
      <c r="BG404" s="488"/>
      <c r="BH404" s="488"/>
      <c r="BI404" s="488"/>
    </row>
    <row r="405" spans="1:61" ht="30" collapsed="1">
      <c r="A405" s="405">
        <f t="shared" si="109"/>
        <v>388</v>
      </c>
      <c r="B405" s="498"/>
      <c r="C405" s="498"/>
      <c r="D405" s="407"/>
      <c r="E405" s="407"/>
      <c r="F405" s="500" t="s">
        <v>634</v>
      </c>
      <c r="G405" s="417" t="s">
        <v>294</v>
      </c>
      <c r="H405" s="418">
        <v>5</v>
      </c>
      <c r="I405" s="418">
        <v>0.7</v>
      </c>
      <c r="J405" s="418">
        <f t="shared" si="110"/>
        <v>3.5</v>
      </c>
      <c r="K405" s="418" t="s">
        <v>639</v>
      </c>
      <c r="L405" s="418" t="s">
        <v>482</v>
      </c>
      <c r="M405" s="418">
        <v>3</v>
      </c>
      <c r="N405" s="410"/>
      <c r="O405" s="410"/>
      <c r="P405" s="410"/>
      <c r="Q405" s="410"/>
      <c r="R405" s="410"/>
      <c r="S405" s="410"/>
      <c r="T405" s="410"/>
      <c r="U405" s="410"/>
      <c r="V405" s="410"/>
      <c r="W405" s="410"/>
      <c r="X405" s="410"/>
      <c r="Y405" s="410"/>
      <c r="Z405" s="625"/>
      <c r="AA405" s="649">
        <f t="shared" si="111"/>
        <v>0</v>
      </c>
      <c r="AB405" s="411">
        <f t="shared" si="112"/>
        <v>0</v>
      </c>
      <c r="AC405" s="412"/>
      <c r="AD405" s="413">
        <f t="shared" si="107"/>
        <v>0</v>
      </c>
      <c r="AE405" s="655"/>
      <c r="AF405" s="685">
        <f t="shared" si="113"/>
        <v>0</v>
      </c>
      <c r="AG405" s="474">
        <f t="shared" si="114"/>
        <v>0</v>
      </c>
      <c r="AH405" s="475">
        <f t="shared" si="108"/>
        <v>0</v>
      </c>
      <c r="AI405" s="487"/>
      <c r="AJ405" s="488"/>
      <c r="AK405" s="488"/>
      <c r="AL405" s="488"/>
      <c r="AM405" s="488"/>
      <c r="AN405" s="488"/>
      <c r="AO405" s="488"/>
      <c r="AP405" s="488"/>
      <c r="AQ405" s="488"/>
      <c r="AR405" s="488"/>
      <c r="AS405" s="488"/>
      <c r="AT405" s="488"/>
      <c r="AU405" s="488"/>
      <c r="AV405" s="488"/>
      <c r="AW405" s="488"/>
      <c r="AX405" s="488"/>
      <c r="AY405" s="488"/>
      <c r="AZ405" s="488"/>
      <c r="BA405" s="488"/>
      <c r="BB405" s="488"/>
      <c r="BC405" s="488"/>
      <c r="BD405" s="488"/>
      <c r="BE405" s="488"/>
      <c r="BF405" s="488"/>
      <c r="BG405" s="488"/>
      <c r="BH405" s="488"/>
      <c r="BI405" s="488"/>
    </row>
    <row r="406" spans="1:61" ht="45" hidden="1" outlineLevel="1">
      <c r="A406" s="405">
        <f t="shared" si="109"/>
        <v>389</v>
      </c>
      <c r="B406" s="498"/>
      <c r="C406" s="498"/>
      <c r="D406" s="407"/>
      <c r="E406" s="407"/>
      <c r="F406" s="500"/>
      <c r="G406" s="417"/>
      <c r="H406" s="418"/>
      <c r="I406" s="418"/>
      <c r="J406" s="418">
        <f t="shared" si="110"/>
        <v>0</v>
      </c>
      <c r="K406" s="418" t="s">
        <v>872</v>
      </c>
      <c r="L406" s="418" t="s">
        <v>482</v>
      </c>
      <c r="M406" s="418">
        <v>2</v>
      </c>
      <c r="N406" s="410"/>
      <c r="O406" s="410"/>
      <c r="P406" s="410"/>
      <c r="Q406" s="410"/>
      <c r="R406" s="410"/>
      <c r="S406" s="410"/>
      <c r="T406" s="410"/>
      <c r="U406" s="410"/>
      <c r="V406" s="410"/>
      <c r="W406" s="410"/>
      <c r="X406" s="410"/>
      <c r="Y406" s="410"/>
      <c r="Z406" s="625"/>
      <c r="AA406" s="649">
        <f t="shared" si="111"/>
        <v>0</v>
      </c>
      <c r="AB406" s="411">
        <f t="shared" si="112"/>
        <v>0</v>
      </c>
      <c r="AC406" s="412"/>
      <c r="AD406" s="413">
        <f t="shared" si="107"/>
        <v>0</v>
      </c>
      <c r="AE406" s="655"/>
      <c r="AF406" s="685">
        <f t="shared" si="113"/>
        <v>0</v>
      </c>
      <c r="AG406" s="474">
        <f t="shared" si="114"/>
        <v>0</v>
      </c>
      <c r="AH406" s="475">
        <f t="shared" si="108"/>
        <v>0</v>
      </c>
      <c r="AI406" s="487"/>
      <c r="AJ406" s="488"/>
      <c r="AK406" s="488"/>
      <c r="AL406" s="488"/>
      <c r="AM406" s="488"/>
      <c r="AN406" s="488"/>
      <c r="AO406" s="488"/>
      <c r="AP406" s="488"/>
      <c r="AQ406" s="488"/>
      <c r="AR406" s="488"/>
      <c r="AS406" s="488"/>
      <c r="AT406" s="488"/>
      <c r="AU406" s="488"/>
      <c r="AV406" s="488"/>
      <c r="AW406" s="488"/>
      <c r="AX406" s="488"/>
      <c r="AY406" s="488"/>
      <c r="AZ406" s="488"/>
      <c r="BA406" s="488"/>
      <c r="BB406" s="488"/>
      <c r="BC406" s="488"/>
      <c r="BD406" s="488"/>
      <c r="BE406" s="488"/>
      <c r="BF406" s="488"/>
      <c r="BG406" s="488"/>
      <c r="BH406" s="488"/>
      <c r="BI406" s="488"/>
    </row>
    <row r="407" spans="1:61" ht="30">
      <c r="A407" s="405">
        <f t="shared" si="109"/>
        <v>390</v>
      </c>
      <c r="B407" s="498" t="s">
        <v>1041</v>
      </c>
      <c r="C407" s="498"/>
      <c r="D407" s="407"/>
      <c r="E407" s="407"/>
      <c r="F407" s="500" t="s">
        <v>635</v>
      </c>
      <c r="G407" s="417" t="s">
        <v>294</v>
      </c>
      <c r="H407" s="418">
        <v>3</v>
      </c>
      <c r="I407" s="418">
        <v>0.38200000000000001</v>
      </c>
      <c r="J407" s="418">
        <f t="shared" si="110"/>
        <v>1.1459999999999999</v>
      </c>
      <c r="K407" s="418" t="s">
        <v>640</v>
      </c>
      <c r="L407" s="418" t="s">
        <v>482</v>
      </c>
      <c r="M407" s="418">
        <v>3</v>
      </c>
      <c r="N407" s="410"/>
      <c r="O407" s="410"/>
      <c r="P407" s="410"/>
      <c r="Q407" s="410"/>
      <c r="R407" s="410"/>
      <c r="S407" s="410"/>
      <c r="T407" s="410"/>
      <c r="U407" s="410"/>
      <c r="V407" s="410"/>
      <c r="W407" s="410"/>
      <c r="X407" s="410"/>
      <c r="Y407" s="410"/>
      <c r="Z407" s="625"/>
      <c r="AA407" s="649">
        <f t="shared" si="111"/>
        <v>0</v>
      </c>
      <c r="AB407" s="411">
        <f t="shared" si="112"/>
        <v>0</v>
      </c>
      <c r="AC407" s="412"/>
      <c r="AD407" s="413">
        <f t="shared" si="107"/>
        <v>0</v>
      </c>
      <c r="AE407" s="655"/>
      <c r="AF407" s="685">
        <f t="shared" si="113"/>
        <v>0</v>
      </c>
      <c r="AG407" s="474">
        <f t="shared" si="114"/>
        <v>0</v>
      </c>
      <c r="AH407" s="475">
        <f t="shared" si="108"/>
        <v>0</v>
      </c>
      <c r="AI407" s="487"/>
      <c r="AJ407" s="488"/>
      <c r="AK407" s="488"/>
      <c r="AL407" s="488"/>
      <c r="AM407" s="488"/>
      <c r="AN407" s="488"/>
      <c r="AO407" s="488"/>
      <c r="AP407" s="488"/>
      <c r="AQ407" s="488"/>
      <c r="AR407" s="488"/>
      <c r="AS407" s="488"/>
      <c r="AT407" s="488"/>
      <c r="AU407" s="488"/>
      <c r="AV407" s="488"/>
      <c r="AW407" s="488"/>
      <c r="AX407" s="488"/>
      <c r="AY407" s="488"/>
      <c r="AZ407" s="488"/>
      <c r="BA407" s="488"/>
      <c r="BB407" s="488"/>
      <c r="BC407" s="488"/>
      <c r="BD407" s="488"/>
      <c r="BE407" s="488"/>
      <c r="BF407" s="488"/>
      <c r="BG407" s="488"/>
      <c r="BH407" s="488"/>
      <c r="BI407" s="488"/>
    </row>
    <row r="408" spans="1:61" ht="30">
      <c r="A408" s="405">
        <f t="shared" si="109"/>
        <v>391</v>
      </c>
      <c r="B408" s="498"/>
      <c r="C408" s="498"/>
      <c r="D408" s="407"/>
      <c r="E408" s="407"/>
      <c r="F408" s="500" t="s">
        <v>636</v>
      </c>
      <c r="G408" s="417" t="s">
        <v>294</v>
      </c>
      <c r="H408" s="418">
        <v>1</v>
      </c>
      <c r="I408" s="418">
        <v>0.76300000000000001</v>
      </c>
      <c r="J408" s="418">
        <f t="shared" si="110"/>
        <v>0.76300000000000001</v>
      </c>
      <c r="K408" s="418" t="s">
        <v>873</v>
      </c>
      <c r="L408" s="418" t="s">
        <v>482</v>
      </c>
      <c r="M408" s="418">
        <v>1</v>
      </c>
      <c r="N408" s="410"/>
      <c r="O408" s="410"/>
      <c r="P408" s="410"/>
      <c r="Q408" s="410"/>
      <c r="R408" s="410"/>
      <c r="S408" s="410"/>
      <c r="T408" s="410"/>
      <c r="U408" s="410"/>
      <c r="V408" s="410"/>
      <c r="W408" s="410"/>
      <c r="X408" s="410"/>
      <c r="Y408" s="410"/>
      <c r="Z408" s="625"/>
      <c r="AA408" s="649">
        <f t="shared" si="111"/>
        <v>0</v>
      </c>
      <c r="AB408" s="411">
        <f t="shared" si="112"/>
        <v>0</v>
      </c>
      <c r="AC408" s="412"/>
      <c r="AD408" s="413">
        <f t="shared" si="107"/>
        <v>0</v>
      </c>
      <c r="AE408" s="655"/>
      <c r="AF408" s="685">
        <f t="shared" si="113"/>
        <v>0</v>
      </c>
      <c r="AG408" s="474">
        <f t="shared" si="114"/>
        <v>0</v>
      </c>
      <c r="AH408" s="475">
        <f t="shared" si="108"/>
        <v>0</v>
      </c>
      <c r="AI408" s="487"/>
      <c r="AJ408" s="488"/>
      <c r="AK408" s="488"/>
      <c r="AL408" s="488"/>
      <c r="AM408" s="488"/>
      <c r="AN408" s="488"/>
      <c r="AO408" s="488"/>
      <c r="AP408" s="488"/>
      <c r="AQ408" s="488"/>
      <c r="AR408" s="488"/>
      <c r="AS408" s="488"/>
      <c r="AT408" s="488"/>
      <c r="AU408" s="488"/>
      <c r="AV408" s="488"/>
      <c r="AW408" s="488"/>
      <c r="AX408" s="488"/>
      <c r="AY408" s="488"/>
      <c r="AZ408" s="488"/>
      <c r="BA408" s="488"/>
      <c r="BB408" s="488"/>
      <c r="BC408" s="488"/>
      <c r="BD408" s="488"/>
      <c r="BE408" s="488"/>
      <c r="BF408" s="488"/>
      <c r="BG408" s="488"/>
      <c r="BH408" s="488"/>
      <c r="BI408" s="488"/>
    </row>
    <row r="409" spans="1:61" ht="30">
      <c r="A409" s="405">
        <f t="shared" si="109"/>
        <v>392</v>
      </c>
      <c r="B409" s="498"/>
      <c r="C409" s="498"/>
      <c r="D409" s="407"/>
      <c r="E409" s="407"/>
      <c r="F409" s="500" t="s">
        <v>637</v>
      </c>
      <c r="G409" s="417" t="s">
        <v>294</v>
      </c>
      <c r="H409" s="418">
        <v>1</v>
      </c>
      <c r="I409" s="418">
        <v>1.3520000000000001</v>
      </c>
      <c r="J409" s="418">
        <f t="shared" si="110"/>
        <v>1.3520000000000001</v>
      </c>
      <c r="K409" s="418" t="s">
        <v>641</v>
      </c>
      <c r="L409" s="418" t="s">
        <v>482</v>
      </c>
      <c r="M409" s="418">
        <v>1</v>
      </c>
      <c r="N409" s="410"/>
      <c r="O409" s="410"/>
      <c r="P409" s="410"/>
      <c r="Q409" s="410"/>
      <c r="R409" s="410"/>
      <c r="S409" s="410"/>
      <c r="T409" s="410"/>
      <c r="U409" s="410"/>
      <c r="V409" s="410"/>
      <c r="W409" s="410"/>
      <c r="X409" s="410"/>
      <c r="Y409" s="410"/>
      <c r="Z409" s="625"/>
      <c r="AA409" s="649">
        <f t="shared" si="111"/>
        <v>0</v>
      </c>
      <c r="AB409" s="411">
        <f t="shared" si="112"/>
        <v>0</v>
      </c>
      <c r="AC409" s="412"/>
      <c r="AD409" s="413">
        <f t="shared" si="107"/>
        <v>0</v>
      </c>
      <c r="AE409" s="655"/>
      <c r="AF409" s="685">
        <f t="shared" si="113"/>
        <v>0</v>
      </c>
      <c r="AG409" s="474">
        <f t="shared" si="114"/>
        <v>0</v>
      </c>
      <c r="AH409" s="475">
        <f t="shared" si="108"/>
        <v>0</v>
      </c>
      <c r="AI409" s="487"/>
      <c r="AJ409" s="488"/>
      <c r="AK409" s="488"/>
      <c r="AL409" s="488"/>
      <c r="AM409" s="488"/>
      <c r="AN409" s="488"/>
      <c r="AO409" s="488"/>
      <c r="AP409" s="488"/>
      <c r="AQ409" s="488"/>
      <c r="AR409" s="488"/>
      <c r="AS409" s="488"/>
      <c r="AT409" s="488"/>
      <c r="AU409" s="488"/>
      <c r="AV409" s="488"/>
      <c r="AW409" s="488"/>
      <c r="AX409" s="488"/>
      <c r="AY409" s="488"/>
      <c r="AZ409" s="488"/>
      <c r="BA409" s="488"/>
      <c r="BB409" s="488"/>
      <c r="BC409" s="488"/>
      <c r="BD409" s="488"/>
      <c r="BE409" s="488"/>
      <c r="BF409" s="488"/>
      <c r="BG409" s="488"/>
      <c r="BH409" s="488"/>
      <c r="BI409" s="488"/>
    </row>
    <row r="410" spans="1:61">
      <c r="A410" s="405">
        <f t="shared" si="109"/>
        <v>393</v>
      </c>
      <c r="B410" s="498"/>
      <c r="C410" s="498"/>
      <c r="D410" s="407"/>
      <c r="E410" s="407"/>
      <c r="F410" s="619" t="s">
        <v>638</v>
      </c>
      <c r="G410" s="670" t="s">
        <v>294</v>
      </c>
      <c r="H410" s="623">
        <v>1</v>
      </c>
      <c r="I410" s="623">
        <v>1.3520000000000001</v>
      </c>
      <c r="J410" s="623">
        <f t="shared" si="110"/>
        <v>1.3520000000000001</v>
      </c>
      <c r="K410" s="418" t="s">
        <v>642</v>
      </c>
      <c r="L410" s="418" t="s">
        <v>482</v>
      </c>
      <c r="M410" s="418">
        <v>1</v>
      </c>
      <c r="N410" s="410"/>
      <c r="O410" s="410"/>
      <c r="P410" s="410"/>
      <c r="Q410" s="410"/>
      <c r="R410" s="410"/>
      <c r="S410" s="410"/>
      <c r="T410" s="410"/>
      <c r="U410" s="410"/>
      <c r="V410" s="410"/>
      <c r="W410" s="410"/>
      <c r="X410" s="410"/>
      <c r="Y410" s="410"/>
      <c r="Z410" s="625"/>
      <c r="AA410" s="649">
        <f t="shared" si="111"/>
        <v>0</v>
      </c>
      <c r="AB410" s="411">
        <f t="shared" si="112"/>
        <v>0</v>
      </c>
      <c r="AC410" s="412">
        <f t="shared" ref="AC410:AC417" si="115">H410-AB410</f>
        <v>1</v>
      </c>
      <c r="AD410" s="413">
        <f t="shared" si="107"/>
        <v>0</v>
      </c>
      <c r="AE410" s="655"/>
      <c r="AF410" s="685">
        <f t="shared" si="113"/>
        <v>0</v>
      </c>
      <c r="AG410" s="474">
        <f t="shared" si="114"/>
        <v>0</v>
      </c>
      <c r="AH410" s="475">
        <f t="shared" si="108"/>
        <v>0</v>
      </c>
      <c r="AI410" s="487"/>
      <c r="AJ410" s="488"/>
      <c r="AK410" s="488"/>
      <c r="AL410" s="488"/>
      <c r="AM410" s="488"/>
      <c r="AN410" s="488"/>
      <c r="AO410" s="488"/>
      <c r="AP410" s="488"/>
      <c r="AQ410" s="488"/>
      <c r="AR410" s="488"/>
      <c r="AS410" s="488"/>
      <c r="AT410" s="488"/>
      <c r="AU410" s="488"/>
      <c r="AV410" s="488"/>
      <c r="AW410" s="488"/>
      <c r="AX410" s="488"/>
      <c r="AY410" s="488"/>
      <c r="AZ410" s="488"/>
      <c r="BA410" s="488"/>
      <c r="BB410" s="488"/>
      <c r="BC410" s="488"/>
      <c r="BD410" s="488"/>
      <c r="BE410" s="488"/>
      <c r="BF410" s="488"/>
      <c r="BG410" s="488"/>
      <c r="BH410" s="488"/>
      <c r="BI410" s="488"/>
    </row>
    <row r="411" spans="1:61" ht="45">
      <c r="A411" s="405">
        <f t="shared" si="109"/>
        <v>394</v>
      </c>
      <c r="B411" s="498" t="s">
        <v>205</v>
      </c>
      <c r="C411" s="498" t="s">
        <v>1050</v>
      </c>
      <c r="D411" s="407" t="s">
        <v>291</v>
      </c>
      <c r="E411" s="407">
        <f>32+6</f>
        <v>38</v>
      </c>
      <c r="F411" s="499" t="s">
        <v>206</v>
      </c>
      <c r="G411" s="409" t="s">
        <v>291</v>
      </c>
      <c r="H411" s="410">
        <v>38</v>
      </c>
      <c r="I411" s="410">
        <v>0.16900000000000001</v>
      </c>
      <c r="J411" s="410">
        <f t="shared" si="110"/>
        <v>6.4220000000000006</v>
      </c>
      <c r="K411" s="418" t="s">
        <v>874</v>
      </c>
      <c r="L411" s="418" t="s">
        <v>291</v>
      </c>
      <c r="M411" s="418">
        <v>38</v>
      </c>
      <c r="N411" s="410"/>
      <c r="O411" s="410"/>
      <c r="P411" s="410"/>
      <c r="Q411" s="410"/>
      <c r="R411" s="410"/>
      <c r="S411" s="410"/>
      <c r="T411" s="410"/>
      <c r="U411" s="410"/>
      <c r="V411" s="410"/>
      <c r="W411" s="410"/>
      <c r="X411" s="410"/>
      <c r="Y411" s="410"/>
      <c r="Z411" s="625"/>
      <c r="AA411" s="649">
        <f t="shared" si="111"/>
        <v>0</v>
      </c>
      <c r="AB411" s="411">
        <f t="shared" si="112"/>
        <v>0</v>
      </c>
      <c r="AC411" s="412">
        <f t="shared" si="115"/>
        <v>38</v>
      </c>
      <c r="AD411" s="413">
        <f t="shared" si="107"/>
        <v>38</v>
      </c>
      <c r="AE411" s="655"/>
      <c r="AF411" s="685">
        <f t="shared" si="113"/>
        <v>0</v>
      </c>
      <c r="AG411" s="474">
        <f t="shared" si="114"/>
        <v>0</v>
      </c>
      <c r="AH411" s="475">
        <f t="shared" si="108"/>
        <v>0</v>
      </c>
      <c r="AI411" s="487"/>
      <c r="AJ411" s="488"/>
      <c r="AK411" s="488"/>
      <c r="AL411" s="488"/>
      <c r="AM411" s="488"/>
      <c r="AN411" s="488"/>
      <c r="AO411" s="488"/>
      <c r="AP411" s="488"/>
      <c r="AQ411" s="488"/>
      <c r="AR411" s="488"/>
      <c r="AS411" s="488"/>
      <c r="AT411" s="488"/>
      <c r="AU411" s="488"/>
      <c r="AV411" s="488"/>
      <c r="AW411" s="488"/>
      <c r="AX411" s="488"/>
      <c r="AY411" s="488"/>
      <c r="AZ411" s="488"/>
      <c r="BA411" s="488"/>
      <c r="BB411" s="488"/>
      <c r="BC411" s="488"/>
      <c r="BD411" s="488"/>
      <c r="BE411" s="488"/>
      <c r="BF411" s="488"/>
      <c r="BG411" s="488"/>
      <c r="BH411" s="488"/>
      <c r="BI411" s="488"/>
    </row>
    <row r="412" spans="1:61" ht="45">
      <c r="A412" s="405">
        <f t="shared" si="109"/>
        <v>395</v>
      </c>
      <c r="B412" s="498" t="s">
        <v>207</v>
      </c>
      <c r="C412" s="498" t="s">
        <v>208</v>
      </c>
      <c r="D412" s="407" t="s">
        <v>291</v>
      </c>
      <c r="E412" s="407">
        <v>15</v>
      </c>
      <c r="F412" s="499" t="s">
        <v>208</v>
      </c>
      <c r="G412" s="409" t="s">
        <v>291</v>
      </c>
      <c r="H412" s="410">
        <v>15</v>
      </c>
      <c r="I412" s="410">
        <v>0.17599999999999999</v>
      </c>
      <c r="J412" s="410">
        <f t="shared" si="110"/>
        <v>2.6399999999999997</v>
      </c>
      <c r="K412" s="418" t="s">
        <v>875</v>
      </c>
      <c r="L412" s="418" t="s">
        <v>291</v>
      </c>
      <c r="M412" s="418">
        <v>15</v>
      </c>
      <c r="N412" s="410"/>
      <c r="O412" s="410"/>
      <c r="P412" s="410"/>
      <c r="Q412" s="410"/>
      <c r="R412" s="410"/>
      <c r="S412" s="410"/>
      <c r="T412" s="410"/>
      <c r="U412" s="410"/>
      <c r="V412" s="410"/>
      <c r="W412" s="410"/>
      <c r="X412" s="410"/>
      <c r="Y412" s="410"/>
      <c r="Z412" s="625"/>
      <c r="AA412" s="649">
        <f t="shared" si="111"/>
        <v>0</v>
      </c>
      <c r="AB412" s="411">
        <f t="shared" si="112"/>
        <v>0</v>
      </c>
      <c r="AC412" s="412">
        <f t="shared" si="115"/>
        <v>15</v>
      </c>
      <c r="AD412" s="413">
        <f t="shared" si="107"/>
        <v>15</v>
      </c>
      <c r="AE412" s="655"/>
      <c r="AF412" s="685">
        <f t="shared" si="113"/>
        <v>0</v>
      </c>
      <c r="AG412" s="474">
        <f t="shared" si="114"/>
        <v>0</v>
      </c>
      <c r="AH412" s="475">
        <f t="shared" si="108"/>
        <v>0</v>
      </c>
      <c r="AI412" s="487"/>
      <c r="AJ412" s="488"/>
      <c r="AK412" s="488"/>
      <c r="AL412" s="488"/>
      <c r="AM412" s="488"/>
      <c r="AN412" s="488"/>
      <c r="AO412" s="488"/>
      <c r="AP412" s="488"/>
      <c r="AQ412" s="488"/>
      <c r="AR412" s="488"/>
      <c r="AS412" s="488"/>
      <c r="AT412" s="488"/>
      <c r="AU412" s="488"/>
      <c r="AV412" s="488"/>
      <c r="AW412" s="488"/>
      <c r="AX412" s="488"/>
      <c r="AY412" s="488"/>
      <c r="AZ412" s="488"/>
      <c r="BA412" s="488"/>
      <c r="BB412" s="488"/>
      <c r="BC412" s="488"/>
      <c r="BD412" s="488"/>
      <c r="BE412" s="488"/>
      <c r="BF412" s="488"/>
      <c r="BG412" s="488"/>
      <c r="BH412" s="488"/>
      <c r="BI412" s="488"/>
    </row>
    <row r="413" spans="1:61" ht="45">
      <c r="A413" s="405">
        <f t="shared" si="109"/>
        <v>396</v>
      </c>
      <c r="B413" s="498" t="s">
        <v>182</v>
      </c>
      <c r="C413" s="498" t="s">
        <v>183</v>
      </c>
      <c r="D413" s="407" t="s">
        <v>291</v>
      </c>
      <c r="E413" s="407">
        <v>6</v>
      </c>
      <c r="F413" s="499" t="s">
        <v>183</v>
      </c>
      <c r="G413" s="409" t="s">
        <v>291</v>
      </c>
      <c r="H413" s="410">
        <v>6</v>
      </c>
      <c r="I413" s="410">
        <v>0.16900000000000001</v>
      </c>
      <c r="J413" s="410">
        <f t="shared" si="110"/>
        <v>1.014</v>
      </c>
      <c r="K413" s="418" t="s">
        <v>876</v>
      </c>
      <c r="L413" s="418" t="s">
        <v>291</v>
      </c>
      <c r="M413" s="418">
        <v>6</v>
      </c>
      <c r="N413" s="410"/>
      <c r="O413" s="410"/>
      <c r="P413" s="410"/>
      <c r="Q413" s="410"/>
      <c r="R413" s="410"/>
      <c r="S413" s="410"/>
      <c r="T413" s="410"/>
      <c r="U413" s="410"/>
      <c r="V413" s="410"/>
      <c r="W413" s="410"/>
      <c r="X413" s="410"/>
      <c r="Y413" s="410"/>
      <c r="Z413" s="625"/>
      <c r="AA413" s="649">
        <f t="shared" si="111"/>
        <v>0</v>
      </c>
      <c r="AB413" s="411">
        <f t="shared" si="112"/>
        <v>0</v>
      </c>
      <c r="AC413" s="412">
        <f t="shared" si="115"/>
        <v>6</v>
      </c>
      <c r="AD413" s="413">
        <f t="shared" si="107"/>
        <v>6</v>
      </c>
      <c r="AE413" s="655"/>
      <c r="AF413" s="685">
        <f t="shared" si="113"/>
        <v>0</v>
      </c>
      <c r="AG413" s="474">
        <f t="shared" si="114"/>
        <v>0</v>
      </c>
      <c r="AH413" s="475">
        <f t="shared" si="108"/>
        <v>0</v>
      </c>
      <c r="AI413" s="487"/>
      <c r="AJ413" s="488"/>
      <c r="AK413" s="488"/>
      <c r="AL413" s="488"/>
      <c r="AM413" s="488"/>
      <c r="AN413" s="488"/>
      <c r="AO413" s="488"/>
      <c r="AP413" s="488"/>
      <c r="AQ413" s="488"/>
      <c r="AR413" s="488"/>
      <c r="AS413" s="488"/>
      <c r="AT413" s="488"/>
      <c r="AU413" s="488"/>
      <c r="AV413" s="488"/>
      <c r="AW413" s="488"/>
      <c r="AX413" s="488"/>
      <c r="AY413" s="488"/>
      <c r="AZ413" s="488"/>
      <c r="BA413" s="488"/>
      <c r="BB413" s="488"/>
      <c r="BC413" s="488"/>
      <c r="BD413" s="488"/>
      <c r="BE413" s="488"/>
      <c r="BF413" s="488"/>
      <c r="BG413" s="488"/>
      <c r="BH413" s="488"/>
      <c r="BI413" s="488"/>
    </row>
    <row r="414" spans="1:61">
      <c r="A414" s="405">
        <f t="shared" si="109"/>
        <v>397</v>
      </c>
      <c r="B414" s="498" t="s">
        <v>158</v>
      </c>
      <c r="C414" s="498" t="s">
        <v>159</v>
      </c>
      <c r="D414" s="407" t="s">
        <v>291</v>
      </c>
      <c r="E414" s="407">
        <v>38</v>
      </c>
      <c r="F414" s="499" t="s">
        <v>159</v>
      </c>
      <c r="G414" s="409" t="s">
        <v>291</v>
      </c>
      <c r="H414" s="410">
        <v>38</v>
      </c>
      <c r="I414" s="410">
        <v>0.63</v>
      </c>
      <c r="J414" s="410">
        <f t="shared" si="110"/>
        <v>23.94</v>
      </c>
      <c r="K414" s="418" t="s">
        <v>877</v>
      </c>
      <c r="L414" s="418" t="s">
        <v>291</v>
      </c>
      <c r="M414" s="418">
        <v>38</v>
      </c>
      <c r="N414" s="410"/>
      <c r="O414" s="410"/>
      <c r="P414" s="410"/>
      <c r="Q414" s="410"/>
      <c r="R414" s="410"/>
      <c r="S414" s="410"/>
      <c r="T414" s="410"/>
      <c r="U414" s="410"/>
      <c r="V414" s="410"/>
      <c r="W414" s="410"/>
      <c r="X414" s="410"/>
      <c r="Y414" s="410"/>
      <c r="Z414" s="625"/>
      <c r="AA414" s="649">
        <f t="shared" si="111"/>
        <v>0</v>
      </c>
      <c r="AB414" s="411">
        <f t="shared" si="112"/>
        <v>0</v>
      </c>
      <c r="AC414" s="412">
        <f t="shared" si="115"/>
        <v>38</v>
      </c>
      <c r="AD414" s="413">
        <f t="shared" si="107"/>
        <v>38</v>
      </c>
      <c r="AE414" s="655"/>
      <c r="AF414" s="685">
        <f t="shared" si="113"/>
        <v>0</v>
      </c>
      <c r="AG414" s="474">
        <f t="shared" si="114"/>
        <v>0</v>
      </c>
      <c r="AH414" s="475">
        <f t="shared" si="108"/>
        <v>0</v>
      </c>
      <c r="AI414" s="487"/>
      <c r="AJ414" s="488"/>
      <c r="AK414" s="488"/>
      <c r="AL414" s="488"/>
      <c r="AM414" s="488"/>
      <c r="AN414" s="488"/>
      <c r="AO414" s="488"/>
      <c r="AP414" s="488"/>
      <c r="AQ414" s="488"/>
      <c r="AR414" s="488"/>
      <c r="AS414" s="488"/>
      <c r="AT414" s="488"/>
      <c r="AU414" s="488"/>
      <c r="AV414" s="488"/>
      <c r="AW414" s="488"/>
      <c r="AX414" s="488"/>
      <c r="AY414" s="488"/>
      <c r="AZ414" s="488"/>
      <c r="BA414" s="488"/>
      <c r="BB414" s="488"/>
      <c r="BC414" s="488"/>
      <c r="BD414" s="488"/>
      <c r="BE414" s="488"/>
      <c r="BF414" s="488"/>
      <c r="BG414" s="488"/>
      <c r="BH414" s="488"/>
      <c r="BI414" s="488"/>
    </row>
    <row r="415" spans="1:61">
      <c r="A415" s="405">
        <f t="shared" si="109"/>
        <v>398</v>
      </c>
      <c r="B415" s="498" t="s">
        <v>158</v>
      </c>
      <c r="C415" s="498" t="s">
        <v>159</v>
      </c>
      <c r="D415" s="407" t="s">
        <v>291</v>
      </c>
      <c r="E415" s="407">
        <v>21</v>
      </c>
      <c r="F415" s="499" t="s">
        <v>159</v>
      </c>
      <c r="G415" s="409" t="s">
        <v>291</v>
      </c>
      <c r="H415" s="410">
        <v>21</v>
      </c>
      <c r="I415" s="410">
        <v>0.63</v>
      </c>
      <c r="J415" s="410">
        <f t="shared" si="110"/>
        <v>13.23</v>
      </c>
      <c r="K415" s="418" t="s">
        <v>827</v>
      </c>
      <c r="L415" s="418" t="s">
        <v>291</v>
      </c>
      <c r="M415" s="418">
        <v>14</v>
      </c>
      <c r="N415" s="410"/>
      <c r="O415" s="410"/>
      <c r="P415" s="410"/>
      <c r="Q415" s="410"/>
      <c r="R415" s="410"/>
      <c r="S415" s="410"/>
      <c r="T415" s="410"/>
      <c r="U415" s="410"/>
      <c r="V415" s="410"/>
      <c r="W415" s="410"/>
      <c r="X415" s="410"/>
      <c r="Y415" s="410"/>
      <c r="Z415" s="625"/>
      <c r="AA415" s="649">
        <f t="shared" si="111"/>
        <v>0</v>
      </c>
      <c r="AB415" s="411">
        <f t="shared" si="112"/>
        <v>0</v>
      </c>
      <c r="AC415" s="412">
        <f t="shared" si="115"/>
        <v>21</v>
      </c>
      <c r="AD415" s="413">
        <f t="shared" si="107"/>
        <v>21</v>
      </c>
      <c r="AE415" s="655"/>
      <c r="AF415" s="685">
        <f t="shared" si="113"/>
        <v>0</v>
      </c>
      <c r="AG415" s="474">
        <f t="shared" si="114"/>
        <v>0</v>
      </c>
      <c r="AH415" s="475">
        <f t="shared" si="108"/>
        <v>0</v>
      </c>
      <c r="AI415" s="487"/>
      <c r="AJ415" s="488"/>
      <c r="AK415" s="488"/>
      <c r="AL415" s="488"/>
      <c r="AM415" s="488"/>
      <c r="AN415" s="488"/>
      <c r="AO415" s="488"/>
      <c r="AP415" s="488"/>
      <c r="AQ415" s="488"/>
      <c r="AR415" s="488"/>
      <c r="AS415" s="488"/>
      <c r="AT415" s="488"/>
      <c r="AU415" s="488"/>
      <c r="AV415" s="488"/>
      <c r="AW415" s="488"/>
      <c r="AX415" s="488"/>
      <c r="AY415" s="488"/>
      <c r="AZ415" s="488"/>
      <c r="BA415" s="488"/>
      <c r="BB415" s="488"/>
      <c r="BC415" s="488"/>
      <c r="BD415" s="488"/>
      <c r="BE415" s="488"/>
      <c r="BF415" s="488"/>
      <c r="BG415" s="488"/>
      <c r="BH415" s="488"/>
      <c r="BI415" s="488"/>
    </row>
    <row r="416" spans="1:61" ht="30">
      <c r="A416" s="405">
        <f t="shared" si="109"/>
        <v>399</v>
      </c>
      <c r="B416" s="498" t="s">
        <v>209</v>
      </c>
      <c r="C416" s="498" t="s">
        <v>210</v>
      </c>
      <c r="D416" s="407" t="s">
        <v>291</v>
      </c>
      <c r="E416" s="407">
        <v>35</v>
      </c>
      <c r="F416" s="499" t="s">
        <v>210</v>
      </c>
      <c r="G416" s="409" t="s">
        <v>291</v>
      </c>
      <c r="H416" s="410">
        <v>35</v>
      </c>
      <c r="I416" s="410">
        <v>0.109</v>
      </c>
      <c r="J416" s="410">
        <f t="shared" si="110"/>
        <v>3.8149999999999999</v>
      </c>
      <c r="K416" s="418" t="s">
        <v>643</v>
      </c>
      <c r="L416" s="418" t="s">
        <v>291</v>
      </c>
      <c r="M416" s="418">
        <v>35</v>
      </c>
      <c r="N416" s="410"/>
      <c r="O416" s="410"/>
      <c r="P416" s="410"/>
      <c r="Q416" s="410"/>
      <c r="R416" s="410"/>
      <c r="S416" s="410"/>
      <c r="T416" s="410"/>
      <c r="U416" s="410"/>
      <c r="V416" s="410"/>
      <c r="W416" s="410"/>
      <c r="X416" s="410"/>
      <c r="Y416" s="410"/>
      <c r="Z416" s="625"/>
      <c r="AA416" s="649">
        <f t="shared" si="111"/>
        <v>0</v>
      </c>
      <c r="AB416" s="411">
        <f t="shared" si="112"/>
        <v>0</v>
      </c>
      <c r="AC416" s="412">
        <f t="shared" si="115"/>
        <v>35</v>
      </c>
      <c r="AD416" s="413">
        <f t="shared" si="107"/>
        <v>35</v>
      </c>
      <c r="AE416" s="655"/>
      <c r="AF416" s="685">
        <f t="shared" si="113"/>
        <v>0</v>
      </c>
      <c r="AG416" s="474">
        <f t="shared" si="114"/>
        <v>0</v>
      </c>
      <c r="AH416" s="475">
        <f t="shared" si="108"/>
        <v>0</v>
      </c>
      <c r="AI416" s="487"/>
      <c r="AJ416" s="488"/>
      <c r="AK416" s="488"/>
      <c r="AL416" s="488"/>
      <c r="AM416" s="488"/>
      <c r="AN416" s="488"/>
      <c r="AO416" s="488"/>
      <c r="AP416" s="488"/>
      <c r="AQ416" s="488"/>
      <c r="AR416" s="488"/>
      <c r="AS416" s="488"/>
      <c r="AT416" s="488"/>
      <c r="AU416" s="488"/>
      <c r="AV416" s="488"/>
      <c r="AW416" s="488"/>
      <c r="AX416" s="488"/>
      <c r="AY416" s="488"/>
      <c r="AZ416" s="488"/>
      <c r="BA416" s="488"/>
      <c r="BB416" s="488"/>
      <c r="BC416" s="488"/>
      <c r="BD416" s="488"/>
      <c r="BE416" s="488"/>
      <c r="BF416" s="488"/>
      <c r="BG416" s="488"/>
      <c r="BH416" s="488"/>
      <c r="BI416" s="488"/>
    </row>
    <row r="417" spans="1:61" ht="30">
      <c r="A417" s="405">
        <f t="shared" si="109"/>
        <v>400</v>
      </c>
      <c r="B417" s="498" t="s">
        <v>211</v>
      </c>
      <c r="C417" s="498" t="s">
        <v>212</v>
      </c>
      <c r="D417" s="407" t="s">
        <v>294</v>
      </c>
      <c r="E417" s="407">
        <v>2</v>
      </c>
      <c r="F417" s="499" t="s">
        <v>212</v>
      </c>
      <c r="G417" s="409" t="s">
        <v>291</v>
      </c>
      <c r="H417" s="410">
        <v>3</v>
      </c>
      <c r="I417" s="410">
        <v>0.13500000000000001</v>
      </c>
      <c r="J417" s="410">
        <f t="shared" si="110"/>
        <v>0.40500000000000003</v>
      </c>
      <c r="K417" s="418" t="s">
        <v>878</v>
      </c>
      <c r="L417" s="418" t="s">
        <v>291</v>
      </c>
      <c r="M417" s="418">
        <v>3</v>
      </c>
      <c r="N417" s="410"/>
      <c r="O417" s="410"/>
      <c r="P417" s="410"/>
      <c r="Q417" s="410"/>
      <c r="R417" s="410"/>
      <c r="S417" s="410"/>
      <c r="T417" s="410"/>
      <c r="U417" s="410"/>
      <c r="V417" s="410"/>
      <c r="W417" s="410"/>
      <c r="X417" s="410"/>
      <c r="Y417" s="410"/>
      <c r="Z417" s="625"/>
      <c r="AA417" s="649">
        <f t="shared" si="111"/>
        <v>0</v>
      </c>
      <c r="AB417" s="411">
        <f t="shared" si="112"/>
        <v>0</v>
      </c>
      <c r="AC417" s="412">
        <f t="shared" si="115"/>
        <v>3</v>
      </c>
      <c r="AD417" s="413">
        <f t="shared" si="107"/>
        <v>2</v>
      </c>
      <c r="AE417" s="655"/>
      <c r="AF417" s="685">
        <f t="shared" si="113"/>
        <v>0</v>
      </c>
      <c r="AG417" s="474">
        <f t="shared" si="114"/>
        <v>0</v>
      </c>
      <c r="AH417" s="475">
        <f t="shared" si="108"/>
        <v>0</v>
      </c>
      <c r="AI417" s="487"/>
      <c r="AJ417" s="488"/>
      <c r="AK417" s="488"/>
      <c r="AL417" s="488"/>
      <c r="AM417" s="488"/>
      <c r="AN417" s="488"/>
      <c r="AO417" s="488"/>
      <c r="AP417" s="488"/>
      <c r="AQ417" s="488"/>
      <c r="AR417" s="488"/>
      <c r="AS417" s="488"/>
      <c r="AT417" s="488"/>
      <c r="AU417" s="488"/>
      <c r="AV417" s="488"/>
      <c r="AW417" s="488"/>
      <c r="AX417" s="488"/>
      <c r="AY417" s="488"/>
      <c r="AZ417" s="488"/>
      <c r="BA417" s="488"/>
      <c r="BB417" s="488"/>
      <c r="BC417" s="488"/>
      <c r="BD417" s="488"/>
      <c r="BE417" s="488"/>
      <c r="BF417" s="488"/>
      <c r="BG417" s="488"/>
      <c r="BH417" s="488"/>
      <c r="BI417" s="488"/>
    </row>
    <row r="418" spans="1:61" s="759" customFormat="1">
      <c r="A418" s="405"/>
      <c r="B418" s="498"/>
      <c r="C418" s="498"/>
      <c r="D418" s="407"/>
      <c r="E418" s="407"/>
      <c r="F418" s="745" t="s">
        <v>1191</v>
      </c>
      <c r="G418" s="409"/>
      <c r="H418" s="410"/>
      <c r="I418" s="410"/>
      <c r="J418" s="410"/>
      <c r="K418" s="418"/>
      <c r="L418" s="418"/>
      <c r="M418" s="418"/>
      <c r="N418" s="410"/>
      <c r="O418" s="410"/>
      <c r="P418" s="410"/>
      <c r="Q418" s="410"/>
      <c r="R418" s="410"/>
      <c r="S418" s="410"/>
      <c r="T418" s="410"/>
      <c r="U418" s="410"/>
      <c r="V418" s="410"/>
      <c r="W418" s="410"/>
      <c r="X418" s="410"/>
      <c r="Y418" s="410"/>
      <c r="Z418" s="625"/>
      <c r="AA418" s="649"/>
      <c r="AB418" s="411"/>
      <c r="AC418" s="412"/>
      <c r="AD418" s="413"/>
      <c r="AE418" s="655"/>
      <c r="AF418" s="685"/>
      <c r="AG418" s="474"/>
      <c r="AH418" s="475"/>
      <c r="AI418" s="487"/>
      <c r="AJ418" s="488"/>
      <c r="AK418" s="488"/>
      <c r="AL418" s="488"/>
      <c r="AM418" s="488"/>
      <c r="AN418" s="488"/>
      <c r="AO418" s="488"/>
      <c r="AP418" s="488"/>
      <c r="AQ418" s="488"/>
      <c r="AR418" s="488"/>
      <c r="AS418" s="488"/>
      <c r="AT418" s="488"/>
      <c r="AU418" s="488"/>
      <c r="AV418" s="488"/>
      <c r="AW418" s="488"/>
      <c r="AX418" s="488"/>
      <c r="AY418" s="488"/>
      <c r="AZ418" s="488"/>
      <c r="BA418" s="488"/>
      <c r="BB418" s="488"/>
      <c r="BC418" s="488"/>
      <c r="BD418" s="488"/>
      <c r="BE418" s="488"/>
      <c r="BF418" s="488"/>
      <c r="BG418" s="488"/>
      <c r="BH418" s="488"/>
      <c r="BI418" s="488"/>
    </row>
    <row r="419" spans="1:61" s="65" customFormat="1">
      <c r="A419" s="397">
        <f>A417+1</f>
        <v>401</v>
      </c>
      <c r="B419" s="501"/>
      <c r="C419" s="502" t="s">
        <v>213</v>
      </c>
      <c r="D419" s="423"/>
      <c r="E419" s="423"/>
      <c r="F419" s="503" t="s">
        <v>213</v>
      </c>
      <c r="G419" s="424"/>
      <c r="H419" s="425"/>
      <c r="I419" s="425"/>
      <c r="J419" s="425"/>
      <c r="K419" s="425"/>
      <c r="L419" s="425"/>
      <c r="M419" s="425"/>
      <c r="N419" s="425"/>
      <c r="O419" s="425"/>
      <c r="P419" s="425"/>
      <c r="Q419" s="425"/>
      <c r="R419" s="425"/>
      <c r="S419" s="425"/>
      <c r="T419" s="425"/>
      <c r="U419" s="425"/>
      <c r="V419" s="425"/>
      <c r="W419" s="425"/>
      <c r="X419" s="425"/>
      <c r="Y419" s="425"/>
      <c r="Z419" s="631"/>
      <c r="AA419" s="663"/>
      <c r="AB419" s="426"/>
      <c r="AC419" s="427"/>
      <c r="AD419" s="424"/>
      <c r="AE419" s="642"/>
      <c r="AF419" s="687">
        <f t="shared" si="113"/>
        <v>0</v>
      </c>
      <c r="AG419" s="476"/>
      <c r="AH419" s="477"/>
      <c r="AI419" s="485"/>
      <c r="AJ419" s="486"/>
      <c r="AK419" s="486"/>
      <c r="AL419" s="486"/>
      <c r="AM419" s="486"/>
      <c r="AN419" s="486"/>
      <c r="AO419" s="486"/>
      <c r="AP419" s="486"/>
      <c r="AQ419" s="486"/>
      <c r="AR419" s="486"/>
      <c r="AS419" s="486"/>
      <c r="AT419" s="486"/>
      <c r="AU419" s="486"/>
      <c r="AV419" s="486"/>
      <c r="AW419" s="486"/>
      <c r="AX419" s="486"/>
      <c r="AY419" s="486"/>
      <c r="AZ419" s="486"/>
      <c r="BA419" s="486"/>
      <c r="BB419" s="486"/>
      <c r="BC419" s="486"/>
      <c r="BD419" s="486"/>
      <c r="BE419" s="486"/>
      <c r="BF419" s="486"/>
      <c r="BG419" s="486"/>
      <c r="BH419" s="486"/>
      <c r="BI419" s="486"/>
    </row>
    <row r="420" spans="1:61" ht="45" collapsed="1">
      <c r="A420" s="405">
        <f t="shared" si="109"/>
        <v>402</v>
      </c>
      <c r="B420" s="497" t="s">
        <v>214</v>
      </c>
      <c r="C420" s="498" t="s">
        <v>215</v>
      </c>
      <c r="D420" s="407" t="s">
        <v>294</v>
      </c>
      <c r="E420" s="407">
        <v>2</v>
      </c>
      <c r="F420" s="499" t="s">
        <v>215</v>
      </c>
      <c r="G420" s="409" t="s">
        <v>294</v>
      </c>
      <c r="H420" s="410">
        <v>2</v>
      </c>
      <c r="I420" s="410">
        <v>4.5250000000000004</v>
      </c>
      <c r="J420" s="410">
        <f t="shared" si="110"/>
        <v>9.0500000000000007</v>
      </c>
      <c r="K420" s="418" t="s">
        <v>879</v>
      </c>
      <c r="L420" s="418" t="s">
        <v>294</v>
      </c>
      <c r="M420" s="418">
        <v>1</v>
      </c>
      <c r="N420" s="410"/>
      <c r="O420" s="410"/>
      <c r="P420" s="410"/>
      <c r="Q420" s="410"/>
      <c r="R420" s="410"/>
      <c r="S420" s="410"/>
      <c r="T420" s="410"/>
      <c r="U420" s="410"/>
      <c r="V420" s="410"/>
      <c r="W420" s="410"/>
      <c r="X420" s="410"/>
      <c r="Y420" s="410"/>
      <c r="Z420" s="625"/>
      <c r="AA420" s="649">
        <f t="shared" si="111"/>
        <v>0</v>
      </c>
      <c r="AB420" s="411">
        <f t="shared" si="112"/>
        <v>0</v>
      </c>
      <c r="AC420" s="412">
        <f>H420-AB420</f>
        <v>2</v>
      </c>
      <c r="AD420" s="413">
        <f t="shared" ref="AD420:AD452" si="116">E420-AB420</f>
        <v>2</v>
      </c>
      <c r="AE420" s="655"/>
      <c r="AF420" s="685">
        <f t="shared" si="113"/>
        <v>0</v>
      </c>
      <c r="AG420" s="474">
        <f t="shared" si="114"/>
        <v>0</v>
      </c>
      <c r="AH420" s="475">
        <f t="shared" ref="AH420:AH452" si="117">AB420-AG420</f>
        <v>0</v>
      </c>
      <c r="AI420" s="487"/>
      <c r="AJ420" s="488"/>
      <c r="AK420" s="488"/>
      <c r="AL420" s="488"/>
      <c r="AM420" s="488"/>
      <c r="AN420" s="488"/>
      <c r="AO420" s="488"/>
      <c r="AP420" s="488"/>
      <c r="AQ420" s="488"/>
      <c r="AR420" s="488"/>
      <c r="AS420" s="488"/>
      <c r="AT420" s="488"/>
      <c r="AU420" s="488"/>
      <c r="AV420" s="488"/>
      <c r="AW420" s="488"/>
      <c r="AX420" s="488"/>
      <c r="AY420" s="488"/>
      <c r="AZ420" s="488"/>
      <c r="BA420" s="488"/>
      <c r="BB420" s="488"/>
      <c r="BC420" s="488"/>
      <c r="BD420" s="488"/>
      <c r="BE420" s="488"/>
      <c r="BF420" s="488"/>
      <c r="BG420" s="488"/>
      <c r="BH420" s="488"/>
      <c r="BI420" s="488"/>
    </row>
    <row r="421" spans="1:61" s="188" customFormat="1" hidden="1" outlineLevel="1">
      <c r="A421" s="433">
        <f t="shared" si="109"/>
        <v>403</v>
      </c>
      <c r="B421" s="497"/>
      <c r="C421" s="498"/>
      <c r="D421" s="407"/>
      <c r="E421" s="407"/>
      <c r="F421" s="500"/>
      <c r="G421" s="417"/>
      <c r="H421" s="418"/>
      <c r="I421" s="418"/>
      <c r="J421" s="418">
        <f t="shared" si="110"/>
        <v>0</v>
      </c>
      <c r="K421" s="418" t="s">
        <v>880</v>
      </c>
      <c r="L421" s="418" t="s">
        <v>294</v>
      </c>
      <c r="M421" s="418">
        <v>1</v>
      </c>
      <c r="N421" s="418"/>
      <c r="O421" s="418"/>
      <c r="P421" s="418"/>
      <c r="Q421" s="418"/>
      <c r="R421" s="418"/>
      <c r="S421" s="418"/>
      <c r="T421" s="418"/>
      <c r="U421" s="418"/>
      <c r="V421" s="418"/>
      <c r="W421" s="418"/>
      <c r="X421" s="418"/>
      <c r="Y421" s="418"/>
      <c r="Z421" s="615"/>
      <c r="AA421" s="650">
        <f t="shared" si="111"/>
        <v>0</v>
      </c>
      <c r="AB421" s="419">
        <f t="shared" si="112"/>
        <v>0</v>
      </c>
      <c r="AC421" s="420"/>
      <c r="AD421" s="413">
        <f t="shared" si="116"/>
        <v>0</v>
      </c>
      <c r="AE421" s="638"/>
      <c r="AF421" s="686">
        <f t="shared" si="113"/>
        <v>0</v>
      </c>
      <c r="AG421" s="474">
        <f t="shared" si="114"/>
        <v>0</v>
      </c>
      <c r="AH421" s="478">
        <f t="shared" si="117"/>
        <v>0</v>
      </c>
      <c r="AI421" s="489"/>
      <c r="AJ421" s="490"/>
      <c r="AK421" s="490"/>
      <c r="AL421" s="490"/>
      <c r="AM421" s="490"/>
      <c r="AN421" s="490"/>
      <c r="AO421" s="490"/>
      <c r="AP421" s="490"/>
      <c r="AQ421" s="490"/>
      <c r="AR421" s="490"/>
      <c r="AS421" s="490"/>
      <c r="AT421" s="490"/>
      <c r="AU421" s="490"/>
      <c r="AV421" s="490"/>
      <c r="AW421" s="490"/>
      <c r="AX421" s="490"/>
      <c r="AY421" s="490"/>
      <c r="AZ421" s="490"/>
      <c r="BA421" s="490"/>
      <c r="BB421" s="490"/>
      <c r="BC421" s="490"/>
      <c r="BD421" s="490"/>
      <c r="BE421" s="490"/>
      <c r="BF421" s="490"/>
      <c r="BG421" s="490"/>
      <c r="BH421" s="490"/>
      <c r="BI421" s="490"/>
    </row>
    <row r="422" spans="1:61" s="190" customFormat="1" ht="30" hidden="1" outlineLevel="1">
      <c r="A422" s="453">
        <f t="shared" si="109"/>
        <v>404</v>
      </c>
      <c r="B422" s="497" t="s">
        <v>1051</v>
      </c>
      <c r="C422" s="498" t="s">
        <v>1052</v>
      </c>
      <c r="D422" s="407" t="s">
        <v>294</v>
      </c>
      <c r="E422" s="407">
        <v>60</v>
      </c>
      <c r="F422" s="498"/>
      <c r="G422" s="407"/>
      <c r="H422" s="430"/>
      <c r="I422" s="430">
        <v>1.3520000000000001</v>
      </c>
      <c r="J422" s="430">
        <f t="shared" si="110"/>
        <v>0</v>
      </c>
      <c r="K422" s="430"/>
      <c r="L422" s="430"/>
      <c r="M422" s="430"/>
      <c r="N422" s="430"/>
      <c r="O422" s="430"/>
      <c r="P422" s="430"/>
      <c r="Q422" s="430"/>
      <c r="R422" s="430"/>
      <c r="S422" s="430"/>
      <c r="T422" s="430"/>
      <c r="U422" s="430"/>
      <c r="V422" s="430"/>
      <c r="W422" s="430"/>
      <c r="X422" s="430"/>
      <c r="Y422" s="430"/>
      <c r="Z422" s="671"/>
      <c r="AA422" s="621">
        <f t="shared" si="111"/>
        <v>0</v>
      </c>
      <c r="AB422" s="440">
        <f t="shared" si="112"/>
        <v>0</v>
      </c>
      <c r="AC422" s="441"/>
      <c r="AD422" s="413">
        <f t="shared" si="116"/>
        <v>60</v>
      </c>
      <c r="AE422" s="641"/>
      <c r="AF422" s="690">
        <f t="shared" si="113"/>
        <v>0</v>
      </c>
      <c r="AG422" s="474">
        <f t="shared" si="114"/>
        <v>0</v>
      </c>
      <c r="AH422" s="482">
        <f t="shared" si="117"/>
        <v>0</v>
      </c>
      <c r="AI422" s="495"/>
      <c r="AJ422" s="496"/>
      <c r="AK422" s="496"/>
      <c r="AL422" s="496"/>
      <c r="AM422" s="496"/>
      <c r="AN422" s="496"/>
      <c r="AO422" s="496"/>
      <c r="AP422" s="496"/>
      <c r="AQ422" s="496"/>
      <c r="AR422" s="496"/>
      <c r="AS422" s="496"/>
      <c r="AT422" s="496"/>
      <c r="AU422" s="496"/>
      <c r="AV422" s="496"/>
      <c r="AW422" s="496"/>
      <c r="AX422" s="496"/>
      <c r="AY422" s="496"/>
      <c r="AZ422" s="496"/>
      <c r="BA422" s="496"/>
      <c r="BB422" s="496"/>
      <c r="BC422" s="496"/>
      <c r="BD422" s="496"/>
      <c r="BE422" s="496"/>
      <c r="BF422" s="496"/>
      <c r="BG422" s="496"/>
      <c r="BH422" s="496"/>
      <c r="BI422" s="496"/>
    </row>
    <row r="423" spans="1:61" s="188" customFormat="1" ht="30">
      <c r="A423" s="433">
        <f t="shared" si="109"/>
        <v>405</v>
      </c>
      <c r="B423" s="497"/>
      <c r="C423" s="498"/>
      <c r="D423" s="407"/>
      <c r="E423" s="407"/>
      <c r="F423" s="500" t="s">
        <v>644</v>
      </c>
      <c r="G423" s="417" t="s">
        <v>586</v>
      </c>
      <c r="H423" s="418">
        <v>2</v>
      </c>
      <c r="I423" s="418">
        <v>1.9079999999999999</v>
      </c>
      <c r="J423" s="418">
        <f t="shared" si="110"/>
        <v>3.8159999999999998</v>
      </c>
      <c r="K423" s="418" t="s">
        <v>881</v>
      </c>
      <c r="L423" s="418" t="s">
        <v>586</v>
      </c>
      <c r="M423" s="418">
        <v>2</v>
      </c>
      <c r="N423" s="418"/>
      <c r="O423" s="418"/>
      <c r="P423" s="418"/>
      <c r="Q423" s="418"/>
      <c r="R423" s="418"/>
      <c r="S423" s="418"/>
      <c r="T423" s="418"/>
      <c r="U423" s="418"/>
      <c r="V423" s="418"/>
      <c r="W423" s="418">
        <v>2</v>
      </c>
      <c r="X423" s="418"/>
      <c r="Y423" s="418"/>
      <c r="Z423" s="615"/>
      <c r="AA423" s="650">
        <f t="shared" si="111"/>
        <v>3.8159999999999998</v>
      </c>
      <c r="AB423" s="419">
        <f t="shared" si="112"/>
        <v>2</v>
      </c>
      <c r="AC423" s="420">
        <f>H423-AB423</f>
        <v>0</v>
      </c>
      <c r="AD423" s="413">
        <f t="shared" si="116"/>
        <v>-2</v>
      </c>
      <c r="AE423" s="638"/>
      <c r="AF423" s="686">
        <f t="shared" si="113"/>
        <v>0</v>
      </c>
      <c r="AG423" s="474">
        <f t="shared" si="114"/>
        <v>0</v>
      </c>
      <c r="AH423" s="478">
        <f t="shared" si="117"/>
        <v>2</v>
      </c>
      <c r="AI423" s="489"/>
      <c r="AJ423" s="490"/>
      <c r="AK423" s="490"/>
      <c r="AL423" s="490"/>
      <c r="AM423" s="490"/>
      <c r="AN423" s="490"/>
      <c r="AO423" s="490"/>
      <c r="AP423" s="490"/>
      <c r="AQ423" s="490"/>
      <c r="AR423" s="490"/>
      <c r="AS423" s="490"/>
      <c r="AT423" s="490"/>
      <c r="AU423" s="490"/>
      <c r="AV423" s="490"/>
      <c r="AW423" s="490"/>
      <c r="AX423" s="490"/>
      <c r="AY423" s="490"/>
      <c r="AZ423" s="490"/>
      <c r="BA423" s="490"/>
      <c r="BB423" s="490"/>
      <c r="BC423" s="490"/>
      <c r="BD423" s="490"/>
      <c r="BE423" s="490"/>
      <c r="BF423" s="490"/>
      <c r="BG423" s="490"/>
      <c r="BH423" s="490"/>
      <c r="BI423" s="490"/>
    </row>
    <row r="424" spans="1:61">
      <c r="A424" s="405">
        <f t="shared" si="109"/>
        <v>406</v>
      </c>
      <c r="B424" s="498" t="s">
        <v>216</v>
      </c>
      <c r="C424" s="498" t="s">
        <v>882</v>
      </c>
      <c r="D424" s="407" t="s">
        <v>294</v>
      </c>
      <c r="E424" s="407">
        <v>4</v>
      </c>
      <c r="F424" s="499" t="s">
        <v>882</v>
      </c>
      <c r="G424" s="409" t="s">
        <v>294</v>
      </c>
      <c r="H424" s="418">
        <v>64</v>
      </c>
      <c r="I424" s="418">
        <v>8.0429999999999993</v>
      </c>
      <c r="J424" s="418">
        <f t="shared" si="110"/>
        <v>514.75199999999995</v>
      </c>
      <c r="K424" s="418"/>
      <c r="L424" s="418"/>
      <c r="M424" s="418"/>
      <c r="N424" s="410"/>
      <c r="O424" s="410"/>
      <c r="P424" s="410"/>
      <c r="Q424" s="410"/>
      <c r="R424" s="410"/>
      <c r="S424" s="410"/>
      <c r="T424" s="410"/>
      <c r="U424" s="410"/>
      <c r="V424" s="410"/>
      <c r="W424" s="410"/>
      <c r="X424" s="410"/>
      <c r="Y424" s="410"/>
      <c r="Z424" s="625"/>
      <c r="AA424" s="649">
        <f t="shared" si="111"/>
        <v>0</v>
      </c>
      <c r="AB424" s="411">
        <f t="shared" si="112"/>
        <v>0</v>
      </c>
      <c r="AC424" s="412">
        <f>H424-AB424</f>
        <v>64</v>
      </c>
      <c r="AD424" s="413">
        <f t="shared" si="116"/>
        <v>4</v>
      </c>
      <c r="AE424" s="655"/>
      <c r="AF424" s="685">
        <f t="shared" si="113"/>
        <v>0</v>
      </c>
      <c r="AG424" s="474">
        <f t="shared" si="114"/>
        <v>0</v>
      </c>
      <c r="AH424" s="475">
        <f t="shared" si="117"/>
        <v>0</v>
      </c>
      <c r="AI424" s="487"/>
      <c r="AJ424" s="488"/>
      <c r="AK424" s="488"/>
      <c r="AL424" s="488"/>
      <c r="AM424" s="488"/>
      <c r="AN424" s="488"/>
      <c r="AO424" s="488"/>
      <c r="AP424" s="488"/>
      <c r="AQ424" s="488"/>
      <c r="AR424" s="488"/>
      <c r="AS424" s="488"/>
      <c r="AT424" s="488"/>
      <c r="AU424" s="488"/>
      <c r="AV424" s="488"/>
      <c r="AW424" s="488"/>
      <c r="AX424" s="488"/>
      <c r="AY424" s="488"/>
      <c r="AZ424" s="488"/>
      <c r="BA424" s="488"/>
      <c r="BB424" s="488"/>
      <c r="BC424" s="488"/>
      <c r="BD424" s="488"/>
      <c r="BE424" s="488"/>
      <c r="BF424" s="488"/>
      <c r="BG424" s="488"/>
      <c r="BH424" s="488"/>
      <c r="BI424" s="488"/>
    </row>
    <row r="425" spans="1:61" s="17" customFormat="1">
      <c r="A425" s="454">
        <f t="shared" si="109"/>
        <v>407</v>
      </c>
      <c r="B425" s="498"/>
      <c r="C425" s="498"/>
      <c r="D425" s="407"/>
      <c r="E425" s="407"/>
      <c r="F425" s="500" t="s">
        <v>416</v>
      </c>
      <c r="G425" s="417" t="s">
        <v>294</v>
      </c>
      <c r="H425" s="418">
        <v>64</v>
      </c>
      <c r="I425" s="418">
        <v>0.20399999999999999</v>
      </c>
      <c r="J425" s="418">
        <f t="shared" si="110"/>
        <v>13.055999999999999</v>
      </c>
      <c r="K425" s="418" t="s">
        <v>648</v>
      </c>
      <c r="L425" s="418" t="s">
        <v>294</v>
      </c>
      <c r="M425" s="418">
        <v>64</v>
      </c>
      <c r="N425" s="410"/>
      <c r="O425" s="410"/>
      <c r="P425" s="410"/>
      <c r="Q425" s="410">
        <v>29</v>
      </c>
      <c r="R425" s="410">
        <v>14</v>
      </c>
      <c r="S425" s="410">
        <v>21</v>
      </c>
      <c r="T425" s="410"/>
      <c r="U425" s="410"/>
      <c r="V425" s="410"/>
      <c r="W425" s="410"/>
      <c r="X425" s="410"/>
      <c r="Y425" s="410"/>
      <c r="Z425" s="625"/>
      <c r="AA425" s="649">
        <f t="shared" si="111"/>
        <v>13.055999999999999</v>
      </c>
      <c r="AB425" s="411">
        <f t="shared" si="112"/>
        <v>64</v>
      </c>
      <c r="AC425" s="412">
        <f>H425-AB425</f>
        <v>0</v>
      </c>
      <c r="AD425" s="413">
        <f t="shared" si="116"/>
        <v>-64</v>
      </c>
      <c r="AE425" s="652" t="s">
        <v>417</v>
      </c>
      <c r="AF425" s="694">
        <f t="shared" si="113"/>
        <v>0</v>
      </c>
      <c r="AG425" s="474">
        <f t="shared" si="114"/>
        <v>0</v>
      </c>
      <c r="AH425" s="477">
        <f t="shared" si="117"/>
        <v>64</v>
      </c>
      <c r="AI425" s="485"/>
      <c r="AJ425" s="486"/>
      <c r="AK425" s="486"/>
      <c r="AL425" s="486"/>
      <c r="AM425" s="486"/>
      <c r="AN425" s="486"/>
      <c r="AO425" s="486"/>
      <c r="AP425" s="486"/>
      <c r="AQ425" s="486"/>
      <c r="AR425" s="486"/>
      <c r="AS425" s="486"/>
      <c r="AT425" s="486"/>
      <c r="AU425" s="486"/>
      <c r="AV425" s="486"/>
      <c r="AW425" s="486"/>
      <c r="AX425" s="486"/>
      <c r="AY425" s="486"/>
      <c r="AZ425" s="486"/>
      <c r="BA425" s="486"/>
      <c r="BB425" s="486"/>
      <c r="BC425" s="486"/>
      <c r="BD425" s="486"/>
      <c r="BE425" s="486"/>
      <c r="BF425" s="486"/>
      <c r="BG425" s="486"/>
      <c r="BH425" s="486"/>
      <c r="BI425" s="486"/>
    </row>
    <row r="426" spans="1:61" s="17" customFormat="1">
      <c r="A426" s="454">
        <f t="shared" si="109"/>
        <v>408</v>
      </c>
      <c r="B426" s="498"/>
      <c r="C426" s="498"/>
      <c r="D426" s="407"/>
      <c r="E426" s="407"/>
      <c r="F426" s="500" t="s">
        <v>645</v>
      </c>
      <c r="G426" s="417" t="s">
        <v>294</v>
      </c>
      <c r="H426" s="418">
        <v>64</v>
      </c>
      <c r="I426" s="418">
        <v>1.7949999999999999</v>
      </c>
      <c r="J426" s="418">
        <f t="shared" si="110"/>
        <v>114.88</v>
      </c>
      <c r="K426" s="418" t="s">
        <v>647</v>
      </c>
      <c r="L426" s="418" t="s">
        <v>294</v>
      </c>
      <c r="M426" s="418">
        <v>64</v>
      </c>
      <c r="N426" s="410"/>
      <c r="O426" s="410"/>
      <c r="P426" s="410"/>
      <c r="Q426" s="410"/>
      <c r="R426" s="410"/>
      <c r="S426" s="410"/>
      <c r="T426" s="410"/>
      <c r="U426" s="410"/>
      <c r="V426" s="410"/>
      <c r="W426" s="410"/>
      <c r="X426" s="410"/>
      <c r="Y426" s="410"/>
      <c r="Z426" s="625"/>
      <c r="AA426" s="649">
        <f t="shared" si="111"/>
        <v>0</v>
      </c>
      <c r="AB426" s="411">
        <f t="shared" si="112"/>
        <v>0</v>
      </c>
      <c r="AC426" s="412"/>
      <c r="AD426" s="413">
        <f t="shared" si="116"/>
        <v>0</v>
      </c>
      <c r="AE426" s="652"/>
      <c r="AF426" s="694">
        <f t="shared" si="113"/>
        <v>0</v>
      </c>
      <c r="AG426" s="474">
        <f t="shared" si="114"/>
        <v>0</v>
      </c>
      <c r="AH426" s="477">
        <f t="shared" si="117"/>
        <v>0</v>
      </c>
      <c r="AI426" s="485"/>
      <c r="AJ426" s="486"/>
      <c r="AK426" s="486"/>
      <c r="AL426" s="486"/>
      <c r="AM426" s="486"/>
      <c r="AN426" s="486"/>
      <c r="AO426" s="486"/>
      <c r="AP426" s="486"/>
      <c r="AQ426" s="486"/>
      <c r="AR426" s="486"/>
      <c r="AS426" s="486"/>
      <c r="AT426" s="486"/>
      <c r="AU426" s="486"/>
      <c r="AV426" s="486"/>
      <c r="AW426" s="486"/>
      <c r="AX426" s="486"/>
      <c r="AY426" s="486"/>
      <c r="AZ426" s="486"/>
      <c r="BA426" s="486"/>
      <c r="BB426" s="486"/>
      <c r="BC426" s="486"/>
      <c r="BD426" s="486"/>
      <c r="BE426" s="486"/>
      <c r="BF426" s="486"/>
      <c r="BG426" s="486"/>
      <c r="BH426" s="486"/>
      <c r="BI426" s="486"/>
    </row>
    <row r="427" spans="1:61">
      <c r="A427" s="405">
        <f t="shared" si="109"/>
        <v>409</v>
      </c>
      <c r="B427" s="497"/>
      <c r="C427" s="498"/>
      <c r="D427" s="407"/>
      <c r="E427" s="407"/>
      <c r="F427" s="500" t="s">
        <v>646</v>
      </c>
      <c r="G427" s="417" t="s">
        <v>294</v>
      </c>
      <c r="H427" s="418">
        <v>64</v>
      </c>
      <c r="I427" s="418">
        <v>1.3520000000000001</v>
      </c>
      <c r="J427" s="418">
        <f t="shared" si="110"/>
        <v>86.528000000000006</v>
      </c>
      <c r="K427" s="418" t="s">
        <v>873</v>
      </c>
      <c r="L427" s="418" t="s">
        <v>294</v>
      </c>
      <c r="M427" s="418">
        <v>64</v>
      </c>
      <c r="N427" s="410"/>
      <c r="O427" s="410"/>
      <c r="P427" s="410"/>
      <c r="Q427" s="410"/>
      <c r="R427" s="410"/>
      <c r="S427" s="410"/>
      <c r="T427" s="410"/>
      <c r="U427" s="410"/>
      <c r="V427" s="410"/>
      <c r="W427" s="410"/>
      <c r="X427" s="410"/>
      <c r="Y427" s="410"/>
      <c r="Z427" s="625"/>
      <c r="AA427" s="649">
        <f t="shared" si="111"/>
        <v>0</v>
      </c>
      <c r="AB427" s="411">
        <f t="shared" si="112"/>
        <v>0</v>
      </c>
      <c r="AC427" s="412">
        <f>H427-AB427</f>
        <v>64</v>
      </c>
      <c r="AD427" s="413">
        <f t="shared" si="116"/>
        <v>0</v>
      </c>
      <c r="AE427" s="655"/>
      <c r="AF427" s="685">
        <f t="shared" si="113"/>
        <v>0</v>
      </c>
      <c r="AG427" s="474">
        <f t="shared" si="114"/>
        <v>0</v>
      </c>
      <c r="AH427" s="475">
        <f t="shared" si="117"/>
        <v>0</v>
      </c>
      <c r="AI427" s="487"/>
      <c r="AJ427" s="488"/>
      <c r="AK427" s="488"/>
      <c r="AL427" s="488"/>
      <c r="AM427" s="488"/>
      <c r="AN427" s="488"/>
      <c r="AO427" s="488"/>
      <c r="AP427" s="488"/>
      <c r="AQ427" s="488"/>
      <c r="AR427" s="488"/>
      <c r="AS427" s="488"/>
      <c r="AT427" s="488"/>
      <c r="AU427" s="488"/>
      <c r="AV427" s="488"/>
      <c r="AW427" s="488"/>
      <c r="AX427" s="488"/>
      <c r="AY427" s="488"/>
      <c r="AZ427" s="488"/>
      <c r="BA427" s="488"/>
      <c r="BB427" s="488"/>
      <c r="BC427" s="488"/>
      <c r="BD427" s="488"/>
      <c r="BE427" s="488"/>
      <c r="BF427" s="488"/>
      <c r="BG427" s="488"/>
      <c r="BH427" s="488"/>
      <c r="BI427" s="488"/>
    </row>
    <row r="428" spans="1:61" s="759" customFormat="1">
      <c r="A428" s="405"/>
      <c r="B428" s="497"/>
      <c r="C428" s="498"/>
      <c r="D428" s="407"/>
      <c r="E428" s="407"/>
      <c r="F428" s="745" t="s">
        <v>1192</v>
      </c>
      <c r="G428" s="741" t="s">
        <v>289</v>
      </c>
      <c r="H428" s="740"/>
      <c r="I428" s="418"/>
      <c r="J428" s="418"/>
      <c r="K428" s="740" t="s">
        <v>1193</v>
      </c>
      <c r="L428" s="740" t="s">
        <v>289</v>
      </c>
      <c r="M428" s="740"/>
      <c r="N428" s="410"/>
      <c r="O428" s="410"/>
      <c r="P428" s="410"/>
      <c r="Q428" s="410"/>
      <c r="R428" s="410"/>
      <c r="S428" s="410"/>
      <c r="T428" s="410"/>
      <c r="U428" s="410"/>
      <c r="V428" s="410"/>
      <c r="W428" s="410"/>
      <c r="X428" s="410"/>
      <c r="Y428" s="410"/>
      <c r="Z428" s="625"/>
      <c r="AA428" s="649"/>
      <c r="AB428" s="411"/>
      <c r="AC428" s="412"/>
      <c r="AD428" s="413"/>
      <c r="AE428" s="655"/>
      <c r="AF428" s="685"/>
      <c r="AG428" s="474"/>
      <c r="AH428" s="475"/>
      <c r="AI428" s="487"/>
      <c r="AJ428" s="488"/>
      <c r="AK428" s="488"/>
      <c r="AL428" s="488"/>
      <c r="AM428" s="488"/>
      <c r="AN428" s="488"/>
      <c r="AO428" s="488"/>
      <c r="AP428" s="488"/>
      <c r="AQ428" s="488"/>
      <c r="AR428" s="488"/>
      <c r="AS428" s="488"/>
      <c r="AT428" s="488"/>
      <c r="AU428" s="488"/>
      <c r="AV428" s="488"/>
      <c r="AW428" s="488"/>
      <c r="AX428" s="488"/>
      <c r="AY428" s="488"/>
      <c r="AZ428" s="488"/>
      <c r="BA428" s="488"/>
      <c r="BB428" s="488"/>
      <c r="BC428" s="488"/>
      <c r="BD428" s="488"/>
      <c r="BE428" s="488"/>
      <c r="BF428" s="488"/>
      <c r="BG428" s="488"/>
      <c r="BH428" s="488"/>
      <c r="BI428" s="488"/>
    </row>
    <row r="429" spans="1:61" ht="45">
      <c r="A429" s="405">
        <f>A427+1</f>
        <v>410</v>
      </c>
      <c r="B429" s="497" t="s">
        <v>182</v>
      </c>
      <c r="C429" s="498" t="s">
        <v>183</v>
      </c>
      <c r="D429" s="407" t="s">
        <v>291</v>
      </c>
      <c r="E429" s="407">
        <v>28</v>
      </c>
      <c r="F429" s="500" t="s">
        <v>183</v>
      </c>
      <c r="G429" s="417" t="s">
        <v>291</v>
      </c>
      <c r="H429" s="418">
        <v>704</v>
      </c>
      <c r="I429" s="418">
        <v>0.16900000000000001</v>
      </c>
      <c r="J429" s="418">
        <f t="shared" si="110"/>
        <v>118.97600000000001</v>
      </c>
      <c r="K429" s="418" t="s">
        <v>863</v>
      </c>
      <c r="L429" s="418" t="s">
        <v>291</v>
      </c>
      <c r="M429" s="418">
        <v>704</v>
      </c>
      <c r="N429" s="410"/>
      <c r="O429" s="410"/>
      <c r="P429" s="410"/>
      <c r="Q429" s="410"/>
      <c r="R429" s="410"/>
      <c r="S429" s="410"/>
      <c r="T429" s="410"/>
      <c r="U429" s="410"/>
      <c r="V429" s="410"/>
      <c r="W429" s="410"/>
      <c r="X429" s="410"/>
      <c r="Y429" s="410"/>
      <c r="Z429" s="625"/>
      <c r="AA429" s="649">
        <f t="shared" si="111"/>
        <v>0</v>
      </c>
      <c r="AB429" s="411">
        <f t="shared" si="112"/>
        <v>0</v>
      </c>
      <c r="AC429" s="412"/>
      <c r="AD429" s="413">
        <f t="shared" si="116"/>
        <v>28</v>
      </c>
      <c r="AE429" s="655"/>
      <c r="AF429" s="685">
        <f t="shared" si="113"/>
        <v>0</v>
      </c>
      <c r="AG429" s="474">
        <f t="shared" si="114"/>
        <v>0</v>
      </c>
      <c r="AH429" s="475">
        <f t="shared" si="117"/>
        <v>0</v>
      </c>
      <c r="AI429" s="487"/>
      <c r="AJ429" s="488"/>
      <c r="AK429" s="488"/>
      <c r="AL429" s="488"/>
      <c r="AM429" s="488"/>
      <c r="AN429" s="488"/>
      <c r="AO429" s="488"/>
      <c r="AP429" s="488"/>
      <c r="AQ429" s="488"/>
      <c r="AR429" s="488"/>
      <c r="AS429" s="488"/>
      <c r="AT429" s="488"/>
      <c r="AU429" s="488"/>
      <c r="AV429" s="488"/>
      <c r="AW429" s="488"/>
      <c r="AX429" s="488"/>
      <c r="AY429" s="488"/>
      <c r="AZ429" s="488"/>
      <c r="BA429" s="488"/>
      <c r="BB429" s="488"/>
      <c r="BC429" s="488"/>
      <c r="BD429" s="488"/>
      <c r="BE429" s="488"/>
      <c r="BF429" s="488"/>
      <c r="BG429" s="488"/>
      <c r="BH429" s="488"/>
      <c r="BI429" s="488"/>
    </row>
    <row r="430" spans="1:61" ht="30" collapsed="1">
      <c r="A430" s="405">
        <f t="shared" si="109"/>
        <v>411</v>
      </c>
      <c r="B430" s="497" t="s">
        <v>217</v>
      </c>
      <c r="C430" s="498" t="s">
        <v>1053</v>
      </c>
      <c r="D430" s="407" t="s">
        <v>291</v>
      </c>
      <c r="E430" s="407">
        <v>620</v>
      </c>
      <c r="F430" s="499" t="s">
        <v>883</v>
      </c>
      <c r="G430" s="409" t="s">
        <v>291</v>
      </c>
      <c r="H430" s="410">
        <v>620</v>
      </c>
      <c r="I430" s="410">
        <v>0.30499999999999999</v>
      </c>
      <c r="J430" s="410">
        <f t="shared" si="110"/>
        <v>189.1</v>
      </c>
      <c r="K430" s="418" t="s">
        <v>884</v>
      </c>
      <c r="L430" s="418" t="s">
        <v>291</v>
      </c>
      <c r="M430" s="418">
        <v>620</v>
      </c>
      <c r="N430" s="410"/>
      <c r="O430" s="410"/>
      <c r="P430" s="410"/>
      <c r="Q430" s="410"/>
      <c r="R430" s="410"/>
      <c r="S430" s="410"/>
      <c r="T430" s="410"/>
      <c r="U430" s="410"/>
      <c r="V430" s="410"/>
      <c r="W430" s="410"/>
      <c r="X430" s="410"/>
      <c r="Y430" s="410"/>
      <c r="Z430" s="625"/>
      <c r="AA430" s="649">
        <f t="shared" si="111"/>
        <v>0</v>
      </c>
      <c r="AB430" s="411">
        <f t="shared" si="112"/>
        <v>0</v>
      </c>
      <c r="AC430" s="412">
        <f>H430-AB430</f>
        <v>620</v>
      </c>
      <c r="AD430" s="413">
        <f t="shared" si="116"/>
        <v>620</v>
      </c>
      <c r="AE430" s="655"/>
      <c r="AF430" s="685">
        <f t="shared" si="113"/>
        <v>0</v>
      </c>
      <c r="AG430" s="474">
        <f t="shared" si="114"/>
        <v>0</v>
      </c>
      <c r="AH430" s="475">
        <f t="shared" si="117"/>
        <v>0</v>
      </c>
      <c r="AI430" s="487"/>
      <c r="AJ430" s="488"/>
      <c r="AK430" s="488"/>
      <c r="AL430" s="488"/>
      <c r="AM430" s="488"/>
      <c r="AN430" s="488"/>
      <c r="AO430" s="488"/>
      <c r="AP430" s="488"/>
      <c r="AQ430" s="488"/>
      <c r="AR430" s="488"/>
      <c r="AS430" s="488"/>
      <c r="AT430" s="488"/>
      <c r="AU430" s="488"/>
      <c r="AV430" s="488"/>
      <c r="AW430" s="488"/>
      <c r="AX430" s="488"/>
      <c r="AY430" s="488"/>
      <c r="AZ430" s="488"/>
      <c r="BA430" s="488"/>
      <c r="BB430" s="488"/>
      <c r="BC430" s="488"/>
      <c r="BD430" s="488"/>
      <c r="BE430" s="488"/>
      <c r="BF430" s="488"/>
      <c r="BG430" s="488"/>
      <c r="BH430" s="488"/>
      <c r="BI430" s="488"/>
    </row>
    <row r="431" spans="1:61" ht="30" hidden="1" outlineLevel="1">
      <c r="A431" s="405">
        <f t="shared" si="109"/>
        <v>412</v>
      </c>
      <c r="B431" s="497" t="s">
        <v>1054</v>
      </c>
      <c r="C431" s="498" t="s">
        <v>1055</v>
      </c>
      <c r="D431" s="407" t="s">
        <v>291</v>
      </c>
      <c r="E431" s="407">
        <v>10</v>
      </c>
      <c r="F431" s="499"/>
      <c r="G431" s="409"/>
      <c r="H431" s="410"/>
      <c r="I431" s="410">
        <v>0.222</v>
      </c>
      <c r="J431" s="410">
        <f t="shared" si="110"/>
        <v>0</v>
      </c>
      <c r="K431" s="418"/>
      <c r="L431" s="418"/>
      <c r="M431" s="418"/>
      <c r="N431" s="410"/>
      <c r="O431" s="410"/>
      <c r="P431" s="410"/>
      <c r="Q431" s="410"/>
      <c r="R431" s="410"/>
      <c r="S431" s="410"/>
      <c r="T431" s="410"/>
      <c r="U431" s="410"/>
      <c r="V431" s="410"/>
      <c r="W431" s="410"/>
      <c r="X431" s="410"/>
      <c r="Y431" s="410"/>
      <c r="Z431" s="625"/>
      <c r="AA431" s="649">
        <f t="shared" si="111"/>
        <v>0</v>
      </c>
      <c r="AB431" s="411">
        <f t="shared" si="112"/>
        <v>0</v>
      </c>
      <c r="AC431" s="412"/>
      <c r="AD431" s="413">
        <f t="shared" si="116"/>
        <v>10</v>
      </c>
      <c r="AE431" s="655"/>
      <c r="AF431" s="685">
        <f t="shared" si="113"/>
        <v>0</v>
      </c>
      <c r="AG431" s="474">
        <f t="shared" si="114"/>
        <v>0</v>
      </c>
      <c r="AH431" s="475">
        <f t="shared" si="117"/>
        <v>0</v>
      </c>
      <c r="AI431" s="487"/>
      <c r="AJ431" s="488"/>
      <c r="AK431" s="488"/>
      <c r="AL431" s="488"/>
      <c r="AM431" s="488"/>
      <c r="AN431" s="488"/>
      <c r="AO431" s="488"/>
      <c r="AP431" s="488"/>
      <c r="AQ431" s="488"/>
      <c r="AR431" s="488"/>
      <c r="AS431" s="488"/>
      <c r="AT431" s="488"/>
      <c r="AU431" s="488"/>
      <c r="AV431" s="488"/>
      <c r="AW431" s="488"/>
      <c r="AX431" s="488"/>
      <c r="AY431" s="488"/>
      <c r="AZ431" s="488"/>
      <c r="BA431" s="488"/>
      <c r="BB431" s="488"/>
      <c r="BC431" s="488"/>
      <c r="BD431" s="488"/>
      <c r="BE431" s="488"/>
      <c r="BF431" s="488"/>
      <c r="BG431" s="488"/>
      <c r="BH431" s="488"/>
      <c r="BI431" s="488"/>
    </row>
    <row r="432" spans="1:61" ht="45">
      <c r="A432" s="405">
        <f t="shared" si="109"/>
        <v>413</v>
      </c>
      <c r="B432" s="497" t="s">
        <v>218</v>
      </c>
      <c r="C432" s="498" t="s">
        <v>219</v>
      </c>
      <c r="D432" s="407" t="s">
        <v>291</v>
      </c>
      <c r="E432" s="407">
        <v>75</v>
      </c>
      <c r="F432" s="499" t="s">
        <v>219</v>
      </c>
      <c r="G432" s="409" t="s">
        <v>291</v>
      </c>
      <c r="H432" s="410">
        <v>75</v>
      </c>
      <c r="I432" s="410">
        <v>0.25800000000000001</v>
      </c>
      <c r="J432" s="410">
        <f t="shared" si="110"/>
        <v>19.350000000000001</v>
      </c>
      <c r="K432" s="418" t="s">
        <v>885</v>
      </c>
      <c r="L432" s="418" t="s">
        <v>291</v>
      </c>
      <c r="M432" s="418">
        <v>75</v>
      </c>
      <c r="N432" s="410"/>
      <c r="O432" s="410"/>
      <c r="P432" s="410"/>
      <c r="Q432" s="410">
        <v>28</v>
      </c>
      <c r="R432" s="410">
        <v>15</v>
      </c>
      <c r="S432" s="410"/>
      <c r="T432" s="410"/>
      <c r="U432" s="410"/>
      <c r="V432" s="410"/>
      <c r="W432" s="410"/>
      <c r="X432" s="410"/>
      <c r="Y432" s="410"/>
      <c r="Z432" s="625"/>
      <c r="AA432" s="649">
        <f t="shared" si="111"/>
        <v>11.094000000000001</v>
      </c>
      <c r="AB432" s="411">
        <f t="shared" si="112"/>
        <v>43</v>
      </c>
      <c r="AC432" s="412">
        <f>H432-AB432</f>
        <v>32</v>
      </c>
      <c r="AD432" s="413">
        <f t="shared" si="116"/>
        <v>32</v>
      </c>
      <c r="AE432" s="655"/>
      <c r="AF432" s="685">
        <f t="shared" si="113"/>
        <v>0</v>
      </c>
      <c r="AG432" s="474">
        <f t="shared" si="114"/>
        <v>0</v>
      </c>
      <c r="AH432" s="475">
        <f t="shared" si="117"/>
        <v>43</v>
      </c>
      <c r="AI432" s="487"/>
      <c r="AJ432" s="488"/>
      <c r="AK432" s="488"/>
      <c r="AL432" s="488"/>
      <c r="AM432" s="488"/>
      <c r="AN432" s="488"/>
      <c r="AO432" s="488"/>
      <c r="AP432" s="488"/>
      <c r="AQ432" s="488"/>
      <c r="AR432" s="488"/>
      <c r="AS432" s="488"/>
      <c r="AT432" s="488"/>
      <c r="AU432" s="488"/>
      <c r="AV432" s="488"/>
      <c r="AW432" s="488"/>
      <c r="AX432" s="488"/>
      <c r="AY432" s="488"/>
      <c r="AZ432" s="488"/>
      <c r="BA432" s="488"/>
      <c r="BB432" s="488"/>
      <c r="BC432" s="488"/>
      <c r="BD432" s="488"/>
      <c r="BE432" s="488"/>
      <c r="BF432" s="488"/>
      <c r="BG432" s="488"/>
      <c r="BH432" s="488"/>
      <c r="BI432" s="488"/>
    </row>
    <row r="433" spans="1:61" ht="45" collapsed="1">
      <c r="A433" s="405">
        <f t="shared" si="109"/>
        <v>414</v>
      </c>
      <c r="B433" s="497" t="s">
        <v>220</v>
      </c>
      <c r="C433" s="498" t="s">
        <v>221</v>
      </c>
      <c r="D433" s="407" t="s">
        <v>291</v>
      </c>
      <c r="E433" s="407">
        <v>540</v>
      </c>
      <c r="F433" s="499" t="s">
        <v>221</v>
      </c>
      <c r="G433" s="409" t="s">
        <v>291</v>
      </c>
      <c r="H433" s="410">
        <v>490</v>
      </c>
      <c r="I433" s="410">
        <v>0.18099999999999999</v>
      </c>
      <c r="J433" s="410">
        <f t="shared" si="110"/>
        <v>88.69</v>
      </c>
      <c r="K433" s="418" t="s">
        <v>886</v>
      </c>
      <c r="L433" s="418" t="s">
        <v>291</v>
      </c>
      <c r="M433" s="418">
        <v>490</v>
      </c>
      <c r="N433" s="410"/>
      <c r="O433" s="410">
        <v>250</v>
      </c>
      <c r="P433" s="410"/>
      <c r="Q433" s="410"/>
      <c r="R433" s="410"/>
      <c r="S433" s="410"/>
      <c r="T433" s="410"/>
      <c r="U433" s="410"/>
      <c r="V433" s="410"/>
      <c r="W433" s="410"/>
      <c r="X433" s="410"/>
      <c r="Y433" s="410"/>
      <c r="Z433" s="625"/>
      <c r="AA433" s="649">
        <f t="shared" si="111"/>
        <v>45.25</v>
      </c>
      <c r="AB433" s="411">
        <f t="shared" si="112"/>
        <v>250</v>
      </c>
      <c r="AC433" s="412">
        <f>H433-AB433</f>
        <v>240</v>
      </c>
      <c r="AD433" s="413">
        <f t="shared" si="116"/>
        <v>290</v>
      </c>
      <c r="AE433" s="655"/>
      <c r="AF433" s="685">
        <f t="shared" si="113"/>
        <v>0</v>
      </c>
      <c r="AG433" s="474">
        <f t="shared" si="114"/>
        <v>0</v>
      </c>
      <c r="AH433" s="475">
        <f t="shared" si="117"/>
        <v>250</v>
      </c>
      <c r="AI433" s="487"/>
      <c r="AJ433" s="488"/>
      <c r="AK433" s="488"/>
      <c r="AL433" s="488"/>
      <c r="AM433" s="488"/>
      <c r="AN433" s="488"/>
      <c r="AO433" s="488"/>
      <c r="AP433" s="488"/>
      <c r="AQ433" s="488"/>
      <c r="AR433" s="488"/>
      <c r="AS433" s="488"/>
      <c r="AT433" s="488"/>
      <c r="AU433" s="488"/>
      <c r="AV433" s="488"/>
      <c r="AW433" s="488"/>
      <c r="AX433" s="488"/>
      <c r="AY433" s="488"/>
      <c r="AZ433" s="488"/>
      <c r="BA433" s="488"/>
      <c r="BB433" s="488"/>
      <c r="BC433" s="488"/>
      <c r="BD433" s="488"/>
      <c r="BE433" s="488"/>
      <c r="BF433" s="488"/>
      <c r="BG433" s="488"/>
      <c r="BH433" s="488"/>
      <c r="BI433" s="488"/>
    </row>
    <row r="434" spans="1:61" ht="30" hidden="1" outlineLevel="1">
      <c r="A434" s="405">
        <f t="shared" si="109"/>
        <v>415</v>
      </c>
      <c r="B434" s="497" t="s">
        <v>182</v>
      </c>
      <c r="C434" s="498" t="s">
        <v>183</v>
      </c>
      <c r="D434" s="407" t="s">
        <v>291</v>
      </c>
      <c r="E434" s="407">
        <f>615+295</f>
        <v>910</v>
      </c>
      <c r="F434" s="499"/>
      <c r="G434" s="409"/>
      <c r="H434" s="410"/>
      <c r="I434" s="410">
        <v>0.16900000000000001</v>
      </c>
      <c r="J434" s="410">
        <f t="shared" si="110"/>
        <v>0</v>
      </c>
      <c r="K434" s="418"/>
      <c r="L434" s="418"/>
      <c r="M434" s="418"/>
      <c r="N434" s="410"/>
      <c r="O434" s="410"/>
      <c r="P434" s="410"/>
      <c r="Q434" s="410"/>
      <c r="R434" s="410"/>
      <c r="S434" s="410"/>
      <c r="T434" s="410"/>
      <c r="U434" s="410"/>
      <c r="V434" s="410"/>
      <c r="W434" s="410"/>
      <c r="X434" s="410"/>
      <c r="Y434" s="410"/>
      <c r="Z434" s="625"/>
      <c r="AA434" s="649">
        <f t="shared" si="111"/>
        <v>0</v>
      </c>
      <c r="AB434" s="411">
        <f t="shared" si="112"/>
        <v>0</v>
      </c>
      <c r="AC434" s="412"/>
      <c r="AD434" s="413">
        <f t="shared" si="116"/>
        <v>910</v>
      </c>
      <c r="AE434" s="655"/>
      <c r="AF434" s="685">
        <f t="shared" si="113"/>
        <v>0</v>
      </c>
      <c r="AG434" s="474">
        <f t="shared" si="114"/>
        <v>0</v>
      </c>
      <c r="AH434" s="475">
        <f t="shared" si="117"/>
        <v>0</v>
      </c>
      <c r="AI434" s="487"/>
      <c r="AJ434" s="488"/>
      <c r="AK434" s="488"/>
      <c r="AL434" s="488"/>
      <c r="AM434" s="488"/>
      <c r="AN434" s="488"/>
      <c r="AO434" s="488"/>
      <c r="AP434" s="488"/>
      <c r="AQ434" s="488"/>
      <c r="AR434" s="488"/>
      <c r="AS434" s="488"/>
      <c r="AT434" s="488"/>
      <c r="AU434" s="488"/>
      <c r="AV434" s="488"/>
      <c r="AW434" s="488"/>
      <c r="AX434" s="488"/>
      <c r="AY434" s="488"/>
      <c r="AZ434" s="488"/>
      <c r="BA434" s="488"/>
      <c r="BB434" s="488"/>
      <c r="BC434" s="488"/>
      <c r="BD434" s="488"/>
      <c r="BE434" s="488"/>
      <c r="BF434" s="488"/>
      <c r="BG434" s="488"/>
      <c r="BH434" s="488"/>
      <c r="BI434" s="488"/>
    </row>
    <row r="435" spans="1:61" ht="45">
      <c r="A435" s="405">
        <f t="shared" si="109"/>
        <v>416</v>
      </c>
      <c r="B435" s="497" t="s">
        <v>207</v>
      </c>
      <c r="C435" s="498" t="s">
        <v>208</v>
      </c>
      <c r="D435" s="407" t="s">
        <v>291</v>
      </c>
      <c r="E435" s="407">
        <v>215</v>
      </c>
      <c r="F435" s="499" t="s">
        <v>208</v>
      </c>
      <c r="G435" s="409" t="s">
        <v>291</v>
      </c>
      <c r="H435" s="410">
        <v>394</v>
      </c>
      <c r="I435" s="410">
        <v>0.17599999999999999</v>
      </c>
      <c r="J435" s="410">
        <f t="shared" si="110"/>
        <v>69.343999999999994</v>
      </c>
      <c r="K435" s="418" t="s">
        <v>875</v>
      </c>
      <c r="L435" s="418" t="s">
        <v>291</v>
      </c>
      <c r="M435" s="418">
        <v>394</v>
      </c>
      <c r="N435" s="410"/>
      <c r="O435" s="410"/>
      <c r="P435" s="410"/>
      <c r="Q435" s="410"/>
      <c r="R435" s="410"/>
      <c r="S435" s="410"/>
      <c r="T435" s="410"/>
      <c r="U435" s="410"/>
      <c r="V435" s="410"/>
      <c r="W435" s="410"/>
      <c r="X435" s="410"/>
      <c r="Y435" s="410"/>
      <c r="Z435" s="625"/>
      <c r="AA435" s="649">
        <f t="shared" si="111"/>
        <v>0</v>
      </c>
      <c r="AB435" s="411">
        <f t="shared" si="112"/>
        <v>0</v>
      </c>
      <c r="AC435" s="412">
        <f t="shared" ref="AC435:AC453" si="118">H435-AB435</f>
        <v>394</v>
      </c>
      <c r="AD435" s="413">
        <f t="shared" si="116"/>
        <v>215</v>
      </c>
      <c r="AE435" s="655"/>
      <c r="AF435" s="685">
        <f t="shared" si="113"/>
        <v>0</v>
      </c>
      <c r="AG435" s="474">
        <f t="shared" si="114"/>
        <v>0</v>
      </c>
      <c r="AH435" s="475">
        <f t="shared" si="117"/>
        <v>0</v>
      </c>
      <c r="AI435" s="487"/>
      <c r="AJ435" s="488"/>
      <c r="AK435" s="488"/>
      <c r="AL435" s="488"/>
      <c r="AM435" s="488"/>
      <c r="AN435" s="488"/>
      <c r="AO435" s="488"/>
      <c r="AP435" s="488"/>
      <c r="AQ435" s="488"/>
      <c r="AR435" s="488"/>
      <c r="AS435" s="488"/>
      <c r="AT435" s="488"/>
      <c r="AU435" s="488"/>
      <c r="AV435" s="488"/>
      <c r="AW435" s="488"/>
      <c r="AX435" s="488"/>
      <c r="AY435" s="488"/>
      <c r="AZ435" s="488"/>
      <c r="BA435" s="488"/>
      <c r="BB435" s="488"/>
      <c r="BC435" s="488"/>
      <c r="BD435" s="488"/>
      <c r="BE435" s="488"/>
      <c r="BF435" s="488"/>
      <c r="BG435" s="488"/>
      <c r="BH435" s="488"/>
      <c r="BI435" s="488"/>
    </row>
    <row r="436" spans="1:61" ht="60">
      <c r="A436" s="405">
        <f t="shared" si="109"/>
        <v>417</v>
      </c>
      <c r="B436" s="497" t="s">
        <v>222</v>
      </c>
      <c r="C436" s="498" t="s">
        <v>1056</v>
      </c>
      <c r="D436" s="407" t="s">
        <v>294</v>
      </c>
      <c r="E436" s="407">
        <v>4</v>
      </c>
      <c r="F436" s="499" t="s">
        <v>887</v>
      </c>
      <c r="G436" s="409" t="s">
        <v>294</v>
      </c>
      <c r="H436" s="410">
        <v>4</v>
      </c>
      <c r="I436" s="410">
        <v>1.6639999999999999</v>
      </c>
      <c r="J436" s="410">
        <f t="shared" si="110"/>
        <v>6.6559999999999997</v>
      </c>
      <c r="K436" s="418" t="s">
        <v>888</v>
      </c>
      <c r="L436" s="418" t="s">
        <v>294</v>
      </c>
      <c r="M436" s="418">
        <v>4</v>
      </c>
      <c r="N436" s="410"/>
      <c r="O436" s="410"/>
      <c r="P436" s="410"/>
      <c r="Q436" s="410"/>
      <c r="R436" s="410"/>
      <c r="S436" s="410"/>
      <c r="T436" s="410"/>
      <c r="U436" s="410">
        <v>75</v>
      </c>
      <c r="V436" s="410"/>
      <c r="W436" s="410"/>
      <c r="X436" s="410"/>
      <c r="Y436" s="410"/>
      <c r="Z436" s="625"/>
      <c r="AA436" s="649">
        <f t="shared" si="111"/>
        <v>124.8</v>
      </c>
      <c r="AB436" s="411">
        <f t="shared" si="112"/>
        <v>75</v>
      </c>
      <c r="AC436" s="412">
        <f t="shared" si="118"/>
        <v>-71</v>
      </c>
      <c r="AD436" s="413">
        <f t="shared" si="116"/>
        <v>-71</v>
      </c>
      <c r="AE436" s="655"/>
      <c r="AF436" s="685">
        <f t="shared" si="113"/>
        <v>0</v>
      </c>
      <c r="AG436" s="474">
        <f t="shared" si="114"/>
        <v>0</v>
      </c>
      <c r="AH436" s="475">
        <f t="shared" si="117"/>
        <v>75</v>
      </c>
      <c r="AI436" s="487"/>
      <c r="AJ436" s="488"/>
      <c r="AK436" s="488"/>
      <c r="AL436" s="488"/>
      <c r="AM436" s="488"/>
      <c r="AN436" s="488"/>
      <c r="AO436" s="488"/>
      <c r="AP436" s="488"/>
      <c r="AQ436" s="488"/>
      <c r="AR436" s="488"/>
      <c r="AS436" s="488"/>
      <c r="AT436" s="488"/>
      <c r="AU436" s="488"/>
      <c r="AV436" s="488"/>
      <c r="AW436" s="488"/>
      <c r="AX436" s="488"/>
      <c r="AY436" s="488"/>
      <c r="AZ436" s="488"/>
      <c r="BA436" s="488"/>
      <c r="BB436" s="488"/>
      <c r="BC436" s="488"/>
      <c r="BD436" s="488"/>
      <c r="BE436" s="488"/>
      <c r="BF436" s="488"/>
      <c r="BG436" s="488"/>
      <c r="BH436" s="488"/>
      <c r="BI436" s="488"/>
    </row>
    <row r="437" spans="1:61" ht="60">
      <c r="A437" s="405">
        <f t="shared" si="109"/>
        <v>418</v>
      </c>
      <c r="B437" s="497" t="s">
        <v>223</v>
      </c>
      <c r="C437" s="498" t="s">
        <v>1057</v>
      </c>
      <c r="D437" s="407" t="s">
        <v>294</v>
      </c>
      <c r="E437" s="407">
        <v>4</v>
      </c>
      <c r="F437" s="499" t="s">
        <v>889</v>
      </c>
      <c r="G437" s="409" t="s">
        <v>294</v>
      </c>
      <c r="H437" s="410">
        <v>4</v>
      </c>
      <c r="I437" s="410">
        <v>0.25600000000000001</v>
      </c>
      <c r="J437" s="410">
        <f t="shared" si="110"/>
        <v>1.024</v>
      </c>
      <c r="K437" s="418" t="s">
        <v>890</v>
      </c>
      <c r="L437" s="418" t="s">
        <v>294</v>
      </c>
      <c r="M437" s="418">
        <v>4</v>
      </c>
      <c r="N437" s="410"/>
      <c r="O437" s="410"/>
      <c r="P437" s="410"/>
      <c r="Q437" s="410">
        <v>321</v>
      </c>
      <c r="R437" s="410">
        <v>165</v>
      </c>
      <c r="S437" s="410"/>
      <c r="T437" s="410"/>
      <c r="U437" s="410"/>
      <c r="V437" s="410"/>
      <c r="W437" s="410"/>
      <c r="X437" s="410"/>
      <c r="Y437" s="410"/>
      <c r="Z437" s="625"/>
      <c r="AA437" s="649">
        <f t="shared" si="111"/>
        <v>124.416</v>
      </c>
      <c r="AB437" s="411">
        <f t="shared" si="112"/>
        <v>486</v>
      </c>
      <c r="AC437" s="412">
        <f t="shared" si="118"/>
        <v>-482</v>
      </c>
      <c r="AD437" s="413">
        <f t="shared" si="116"/>
        <v>-482</v>
      </c>
      <c r="AE437" s="655"/>
      <c r="AF437" s="685">
        <f t="shared" si="113"/>
        <v>0</v>
      </c>
      <c r="AG437" s="474">
        <f t="shared" si="114"/>
        <v>0</v>
      </c>
      <c r="AH437" s="475">
        <f t="shared" si="117"/>
        <v>486</v>
      </c>
      <c r="AI437" s="487"/>
      <c r="AJ437" s="488"/>
      <c r="AK437" s="488"/>
      <c r="AL437" s="488"/>
      <c r="AM437" s="488"/>
      <c r="AN437" s="488"/>
      <c r="AO437" s="488"/>
      <c r="AP437" s="488"/>
      <c r="AQ437" s="488"/>
      <c r="AR437" s="488"/>
      <c r="AS437" s="488"/>
      <c r="AT437" s="488"/>
      <c r="AU437" s="488"/>
      <c r="AV437" s="488"/>
      <c r="AW437" s="488"/>
      <c r="AX437" s="488"/>
      <c r="AY437" s="488"/>
      <c r="AZ437" s="488"/>
      <c r="BA437" s="488"/>
      <c r="BB437" s="488"/>
      <c r="BC437" s="488"/>
      <c r="BD437" s="488"/>
      <c r="BE437" s="488"/>
      <c r="BF437" s="488"/>
      <c r="BG437" s="488"/>
      <c r="BH437" s="488"/>
      <c r="BI437" s="488"/>
    </row>
    <row r="438" spans="1:61" ht="30">
      <c r="A438" s="405">
        <f t="shared" si="109"/>
        <v>419</v>
      </c>
      <c r="B438" s="497" t="s">
        <v>224</v>
      </c>
      <c r="C438" s="498" t="s">
        <v>225</v>
      </c>
      <c r="D438" s="407" t="s">
        <v>291</v>
      </c>
      <c r="E438" s="407">
        <v>8</v>
      </c>
      <c r="F438" s="499" t="s">
        <v>225</v>
      </c>
      <c r="G438" s="409" t="s">
        <v>291</v>
      </c>
      <c r="H438" s="410">
        <v>15</v>
      </c>
      <c r="I438" s="410">
        <v>0.19700000000000001</v>
      </c>
      <c r="J438" s="410">
        <f t="shared" si="110"/>
        <v>2.9550000000000001</v>
      </c>
      <c r="K438" s="418" t="s">
        <v>643</v>
      </c>
      <c r="L438" s="418" t="s">
        <v>291</v>
      </c>
      <c r="M438" s="418">
        <v>15</v>
      </c>
      <c r="N438" s="410"/>
      <c r="O438" s="410"/>
      <c r="P438" s="410"/>
      <c r="Q438" s="410"/>
      <c r="R438" s="410"/>
      <c r="S438" s="410"/>
      <c r="T438" s="410"/>
      <c r="U438" s="410"/>
      <c r="V438" s="410"/>
      <c r="W438" s="410"/>
      <c r="X438" s="410"/>
      <c r="Y438" s="410"/>
      <c r="Z438" s="625"/>
      <c r="AA438" s="649">
        <f t="shared" si="111"/>
        <v>0</v>
      </c>
      <c r="AB438" s="411">
        <f t="shared" si="112"/>
        <v>0</v>
      </c>
      <c r="AC438" s="412">
        <f t="shared" si="118"/>
        <v>15</v>
      </c>
      <c r="AD438" s="413">
        <f t="shared" si="116"/>
        <v>8</v>
      </c>
      <c r="AE438" s="655"/>
      <c r="AF438" s="685">
        <f t="shared" si="113"/>
        <v>0</v>
      </c>
      <c r="AG438" s="474">
        <f t="shared" si="114"/>
        <v>0</v>
      </c>
      <c r="AH438" s="475">
        <f t="shared" si="117"/>
        <v>0</v>
      </c>
      <c r="AI438" s="487"/>
      <c r="AJ438" s="488"/>
      <c r="AK438" s="488"/>
      <c r="AL438" s="488"/>
      <c r="AM438" s="488"/>
      <c r="AN438" s="488"/>
      <c r="AO438" s="488"/>
      <c r="AP438" s="488"/>
      <c r="AQ438" s="488"/>
      <c r="AR438" s="488"/>
      <c r="AS438" s="488"/>
      <c r="AT438" s="488"/>
      <c r="AU438" s="488"/>
      <c r="AV438" s="488"/>
      <c r="AW438" s="488"/>
      <c r="AX438" s="488"/>
      <c r="AY438" s="488"/>
      <c r="AZ438" s="488"/>
      <c r="BA438" s="488"/>
      <c r="BB438" s="488"/>
      <c r="BC438" s="488"/>
      <c r="BD438" s="488"/>
      <c r="BE438" s="488"/>
      <c r="BF438" s="488"/>
      <c r="BG438" s="488"/>
      <c r="BH438" s="488"/>
      <c r="BI438" s="488"/>
    </row>
    <row r="439" spans="1:61" s="188" customFormat="1" ht="30">
      <c r="A439" s="433">
        <f t="shared" si="109"/>
        <v>420</v>
      </c>
      <c r="B439" s="497"/>
      <c r="C439" s="498"/>
      <c r="D439" s="407"/>
      <c r="E439" s="407"/>
      <c r="F439" s="500" t="s">
        <v>891</v>
      </c>
      <c r="G439" s="417" t="s">
        <v>291</v>
      </c>
      <c r="H439" s="418">
        <v>12</v>
      </c>
      <c r="I439" s="418">
        <v>0.109</v>
      </c>
      <c r="J439" s="418">
        <f t="shared" si="110"/>
        <v>1.3080000000000001</v>
      </c>
      <c r="K439" s="418" t="s">
        <v>892</v>
      </c>
      <c r="L439" s="418" t="s">
        <v>291</v>
      </c>
      <c r="M439" s="418">
        <v>12</v>
      </c>
      <c r="N439" s="418"/>
      <c r="O439" s="418"/>
      <c r="P439" s="418"/>
      <c r="Q439" s="418"/>
      <c r="R439" s="418"/>
      <c r="S439" s="418"/>
      <c r="T439" s="418"/>
      <c r="U439" s="418"/>
      <c r="V439" s="418">
        <v>12</v>
      </c>
      <c r="W439" s="418"/>
      <c r="X439" s="418"/>
      <c r="Y439" s="418"/>
      <c r="Z439" s="615"/>
      <c r="AA439" s="650">
        <f t="shared" si="111"/>
        <v>1.3080000000000001</v>
      </c>
      <c r="AB439" s="419">
        <f t="shared" si="112"/>
        <v>12</v>
      </c>
      <c r="AC439" s="420">
        <f t="shared" si="118"/>
        <v>0</v>
      </c>
      <c r="AD439" s="413">
        <f t="shared" si="116"/>
        <v>-12</v>
      </c>
      <c r="AE439" s="638"/>
      <c r="AF439" s="686">
        <f t="shared" si="113"/>
        <v>0</v>
      </c>
      <c r="AG439" s="474">
        <f t="shared" si="114"/>
        <v>0</v>
      </c>
      <c r="AH439" s="478">
        <f t="shared" si="117"/>
        <v>12</v>
      </c>
      <c r="AI439" s="489"/>
      <c r="AJ439" s="490"/>
      <c r="AK439" s="490"/>
      <c r="AL439" s="490"/>
      <c r="AM439" s="490"/>
      <c r="AN439" s="490"/>
      <c r="AO439" s="490"/>
      <c r="AP439" s="490"/>
      <c r="AQ439" s="490"/>
      <c r="AR439" s="490"/>
      <c r="AS439" s="490"/>
      <c r="AT439" s="490"/>
      <c r="AU439" s="490"/>
      <c r="AV439" s="490"/>
      <c r="AW439" s="490"/>
      <c r="AX439" s="490"/>
      <c r="AY439" s="490"/>
      <c r="AZ439" s="490"/>
      <c r="BA439" s="490"/>
      <c r="BB439" s="490"/>
      <c r="BC439" s="490"/>
      <c r="BD439" s="490"/>
      <c r="BE439" s="490"/>
      <c r="BF439" s="490"/>
      <c r="BG439" s="490"/>
      <c r="BH439" s="490"/>
      <c r="BI439" s="490"/>
    </row>
    <row r="440" spans="1:61" s="188" customFormat="1">
      <c r="A440" s="433">
        <f t="shared" si="109"/>
        <v>421</v>
      </c>
      <c r="B440" s="497"/>
      <c r="C440" s="498"/>
      <c r="D440" s="407"/>
      <c r="E440" s="407"/>
      <c r="F440" s="500" t="s">
        <v>893</v>
      </c>
      <c r="G440" s="417" t="s">
        <v>291</v>
      </c>
      <c r="H440" s="418">
        <v>18</v>
      </c>
      <c r="I440" s="418">
        <v>0.109</v>
      </c>
      <c r="J440" s="418">
        <f t="shared" si="110"/>
        <v>1.962</v>
      </c>
      <c r="K440" s="418" t="s">
        <v>878</v>
      </c>
      <c r="L440" s="418" t="s">
        <v>291</v>
      </c>
      <c r="M440" s="418">
        <v>18</v>
      </c>
      <c r="N440" s="418"/>
      <c r="O440" s="418"/>
      <c r="P440" s="418"/>
      <c r="Q440" s="418">
        <v>273</v>
      </c>
      <c r="R440" s="418">
        <v>213</v>
      </c>
      <c r="S440" s="418"/>
      <c r="T440" s="418"/>
      <c r="U440" s="418"/>
      <c r="V440" s="418">
        <v>18</v>
      </c>
      <c r="W440" s="418"/>
      <c r="X440" s="418"/>
      <c r="Y440" s="418"/>
      <c r="Z440" s="615"/>
      <c r="AA440" s="650">
        <f t="shared" si="111"/>
        <v>54.936</v>
      </c>
      <c r="AB440" s="419">
        <f t="shared" si="112"/>
        <v>504</v>
      </c>
      <c r="AC440" s="420">
        <f t="shared" si="118"/>
        <v>-486</v>
      </c>
      <c r="AD440" s="413">
        <f t="shared" si="116"/>
        <v>-504</v>
      </c>
      <c r="AE440" s="638"/>
      <c r="AF440" s="686">
        <f t="shared" si="113"/>
        <v>0</v>
      </c>
      <c r="AG440" s="474">
        <f t="shared" si="114"/>
        <v>0</v>
      </c>
      <c r="AH440" s="478">
        <f t="shared" si="117"/>
        <v>504</v>
      </c>
      <c r="AI440" s="489"/>
      <c r="AJ440" s="490"/>
      <c r="AK440" s="490"/>
      <c r="AL440" s="490"/>
      <c r="AM440" s="490"/>
      <c r="AN440" s="490"/>
      <c r="AO440" s="490"/>
      <c r="AP440" s="490"/>
      <c r="AQ440" s="490"/>
      <c r="AR440" s="490"/>
      <c r="AS440" s="490"/>
      <c r="AT440" s="490"/>
      <c r="AU440" s="490"/>
      <c r="AV440" s="490"/>
      <c r="AW440" s="490"/>
      <c r="AX440" s="490"/>
      <c r="AY440" s="490"/>
      <c r="AZ440" s="490"/>
      <c r="BA440" s="490"/>
      <c r="BB440" s="490"/>
      <c r="BC440" s="490"/>
      <c r="BD440" s="490"/>
      <c r="BE440" s="490"/>
      <c r="BF440" s="490"/>
      <c r="BG440" s="490"/>
      <c r="BH440" s="490"/>
      <c r="BI440" s="490"/>
    </row>
    <row r="441" spans="1:61" s="188" customFormat="1" ht="30">
      <c r="A441" s="433">
        <f t="shared" si="109"/>
        <v>422</v>
      </c>
      <c r="B441" s="497"/>
      <c r="C441" s="498"/>
      <c r="D441" s="407"/>
      <c r="E441" s="407"/>
      <c r="F441" s="500" t="s">
        <v>894</v>
      </c>
      <c r="G441" s="417" t="s">
        <v>291</v>
      </c>
      <c r="H441" s="418">
        <v>3</v>
      </c>
      <c r="I441" s="418">
        <v>0.109</v>
      </c>
      <c r="J441" s="418">
        <f t="shared" si="110"/>
        <v>0.32700000000000001</v>
      </c>
      <c r="K441" s="418" t="s">
        <v>878</v>
      </c>
      <c r="L441" s="418" t="s">
        <v>291</v>
      </c>
      <c r="M441" s="418">
        <v>3</v>
      </c>
      <c r="N441" s="418"/>
      <c r="O441" s="418"/>
      <c r="P441" s="418"/>
      <c r="Q441" s="418"/>
      <c r="R441" s="418"/>
      <c r="S441" s="418"/>
      <c r="T441" s="418"/>
      <c r="U441" s="418"/>
      <c r="V441" s="418">
        <v>3</v>
      </c>
      <c r="W441" s="418"/>
      <c r="X441" s="418"/>
      <c r="Y441" s="418"/>
      <c r="Z441" s="615"/>
      <c r="AA441" s="650">
        <f t="shared" si="111"/>
        <v>0.32700000000000001</v>
      </c>
      <c r="AB441" s="419">
        <f t="shared" si="112"/>
        <v>3</v>
      </c>
      <c r="AC441" s="420">
        <f t="shared" si="118"/>
        <v>0</v>
      </c>
      <c r="AD441" s="413">
        <f t="shared" si="116"/>
        <v>-3</v>
      </c>
      <c r="AE441" s="638"/>
      <c r="AF441" s="686">
        <f t="shared" si="113"/>
        <v>0</v>
      </c>
      <c r="AG441" s="474">
        <f t="shared" si="114"/>
        <v>0</v>
      </c>
      <c r="AH441" s="478">
        <f t="shared" si="117"/>
        <v>3</v>
      </c>
      <c r="AI441" s="489"/>
      <c r="AJ441" s="490"/>
      <c r="AK441" s="490"/>
      <c r="AL441" s="490"/>
      <c r="AM441" s="490"/>
      <c r="AN441" s="490"/>
      <c r="AO441" s="490"/>
      <c r="AP441" s="490"/>
      <c r="AQ441" s="490"/>
      <c r="AR441" s="490"/>
      <c r="AS441" s="490"/>
      <c r="AT441" s="490"/>
      <c r="AU441" s="490"/>
      <c r="AV441" s="490"/>
      <c r="AW441" s="490"/>
      <c r="AX441" s="490"/>
      <c r="AY441" s="490"/>
      <c r="AZ441" s="490"/>
      <c r="BA441" s="490"/>
      <c r="BB441" s="490"/>
      <c r="BC441" s="490"/>
      <c r="BD441" s="490"/>
      <c r="BE441" s="490"/>
      <c r="BF441" s="490"/>
      <c r="BG441" s="490"/>
      <c r="BH441" s="490"/>
      <c r="BI441" s="490"/>
    </row>
    <row r="442" spans="1:61" s="188" customFormat="1" ht="30">
      <c r="A442" s="433">
        <f t="shared" si="109"/>
        <v>423</v>
      </c>
      <c r="B442" s="497"/>
      <c r="C442" s="498"/>
      <c r="D442" s="407"/>
      <c r="E442" s="407"/>
      <c r="F442" s="500" t="s">
        <v>895</v>
      </c>
      <c r="G442" s="417" t="s">
        <v>291</v>
      </c>
      <c r="H442" s="418">
        <v>38</v>
      </c>
      <c r="I442" s="418">
        <v>0.20399999999999999</v>
      </c>
      <c r="J442" s="418">
        <f t="shared" si="110"/>
        <v>7.7519999999999998</v>
      </c>
      <c r="K442" s="418" t="s">
        <v>865</v>
      </c>
      <c r="L442" s="418" t="s">
        <v>291</v>
      </c>
      <c r="M442" s="418">
        <v>38</v>
      </c>
      <c r="N442" s="418"/>
      <c r="O442" s="418"/>
      <c r="P442" s="418"/>
      <c r="Q442" s="418"/>
      <c r="R442" s="418"/>
      <c r="S442" s="418"/>
      <c r="T442" s="418"/>
      <c r="U442" s="418"/>
      <c r="V442" s="418">
        <v>38</v>
      </c>
      <c r="W442" s="418"/>
      <c r="X442" s="418"/>
      <c r="Y442" s="418"/>
      <c r="Z442" s="615"/>
      <c r="AA442" s="650">
        <f t="shared" si="111"/>
        <v>7.7519999999999998</v>
      </c>
      <c r="AB442" s="419">
        <f t="shared" si="112"/>
        <v>38</v>
      </c>
      <c r="AC442" s="420">
        <f t="shared" si="118"/>
        <v>0</v>
      </c>
      <c r="AD442" s="413">
        <f t="shared" si="116"/>
        <v>-38</v>
      </c>
      <c r="AE442" s="638"/>
      <c r="AF442" s="686">
        <f t="shared" si="113"/>
        <v>0</v>
      </c>
      <c r="AG442" s="474">
        <f t="shared" si="114"/>
        <v>0</v>
      </c>
      <c r="AH442" s="478">
        <f t="shared" si="117"/>
        <v>38</v>
      </c>
      <c r="AI442" s="489"/>
      <c r="AJ442" s="490"/>
      <c r="AK442" s="490"/>
      <c r="AL442" s="490"/>
      <c r="AM442" s="490"/>
      <c r="AN442" s="490"/>
      <c r="AO442" s="490"/>
      <c r="AP442" s="490"/>
      <c r="AQ442" s="490"/>
      <c r="AR442" s="490"/>
      <c r="AS442" s="490"/>
      <c r="AT442" s="490"/>
      <c r="AU442" s="490"/>
      <c r="AV442" s="490"/>
      <c r="AW442" s="490"/>
      <c r="AX442" s="490"/>
      <c r="AY442" s="490"/>
      <c r="AZ442" s="490"/>
      <c r="BA442" s="490"/>
      <c r="BB442" s="490"/>
      <c r="BC442" s="490"/>
      <c r="BD442" s="490"/>
      <c r="BE442" s="490"/>
      <c r="BF442" s="490"/>
      <c r="BG442" s="490"/>
      <c r="BH442" s="490"/>
      <c r="BI442" s="490"/>
    </row>
    <row r="443" spans="1:61" s="188" customFormat="1" collapsed="1">
      <c r="A443" s="433">
        <f t="shared" si="109"/>
        <v>424</v>
      </c>
      <c r="B443" s="497"/>
      <c r="C443" s="498"/>
      <c r="D443" s="407"/>
      <c r="E443" s="407"/>
      <c r="F443" s="500" t="s">
        <v>454</v>
      </c>
      <c r="G443" s="417" t="s">
        <v>294</v>
      </c>
      <c r="H443" s="418">
        <v>1</v>
      </c>
      <c r="I443" s="418">
        <v>14.67</v>
      </c>
      <c r="J443" s="418">
        <f t="shared" si="110"/>
        <v>14.67</v>
      </c>
      <c r="K443" s="418" t="s">
        <v>896</v>
      </c>
      <c r="L443" s="418" t="s">
        <v>294</v>
      </c>
      <c r="M443" s="418">
        <v>1</v>
      </c>
      <c r="N443" s="418"/>
      <c r="O443" s="418"/>
      <c r="P443" s="418"/>
      <c r="Q443" s="418"/>
      <c r="R443" s="418"/>
      <c r="S443" s="418"/>
      <c r="T443" s="418"/>
      <c r="U443" s="418"/>
      <c r="V443" s="418">
        <v>1</v>
      </c>
      <c r="W443" s="418"/>
      <c r="X443" s="418"/>
      <c r="Y443" s="418"/>
      <c r="Z443" s="615"/>
      <c r="AA443" s="650">
        <f t="shared" si="111"/>
        <v>14.67</v>
      </c>
      <c r="AB443" s="419">
        <f t="shared" si="112"/>
        <v>1</v>
      </c>
      <c r="AC443" s="420">
        <f t="shared" si="118"/>
        <v>0</v>
      </c>
      <c r="AD443" s="413">
        <f t="shared" si="116"/>
        <v>-1</v>
      </c>
      <c r="AE443" s="638"/>
      <c r="AF443" s="686">
        <f t="shared" si="113"/>
        <v>0</v>
      </c>
      <c r="AG443" s="474">
        <f t="shared" si="114"/>
        <v>0</v>
      </c>
      <c r="AH443" s="478">
        <f t="shared" si="117"/>
        <v>1</v>
      </c>
      <c r="AI443" s="489"/>
      <c r="AJ443" s="490"/>
      <c r="AK443" s="490"/>
      <c r="AL443" s="490"/>
      <c r="AM443" s="490"/>
      <c r="AN443" s="490"/>
      <c r="AO443" s="490"/>
      <c r="AP443" s="490"/>
      <c r="AQ443" s="490"/>
      <c r="AR443" s="490"/>
      <c r="AS443" s="490"/>
      <c r="AT443" s="490"/>
      <c r="AU443" s="490"/>
      <c r="AV443" s="490"/>
      <c r="AW443" s="490"/>
      <c r="AX443" s="490"/>
      <c r="AY443" s="490"/>
      <c r="AZ443" s="490"/>
      <c r="BA443" s="490"/>
      <c r="BB443" s="490"/>
      <c r="BC443" s="490"/>
      <c r="BD443" s="490"/>
      <c r="BE443" s="490"/>
      <c r="BF443" s="490"/>
      <c r="BG443" s="490"/>
      <c r="BH443" s="490"/>
      <c r="BI443" s="490"/>
    </row>
    <row r="444" spans="1:61" s="188" customFormat="1" hidden="1" outlineLevel="1">
      <c r="A444" s="433">
        <f t="shared" si="109"/>
        <v>425</v>
      </c>
      <c r="B444" s="497"/>
      <c r="C444" s="498"/>
      <c r="D444" s="407"/>
      <c r="E444" s="407"/>
      <c r="F444" s="500"/>
      <c r="G444" s="417"/>
      <c r="H444" s="418"/>
      <c r="I444" s="418"/>
      <c r="J444" s="418">
        <f t="shared" si="110"/>
        <v>0</v>
      </c>
      <c r="K444" s="418" t="s">
        <v>897</v>
      </c>
      <c r="L444" s="418" t="s">
        <v>294</v>
      </c>
      <c r="M444" s="418">
        <v>1</v>
      </c>
      <c r="N444" s="418"/>
      <c r="O444" s="418"/>
      <c r="P444" s="418"/>
      <c r="Q444" s="418"/>
      <c r="R444" s="418"/>
      <c r="S444" s="418"/>
      <c r="T444" s="418"/>
      <c r="U444" s="418"/>
      <c r="V444" s="418">
        <v>1</v>
      </c>
      <c r="W444" s="418"/>
      <c r="X444" s="418"/>
      <c r="Y444" s="418"/>
      <c r="Z444" s="615"/>
      <c r="AA444" s="650">
        <f t="shared" si="111"/>
        <v>0</v>
      </c>
      <c r="AB444" s="419">
        <f t="shared" si="112"/>
        <v>1</v>
      </c>
      <c r="AC444" s="420">
        <f t="shared" si="118"/>
        <v>-1</v>
      </c>
      <c r="AD444" s="413">
        <f t="shared" si="116"/>
        <v>-1</v>
      </c>
      <c r="AE444" s="638"/>
      <c r="AF444" s="686">
        <f t="shared" si="113"/>
        <v>0</v>
      </c>
      <c r="AG444" s="474">
        <f t="shared" si="114"/>
        <v>0</v>
      </c>
      <c r="AH444" s="478">
        <f t="shared" si="117"/>
        <v>1</v>
      </c>
      <c r="AI444" s="489"/>
      <c r="AJ444" s="490"/>
      <c r="AK444" s="490"/>
      <c r="AL444" s="490"/>
      <c r="AM444" s="490"/>
      <c r="AN444" s="490"/>
      <c r="AO444" s="490"/>
      <c r="AP444" s="490"/>
      <c r="AQ444" s="490"/>
      <c r="AR444" s="490"/>
      <c r="AS444" s="490"/>
      <c r="AT444" s="490"/>
      <c r="AU444" s="490"/>
      <c r="AV444" s="490"/>
      <c r="AW444" s="490"/>
      <c r="AX444" s="490"/>
      <c r="AY444" s="490"/>
      <c r="AZ444" s="490"/>
      <c r="BA444" s="490"/>
      <c r="BB444" s="490"/>
      <c r="BC444" s="490"/>
      <c r="BD444" s="490"/>
      <c r="BE444" s="490"/>
      <c r="BF444" s="490"/>
      <c r="BG444" s="490"/>
      <c r="BH444" s="490"/>
      <c r="BI444" s="490"/>
    </row>
    <row r="445" spans="1:61" s="188" customFormat="1" hidden="1" outlineLevel="1">
      <c r="A445" s="433">
        <f t="shared" si="109"/>
        <v>426</v>
      </c>
      <c r="B445" s="497"/>
      <c r="C445" s="498"/>
      <c r="D445" s="407"/>
      <c r="E445" s="407"/>
      <c r="F445" s="500"/>
      <c r="G445" s="417"/>
      <c r="H445" s="418"/>
      <c r="I445" s="418"/>
      <c r="J445" s="418">
        <f t="shared" si="110"/>
        <v>0</v>
      </c>
      <c r="K445" s="418" t="s">
        <v>898</v>
      </c>
      <c r="L445" s="418" t="s">
        <v>294</v>
      </c>
      <c r="M445" s="418">
        <v>1</v>
      </c>
      <c r="N445" s="418"/>
      <c r="O445" s="418"/>
      <c r="P445" s="418"/>
      <c r="Q445" s="418"/>
      <c r="R445" s="418"/>
      <c r="S445" s="418"/>
      <c r="T445" s="418"/>
      <c r="U445" s="418"/>
      <c r="V445" s="418">
        <v>1</v>
      </c>
      <c r="W445" s="418"/>
      <c r="X445" s="418"/>
      <c r="Y445" s="418"/>
      <c r="Z445" s="615"/>
      <c r="AA445" s="650">
        <f t="shared" si="111"/>
        <v>0</v>
      </c>
      <c r="AB445" s="419">
        <f t="shared" si="112"/>
        <v>1</v>
      </c>
      <c r="AC445" s="420">
        <f t="shared" si="118"/>
        <v>-1</v>
      </c>
      <c r="AD445" s="413">
        <f t="shared" si="116"/>
        <v>-1</v>
      </c>
      <c r="AE445" s="638"/>
      <c r="AF445" s="686">
        <f t="shared" si="113"/>
        <v>0</v>
      </c>
      <c r="AG445" s="474">
        <f t="shared" si="114"/>
        <v>0</v>
      </c>
      <c r="AH445" s="478">
        <f t="shared" si="117"/>
        <v>1</v>
      </c>
      <c r="AI445" s="489"/>
      <c r="AJ445" s="490"/>
      <c r="AK445" s="490"/>
      <c r="AL445" s="490"/>
      <c r="AM445" s="490"/>
      <c r="AN445" s="490"/>
      <c r="AO445" s="490"/>
      <c r="AP445" s="490"/>
      <c r="AQ445" s="490"/>
      <c r="AR445" s="490"/>
      <c r="AS445" s="490"/>
      <c r="AT445" s="490"/>
      <c r="AU445" s="490"/>
      <c r="AV445" s="490"/>
      <c r="AW445" s="490"/>
      <c r="AX445" s="490"/>
      <c r="AY445" s="490"/>
      <c r="AZ445" s="490"/>
      <c r="BA445" s="490"/>
      <c r="BB445" s="490"/>
      <c r="BC445" s="490"/>
      <c r="BD445" s="490"/>
      <c r="BE445" s="490"/>
      <c r="BF445" s="490"/>
      <c r="BG445" s="490"/>
      <c r="BH445" s="490"/>
      <c r="BI445" s="490"/>
    </row>
    <row r="446" spans="1:61" s="188" customFormat="1" hidden="1" outlineLevel="1">
      <c r="A446" s="433">
        <f t="shared" si="109"/>
        <v>427</v>
      </c>
      <c r="B446" s="497"/>
      <c r="C446" s="498"/>
      <c r="D446" s="407"/>
      <c r="E446" s="407"/>
      <c r="F446" s="500"/>
      <c r="G446" s="417"/>
      <c r="H446" s="418"/>
      <c r="I446" s="418"/>
      <c r="J446" s="418">
        <f t="shared" si="110"/>
        <v>0</v>
      </c>
      <c r="K446" s="418" t="s">
        <v>825</v>
      </c>
      <c r="L446" s="418" t="s">
        <v>294</v>
      </c>
      <c r="M446" s="418">
        <v>3</v>
      </c>
      <c r="N446" s="418"/>
      <c r="O446" s="418"/>
      <c r="P446" s="418"/>
      <c r="Q446" s="418"/>
      <c r="R446" s="418"/>
      <c r="S446" s="418"/>
      <c r="T446" s="418"/>
      <c r="U446" s="418"/>
      <c r="V446" s="418">
        <v>3</v>
      </c>
      <c r="W446" s="418"/>
      <c r="X446" s="418"/>
      <c r="Y446" s="418"/>
      <c r="Z446" s="615"/>
      <c r="AA446" s="650">
        <f t="shared" si="111"/>
        <v>0</v>
      </c>
      <c r="AB446" s="419">
        <f t="shared" si="112"/>
        <v>3</v>
      </c>
      <c r="AC446" s="420">
        <f t="shared" si="118"/>
        <v>-3</v>
      </c>
      <c r="AD446" s="413">
        <f t="shared" si="116"/>
        <v>-3</v>
      </c>
      <c r="AE446" s="638"/>
      <c r="AF446" s="686">
        <f t="shared" si="113"/>
        <v>0</v>
      </c>
      <c r="AG446" s="474">
        <f t="shared" si="114"/>
        <v>0</v>
      </c>
      <c r="AH446" s="478">
        <f t="shared" si="117"/>
        <v>3</v>
      </c>
      <c r="AI446" s="489"/>
      <c r="AJ446" s="490"/>
      <c r="AK446" s="490"/>
      <c r="AL446" s="490"/>
      <c r="AM446" s="490"/>
      <c r="AN446" s="490"/>
      <c r="AO446" s="490"/>
      <c r="AP446" s="490"/>
      <c r="AQ446" s="490"/>
      <c r="AR446" s="490"/>
      <c r="AS446" s="490"/>
      <c r="AT446" s="490"/>
      <c r="AU446" s="490"/>
      <c r="AV446" s="490"/>
      <c r="AW446" s="490"/>
      <c r="AX446" s="490"/>
      <c r="AY446" s="490"/>
      <c r="AZ446" s="490"/>
      <c r="BA446" s="490"/>
      <c r="BB446" s="490"/>
      <c r="BC446" s="490"/>
      <c r="BD446" s="490"/>
      <c r="BE446" s="490"/>
      <c r="BF446" s="490"/>
      <c r="BG446" s="490"/>
      <c r="BH446" s="490"/>
      <c r="BI446" s="490"/>
    </row>
    <row r="447" spans="1:61" s="188" customFormat="1" ht="30" hidden="1" outlineLevel="1">
      <c r="A447" s="433">
        <f t="shared" si="109"/>
        <v>428</v>
      </c>
      <c r="B447" s="497"/>
      <c r="C447" s="498"/>
      <c r="D447" s="407"/>
      <c r="E447" s="407"/>
      <c r="F447" s="500"/>
      <c r="G447" s="417"/>
      <c r="H447" s="418"/>
      <c r="I447" s="418"/>
      <c r="J447" s="418">
        <f t="shared" si="110"/>
        <v>0</v>
      </c>
      <c r="K447" s="418" t="s">
        <v>826</v>
      </c>
      <c r="L447" s="418" t="s">
        <v>294</v>
      </c>
      <c r="M447" s="418">
        <v>1</v>
      </c>
      <c r="N447" s="418"/>
      <c r="O447" s="418">
        <v>195</v>
      </c>
      <c r="P447" s="418"/>
      <c r="Q447" s="418">
        <v>543</v>
      </c>
      <c r="R447" s="418">
        <v>347</v>
      </c>
      <c r="S447" s="418"/>
      <c r="T447" s="418"/>
      <c r="U447" s="418"/>
      <c r="V447" s="418">
        <v>1</v>
      </c>
      <c r="W447" s="418"/>
      <c r="X447" s="418"/>
      <c r="Y447" s="418"/>
      <c r="Z447" s="615"/>
      <c r="AA447" s="650">
        <f t="shared" si="111"/>
        <v>0</v>
      </c>
      <c r="AB447" s="419">
        <f t="shared" si="112"/>
        <v>1086</v>
      </c>
      <c r="AC447" s="420">
        <f t="shared" si="118"/>
        <v>-1086</v>
      </c>
      <c r="AD447" s="413">
        <f t="shared" si="116"/>
        <v>-1086</v>
      </c>
      <c r="AE447" s="638"/>
      <c r="AF447" s="686">
        <f t="shared" si="113"/>
        <v>0</v>
      </c>
      <c r="AG447" s="474">
        <f t="shared" si="114"/>
        <v>0</v>
      </c>
      <c r="AH447" s="478">
        <f t="shared" si="117"/>
        <v>1086</v>
      </c>
      <c r="AI447" s="489"/>
      <c r="AJ447" s="490"/>
      <c r="AK447" s="490"/>
      <c r="AL447" s="490"/>
      <c r="AM447" s="490"/>
      <c r="AN447" s="490"/>
      <c r="AO447" s="490"/>
      <c r="AP447" s="490"/>
      <c r="AQ447" s="490"/>
      <c r="AR447" s="490"/>
      <c r="AS447" s="490"/>
      <c r="AT447" s="490"/>
      <c r="AU447" s="490"/>
      <c r="AV447" s="490"/>
      <c r="AW447" s="490"/>
      <c r="AX447" s="490"/>
      <c r="AY447" s="490"/>
      <c r="AZ447" s="490"/>
      <c r="BA447" s="490"/>
      <c r="BB447" s="490"/>
      <c r="BC447" s="490"/>
      <c r="BD447" s="490"/>
      <c r="BE447" s="490"/>
      <c r="BF447" s="490"/>
      <c r="BG447" s="490"/>
      <c r="BH447" s="490"/>
      <c r="BI447" s="490"/>
    </row>
    <row r="448" spans="1:61" s="188" customFormat="1">
      <c r="A448" s="433">
        <f t="shared" si="109"/>
        <v>429</v>
      </c>
      <c r="B448" s="497"/>
      <c r="C448" s="498"/>
      <c r="D448" s="407"/>
      <c r="E448" s="407"/>
      <c r="F448" s="500" t="s">
        <v>899</v>
      </c>
      <c r="G448" s="417" t="s">
        <v>294</v>
      </c>
      <c r="H448" s="418">
        <v>21</v>
      </c>
      <c r="I448" s="418">
        <v>0.109</v>
      </c>
      <c r="J448" s="418">
        <f t="shared" si="110"/>
        <v>2.2890000000000001</v>
      </c>
      <c r="K448" s="418" t="s">
        <v>900</v>
      </c>
      <c r="L448" s="418" t="s">
        <v>901</v>
      </c>
      <c r="M448" s="418">
        <v>1</v>
      </c>
      <c r="N448" s="418"/>
      <c r="O448" s="418"/>
      <c r="P448" s="418"/>
      <c r="Q448" s="418"/>
      <c r="R448" s="418"/>
      <c r="S448" s="418"/>
      <c r="T448" s="418"/>
      <c r="U448" s="418"/>
      <c r="V448" s="418">
        <v>1</v>
      </c>
      <c r="W448" s="418"/>
      <c r="X448" s="418"/>
      <c r="Y448" s="418"/>
      <c r="Z448" s="615"/>
      <c r="AA448" s="650">
        <f t="shared" si="111"/>
        <v>0.109</v>
      </c>
      <c r="AB448" s="419">
        <f t="shared" si="112"/>
        <v>1</v>
      </c>
      <c r="AC448" s="420">
        <f t="shared" si="118"/>
        <v>20</v>
      </c>
      <c r="AD448" s="413">
        <f t="shared" si="116"/>
        <v>-1</v>
      </c>
      <c r="AE448" s="638"/>
      <c r="AF448" s="686">
        <f t="shared" si="113"/>
        <v>0</v>
      </c>
      <c r="AG448" s="474">
        <f t="shared" si="114"/>
        <v>0</v>
      </c>
      <c r="AH448" s="478">
        <f t="shared" si="117"/>
        <v>1</v>
      </c>
      <c r="AI448" s="489"/>
      <c r="AJ448" s="490"/>
      <c r="AK448" s="490"/>
      <c r="AL448" s="490"/>
      <c r="AM448" s="490"/>
      <c r="AN448" s="490"/>
      <c r="AO448" s="490"/>
      <c r="AP448" s="490"/>
      <c r="AQ448" s="490"/>
      <c r="AR448" s="490"/>
      <c r="AS448" s="490"/>
      <c r="AT448" s="490"/>
      <c r="AU448" s="490"/>
      <c r="AV448" s="490"/>
      <c r="AW448" s="490"/>
      <c r="AX448" s="490"/>
      <c r="AY448" s="490"/>
      <c r="AZ448" s="490"/>
      <c r="BA448" s="490"/>
      <c r="BB448" s="490"/>
      <c r="BC448" s="490"/>
      <c r="BD448" s="490"/>
      <c r="BE448" s="490"/>
      <c r="BF448" s="490"/>
      <c r="BG448" s="490"/>
      <c r="BH448" s="490"/>
      <c r="BI448" s="490"/>
    </row>
    <row r="449" spans="1:61" s="188" customFormat="1">
      <c r="A449" s="433">
        <f t="shared" si="109"/>
        <v>430</v>
      </c>
      <c r="B449" s="497"/>
      <c r="C449" s="498"/>
      <c r="D449" s="407"/>
      <c r="E449" s="407"/>
      <c r="F449" s="500" t="s">
        <v>902</v>
      </c>
      <c r="G449" s="417" t="s">
        <v>294</v>
      </c>
      <c r="H449" s="418">
        <v>21</v>
      </c>
      <c r="I449" s="418">
        <v>0.19700000000000001</v>
      </c>
      <c r="J449" s="418">
        <f t="shared" si="110"/>
        <v>4.1370000000000005</v>
      </c>
      <c r="K449" s="418" t="s">
        <v>903</v>
      </c>
      <c r="L449" s="418" t="s">
        <v>289</v>
      </c>
      <c r="M449" s="418">
        <v>0.1</v>
      </c>
      <c r="N449" s="418"/>
      <c r="O449" s="418"/>
      <c r="P449" s="418"/>
      <c r="Q449" s="418"/>
      <c r="R449" s="418"/>
      <c r="S449" s="418"/>
      <c r="T449" s="418"/>
      <c r="U449" s="418"/>
      <c r="V449" s="418">
        <v>0.1</v>
      </c>
      <c r="W449" s="418"/>
      <c r="X449" s="418"/>
      <c r="Y449" s="418"/>
      <c r="Z449" s="615"/>
      <c r="AA449" s="650">
        <f t="shared" si="111"/>
        <v>1.9700000000000002E-2</v>
      </c>
      <c r="AB449" s="419">
        <f t="shared" si="112"/>
        <v>0.1</v>
      </c>
      <c r="AC449" s="420">
        <f t="shared" si="118"/>
        <v>20.9</v>
      </c>
      <c r="AD449" s="413">
        <f t="shared" si="116"/>
        <v>-0.1</v>
      </c>
      <c r="AE449" s="638"/>
      <c r="AF449" s="686">
        <f t="shared" si="113"/>
        <v>0</v>
      </c>
      <c r="AG449" s="474">
        <f t="shared" si="114"/>
        <v>0</v>
      </c>
      <c r="AH449" s="478">
        <f t="shared" si="117"/>
        <v>0.1</v>
      </c>
      <c r="AI449" s="489"/>
      <c r="AJ449" s="490"/>
      <c r="AK449" s="490"/>
      <c r="AL449" s="490"/>
      <c r="AM449" s="490"/>
      <c r="AN449" s="490"/>
      <c r="AO449" s="490"/>
      <c r="AP449" s="490"/>
      <c r="AQ449" s="490"/>
      <c r="AR449" s="490"/>
      <c r="AS449" s="490"/>
      <c r="AT449" s="490"/>
      <c r="AU449" s="490"/>
      <c r="AV449" s="490"/>
      <c r="AW449" s="490"/>
      <c r="AX449" s="490"/>
      <c r="AY449" s="490"/>
      <c r="AZ449" s="490"/>
      <c r="BA449" s="490"/>
      <c r="BB449" s="490"/>
      <c r="BC449" s="490"/>
      <c r="BD449" s="490"/>
      <c r="BE449" s="490"/>
      <c r="BF449" s="490"/>
      <c r="BG449" s="490"/>
      <c r="BH449" s="490"/>
      <c r="BI449" s="490"/>
    </row>
    <row r="450" spans="1:61">
      <c r="A450" s="405">
        <f t="shared" si="109"/>
        <v>431</v>
      </c>
      <c r="B450" s="497" t="s">
        <v>158</v>
      </c>
      <c r="C450" s="498" t="s">
        <v>159</v>
      </c>
      <c r="D450" s="407" t="s">
        <v>291</v>
      </c>
      <c r="E450" s="407">
        <v>1500</v>
      </c>
      <c r="F450" s="499" t="s">
        <v>159</v>
      </c>
      <c r="G450" s="409" t="s">
        <v>291</v>
      </c>
      <c r="H450" s="410">
        <v>905</v>
      </c>
      <c r="I450" s="410">
        <v>0.63</v>
      </c>
      <c r="J450" s="410">
        <f t="shared" si="110"/>
        <v>570.15</v>
      </c>
      <c r="K450" s="418" t="s">
        <v>904</v>
      </c>
      <c r="L450" s="418" t="s">
        <v>291</v>
      </c>
      <c r="M450" s="418">
        <v>905</v>
      </c>
      <c r="N450" s="410"/>
      <c r="O450" s="410"/>
      <c r="P450" s="410"/>
      <c r="Q450" s="410"/>
      <c r="R450" s="410"/>
      <c r="S450" s="410"/>
      <c r="T450" s="410"/>
      <c r="U450" s="410"/>
      <c r="V450" s="410"/>
      <c r="W450" s="410"/>
      <c r="X450" s="410"/>
      <c r="Y450" s="410"/>
      <c r="Z450" s="625"/>
      <c r="AA450" s="649">
        <f t="shared" si="111"/>
        <v>0</v>
      </c>
      <c r="AB450" s="411">
        <f t="shared" si="112"/>
        <v>0</v>
      </c>
      <c r="AC450" s="412">
        <f t="shared" si="118"/>
        <v>905</v>
      </c>
      <c r="AD450" s="413">
        <f t="shared" si="116"/>
        <v>1500</v>
      </c>
      <c r="AE450" s="655"/>
      <c r="AF450" s="685">
        <f t="shared" si="113"/>
        <v>0</v>
      </c>
      <c r="AG450" s="474">
        <f t="shared" si="114"/>
        <v>0</v>
      </c>
      <c r="AH450" s="475">
        <f t="shared" si="117"/>
        <v>0</v>
      </c>
      <c r="AI450" s="487"/>
      <c r="AJ450" s="488"/>
      <c r="AK450" s="488"/>
      <c r="AL450" s="488"/>
      <c r="AM450" s="488"/>
      <c r="AN450" s="488"/>
      <c r="AO450" s="488"/>
      <c r="AP450" s="488"/>
      <c r="AQ450" s="488"/>
      <c r="AR450" s="488"/>
      <c r="AS450" s="488"/>
      <c r="AT450" s="488"/>
      <c r="AU450" s="488"/>
      <c r="AV450" s="488"/>
      <c r="AW450" s="488"/>
      <c r="AX450" s="488"/>
      <c r="AY450" s="488"/>
      <c r="AZ450" s="488"/>
      <c r="BA450" s="488"/>
      <c r="BB450" s="488"/>
      <c r="BC450" s="488"/>
      <c r="BD450" s="488"/>
      <c r="BE450" s="488"/>
      <c r="BF450" s="488"/>
      <c r="BG450" s="488"/>
      <c r="BH450" s="488"/>
      <c r="BI450" s="488"/>
    </row>
    <row r="451" spans="1:61" ht="30">
      <c r="A451" s="405">
        <f t="shared" si="109"/>
        <v>432</v>
      </c>
      <c r="B451" s="497" t="s">
        <v>1058</v>
      </c>
      <c r="C451" s="498" t="s">
        <v>1059</v>
      </c>
      <c r="D451" s="407" t="s">
        <v>291</v>
      </c>
      <c r="E451" s="407">
        <v>250</v>
      </c>
      <c r="F451" s="499" t="s">
        <v>864</v>
      </c>
      <c r="G451" s="409" t="s">
        <v>291</v>
      </c>
      <c r="H451" s="410">
        <v>66</v>
      </c>
      <c r="I451" s="410">
        <v>0.11600000000000001</v>
      </c>
      <c r="J451" s="410">
        <f t="shared" si="110"/>
        <v>7.6560000000000006</v>
      </c>
      <c r="K451" s="418" t="s">
        <v>865</v>
      </c>
      <c r="L451" s="418" t="s">
        <v>291</v>
      </c>
      <c r="M451" s="418">
        <v>66</v>
      </c>
      <c r="N451" s="410"/>
      <c r="O451" s="410"/>
      <c r="P451" s="410"/>
      <c r="Q451" s="410"/>
      <c r="R451" s="410"/>
      <c r="S451" s="410"/>
      <c r="T451" s="410"/>
      <c r="U451" s="410"/>
      <c r="V451" s="410"/>
      <c r="W451" s="410"/>
      <c r="X451" s="410"/>
      <c r="Y451" s="410"/>
      <c r="Z451" s="625"/>
      <c r="AA451" s="649">
        <f t="shared" si="111"/>
        <v>0</v>
      </c>
      <c r="AB451" s="411">
        <f t="shared" si="112"/>
        <v>0</v>
      </c>
      <c r="AC451" s="412">
        <f t="shared" si="118"/>
        <v>66</v>
      </c>
      <c r="AD451" s="413">
        <f t="shared" si="116"/>
        <v>250</v>
      </c>
      <c r="AE451" s="655"/>
      <c r="AF451" s="685">
        <f t="shared" si="113"/>
        <v>0</v>
      </c>
      <c r="AG451" s="474">
        <f t="shared" si="114"/>
        <v>0</v>
      </c>
      <c r="AH451" s="475">
        <f t="shared" si="117"/>
        <v>0</v>
      </c>
      <c r="AI451" s="487"/>
      <c r="AJ451" s="488"/>
      <c r="AK451" s="488"/>
      <c r="AL451" s="488"/>
      <c r="AM451" s="488"/>
      <c r="AN451" s="488"/>
      <c r="AO451" s="488"/>
      <c r="AP451" s="488"/>
      <c r="AQ451" s="488"/>
      <c r="AR451" s="488"/>
      <c r="AS451" s="488"/>
      <c r="AT451" s="488"/>
      <c r="AU451" s="488"/>
      <c r="AV451" s="488"/>
      <c r="AW451" s="488"/>
      <c r="AX451" s="488"/>
      <c r="AY451" s="488"/>
      <c r="AZ451" s="488"/>
      <c r="BA451" s="488"/>
      <c r="BB451" s="488"/>
      <c r="BC451" s="488"/>
      <c r="BD451" s="488"/>
      <c r="BE451" s="488"/>
      <c r="BF451" s="488"/>
      <c r="BG451" s="488"/>
      <c r="BH451" s="488"/>
      <c r="BI451" s="488"/>
    </row>
    <row r="452" spans="1:61" ht="30">
      <c r="A452" s="405">
        <f t="shared" si="109"/>
        <v>433</v>
      </c>
      <c r="B452" s="497" t="s">
        <v>189</v>
      </c>
      <c r="C452" s="498" t="s">
        <v>190</v>
      </c>
      <c r="D452" s="407" t="s">
        <v>291</v>
      </c>
      <c r="E452" s="407">
        <v>3</v>
      </c>
      <c r="F452" s="499" t="s">
        <v>190</v>
      </c>
      <c r="G452" s="409" t="s">
        <v>291</v>
      </c>
      <c r="H452" s="410">
        <v>200</v>
      </c>
      <c r="I452" s="410">
        <v>0.56000000000000005</v>
      </c>
      <c r="J452" s="410">
        <f t="shared" si="110"/>
        <v>112.00000000000001</v>
      </c>
      <c r="K452" s="418" t="s">
        <v>905</v>
      </c>
      <c r="L452" s="418" t="s">
        <v>291</v>
      </c>
      <c r="M452" s="418">
        <v>200</v>
      </c>
      <c r="N452" s="410"/>
      <c r="O452" s="410"/>
      <c r="P452" s="410"/>
      <c r="Q452" s="410"/>
      <c r="R452" s="410"/>
      <c r="S452" s="410"/>
      <c r="T452" s="410"/>
      <c r="U452" s="410"/>
      <c r="V452" s="410"/>
      <c r="W452" s="410"/>
      <c r="X452" s="410"/>
      <c r="Y452" s="410"/>
      <c r="Z452" s="625"/>
      <c r="AA452" s="649">
        <f t="shared" si="111"/>
        <v>0</v>
      </c>
      <c r="AB452" s="411">
        <f t="shared" si="112"/>
        <v>0</v>
      </c>
      <c r="AC452" s="412">
        <f t="shared" si="118"/>
        <v>200</v>
      </c>
      <c r="AD452" s="413">
        <f t="shared" si="116"/>
        <v>3</v>
      </c>
      <c r="AE452" s="655"/>
      <c r="AF452" s="685">
        <f t="shared" si="113"/>
        <v>0</v>
      </c>
      <c r="AG452" s="474">
        <f t="shared" si="114"/>
        <v>0</v>
      </c>
      <c r="AH452" s="475">
        <f t="shared" si="117"/>
        <v>0</v>
      </c>
      <c r="AI452" s="487"/>
      <c r="AJ452" s="488"/>
      <c r="AK452" s="488"/>
      <c r="AL452" s="488"/>
      <c r="AM452" s="488"/>
      <c r="AN452" s="488"/>
      <c r="AO452" s="488"/>
      <c r="AP452" s="488"/>
      <c r="AQ452" s="488"/>
      <c r="AR452" s="488"/>
      <c r="AS452" s="488"/>
      <c r="AT452" s="488"/>
      <c r="AU452" s="488"/>
      <c r="AV452" s="488"/>
      <c r="AW452" s="488"/>
      <c r="AX452" s="488"/>
      <c r="AY452" s="488"/>
      <c r="AZ452" s="488"/>
      <c r="BA452" s="488"/>
      <c r="BB452" s="488"/>
      <c r="BC452" s="488"/>
      <c r="BD452" s="488"/>
      <c r="BE452" s="488"/>
      <c r="BF452" s="488"/>
      <c r="BG452" s="488"/>
      <c r="BH452" s="488"/>
      <c r="BI452" s="488"/>
    </row>
    <row r="453" spans="1:61" ht="30" collapsed="1">
      <c r="A453" s="405">
        <f t="shared" si="109"/>
        <v>434</v>
      </c>
      <c r="B453" s="497" t="s">
        <v>191</v>
      </c>
      <c r="C453" s="498" t="s">
        <v>192</v>
      </c>
      <c r="D453" s="407" t="s">
        <v>291</v>
      </c>
      <c r="E453" s="407">
        <v>3</v>
      </c>
      <c r="F453" s="499" t="s">
        <v>192</v>
      </c>
      <c r="G453" s="409" t="s">
        <v>291</v>
      </c>
      <c r="H453" s="410">
        <v>200</v>
      </c>
      <c r="I453" s="410">
        <v>0.152</v>
      </c>
      <c r="J453" s="410">
        <f t="shared" si="110"/>
        <v>30.4</v>
      </c>
      <c r="K453" s="418" t="s">
        <v>906</v>
      </c>
      <c r="L453" s="418" t="s">
        <v>291</v>
      </c>
      <c r="M453" s="418">
        <v>200</v>
      </c>
      <c r="N453" s="410"/>
      <c r="O453" s="410"/>
      <c r="P453" s="410"/>
      <c r="Q453" s="410"/>
      <c r="R453" s="410"/>
      <c r="S453" s="410"/>
      <c r="T453" s="410"/>
      <c r="U453" s="410"/>
      <c r="V453" s="410"/>
      <c r="W453" s="410"/>
      <c r="X453" s="410"/>
      <c r="Y453" s="410"/>
      <c r="Z453" s="625"/>
      <c r="AA453" s="649">
        <f t="shared" si="111"/>
        <v>0</v>
      </c>
      <c r="AB453" s="411">
        <f t="shared" si="112"/>
        <v>0</v>
      </c>
      <c r="AC453" s="412">
        <f t="shared" si="118"/>
        <v>200</v>
      </c>
      <c r="AD453" s="413">
        <f t="shared" ref="AD453:AD473" si="119">E453-AB453</f>
        <v>3</v>
      </c>
      <c r="AE453" s="655"/>
      <c r="AF453" s="685">
        <f t="shared" si="113"/>
        <v>0</v>
      </c>
      <c r="AG453" s="474">
        <f t="shared" si="114"/>
        <v>0</v>
      </c>
      <c r="AH453" s="475">
        <f t="shared" ref="AH453:AH473" si="120">AB453-AG453</f>
        <v>0</v>
      </c>
      <c r="AI453" s="487"/>
      <c r="AJ453" s="488"/>
      <c r="AK453" s="488"/>
      <c r="AL453" s="488"/>
      <c r="AM453" s="488"/>
      <c r="AN453" s="488"/>
      <c r="AO453" s="488"/>
      <c r="AP453" s="488"/>
      <c r="AQ453" s="488"/>
      <c r="AR453" s="488"/>
      <c r="AS453" s="488"/>
      <c r="AT453" s="488"/>
      <c r="AU453" s="488"/>
      <c r="AV453" s="488"/>
      <c r="AW453" s="488"/>
      <c r="AX453" s="488"/>
      <c r="AY453" s="488"/>
      <c r="AZ453" s="488"/>
      <c r="BA453" s="488"/>
      <c r="BB453" s="488"/>
      <c r="BC453" s="488"/>
      <c r="BD453" s="488"/>
      <c r="BE453" s="488"/>
      <c r="BF453" s="488"/>
      <c r="BG453" s="488"/>
      <c r="BH453" s="488"/>
      <c r="BI453" s="488"/>
    </row>
    <row r="454" spans="1:61" hidden="1" outlineLevel="1">
      <c r="A454" s="405">
        <f t="shared" si="109"/>
        <v>435</v>
      </c>
      <c r="B454" s="497" t="s">
        <v>1060</v>
      </c>
      <c r="C454" s="498" t="s">
        <v>1061</v>
      </c>
      <c r="D454" s="407" t="s">
        <v>294</v>
      </c>
      <c r="E454" s="407">
        <v>2</v>
      </c>
      <c r="F454" s="499"/>
      <c r="G454" s="409"/>
      <c r="H454" s="410"/>
      <c r="I454" s="410">
        <v>1.7629999999999999</v>
      </c>
      <c r="J454" s="410">
        <f t="shared" si="110"/>
        <v>0</v>
      </c>
      <c r="K454" s="418"/>
      <c r="L454" s="418"/>
      <c r="M454" s="418"/>
      <c r="N454" s="410"/>
      <c r="O454" s="410"/>
      <c r="P454" s="410"/>
      <c r="Q454" s="410"/>
      <c r="R454" s="410"/>
      <c r="S454" s="410"/>
      <c r="T454" s="410"/>
      <c r="U454" s="410"/>
      <c r="V454" s="410"/>
      <c r="W454" s="410"/>
      <c r="X454" s="410"/>
      <c r="Y454" s="410"/>
      <c r="Z454" s="625"/>
      <c r="AA454" s="649">
        <f t="shared" si="111"/>
        <v>0</v>
      </c>
      <c r="AB454" s="411">
        <f t="shared" si="112"/>
        <v>0</v>
      </c>
      <c r="AC454" s="412"/>
      <c r="AD454" s="413">
        <f t="shared" si="119"/>
        <v>2</v>
      </c>
      <c r="AE454" s="655"/>
      <c r="AF454" s="685">
        <f t="shared" si="113"/>
        <v>0</v>
      </c>
      <c r="AG454" s="474">
        <f t="shared" si="114"/>
        <v>0</v>
      </c>
      <c r="AH454" s="475">
        <f t="shared" si="120"/>
        <v>0</v>
      </c>
      <c r="AI454" s="487"/>
      <c r="AJ454" s="488"/>
      <c r="AK454" s="488"/>
      <c r="AL454" s="488"/>
      <c r="AM454" s="488"/>
      <c r="AN454" s="488"/>
      <c r="AO454" s="488"/>
      <c r="AP454" s="488"/>
      <c r="AQ454" s="488"/>
      <c r="AR454" s="488"/>
      <c r="AS454" s="488"/>
      <c r="AT454" s="488"/>
      <c r="AU454" s="488"/>
      <c r="AV454" s="488"/>
      <c r="AW454" s="488"/>
      <c r="AX454" s="488"/>
      <c r="AY454" s="488"/>
      <c r="AZ454" s="488"/>
      <c r="BA454" s="488"/>
      <c r="BB454" s="488"/>
      <c r="BC454" s="488"/>
      <c r="BD454" s="488"/>
      <c r="BE454" s="488"/>
      <c r="BF454" s="488"/>
      <c r="BG454" s="488"/>
      <c r="BH454" s="488"/>
      <c r="BI454" s="488"/>
    </row>
    <row r="455" spans="1:61" ht="30" hidden="1" outlineLevel="1">
      <c r="A455" s="405">
        <f t="shared" si="109"/>
        <v>436</v>
      </c>
      <c r="B455" s="497" t="s">
        <v>1062</v>
      </c>
      <c r="C455" s="498" t="s">
        <v>1063</v>
      </c>
      <c r="D455" s="407" t="s">
        <v>291</v>
      </c>
      <c r="E455" s="407">
        <v>10</v>
      </c>
      <c r="F455" s="499"/>
      <c r="G455" s="409"/>
      <c r="H455" s="410"/>
      <c r="I455" s="410">
        <v>0.495</v>
      </c>
      <c r="J455" s="410">
        <f t="shared" si="110"/>
        <v>0</v>
      </c>
      <c r="K455" s="418"/>
      <c r="L455" s="418"/>
      <c r="M455" s="418"/>
      <c r="N455" s="410"/>
      <c r="O455" s="410"/>
      <c r="P455" s="410"/>
      <c r="Q455" s="410"/>
      <c r="R455" s="410"/>
      <c r="S455" s="410"/>
      <c r="T455" s="410"/>
      <c r="U455" s="410"/>
      <c r="V455" s="410"/>
      <c r="W455" s="410"/>
      <c r="X455" s="410"/>
      <c r="Y455" s="410"/>
      <c r="Z455" s="625"/>
      <c r="AA455" s="649">
        <f t="shared" si="111"/>
        <v>0</v>
      </c>
      <c r="AB455" s="411">
        <f t="shared" si="112"/>
        <v>0</v>
      </c>
      <c r="AC455" s="412"/>
      <c r="AD455" s="413">
        <f t="shared" si="119"/>
        <v>10</v>
      </c>
      <c r="AE455" s="655"/>
      <c r="AF455" s="685">
        <f t="shared" si="113"/>
        <v>0</v>
      </c>
      <c r="AG455" s="474">
        <f t="shared" si="114"/>
        <v>0</v>
      </c>
      <c r="AH455" s="475">
        <f t="shared" si="120"/>
        <v>0</v>
      </c>
      <c r="AI455" s="487"/>
      <c r="AJ455" s="488"/>
      <c r="AK455" s="488"/>
      <c r="AL455" s="488"/>
      <c r="AM455" s="488"/>
      <c r="AN455" s="488"/>
      <c r="AO455" s="488"/>
      <c r="AP455" s="488"/>
      <c r="AQ455" s="488"/>
      <c r="AR455" s="488"/>
      <c r="AS455" s="488"/>
      <c r="AT455" s="488"/>
      <c r="AU455" s="488"/>
      <c r="AV455" s="488"/>
      <c r="AW455" s="488"/>
      <c r="AX455" s="488"/>
      <c r="AY455" s="488"/>
      <c r="AZ455" s="488"/>
      <c r="BA455" s="488"/>
      <c r="BB455" s="488"/>
      <c r="BC455" s="488"/>
      <c r="BD455" s="488"/>
      <c r="BE455" s="488"/>
      <c r="BF455" s="488"/>
      <c r="BG455" s="488"/>
      <c r="BH455" s="488"/>
      <c r="BI455" s="488"/>
    </row>
    <row r="456" spans="1:61" ht="60" hidden="1" outlineLevel="1">
      <c r="A456" s="405">
        <f t="shared" si="109"/>
        <v>437</v>
      </c>
      <c r="B456" s="497" t="s">
        <v>1064</v>
      </c>
      <c r="C456" s="498" t="s">
        <v>1065</v>
      </c>
      <c r="D456" s="407" t="s">
        <v>294</v>
      </c>
      <c r="E456" s="407">
        <v>4</v>
      </c>
      <c r="F456" s="499"/>
      <c r="G456" s="409"/>
      <c r="H456" s="410"/>
      <c r="I456" s="410">
        <v>3.278</v>
      </c>
      <c r="J456" s="410">
        <f t="shared" si="110"/>
        <v>0</v>
      </c>
      <c r="K456" s="418"/>
      <c r="L456" s="418"/>
      <c r="M456" s="418"/>
      <c r="N456" s="410"/>
      <c r="O456" s="410"/>
      <c r="P456" s="410"/>
      <c r="Q456" s="410"/>
      <c r="R456" s="410"/>
      <c r="S456" s="410"/>
      <c r="T456" s="410"/>
      <c r="U456" s="410"/>
      <c r="V456" s="410"/>
      <c r="W456" s="410"/>
      <c r="X456" s="410"/>
      <c r="Y456" s="410"/>
      <c r="Z456" s="625"/>
      <c r="AA456" s="649">
        <f t="shared" si="111"/>
        <v>0</v>
      </c>
      <c r="AB456" s="411">
        <f t="shared" si="112"/>
        <v>0</v>
      </c>
      <c r="AC456" s="412"/>
      <c r="AD456" s="413">
        <f t="shared" si="119"/>
        <v>4</v>
      </c>
      <c r="AE456" s="655"/>
      <c r="AF456" s="685">
        <f t="shared" si="113"/>
        <v>0</v>
      </c>
      <c r="AG456" s="474">
        <f t="shared" si="114"/>
        <v>0</v>
      </c>
      <c r="AH456" s="475">
        <f t="shared" si="120"/>
        <v>0</v>
      </c>
      <c r="AI456" s="487"/>
      <c r="AJ456" s="488"/>
      <c r="AK456" s="488"/>
      <c r="AL456" s="488"/>
      <c r="AM456" s="488"/>
      <c r="AN456" s="488"/>
      <c r="AO456" s="488"/>
      <c r="AP456" s="488"/>
      <c r="AQ456" s="488"/>
      <c r="AR456" s="488"/>
      <c r="AS456" s="488"/>
      <c r="AT456" s="488"/>
      <c r="AU456" s="488"/>
      <c r="AV456" s="488"/>
      <c r="AW456" s="488"/>
      <c r="AX456" s="488"/>
      <c r="AY456" s="488"/>
      <c r="AZ456" s="488"/>
      <c r="BA456" s="488"/>
      <c r="BB456" s="488"/>
      <c r="BC456" s="488"/>
      <c r="BD456" s="488"/>
      <c r="BE456" s="488"/>
      <c r="BF456" s="488"/>
      <c r="BG456" s="488"/>
      <c r="BH456" s="488"/>
      <c r="BI456" s="488"/>
    </row>
    <row r="457" spans="1:61" ht="60" hidden="1" outlineLevel="1">
      <c r="A457" s="405">
        <f t="shared" si="109"/>
        <v>438</v>
      </c>
      <c r="B457" s="497" t="s">
        <v>222</v>
      </c>
      <c r="C457" s="498" t="s">
        <v>1056</v>
      </c>
      <c r="D457" s="407" t="s">
        <v>294</v>
      </c>
      <c r="E457" s="407">
        <v>7</v>
      </c>
      <c r="F457" s="499"/>
      <c r="G457" s="409"/>
      <c r="H457" s="410"/>
      <c r="I457" s="410">
        <v>1.6639999999999999</v>
      </c>
      <c r="J457" s="410">
        <f t="shared" si="110"/>
        <v>0</v>
      </c>
      <c r="K457" s="418"/>
      <c r="L457" s="418"/>
      <c r="M457" s="418"/>
      <c r="N457" s="410"/>
      <c r="O457" s="410"/>
      <c r="P457" s="410"/>
      <c r="Q457" s="410"/>
      <c r="R457" s="410"/>
      <c r="S457" s="410"/>
      <c r="T457" s="410"/>
      <c r="U457" s="410"/>
      <c r="V457" s="410"/>
      <c r="W457" s="410"/>
      <c r="X457" s="410"/>
      <c r="Y457" s="410"/>
      <c r="Z457" s="625"/>
      <c r="AA457" s="649">
        <f t="shared" si="111"/>
        <v>0</v>
      </c>
      <c r="AB457" s="411">
        <f t="shared" si="112"/>
        <v>0</v>
      </c>
      <c r="AC457" s="412"/>
      <c r="AD457" s="413">
        <f t="shared" si="119"/>
        <v>7</v>
      </c>
      <c r="AE457" s="655"/>
      <c r="AF457" s="685">
        <f t="shared" si="113"/>
        <v>0</v>
      </c>
      <c r="AG457" s="474">
        <f t="shared" si="114"/>
        <v>0</v>
      </c>
      <c r="AH457" s="475">
        <f t="shared" si="120"/>
        <v>0</v>
      </c>
      <c r="AI457" s="487"/>
      <c r="AJ457" s="488"/>
      <c r="AK457" s="488"/>
      <c r="AL457" s="488"/>
      <c r="AM457" s="488"/>
      <c r="AN457" s="488"/>
      <c r="AO457" s="488"/>
      <c r="AP457" s="488"/>
      <c r="AQ457" s="488"/>
      <c r="AR457" s="488"/>
      <c r="AS457" s="488"/>
      <c r="AT457" s="488"/>
      <c r="AU457" s="488"/>
      <c r="AV457" s="488"/>
      <c r="AW457" s="488"/>
      <c r="AX457" s="488"/>
      <c r="AY457" s="488"/>
      <c r="AZ457" s="488"/>
      <c r="BA457" s="488"/>
      <c r="BB457" s="488"/>
      <c r="BC457" s="488"/>
      <c r="BD457" s="488"/>
      <c r="BE457" s="488"/>
      <c r="BF457" s="488"/>
      <c r="BG457" s="488"/>
      <c r="BH457" s="488"/>
      <c r="BI457" s="488"/>
    </row>
    <row r="458" spans="1:61" ht="60" hidden="1" outlineLevel="1">
      <c r="A458" s="405">
        <f t="shared" si="109"/>
        <v>439</v>
      </c>
      <c r="B458" s="497" t="s">
        <v>223</v>
      </c>
      <c r="C458" s="498" t="s">
        <v>1057</v>
      </c>
      <c r="D458" s="407" t="s">
        <v>294</v>
      </c>
      <c r="E458" s="407">
        <v>4</v>
      </c>
      <c r="F458" s="499"/>
      <c r="G458" s="409"/>
      <c r="H458" s="410"/>
      <c r="I458" s="410">
        <v>0.25600000000000001</v>
      </c>
      <c r="J458" s="410">
        <f t="shared" si="110"/>
        <v>0</v>
      </c>
      <c r="K458" s="418"/>
      <c r="L458" s="418"/>
      <c r="M458" s="418"/>
      <c r="N458" s="410"/>
      <c r="O458" s="410"/>
      <c r="P458" s="410"/>
      <c r="Q458" s="410"/>
      <c r="R458" s="410"/>
      <c r="S458" s="410"/>
      <c r="T458" s="410"/>
      <c r="U458" s="410"/>
      <c r="V458" s="410"/>
      <c r="W458" s="410"/>
      <c r="X458" s="410"/>
      <c r="Y458" s="410"/>
      <c r="Z458" s="625"/>
      <c r="AA458" s="649">
        <f t="shared" si="111"/>
        <v>0</v>
      </c>
      <c r="AB458" s="411">
        <f t="shared" si="112"/>
        <v>0</v>
      </c>
      <c r="AC458" s="412"/>
      <c r="AD458" s="413">
        <f t="shared" si="119"/>
        <v>4</v>
      </c>
      <c r="AE458" s="655"/>
      <c r="AF458" s="685">
        <f t="shared" si="113"/>
        <v>0</v>
      </c>
      <c r="AG458" s="474">
        <f t="shared" si="114"/>
        <v>0</v>
      </c>
      <c r="AH458" s="475">
        <f t="shared" si="120"/>
        <v>0</v>
      </c>
      <c r="AI458" s="487"/>
      <c r="AJ458" s="488"/>
      <c r="AK458" s="488"/>
      <c r="AL458" s="488"/>
      <c r="AM458" s="488"/>
      <c r="AN458" s="488"/>
      <c r="AO458" s="488"/>
      <c r="AP458" s="488"/>
      <c r="AQ458" s="488"/>
      <c r="AR458" s="488"/>
      <c r="AS458" s="488"/>
      <c r="AT458" s="488"/>
      <c r="AU458" s="488"/>
      <c r="AV458" s="488"/>
      <c r="AW458" s="488"/>
      <c r="AX458" s="488"/>
      <c r="AY458" s="488"/>
      <c r="AZ458" s="488"/>
      <c r="BA458" s="488"/>
      <c r="BB458" s="488"/>
      <c r="BC458" s="488"/>
      <c r="BD458" s="488"/>
      <c r="BE458" s="488"/>
      <c r="BF458" s="488"/>
      <c r="BG458" s="488"/>
      <c r="BH458" s="488"/>
      <c r="BI458" s="488"/>
    </row>
    <row r="459" spans="1:61" s="188" customFormat="1" ht="30">
      <c r="A459" s="433">
        <f t="shared" si="109"/>
        <v>440</v>
      </c>
      <c r="B459" s="497"/>
      <c r="C459" s="498"/>
      <c r="D459" s="407"/>
      <c r="E459" s="407"/>
      <c r="F459" s="500" t="s">
        <v>800</v>
      </c>
      <c r="G459" s="417" t="s">
        <v>294</v>
      </c>
      <c r="H459" s="418">
        <v>400</v>
      </c>
      <c r="I459" s="418">
        <v>0.129</v>
      </c>
      <c r="J459" s="418">
        <f t="shared" si="110"/>
        <v>51.6</v>
      </c>
      <c r="K459" s="418" t="s">
        <v>907</v>
      </c>
      <c r="L459" s="418" t="s">
        <v>482</v>
      </c>
      <c r="M459" s="418">
        <v>400</v>
      </c>
      <c r="N459" s="418"/>
      <c r="O459" s="418"/>
      <c r="P459" s="418"/>
      <c r="Q459" s="418"/>
      <c r="R459" s="418"/>
      <c r="S459" s="418"/>
      <c r="T459" s="418"/>
      <c r="U459" s="418"/>
      <c r="V459" s="418"/>
      <c r="W459" s="418"/>
      <c r="X459" s="418"/>
      <c r="Y459" s="418"/>
      <c r="Z459" s="615"/>
      <c r="AA459" s="650">
        <f t="shared" si="111"/>
        <v>0</v>
      </c>
      <c r="AB459" s="419">
        <f t="shared" si="112"/>
        <v>0</v>
      </c>
      <c r="AC459" s="420">
        <f t="shared" ref="AC459:AC473" si="121">H459-AB459</f>
        <v>400</v>
      </c>
      <c r="AD459" s="413">
        <f t="shared" si="119"/>
        <v>0</v>
      </c>
      <c r="AE459" s="638"/>
      <c r="AF459" s="686">
        <f t="shared" si="113"/>
        <v>0</v>
      </c>
      <c r="AG459" s="474">
        <f t="shared" si="114"/>
        <v>0</v>
      </c>
      <c r="AH459" s="478">
        <f t="shared" si="120"/>
        <v>0</v>
      </c>
      <c r="AI459" s="489"/>
      <c r="AJ459" s="490"/>
      <c r="AK459" s="490"/>
      <c r="AL459" s="490"/>
      <c r="AM459" s="490"/>
      <c r="AN459" s="490"/>
      <c r="AO459" s="490"/>
      <c r="AP459" s="490"/>
      <c r="AQ459" s="490"/>
      <c r="AR459" s="490"/>
      <c r="AS459" s="490"/>
      <c r="AT459" s="490"/>
      <c r="AU459" s="490"/>
      <c r="AV459" s="490"/>
      <c r="AW459" s="490"/>
      <c r="AX459" s="490"/>
      <c r="AY459" s="490"/>
      <c r="AZ459" s="490"/>
      <c r="BA459" s="490"/>
      <c r="BB459" s="490"/>
      <c r="BC459" s="490"/>
      <c r="BD459" s="490"/>
      <c r="BE459" s="490"/>
      <c r="BF459" s="490"/>
      <c r="BG459" s="490"/>
      <c r="BH459" s="490"/>
      <c r="BI459" s="490"/>
    </row>
    <row r="460" spans="1:61" ht="30">
      <c r="A460" s="405">
        <f t="shared" si="109"/>
        <v>441</v>
      </c>
      <c r="B460" s="497" t="s">
        <v>226</v>
      </c>
      <c r="C460" s="498" t="s">
        <v>227</v>
      </c>
      <c r="D460" s="407" t="s">
        <v>298</v>
      </c>
      <c r="E460" s="407">
        <v>1</v>
      </c>
      <c r="F460" s="499" t="s">
        <v>227</v>
      </c>
      <c r="G460" s="409" t="s">
        <v>298</v>
      </c>
      <c r="H460" s="410">
        <v>1</v>
      </c>
      <c r="I460" s="410">
        <v>0.86099999999999999</v>
      </c>
      <c r="J460" s="410">
        <f t="shared" si="110"/>
        <v>0.86099999999999999</v>
      </c>
      <c r="K460" s="410"/>
      <c r="L460" s="418" t="s">
        <v>298</v>
      </c>
      <c r="M460" s="418"/>
      <c r="N460" s="410"/>
      <c r="O460" s="410"/>
      <c r="P460" s="410"/>
      <c r="Q460" s="410"/>
      <c r="R460" s="410"/>
      <c r="S460" s="410"/>
      <c r="T460" s="410"/>
      <c r="U460" s="410"/>
      <c r="V460" s="410"/>
      <c r="W460" s="410"/>
      <c r="X460" s="410"/>
      <c r="Y460" s="410"/>
      <c r="Z460" s="625"/>
      <c r="AA460" s="649">
        <f t="shared" si="111"/>
        <v>0</v>
      </c>
      <c r="AB460" s="411">
        <f t="shared" si="112"/>
        <v>0</v>
      </c>
      <c r="AC460" s="412">
        <f t="shared" si="121"/>
        <v>1</v>
      </c>
      <c r="AD460" s="413">
        <f t="shared" si="119"/>
        <v>1</v>
      </c>
      <c r="AE460" s="655"/>
      <c r="AF460" s="685">
        <f t="shared" si="113"/>
        <v>0</v>
      </c>
      <c r="AG460" s="474">
        <f t="shared" si="114"/>
        <v>0</v>
      </c>
      <c r="AH460" s="475">
        <f t="shared" si="120"/>
        <v>0</v>
      </c>
      <c r="AI460" s="487"/>
      <c r="AJ460" s="488"/>
      <c r="AK460" s="488"/>
      <c r="AL460" s="488"/>
      <c r="AM460" s="488"/>
      <c r="AN460" s="488"/>
      <c r="AO460" s="488"/>
      <c r="AP460" s="488"/>
      <c r="AQ460" s="488"/>
      <c r="AR460" s="488"/>
      <c r="AS460" s="488"/>
      <c r="AT460" s="488"/>
      <c r="AU460" s="488"/>
      <c r="AV460" s="488"/>
      <c r="AW460" s="488"/>
      <c r="AX460" s="488"/>
      <c r="AY460" s="488"/>
      <c r="AZ460" s="488"/>
      <c r="BA460" s="488"/>
      <c r="BB460" s="488"/>
      <c r="BC460" s="488"/>
      <c r="BD460" s="488"/>
      <c r="BE460" s="488"/>
      <c r="BF460" s="488"/>
      <c r="BG460" s="488"/>
      <c r="BH460" s="488"/>
      <c r="BI460" s="488"/>
    </row>
    <row r="461" spans="1:61" ht="45">
      <c r="A461" s="405">
        <f t="shared" si="109"/>
        <v>442</v>
      </c>
      <c r="B461" s="497" t="s">
        <v>228</v>
      </c>
      <c r="C461" s="498" t="s">
        <v>229</v>
      </c>
      <c r="D461" s="407" t="s">
        <v>294</v>
      </c>
      <c r="E461" s="407">
        <v>1</v>
      </c>
      <c r="F461" s="499" t="s">
        <v>229</v>
      </c>
      <c r="G461" s="409" t="s">
        <v>294</v>
      </c>
      <c r="H461" s="410">
        <v>1</v>
      </c>
      <c r="I461" s="410">
        <v>67.025000000000006</v>
      </c>
      <c r="J461" s="410">
        <f t="shared" si="110"/>
        <v>67.025000000000006</v>
      </c>
      <c r="K461" s="410"/>
      <c r="L461" s="418" t="s">
        <v>294</v>
      </c>
      <c r="M461" s="418"/>
      <c r="N461" s="410"/>
      <c r="O461" s="410"/>
      <c r="P461" s="410"/>
      <c r="Q461" s="410"/>
      <c r="R461" s="410"/>
      <c r="S461" s="410"/>
      <c r="T461" s="410"/>
      <c r="U461" s="410"/>
      <c r="V461" s="410"/>
      <c r="W461" s="410"/>
      <c r="X461" s="410"/>
      <c r="Y461" s="410"/>
      <c r="Z461" s="625"/>
      <c r="AA461" s="649">
        <f t="shared" si="111"/>
        <v>0</v>
      </c>
      <c r="AB461" s="411">
        <f t="shared" si="112"/>
        <v>0</v>
      </c>
      <c r="AC461" s="412">
        <f t="shared" si="121"/>
        <v>1</v>
      </c>
      <c r="AD461" s="413">
        <f t="shared" si="119"/>
        <v>1</v>
      </c>
      <c r="AE461" s="655"/>
      <c r="AF461" s="685">
        <f t="shared" si="113"/>
        <v>0</v>
      </c>
      <c r="AG461" s="474">
        <f t="shared" si="114"/>
        <v>0</v>
      </c>
      <c r="AH461" s="475">
        <f t="shared" si="120"/>
        <v>0</v>
      </c>
      <c r="AI461" s="487"/>
      <c r="AJ461" s="488"/>
      <c r="AK461" s="488"/>
      <c r="AL461" s="488"/>
      <c r="AM461" s="488"/>
      <c r="AN461" s="488"/>
      <c r="AO461" s="488"/>
      <c r="AP461" s="488"/>
      <c r="AQ461" s="488"/>
      <c r="AR461" s="488"/>
      <c r="AS461" s="488"/>
      <c r="AT461" s="488"/>
      <c r="AU461" s="488"/>
      <c r="AV461" s="488"/>
      <c r="AW461" s="488"/>
      <c r="AX461" s="488"/>
      <c r="AY461" s="488"/>
      <c r="AZ461" s="488"/>
      <c r="BA461" s="488"/>
      <c r="BB461" s="488"/>
      <c r="BC461" s="488"/>
      <c r="BD461" s="488"/>
      <c r="BE461" s="488"/>
      <c r="BF461" s="488"/>
      <c r="BG461" s="488"/>
      <c r="BH461" s="488"/>
      <c r="BI461" s="488"/>
    </row>
    <row r="462" spans="1:61" ht="30">
      <c r="A462" s="405">
        <f t="shared" si="109"/>
        <v>443</v>
      </c>
      <c r="B462" s="497" t="s">
        <v>230</v>
      </c>
      <c r="C462" s="498" t="s">
        <v>231</v>
      </c>
      <c r="D462" s="407" t="s">
        <v>298</v>
      </c>
      <c r="E462" s="407">
        <v>1</v>
      </c>
      <c r="F462" s="499" t="s">
        <v>231</v>
      </c>
      <c r="G462" s="409" t="s">
        <v>298</v>
      </c>
      <c r="H462" s="410">
        <v>1</v>
      </c>
      <c r="I462" s="410">
        <v>0.371</v>
      </c>
      <c r="J462" s="410">
        <f t="shared" si="110"/>
        <v>0.371</v>
      </c>
      <c r="K462" s="410"/>
      <c r="L462" s="418" t="s">
        <v>298</v>
      </c>
      <c r="M462" s="418"/>
      <c r="N462" s="410"/>
      <c r="O462" s="410"/>
      <c r="P462" s="410"/>
      <c r="Q462" s="410"/>
      <c r="R462" s="410"/>
      <c r="S462" s="410"/>
      <c r="T462" s="410"/>
      <c r="U462" s="410"/>
      <c r="V462" s="410"/>
      <c r="W462" s="410"/>
      <c r="X462" s="410"/>
      <c r="Y462" s="410"/>
      <c r="Z462" s="625"/>
      <c r="AA462" s="649">
        <f t="shared" si="111"/>
        <v>0</v>
      </c>
      <c r="AB462" s="411">
        <f t="shared" si="112"/>
        <v>0</v>
      </c>
      <c r="AC462" s="412">
        <f t="shared" si="121"/>
        <v>1</v>
      </c>
      <c r="AD462" s="413">
        <f t="shared" si="119"/>
        <v>1</v>
      </c>
      <c r="AE462" s="655"/>
      <c r="AF462" s="685">
        <f t="shared" si="113"/>
        <v>0</v>
      </c>
      <c r="AG462" s="474">
        <f t="shared" si="114"/>
        <v>0</v>
      </c>
      <c r="AH462" s="475">
        <f t="shared" si="120"/>
        <v>0</v>
      </c>
      <c r="AI462" s="487"/>
      <c r="AJ462" s="488"/>
      <c r="AK462" s="488"/>
      <c r="AL462" s="488"/>
      <c r="AM462" s="488"/>
      <c r="AN462" s="488"/>
      <c r="AO462" s="488"/>
      <c r="AP462" s="488"/>
      <c r="AQ462" s="488"/>
      <c r="AR462" s="488"/>
      <c r="AS462" s="488"/>
      <c r="AT462" s="488"/>
      <c r="AU462" s="488"/>
      <c r="AV462" s="488"/>
      <c r="AW462" s="488"/>
      <c r="AX462" s="488"/>
      <c r="AY462" s="488"/>
      <c r="AZ462" s="488"/>
      <c r="BA462" s="488"/>
      <c r="BB462" s="488"/>
      <c r="BC462" s="488"/>
      <c r="BD462" s="488"/>
      <c r="BE462" s="488"/>
      <c r="BF462" s="488"/>
      <c r="BG462" s="488"/>
      <c r="BH462" s="488"/>
      <c r="BI462" s="488"/>
    </row>
    <row r="463" spans="1:61" ht="60">
      <c r="A463" s="405">
        <f t="shared" si="109"/>
        <v>444</v>
      </c>
      <c r="B463" s="497" t="s">
        <v>232</v>
      </c>
      <c r="C463" s="498" t="s">
        <v>233</v>
      </c>
      <c r="D463" s="407" t="s">
        <v>294</v>
      </c>
      <c r="E463" s="407">
        <v>1</v>
      </c>
      <c r="F463" s="499" t="s">
        <v>233</v>
      </c>
      <c r="G463" s="409" t="s">
        <v>294</v>
      </c>
      <c r="H463" s="410">
        <v>1</v>
      </c>
      <c r="I463" s="410">
        <v>28.728000000000002</v>
      </c>
      <c r="J463" s="410">
        <f t="shared" si="110"/>
        <v>28.728000000000002</v>
      </c>
      <c r="K463" s="410"/>
      <c r="L463" s="418" t="s">
        <v>294</v>
      </c>
      <c r="M463" s="418"/>
      <c r="N463" s="410"/>
      <c r="O463" s="410"/>
      <c r="P463" s="410"/>
      <c r="Q463" s="410"/>
      <c r="R463" s="410"/>
      <c r="S463" s="410"/>
      <c r="T463" s="410"/>
      <c r="U463" s="410"/>
      <c r="V463" s="410"/>
      <c r="W463" s="410"/>
      <c r="X463" s="410"/>
      <c r="Y463" s="410"/>
      <c r="Z463" s="625"/>
      <c r="AA463" s="649">
        <f t="shared" si="111"/>
        <v>0</v>
      </c>
      <c r="AB463" s="411">
        <f t="shared" si="112"/>
        <v>0</v>
      </c>
      <c r="AC463" s="412">
        <f t="shared" si="121"/>
        <v>1</v>
      </c>
      <c r="AD463" s="413">
        <f t="shared" si="119"/>
        <v>1</v>
      </c>
      <c r="AE463" s="655"/>
      <c r="AF463" s="685">
        <f t="shared" si="113"/>
        <v>0</v>
      </c>
      <c r="AG463" s="474">
        <f t="shared" si="114"/>
        <v>0</v>
      </c>
      <c r="AH463" s="475">
        <f t="shared" si="120"/>
        <v>0</v>
      </c>
      <c r="AI463" s="487"/>
      <c r="AJ463" s="488"/>
      <c r="AK463" s="488"/>
      <c r="AL463" s="488"/>
      <c r="AM463" s="488"/>
      <c r="AN463" s="488"/>
      <c r="AO463" s="488"/>
      <c r="AP463" s="488"/>
      <c r="AQ463" s="488"/>
      <c r="AR463" s="488"/>
      <c r="AS463" s="488"/>
      <c r="AT463" s="488"/>
      <c r="AU463" s="488"/>
      <c r="AV463" s="488"/>
      <c r="AW463" s="488"/>
      <c r="AX463" s="488"/>
      <c r="AY463" s="488"/>
      <c r="AZ463" s="488"/>
      <c r="BA463" s="488"/>
      <c r="BB463" s="488"/>
      <c r="BC463" s="488"/>
      <c r="BD463" s="488"/>
      <c r="BE463" s="488"/>
      <c r="BF463" s="488"/>
      <c r="BG463" s="488"/>
      <c r="BH463" s="488"/>
      <c r="BI463" s="488"/>
    </row>
    <row r="464" spans="1:61" ht="45">
      <c r="A464" s="405">
        <f t="shared" si="109"/>
        <v>445</v>
      </c>
      <c r="B464" s="497" t="s">
        <v>234</v>
      </c>
      <c r="C464" s="498" t="s">
        <v>235</v>
      </c>
      <c r="D464" s="407" t="s">
        <v>294</v>
      </c>
      <c r="E464" s="407">
        <v>1</v>
      </c>
      <c r="F464" s="499" t="s">
        <v>235</v>
      </c>
      <c r="G464" s="409" t="s">
        <v>294</v>
      </c>
      <c r="H464" s="410">
        <v>1</v>
      </c>
      <c r="I464" s="410">
        <v>113.596</v>
      </c>
      <c r="J464" s="410">
        <f t="shared" si="110"/>
        <v>113.596</v>
      </c>
      <c r="K464" s="410"/>
      <c r="L464" s="418" t="s">
        <v>294</v>
      </c>
      <c r="M464" s="418"/>
      <c r="N464" s="410"/>
      <c r="O464" s="410"/>
      <c r="P464" s="410"/>
      <c r="Q464" s="410"/>
      <c r="R464" s="410"/>
      <c r="S464" s="410"/>
      <c r="T464" s="410"/>
      <c r="U464" s="410"/>
      <c r="V464" s="410"/>
      <c r="W464" s="410"/>
      <c r="X464" s="410"/>
      <c r="Y464" s="410"/>
      <c r="Z464" s="625"/>
      <c r="AA464" s="649">
        <f t="shared" si="111"/>
        <v>0</v>
      </c>
      <c r="AB464" s="411">
        <f t="shared" si="112"/>
        <v>0</v>
      </c>
      <c r="AC464" s="412">
        <f t="shared" si="121"/>
        <v>1</v>
      </c>
      <c r="AD464" s="413">
        <f t="shared" si="119"/>
        <v>1</v>
      </c>
      <c r="AE464" s="655"/>
      <c r="AF464" s="685">
        <f t="shared" si="113"/>
        <v>0</v>
      </c>
      <c r="AG464" s="474">
        <f t="shared" si="114"/>
        <v>0</v>
      </c>
      <c r="AH464" s="475">
        <f t="shared" si="120"/>
        <v>0</v>
      </c>
      <c r="AI464" s="487"/>
      <c r="AJ464" s="488"/>
      <c r="AK464" s="488"/>
      <c r="AL464" s="488"/>
      <c r="AM464" s="488"/>
      <c r="AN464" s="488"/>
      <c r="AO464" s="488"/>
      <c r="AP464" s="488"/>
      <c r="AQ464" s="488"/>
      <c r="AR464" s="488"/>
      <c r="AS464" s="488"/>
      <c r="AT464" s="488"/>
      <c r="AU464" s="488"/>
      <c r="AV464" s="488"/>
      <c r="AW464" s="488"/>
      <c r="AX464" s="488"/>
      <c r="AY464" s="488"/>
      <c r="AZ464" s="488"/>
      <c r="BA464" s="488"/>
      <c r="BB464" s="488"/>
      <c r="BC464" s="488"/>
      <c r="BD464" s="488"/>
      <c r="BE464" s="488"/>
      <c r="BF464" s="488"/>
      <c r="BG464" s="488"/>
      <c r="BH464" s="488"/>
      <c r="BI464" s="488"/>
    </row>
    <row r="465" spans="1:61" ht="45">
      <c r="A465" s="405">
        <f t="shared" si="109"/>
        <v>446</v>
      </c>
      <c r="B465" s="497" t="s">
        <v>236</v>
      </c>
      <c r="C465" s="498" t="s">
        <v>237</v>
      </c>
      <c r="D465" s="407" t="s">
        <v>294</v>
      </c>
      <c r="E465" s="407">
        <v>1</v>
      </c>
      <c r="F465" s="499" t="s">
        <v>237</v>
      </c>
      <c r="G465" s="409" t="s">
        <v>294</v>
      </c>
      <c r="H465" s="410">
        <v>1</v>
      </c>
      <c r="I465" s="410">
        <v>86.350999999999999</v>
      </c>
      <c r="J465" s="410">
        <f t="shared" si="110"/>
        <v>86.350999999999999</v>
      </c>
      <c r="K465" s="410"/>
      <c r="L465" s="418" t="s">
        <v>294</v>
      </c>
      <c r="M465" s="418"/>
      <c r="N465" s="410"/>
      <c r="O465" s="410"/>
      <c r="P465" s="410"/>
      <c r="Q465" s="410"/>
      <c r="R465" s="410"/>
      <c r="S465" s="410"/>
      <c r="T465" s="410"/>
      <c r="U465" s="410"/>
      <c r="V465" s="410"/>
      <c r="W465" s="410"/>
      <c r="X465" s="410"/>
      <c r="Y465" s="410"/>
      <c r="Z465" s="625"/>
      <c r="AA465" s="649">
        <f t="shared" si="111"/>
        <v>0</v>
      </c>
      <c r="AB465" s="411">
        <f t="shared" si="112"/>
        <v>0</v>
      </c>
      <c r="AC465" s="412">
        <f t="shared" si="121"/>
        <v>1</v>
      </c>
      <c r="AD465" s="413">
        <f t="shared" si="119"/>
        <v>1</v>
      </c>
      <c r="AE465" s="655"/>
      <c r="AF465" s="685">
        <f t="shared" si="113"/>
        <v>0</v>
      </c>
      <c r="AG465" s="474">
        <f t="shared" si="114"/>
        <v>0</v>
      </c>
      <c r="AH465" s="475">
        <f t="shared" si="120"/>
        <v>0</v>
      </c>
      <c r="AI465" s="487"/>
      <c r="AJ465" s="488"/>
      <c r="AK465" s="488"/>
      <c r="AL465" s="488"/>
      <c r="AM465" s="488"/>
      <c r="AN465" s="488"/>
      <c r="AO465" s="488"/>
      <c r="AP465" s="488"/>
      <c r="AQ465" s="488"/>
      <c r="AR465" s="488"/>
      <c r="AS465" s="488"/>
      <c r="AT465" s="488"/>
      <c r="AU465" s="488"/>
      <c r="AV465" s="488"/>
      <c r="AW465" s="488"/>
      <c r="AX465" s="488"/>
      <c r="AY465" s="488"/>
      <c r="AZ465" s="488"/>
      <c r="BA465" s="488"/>
      <c r="BB465" s="488"/>
      <c r="BC465" s="488"/>
      <c r="BD465" s="488"/>
      <c r="BE465" s="488"/>
      <c r="BF465" s="488"/>
      <c r="BG465" s="488"/>
      <c r="BH465" s="488"/>
      <c r="BI465" s="488"/>
    </row>
    <row r="466" spans="1:61" ht="60">
      <c r="A466" s="405">
        <f t="shared" si="109"/>
        <v>447</v>
      </c>
      <c r="B466" s="497" t="s">
        <v>238</v>
      </c>
      <c r="C466" s="498" t="s">
        <v>239</v>
      </c>
      <c r="D466" s="407" t="s">
        <v>294</v>
      </c>
      <c r="E466" s="407">
        <v>1</v>
      </c>
      <c r="F466" s="499" t="s">
        <v>239</v>
      </c>
      <c r="G466" s="409" t="s">
        <v>294</v>
      </c>
      <c r="H466" s="410">
        <v>1</v>
      </c>
      <c r="I466" s="410">
        <v>48.677999999999997</v>
      </c>
      <c r="J466" s="410">
        <f t="shared" si="110"/>
        <v>48.677999999999997</v>
      </c>
      <c r="K466" s="410"/>
      <c r="L466" s="418" t="s">
        <v>294</v>
      </c>
      <c r="M466" s="418"/>
      <c r="N466" s="410"/>
      <c r="O466" s="410"/>
      <c r="P466" s="410"/>
      <c r="Q466" s="410"/>
      <c r="R466" s="410"/>
      <c r="S466" s="410"/>
      <c r="T466" s="410"/>
      <c r="U466" s="410"/>
      <c r="V466" s="410"/>
      <c r="W466" s="410"/>
      <c r="X466" s="410"/>
      <c r="Y466" s="410"/>
      <c r="Z466" s="625"/>
      <c r="AA466" s="649">
        <f t="shared" si="111"/>
        <v>0</v>
      </c>
      <c r="AB466" s="411">
        <f t="shared" si="112"/>
        <v>0</v>
      </c>
      <c r="AC466" s="412">
        <f t="shared" si="121"/>
        <v>1</v>
      </c>
      <c r="AD466" s="413">
        <f t="shared" si="119"/>
        <v>1</v>
      </c>
      <c r="AE466" s="655"/>
      <c r="AF466" s="685">
        <f t="shared" si="113"/>
        <v>0</v>
      </c>
      <c r="AG466" s="474">
        <f t="shared" si="114"/>
        <v>0</v>
      </c>
      <c r="AH466" s="475">
        <f t="shared" si="120"/>
        <v>0</v>
      </c>
      <c r="AI466" s="487"/>
      <c r="AJ466" s="488"/>
      <c r="AK466" s="488"/>
      <c r="AL466" s="488"/>
      <c r="AM466" s="488"/>
      <c r="AN466" s="488"/>
      <c r="AO466" s="488"/>
      <c r="AP466" s="488"/>
      <c r="AQ466" s="488"/>
      <c r="AR466" s="488"/>
      <c r="AS466" s="488"/>
      <c r="AT466" s="488"/>
      <c r="AU466" s="488"/>
      <c r="AV466" s="488"/>
      <c r="AW466" s="488"/>
      <c r="AX466" s="488"/>
      <c r="AY466" s="488"/>
      <c r="AZ466" s="488"/>
      <c r="BA466" s="488"/>
      <c r="BB466" s="488"/>
      <c r="BC466" s="488"/>
      <c r="BD466" s="488"/>
      <c r="BE466" s="488"/>
      <c r="BF466" s="488"/>
      <c r="BG466" s="488"/>
      <c r="BH466" s="488"/>
      <c r="BI466" s="488"/>
    </row>
    <row r="467" spans="1:61" ht="60">
      <c r="A467" s="405">
        <f t="shared" si="109"/>
        <v>448</v>
      </c>
      <c r="B467" s="497" t="s">
        <v>240</v>
      </c>
      <c r="C467" s="498" t="s">
        <v>241</v>
      </c>
      <c r="D467" s="407" t="s">
        <v>294</v>
      </c>
      <c r="E467" s="407">
        <v>1</v>
      </c>
      <c r="F467" s="499" t="s">
        <v>241</v>
      </c>
      <c r="G467" s="409" t="s">
        <v>294</v>
      </c>
      <c r="H467" s="410">
        <v>1</v>
      </c>
      <c r="I467" s="410">
        <v>37.002000000000002</v>
      </c>
      <c r="J467" s="410">
        <f t="shared" si="110"/>
        <v>37.002000000000002</v>
      </c>
      <c r="K467" s="410"/>
      <c r="L467" s="418" t="s">
        <v>294</v>
      </c>
      <c r="M467" s="418"/>
      <c r="N467" s="410"/>
      <c r="O467" s="410"/>
      <c r="P467" s="410"/>
      <c r="Q467" s="410"/>
      <c r="R467" s="410"/>
      <c r="S467" s="410"/>
      <c r="T467" s="410"/>
      <c r="U467" s="410"/>
      <c r="V467" s="410"/>
      <c r="W467" s="410"/>
      <c r="X467" s="410"/>
      <c r="Y467" s="410"/>
      <c r="Z467" s="625"/>
      <c r="AA467" s="649">
        <f t="shared" si="111"/>
        <v>0</v>
      </c>
      <c r="AB467" s="411">
        <f t="shared" si="112"/>
        <v>0</v>
      </c>
      <c r="AC467" s="412">
        <f t="shared" si="121"/>
        <v>1</v>
      </c>
      <c r="AD467" s="413">
        <f t="shared" si="119"/>
        <v>1</v>
      </c>
      <c r="AE467" s="655"/>
      <c r="AF467" s="685">
        <f t="shared" si="113"/>
        <v>0</v>
      </c>
      <c r="AG467" s="474">
        <f t="shared" si="114"/>
        <v>0</v>
      </c>
      <c r="AH467" s="475">
        <f t="shared" si="120"/>
        <v>0</v>
      </c>
      <c r="AI467" s="487"/>
      <c r="AJ467" s="488"/>
      <c r="AK467" s="488"/>
      <c r="AL467" s="488"/>
      <c r="AM467" s="488"/>
      <c r="AN467" s="488"/>
      <c r="AO467" s="488"/>
      <c r="AP467" s="488"/>
      <c r="AQ467" s="488"/>
      <c r="AR467" s="488"/>
      <c r="AS467" s="488"/>
      <c r="AT467" s="488"/>
      <c r="AU467" s="488"/>
      <c r="AV467" s="488"/>
      <c r="AW467" s="488"/>
      <c r="AX467" s="488"/>
      <c r="AY467" s="488"/>
      <c r="AZ467" s="488"/>
      <c r="BA467" s="488"/>
      <c r="BB467" s="488"/>
      <c r="BC467" s="488"/>
      <c r="BD467" s="488"/>
      <c r="BE467" s="488"/>
      <c r="BF467" s="488"/>
      <c r="BG467" s="488"/>
      <c r="BH467" s="488"/>
      <c r="BI467" s="488"/>
    </row>
    <row r="468" spans="1:61" ht="30">
      <c r="A468" s="405">
        <f t="shared" si="109"/>
        <v>449</v>
      </c>
      <c r="B468" s="497" t="s">
        <v>242</v>
      </c>
      <c r="C468" s="498" t="s">
        <v>243</v>
      </c>
      <c r="D468" s="407" t="s">
        <v>294</v>
      </c>
      <c r="E468" s="407">
        <v>1</v>
      </c>
      <c r="F468" s="499" t="s">
        <v>243</v>
      </c>
      <c r="G468" s="409" t="s">
        <v>294</v>
      </c>
      <c r="H468" s="410">
        <v>1</v>
      </c>
      <c r="I468" s="410">
        <v>2.1</v>
      </c>
      <c r="J468" s="410">
        <f t="shared" si="110"/>
        <v>2.1</v>
      </c>
      <c r="K468" s="410"/>
      <c r="L468" s="418" t="s">
        <v>294</v>
      </c>
      <c r="M468" s="418"/>
      <c r="N468" s="410"/>
      <c r="O468" s="410"/>
      <c r="P468" s="410"/>
      <c r="Q468" s="410"/>
      <c r="R468" s="410"/>
      <c r="S468" s="410"/>
      <c r="T468" s="410"/>
      <c r="U468" s="410"/>
      <c r="V468" s="410"/>
      <c r="W468" s="410"/>
      <c r="X468" s="410"/>
      <c r="Y468" s="410"/>
      <c r="Z468" s="625"/>
      <c r="AA468" s="649">
        <f t="shared" si="111"/>
        <v>0</v>
      </c>
      <c r="AB468" s="411">
        <f t="shared" si="112"/>
        <v>0</v>
      </c>
      <c r="AC468" s="412">
        <f t="shared" si="121"/>
        <v>1</v>
      </c>
      <c r="AD468" s="413">
        <f t="shared" si="119"/>
        <v>1</v>
      </c>
      <c r="AE468" s="655"/>
      <c r="AF468" s="685">
        <f t="shared" si="113"/>
        <v>0</v>
      </c>
      <c r="AG468" s="474">
        <f t="shared" si="114"/>
        <v>0</v>
      </c>
      <c r="AH468" s="475">
        <f t="shared" si="120"/>
        <v>0</v>
      </c>
      <c r="AI468" s="487"/>
      <c r="AJ468" s="488"/>
      <c r="AK468" s="488"/>
      <c r="AL468" s="488"/>
      <c r="AM468" s="488"/>
      <c r="AN468" s="488"/>
      <c r="AO468" s="488"/>
      <c r="AP468" s="488"/>
      <c r="AQ468" s="488"/>
      <c r="AR468" s="488"/>
      <c r="AS468" s="488"/>
      <c r="AT468" s="488"/>
      <c r="AU468" s="488"/>
      <c r="AV468" s="488"/>
      <c r="AW468" s="488"/>
      <c r="AX468" s="488"/>
      <c r="AY468" s="488"/>
      <c r="AZ468" s="488"/>
      <c r="BA468" s="488"/>
      <c r="BB468" s="488"/>
      <c r="BC468" s="488"/>
      <c r="BD468" s="488"/>
      <c r="BE468" s="488"/>
      <c r="BF468" s="488"/>
      <c r="BG468" s="488"/>
      <c r="BH468" s="488"/>
      <c r="BI468" s="488"/>
    </row>
    <row r="469" spans="1:61" ht="45">
      <c r="A469" s="405">
        <f t="shared" si="109"/>
        <v>450</v>
      </c>
      <c r="B469" s="497" t="s">
        <v>244</v>
      </c>
      <c r="C469" s="498" t="s">
        <v>245</v>
      </c>
      <c r="D469" s="407" t="s">
        <v>294</v>
      </c>
      <c r="E469" s="407">
        <v>1</v>
      </c>
      <c r="F469" s="499" t="s">
        <v>245</v>
      </c>
      <c r="G469" s="409" t="s">
        <v>294</v>
      </c>
      <c r="H469" s="410">
        <v>1</v>
      </c>
      <c r="I469" s="410">
        <v>0.35</v>
      </c>
      <c r="J469" s="410">
        <f t="shared" si="110"/>
        <v>0.35</v>
      </c>
      <c r="K469" s="410"/>
      <c r="L469" s="418" t="s">
        <v>294</v>
      </c>
      <c r="M469" s="418"/>
      <c r="N469" s="410"/>
      <c r="O469" s="410"/>
      <c r="P469" s="410"/>
      <c r="Q469" s="410"/>
      <c r="R469" s="410"/>
      <c r="S469" s="410"/>
      <c r="T469" s="410"/>
      <c r="U469" s="410"/>
      <c r="V469" s="410"/>
      <c r="W469" s="410"/>
      <c r="X469" s="410"/>
      <c r="Y469" s="410"/>
      <c r="Z469" s="625"/>
      <c r="AA469" s="649">
        <f t="shared" si="111"/>
        <v>0</v>
      </c>
      <c r="AB469" s="411">
        <f t="shared" si="112"/>
        <v>0</v>
      </c>
      <c r="AC469" s="412">
        <f t="shared" si="121"/>
        <v>1</v>
      </c>
      <c r="AD469" s="413">
        <f t="shared" si="119"/>
        <v>1</v>
      </c>
      <c r="AE469" s="655"/>
      <c r="AF469" s="685">
        <f t="shared" si="113"/>
        <v>0</v>
      </c>
      <c r="AG469" s="474">
        <f t="shared" si="114"/>
        <v>0</v>
      </c>
      <c r="AH469" s="475">
        <f t="shared" si="120"/>
        <v>0</v>
      </c>
      <c r="AI469" s="487"/>
      <c r="AJ469" s="488"/>
      <c r="AK469" s="488"/>
      <c r="AL469" s="488"/>
      <c r="AM469" s="488"/>
      <c r="AN469" s="488"/>
      <c r="AO469" s="488"/>
      <c r="AP469" s="488"/>
      <c r="AQ469" s="488"/>
      <c r="AR469" s="488"/>
      <c r="AS469" s="488"/>
      <c r="AT469" s="488"/>
      <c r="AU469" s="488"/>
      <c r="AV469" s="488"/>
      <c r="AW469" s="488"/>
      <c r="AX469" s="488"/>
      <c r="AY469" s="488"/>
      <c r="AZ469" s="488"/>
      <c r="BA469" s="488"/>
      <c r="BB469" s="488"/>
      <c r="BC469" s="488"/>
      <c r="BD469" s="488"/>
      <c r="BE469" s="488"/>
      <c r="BF469" s="488"/>
      <c r="BG469" s="488"/>
      <c r="BH469" s="488"/>
      <c r="BI469" s="488"/>
    </row>
    <row r="470" spans="1:61" ht="30">
      <c r="A470" s="405">
        <f t="shared" ref="A470:A513" si="122">A469+1</f>
        <v>451</v>
      </c>
      <c r="B470" s="497" t="s">
        <v>246</v>
      </c>
      <c r="C470" s="498" t="s">
        <v>247</v>
      </c>
      <c r="D470" s="407" t="s">
        <v>294</v>
      </c>
      <c r="E470" s="407">
        <v>1</v>
      </c>
      <c r="F470" s="499" t="s">
        <v>247</v>
      </c>
      <c r="G470" s="409" t="s">
        <v>294</v>
      </c>
      <c r="H470" s="410">
        <v>1</v>
      </c>
      <c r="I470" s="410">
        <v>7</v>
      </c>
      <c r="J470" s="410">
        <f t="shared" ref="J470:J513" si="123">I470*H470</f>
        <v>7</v>
      </c>
      <c r="K470" s="410"/>
      <c r="L470" s="418" t="s">
        <v>294</v>
      </c>
      <c r="M470" s="418"/>
      <c r="N470" s="410"/>
      <c r="O470" s="410"/>
      <c r="P470" s="410"/>
      <c r="Q470" s="410"/>
      <c r="R470" s="410"/>
      <c r="S470" s="410"/>
      <c r="T470" s="410"/>
      <c r="U470" s="410"/>
      <c r="V470" s="410"/>
      <c r="W470" s="410"/>
      <c r="X470" s="410"/>
      <c r="Y470" s="410"/>
      <c r="Z470" s="625"/>
      <c r="AA470" s="649">
        <f t="shared" ref="AA470:AA513" si="124">I470*AB470</f>
        <v>0</v>
      </c>
      <c r="AB470" s="411">
        <f t="shared" ref="AB470:AB513" si="125">SUM(N470:Z470)</f>
        <v>0</v>
      </c>
      <c r="AC470" s="412">
        <f t="shared" si="121"/>
        <v>1</v>
      </c>
      <c r="AD470" s="413">
        <f t="shared" si="119"/>
        <v>1</v>
      </c>
      <c r="AE470" s="655"/>
      <c r="AF470" s="685">
        <f t="shared" ref="AF470:AF513" si="126">I470*AG470</f>
        <v>0</v>
      </c>
      <c r="AG470" s="474">
        <f t="shared" ref="AG470:AG513" si="127">SUM(AI470:BI470)</f>
        <v>0</v>
      </c>
      <c r="AH470" s="475">
        <f t="shared" si="120"/>
        <v>0</v>
      </c>
      <c r="AI470" s="487"/>
      <c r="AJ470" s="488"/>
      <c r="AK470" s="488"/>
      <c r="AL470" s="488"/>
      <c r="AM470" s="488"/>
      <c r="AN470" s="488"/>
      <c r="AO470" s="488"/>
      <c r="AP470" s="488"/>
      <c r="AQ470" s="488"/>
      <c r="AR470" s="488"/>
      <c r="AS470" s="488"/>
      <c r="AT470" s="488"/>
      <c r="AU470" s="488"/>
      <c r="AV470" s="488"/>
      <c r="AW470" s="488"/>
      <c r="AX470" s="488"/>
      <c r="AY470" s="488"/>
      <c r="AZ470" s="488"/>
      <c r="BA470" s="488"/>
      <c r="BB470" s="488"/>
      <c r="BC470" s="488"/>
      <c r="BD470" s="488"/>
      <c r="BE470" s="488"/>
      <c r="BF470" s="488"/>
      <c r="BG470" s="488"/>
      <c r="BH470" s="488"/>
      <c r="BI470" s="488"/>
    </row>
    <row r="471" spans="1:61" ht="45">
      <c r="A471" s="405">
        <f t="shared" si="122"/>
        <v>452</v>
      </c>
      <c r="B471" s="497" t="s">
        <v>248</v>
      </c>
      <c r="C471" s="498" t="s">
        <v>249</v>
      </c>
      <c r="D471" s="407" t="s">
        <v>294</v>
      </c>
      <c r="E471" s="407">
        <v>1</v>
      </c>
      <c r="F471" s="499" t="s">
        <v>249</v>
      </c>
      <c r="G471" s="409" t="s">
        <v>294</v>
      </c>
      <c r="H471" s="410">
        <v>1</v>
      </c>
      <c r="I471" s="410">
        <v>14</v>
      </c>
      <c r="J471" s="410">
        <f t="shared" si="123"/>
        <v>14</v>
      </c>
      <c r="K471" s="410"/>
      <c r="L471" s="418" t="s">
        <v>294</v>
      </c>
      <c r="M471" s="418"/>
      <c r="N471" s="410"/>
      <c r="O471" s="410"/>
      <c r="P471" s="410"/>
      <c r="Q471" s="410"/>
      <c r="R471" s="410"/>
      <c r="S471" s="410"/>
      <c r="T471" s="410"/>
      <c r="U471" s="410"/>
      <c r="V471" s="410"/>
      <c r="W471" s="410"/>
      <c r="X471" s="410"/>
      <c r="Y471" s="410"/>
      <c r="Z471" s="625"/>
      <c r="AA471" s="649">
        <f t="shared" si="124"/>
        <v>0</v>
      </c>
      <c r="AB471" s="411">
        <f t="shared" si="125"/>
        <v>0</v>
      </c>
      <c r="AC471" s="412">
        <f t="shared" si="121"/>
        <v>1</v>
      </c>
      <c r="AD471" s="413">
        <f t="shared" si="119"/>
        <v>1</v>
      </c>
      <c r="AE471" s="655"/>
      <c r="AF471" s="685">
        <f t="shared" si="126"/>
        <v>0</v>
      </c>
      <c r="AG471" s="474">
        <f t="shared" si="127"/>
        <v>0</v>
      </c>
      <c r="AH471" s="475">
        <f t="shared" si="120"/>
        <v>0</v>
      </c>
      <c r="AI471" s="487"/>
      <c r="AJ471" s="488"/>
      <c r="AK471" s="488"/>
      <c r="AL471" s="488"/>
      <c r="AM471" s="488"/>
      <c r="AN471" s="488"/>
      <c r="AO471" s="488"/>
      <c r="AP471" s="488"/>
      <c r="AQ471" s="488"/>
      <c r="AR471" s="488"/>
      <c r="AS471" s="488"/>
      <c r="AT471" s="488"/>
      <c r="AU471" s="488"/>
      <c r="AV471" s="488"/>
      <c r="AW471" s="488"/>
      <c r="AX471" s="488"/>
      <c r="AY471" s="488"/>
      <c r="AZ471" s="488"/>
      <c r="BA471" s="488"/>
      <c r="BB471" s="488"/>
      <c r="BC471" s="488"/>
      <c r="BD471" s="488"/>
      <c r="BE471" s="488"/>
      <c r="BF471" s="488"/>
      <c r="BG471" s="488"/>
      <c r="BH471" s="488"/>
      <c r="BI471" s="488"/>
    </row>
    <row r="472" spans="1:61" ht="60">
      <c r="A472" s="405">
        <f t="shared" si="122"/>
        <v>453</v>
      </c>
      <c r="B472" s="497" t="s">
        <v>250</v>
      </c>
      <c r="C472" s="498" t="s">
        <v>251</v>
      </c>
      <c r="D472" s="407" t="s">
        <v>294</v>
      </c>
      <c r="E472" s="407">
        <v>1</v>
      </c>
      <c r="F472" s="499" t="s">
        <v>251</v>
      </c>
      <c r="G472" s="409" t="s">
        <v>294</v>
      </c>
      <c r="H472" s="410">
        <v>1</v>
      </c>
      <c r="I472" s="410">
        <v>14</v>
      </c>
      <c r="J472" s="410">
        <f t="shared" si="123"/>
        <v>14</v>
      </c>
      <c r="K472" s="410"/>
      <c r="L472" s="418" t="s">
        <v>294</v>
      </c>
      <c r="M472" s="418"/>
      <c r="N472" s="410"/>
      <c r="O472" s="410"/>
      <c r="P472" s="410"/>
      <c r="Q472" s="410"/>
      <c r="R472" s="410"/>
      <c r="S472" s="410"/>
      <c r="T472" s="410"/>
      <c r="U472" s="410"/>
      <c r="V472" s="410"/>
      <c r="W472" s="410"/>
      <c r="X472" s="410"/>
      <c r="Y472" s="410"/>
      <c r="Z472" s="625"/>
      <c r="AA472" s="649">
        <f t="shared" si="124"/>
        <v>0</v>
      </c>
      <c r="AB472" s="411">
        <f t="shared" si="125"/>
        <v>0</v>
      </c>
      <c r="AC472" s="412">
        <f t="shared" si="121"/>
        <v>1</v>
      </c>
      <c r="AD472" s="413">
        <f t="shared" si="119"/>
        <v>1</v>
      </c>
      <c r="AE472" s="655"/>
      <c r="AF472" s="685">
        <f t="shared" si="126"/>
        <v>0</v>
      </c>
      <c r="AG472" s="474">
        <f t="shared" si="127"/>
        <v>0</v>
      </c>
      <c r="AH472" s="475">
        <f t="shared" si="120"/>
        <v>0</v>
      </c>
      <c r="AI472" s="487"/>
      <c r="AJ472" s="488"/>
      <c r="AK472" s="488"/>
      <c r="AL472" s="488"/>
      <c r="AM472" s="488"/>
      <c r="AN472" s="488"/>
      <c r="AO472" s="488"/>
      <c r="AP472" s="488"/>
      <c r="AQ472" s="488"/>
      <c r="AR472" s="488"/>
      <c r="AS472" s="488"/>
      <c r="AT472" s="488"/>
      <c r="AU472" s="488"/>
      <c r="AV472" s="488"/>
      <c r="AW472" s="488"/>
      <c r="AX472" s="488"/>
      <c r="AY472" s="488"/>
      <c r="AZ472" s="488"/>
      <c r="BA472" s="488"/>
      <c r="BB472" s="488"/>
      <c r="BC472" s="488"/>
      <c r="BD472" s="488"/>
      <c r="BE472" s="488"/>
      <c r="BF472" s="488"/>
      <c r="BG472" s="488"/>
      <c r="BH472" s="488"/>
      <c r="BI472" s="488"/>
    </row>
    <row r="473" spans="1:61" ht="30">
      <c r="A473" s="405">
        <f t="shared" si="122"/>
        <v>454</v>
      </c>
      <c r="B473" s="497" t="s">
        <v>252</v>
      </c>
      <c r="C473" s="498" t="s">
        <v>253</v>
      </c>
      <c r="D473" s="407" t="s">
        <v>294</v>
      </c>
      <c r="E473" s="407">
        <v>1</v>
      </c>
      <c r="F473" s="499" t="s">
        <v>253</v>
      </c>
      <c r="G473" s="409" t="s">
        <v>294</v>
      </c>
      <c r="H473" s="410">
        <v>1</v>
      </c>
      <c r="I473" s="410">
        <v>14</v>
      </c>
      <c r="J473" s="410">
        <f t="shared" si="123"/>
        <v>14</v>
      </c>
      <c r="K473" s="410"/>
      <c r="L473" s="418" t="s">
        <v>294</v>
      </c>
      <c r="M473" s="418"/>
      <c r="N473" s="410"/>
      <c r="O473" s="410"/>
      <c r="P473" s="410"/>
      <c r="Q473" s="410"/>
      <c r="R473" s="410"/>
      <c r="S473" s="410"/>
      <c r="T473" s="410"/>
      <c r="U473" s="410"/>
      <c r="V473" s="410"/>
      <c r="W473" s="410"/>
      <c r="X473" s="410"/>
      <c r="Y473" s="410"/>
      <c r="Z473" s="625"/>
      <c r="AA473" s="649">
        <f t="shared" si="124"/>
        <v>0</v>
      </c>
      <c r="AB473" s="411">
        <f t="shared" si="125"/>
        <v>0</v>
      </c>
      <c r="AC473" s="412">
        <f t="shared" si="121"/>
        <v>1</v>
      </c>
      <c r="AD473" s="413">
        <f t="shared" si="119"/>
        <v>1</v>
      </c>
      <c r="AE473" s="655"/>
      <c r="AF473" s="685">
        <f t="shared" si="126"/>
        <v>0</v>
      </c>
      <c r="AG473" s="474">
        <f t="shared" si="127"/>
        <v>0</v>
      </c>
      <c r="AH473" s="475">
        <f t="shared" si="120"/>
        <v>0</v>
      </c>
      <c r="AI473" s="487"/>
      <c r="AJ473" s="488"/>
      <c r="AK473" s="488"/>
      <c r="AL473" s="488"/>
      <c r="AM473" s="488"/>
      <c r="AN473" s="488"/>
      <c r="AO473" s="488"/>
      <c r="AP473" s="488"/>
      <c r="AQ473" s="488"/>
      <c r="AR473" s="488"/>
      <c r="AS473" s="488"/>
      <c r="AT473" s="488"/>
      <c r="AU473" s="488"/>
      <c r="AV473" s="488"/>
      <c r="AW473" s="488"/>
      <c r="AX473" s="488"/>
      <c r="AY473" s="488"/>
      <c r="AZ473" s="488"/>
      <c r="BA473" s="488"/>
      <c r="BB473" s="488"/>
      <c r="BC473" s="488"/>
      <c r="BD473" s="488"/>
      <c r="BE473" s="488"/>
      <c r="BF473" s="488"/>
      <c r="BG473" s="488"/>
      <c r="BH473" s="488"/>
      <c r="BI473" s="488"/>
    </row>
    <row r="474" spans="1:61" s="65" customFormat="1">
      <c r="A474" s="397">
        <f t="shared" si="122"/>
        <v>455</v>
      </c>
      <c r="B474" s="501"/>
      <c r="C474" s="502" t="s">
        <v>108</v>
      </c>
      <c r="D474" s="423"/>
      <c r="E474" s="423"/>
      <c r="F474" s="503" t="s">
        <v>108</v>
      </c>
      <c r="G474" s="424"/>
      <c r="H474" s="425"/>
      <c r="I474" s="425"/>
      <c r="J474" s="425"/>
      <c r="K474" s="425"/>
      <c r="L474" s="425"/>
      <c r="M474" s="425"/>
      <c r="N474" s="425"/>
      <c r="O474" s="425"/>
      <c r="P474" s="425"/>
      <c r="Q474" s="425"/>
      <c r="R474" s="425"/>
      <c r="S474" s="425"/>
      <c r="T474" s="425"/>
      <c r="U474" s="425"/>
      <c r="V474" s="425"/>
      <c r="W474" s="425"/>
      <c r="X474" s="425"/>
      <c r="Y474" s="425"/>
      <c r="Z474" s="631"/>
      <c r="AA474" s="663"/>
      <c r="AB474" s="426"/>
      <c r="AC474" s="427"/>
      <c r="AD474" s="424"/>
      <c r="AE474" s="642"/>
      <c r="AF474" s="687">
        <f t="shared" si="126"/>
        <v>0</v>
      </c>
      <c r="AG474" s="476"/>
      <c r="AH474" s="477"/>
      <c r="AI474" s="485"/>
      <c r="AJ474" s="486"/>
      <c r="AK474" s="486"/>
      <c r="AL474" s="486"/>
      <c r="AM474" s="486"/>
      <c r="AN474" s="486"/>
      <c r="AO474" s="486"/>
      <c r="AP474" s="486"/>
      <c r="AQ474" s="486"/>
      <c r="AR474" s="486"/>
      <c r="AS474" s="486"/>
      <c r="AT474" s="486"/>
      <c r="AU474" s="486"/>
      <c r="AV474" s="486"/>
      <c r="AW474" s="486"/>
      <c r="AX474" s="486"/>
      <c r="AY474" s="486"/>
      <c r="AZ474" s="486"/>
      <c r="BA474" s="486"/>
      <c r="BB474" s="486"/>
      <c r="BC474" s="486"/>
      <c r="BD474" s="486"/>
      <c r="BE474" s="486"/>
      <c r="BF474" s="486"/>
      <c r="BG474" s="486"/>
      <c r="BH474" s="486"/>
      <c r="BI474" s="486"/>
    </row>
    <row r="475" spans="1:61" ht="30">
      <c r="A475" s="405">
        <f t="shared" si="122"/>
        <v>456</v>
      </c>
      <c r="B475" s="497" t="s">
        <v>254</v>
      </c>
      <c r="C475" s="498" t="s">
        <v>255</v>
      </c>
      <c r="D475" s="407" t="s">
        <v>294</v>
      </c>
      <c r="E475" s="407">
        <v>10</v>
      </c>
      <c r="F475" s="499" t="s">
        <v>255</v>
      </c>
      <c r="G475" s="409" t="s">
        <v>294</v>
      </c>
      <c r="H475" s="410">
        <v>10</v>
      </c>
      <c r="I475" s="410">
        <v>0.49299999999999999</v>
      </c>
      <c r="J475" s="410">
        <f t="shared" si="123"/>
        <v>4.93</v>
      </c>
      <c r="K475" s="410"/>
      <c r="L475" s="410" t="s">
        <v>294</v>
      </c>
      <c r="M475" s="410"/>
      <c r="N475" s="410"/>
      <c r="O475" s="410"/>
      <c r="P475" s="410"/>
      <c r="Q475" s="410"/>
      <c r="R475" s="410"/>
      <c r="S475" s="410"/>
      <c r="T475" s="410"/>
      <c r="U475" s="410"/>
      <c r="V475" s="410"/>
      <c r="W475" s="410"/>
      <c r="X475" s="410"/>
      <c r="Y475" s="410"/>
      <c r="Z475" s="625"/>
      <c r="AA475" s="649">
        <f t="shared" si="124"/>
        <v>0</v>
      </c>
      <c r="AB475" s="411">
        <f t="shared" si="125"/>
        <v>0</v>
      </c>
      <c r="AC475" s="412">
        <f>H475-AB475</f>
        <v>10</v>
      </c>
      <c r="AD475" s="413">
        <f t="shared" ref="AD475:AD477" si="128">E475-AB475</f>
        <v>10</v>
      </c>
      <c r="AE475" s="655"/>
      <c r="AF475" s="685">
        <f t="shared" si="126"/>
        <v>0</v>
      </c>
      <c r="AG475" s="474">
        <f t="shared" si="127"/>
        <v>0</v>
      </c>
      <c r="AH475" s="475">
        <f>AB475-AG475</f>
        <v>0</v>
      </c>
      <c r="AI475" s="487"/>
      <c r="AJ475" s="488"/>
      <c r="AK475" s="488"/>
      <c r="AL475" s="488"/>
      <c r="AM475" s="488"/>
      <c r="AN475" s="488"/>
      <c r="AO475" s="488"/>
      <c r="AP475" s="488"/>
      <c r="AQ475" s="488"/>
      <c r="AR475" s="488"/>
      <c r="AS475" s="488"/>
      <c r="AT475" s="488"/>
      <c r="AU475" s="488"/>
      <c r="AV475" s="488"/>
      <c r="AW475" s="488"/>
      <c r="AX475" s="488"/>
      <c r="AY475" s="488"/>
      <c r="AZ475" s="488"/>
      <c r="BA475" s="488"/>
      <c r="BB475" s="488"/>
      <c r="BC475" s="488"/>
      <c r="BD475" s="488"/>
      <c r="BE475" s="488"/>
      <c r="BF475" s="488"/>
      <c r="BG475" s="488"/>
      <c r="BH475" s="488"/>
      <c r="BI475" s="488"/>
    </row>
    <row r="476" spans="1:61" ht="30">
      <c r="A476" s="405">
        <f t="shared" si="122"/>
        <v>457</v>
      </c>
      <c r="B476" s="497" t="s">
        <v>254</v>
      </c>
      <c r="C476" s="498" t="s">
        <v>255</v>
      </c>
      <c r="D476" s="407" t="s">
        <v>294</v>
      </c>
      <c r="E476" s="407">
        <v>20</v>
      </c>
      <c r="F476" s="499" t="s">
        <v>255</v>
      </c>
      <c r="G476" s="409" t="s">
        <v>294</v>
      </c>
      <c r="H476" s="410">
        <v>20</v>
      </c>
      <c r="I476" s="410">
        <v>0.49299999999999999</v>
      </c>
      <c r="J476" s="410">
        <f t="shared" si="123"/>
        <v>9.86</v>
      </c>
      <c r="K476" s="410"/>
      <c r="L476" s="410" t="s">
        <v>294</v>
      </c>
      <c r="M476" s="410"/>
      <c r="N476" s="410"/>
      <c r="O476" s="410"/>
      <c r="P476" s="410"/>
      <c r="Q476" s="410"/>
      <c r="R476" s="410"/>
      <c r="S476" s="410"/>
      <c r="T476" s="410"/>
      <c r="U476" s="410"/>
      <c r="V476" s="410"/>
      <c r="W476" s="410"/>
      <c r="X476" s="410"/>
      <c r="Y476" s="410"/>
      <c r="Z476" s="625"/>
      <c r="AA476" s="649">
        <f t="shared" si="124"/>
        <v>0</v>
      </c>
      <c r="AB476" s="411">
        <f t="shared" si="125"/>
        <v>0</v>
      </c>
      <c r="AC476" s="412">
        <f>H476-AB476</f>
        <v>20</v>
      </c>
      <c r="AD476" s="413">
        <f t="shared" si="128"/>
        <v>20</v>
      </c>
      <c r="AE476" s="655"/>
      <c r="AF476" s="685">
        <f t="shared" si="126"/>
        <v>0</v>
      </c>
      <c r="AG476" s="474">
        <f t="shared" si="127"/>
        <v>0</v>
      </c>
      <c r="AH476" s="475">
        <f>AB476-AG476</f>
        <v>0</v>
      </c>
      <c r="AI476" s="487"/>
      <c r="AJ476" s="488"/>
      <c r="AK476" s="488"/>
      <c r="AL476" s="488"/>
      <c r="AM476" s="488"/>
      <c r="AN476" s="488"/>
      <c r="AO476" s="488"/>
      <c r="AP476" s="488"/>
      <c r="AQ476" s="488"/>
      <c r="AR476" s="488"/>
      <c r="AS476" s="488"/>
      <c r="AT476" s="488"/>
      <c r="AU476" s="488"/>
      <c r="AV476" s="488"/>
      <c r="AW476" s="488"/>
      <c r="AX476" s="488"/>
      <c r="AY476" s="488"/>
      <c r="AZ476" s="488"/>
      <c r="BA476" s="488"/>
      <c r="BB476" s="488"/>
      <c r="BC476" s="488"/>
      <c r="BD476" s="488"/>
      <c r="BE476" s="488"/>
      <c r="BF476" s="488"/>
      <c r="BG476" s="488"/>
      <c r="BH476" s="488"/>
      <c r="BI476" s="488"/>
    </row>
    <row r="477" spans="1:61" ht="60">
      <c r="A477" s="405">
        <f t="shared" si="122"/>
        <v>458</v>
      </c>
      <c r="B477" s="497" t="s">
        <v>256</v>
      </c>
      <c r="C477" s="498" t="s">
        <v>257</v>
      </c>
      <c r="D477" s="407" t="s">
        <v>291</v>
      </c>
      <c r="E477" s="407">
        <v>70</v>
      </c>
      <c r="F477" s="499" t="s">
        <v>257</v>
      </c>
      <c r="G477" s="409" t="s">
        <v>291</v>
      </c>
      <c r="H477" s="410">
        <v>70</v>
      </c>
      <c r="I477" s="410">
        <v>0.16900000000000001</v>
      </c>
      <c r="J477" s="410">
        <f t="shared" si="123"/>
        <v>11.83</v>
      </c>
      <c r="K477" s="410"/>
      <c r="L477" s="410" t="s">
        <v>291</v>
      </c>
      <c r="M477" s="410"/>
      <c r="N477" s="410"/>
      <c r="O477" s="410"/>
      <c r="P477" s="410"/>
      <c r="Q477" s="410"/>
      <c r="R477" s="410"/>
      <c r="S477" s="410"/>
      <c r="T477" s="410"/>
      <c r="U477" s="410"/>
      <c r="V477" s="410"/>
      <c r="W477" s="410"/>
      <c r="X477" s="410"/>
      <c r="Y477" s="410"/>
      <c r="Z477" s="625"/>
      <c r="AA477" s="649">
        <f t="shared" si="124"/>
        <v>0</v>
      </c>
      <c r="AB477" s="411">
        <f t="shared" si="125"/>
        <v>0</v>
      </c>
      <c r="AC477" s="412">
        <f>H477-AB477</f>
        <v>70</v>
      </c>
      <c r="AD477" s="413">
        <f t="shared" si="128"/>
        <v>70</v>
      </c>
      <c r="AE477" s="655"/>
      <c r="AF477" s="685">
        <f t="shared" si="126"/>
        <v>0</v>
      </c>
      <c r="AG477" s="474">
        <f t="shared" si="127"/>
        <v>0</v>
      </c>
      <c r="AH477" s="475">
        <f>AB477-AG477</f>
        <v>0</v>
      </c>
      <c r="AI477" s="487"/>
      <c r="AJ477" s="488"/>
      <c r="AK477" s="488"/>
      <c r="AL477" s="488"/>
      <c r="AM477" s="488"/>
      <c r="AN477" s="488"/>
      <c r="AO477" s="488"/>
      <c r="AP477" s="488"/>
      <c r="AQ477" s="488"/>
      <c r="AR477" s="488"/>
      <c r="AS477" s="488"/>
      <c r="AT477" s="488"/>
      <c r="AU477" s="488"/>
      <c r="AV477" s="488"/>
      <c r="AW477" s="488"/>
      <c r="AX477" s="488"/>
      <c r="AY477" s="488"/>
      <c r="AZ477" s="488"/>
      <c r="BA477" s="488"/>
      <c r="BB477" s="488"/>
      <c r="BC477" s="488"/>
      <c r="BD477" s="488"/>
      <c r="BE477" s="488"/>
      <c r="BF477" s="488"/>
      <c r="BG477" s="488"/>
      <c r="BH477" s="488"/>
      <c r="BI477" s="488"/>
    </row>
    <row r="478" spans="1:61" s="65" customFormat="1">
      <c r="A478" s="397">
        <f t="shared" si="122"/>
        <v>459</v>
      </c>
      <c r="B478" s="501"/>
      <c r="C478" s="502" t="s">
        <v>258</v>
      </c>
      <c r="D478" s="423"/>
      <c r="E478" s="423"/>
      <c r="F478" s="503" t="s">
        <v>258</v>
      </c>
      <c r="G478" s="424"/>
      <c r="H478" s="425"/>
      <c r="I478" s="425"/>
      <c r="J478" s="425"/>
      <c r="K478" s="425"/>
      <c r="L478" s="425"/>
      <c r="M478" s="425"/>
      <c r="N478" s="425"/>
      <c r="O478" s="425"/>
      <c r="P478" s="425"/>
      <c r="Q478" s="425"/>
      <c r="R478" s="425"/>
      <c r="S478" s="425"/>
      <c r="T478" s="425"/>
      <c r="U478" s="425"/>
      <c r="V478" s="425"/>
      <c r="W478" s="425"/>
      <c r="X478" s="425"/>
      <c r="Y478" s="425"/>
      <c r="Z478" s="631"/>
      <c r="AA478" s="663"/>
      <c r="AB478" s="426"/>
      <c r="AC478" s="427"/>
      <c r="AD478" s="424"/>
      <c r="AE478" s="642"/>
      <c r="AF478" s="687">
        <f t="shared" si="126"/>
        <v>0</v>
      </c>
      <c r="AG478" s="476"/>
      <c r="AH478" s="477"/>
      <c r="AI478" s="485"/>
      <c r="AJ478" s="486"/>
      <c r="AK478" s="486"/>
      <c r="AL478" s="486"/>
      <c r="AM478" s="486"/>
      <c r="AN478" s="486"/>
      <c r="AO478" s="486"/>
      <c r="AP478" s="486"/>
      <c r="AQ478" s="486"/>
      <c r="AR478" s="486"/>
      <c r="AS478" s="486"/>
      <c r="AT478" s="486"/>
      <c r="AU478" s="486"/>
      <c r="AV478" s="486"/>
      <c r="AW478" s="486"/>
      <c r="AX478" s="486"/>
      <c r="AY478" s="486"/>
      <c r="AZ478" s="486"/>
      <c r="BA478" s="486"/>
      <c r="BB478" s="486"/>
      <c r="BC478" s="486"/>
      <c r="BD478" s="486"/>
      <c r="BE478" s="486"/>
      <c r="BF478" s="486"/>
      <c r="BG478" s="486"/>
      <c r="BH478" s="486"/>
      <c r="BI478" s="486"/>
    </row>
    <row r="479" spans="1:61" ht="30">
      <c r="A479" s="405">
        <f t="shared" si="122"/>
        <v>460</v>
      </c>
      <c r="B479" s="498" t="s">
        <v>259</v>
      </c>
      <c r="C479" s="498" t="s">
        <v>260</v>
      </c>
      <c r="D479" s="407" t="s">
        <v>291</v>
      </c>
      <c r="E479" s="407">
        <v>150</v>
      </c>
      <c r="F479" s="499" t="s">
        <v>260</v>
      </c>
      <c r="G479" s="409" t="s">
        <v>291</v>
      </c>
      <c r="H479" s="410">
        <v>150</v>
      </c>
      <c r="I479" s="410">
        <v>2.15</v>
      </c>
      <c r="J479" s="410">
        <f t="shared" si="123"/>
        <v>322.5</v>
      </c>
      <c r="K479" s="410"/>
      <c r="L479" s="410" t="s">
        <v>291</v>
      </c>
      <c r="M479" s="410"/>
      <c r="N479" s="410"/>
      <c r="O479" s="410">
        <v>120</v>
      </c>
      <c r="P479" s="410"/>
      <c r="Q479" s="410"/>
      <c r="R479" s="410"/>
      <c r="S479" s="410"/>
      <c r="T479" s="410"/>
      <c r="U479" s="410"/>
      <c r="V479" s="410"/>
      <c r="W479" s="410"/>
      <c r="X479" s="410"/>
      <c r="Y479" s="410"/>
      <c r="Z479" s="625"/>
      <c r="AA479" s="649">
        <f t="shared" si="124"/>
        <v>258</v>
      </c>
      <c r="AB479" s="411">
        <f t="shared" si="125"/>
        <v>120</v>
      </c>
      <c r="AC479" s="412">
        <f>H479-AB479</f>
        <v>30</v>
      </c>
      <c r="AD479" s="413">
        <f t="shared" ref="AD479:AD481" si="129">E479-AB479</f>
        <v>30</v>
      </c>
      <c r="AE479" s="655" t="s">
        <v>413</v>
      </c>
      <c r="AF479" s="685">
        <f t="shared" si="126"/>
        <v>0</v>
      </c>
      <c r="AG479" s="474">
        <f t="shared" si="127"/>
        <v>0</v>
      </c>
      <c r="AH479" s="475">
        <f>AB479-AG479</f>
        <v>120</v>
      </c>
      <c r="AI479" s="487"/>
      <c r="AJ479" s="488"/>
      <c r="AK479" s="488"/>
      <c r="AL479" s="488"/>
      <c r="AM479" s="488"/>
      <c r="AN479" s="488"/>
      <c r="AO479" s="488"/>
      <c r="AP479" s="488"/>
      <c r="AQ479" s="488"/>
      <c r="AR479" s="488"/>
      <c r="AS479" s="488"/>
      <c r="AT479" s="488"/>
      <c r="AU479" s="488"/>
      <c r="AV479" s="488"/>
      <c r="AW479" s="488"/>
      <c r="AX479" s="488"/>
      <c r="AY479" s="488"/>
      <c r="AZ479" s="488"/>
      <c r="BA479" s="488"/>
      <c r="BB479" s="488"/>
      <c r="BC479" s="488"/>
      <c r="BD479" s="488"/>
      <c r="BE479" s="488"/>
      <c r="BF479" s="488"/>
      <c r="BG479" s="488"/>
      <c r="BH479" s="488"/>
      <c r="BI479" s="488"/>
    </row>
    <row r="480" spans="1:61" ht="30">
      <c r="A480" s="405">
        <f t="shared" si="122"/>
        <v>461</v>
      </c>
      <c r="B480" s="497" t="s">
        <v>9</v>
      </c>
      <c r="C480" s="498" t="s">
        <v>4</v>
      </c>
      <c r="D480" s="407" t="s">
        <v>290</v>
      </c>
      <c r="E480" s="407">
        <v>660</v>
      </c>
      <c r="F480" s="499" t="s">
        <v>4</v>
      </c>
      <c r="G480" s="409" t="s">
        <v>290</v>
      </c>
      <c r="H480" s="410">
        <v>660</v>
      </c>
      <c r="I480" s="410">
        <v>0.03</v>
      </c>
      <c r="J480" s="410">
        <f t="shared" si="123"/>
        <v>19.8</v>
      </c>
      <c r="K480" s="410"/>
      <c r="L480" s="410" t="s">
        <v>290</v>
      </c>
      <c r="M480" s="410"/>
      <c r="N480" s="410"/>
      <c r="O480" s="410">
        <v>528</v>
      </c>
      <c r="P480" s="410"/>
      <c r="Q480" s="410"/>
      <c r="R480" s="410"/>
      <c r="S480" s="410"/>
      <c r="T480" s="410"/>
      <c r="U480" s="410"/>
      <c r="V480" s="410"/>
      <c r="W480" s="410"/>
      <c r="X480" s="410"/>
      <c r="Y480" s="410"/>
      <c r="Z480" s="625"/>
      <c r="AA480" s="649">
        <f t="shared" si="124"/>
        <v>15.84</v>
      </c>
      <c r="AB480" s="411">
        <f t="shared" si="125"/>
        <v>528</v>
      </c>
      <c r="AC480" s="412">
        <f>H480-AB480</f>
        <v>132</v>
      </c>
      <c r="AD480" s="413">
        <f t="shared" si="129"/>
        <v>132</v>
      </c>
      <c r="AE480" s="655" t="s">
        <v>413</v>
      </c>
      <c r="AF480" s="685">
        <f t="shared" si="126"/>
        <v>0</v>
      </c>
      <c r="AG480" s="474">
        <f t="shared" si="127"/>
        <v>0</v>
      </c>
      <c r="AH480" s="475">
        <f>AB480-AG480</f>
        <v>528</v>
      </c>
      <c r="AI480" s="487"/>
      <c r="AJ480" s="488"/>
      <c r="AK480" s="488"/>
      <c r="AL480" s="488"/>
      <c r="AM480" s="488"/>
      <c r="AN480" s="488"/>
      <c r="AO480" s="488"/>
      <c r="AP480" s="488"/>
      <c r="AQ480" s="488"/>
      <c r="AR480" s="488"/>
      <c r="AS480" s="488"/>
      <c r="AT480" s="488"/>
      <c r="AU480" s="488"/>
      <c r="AV480" s="488"/>
      <c r="AW480" s="488"/>
      <c r="AX480" s="488"/>
      <c r="AY480" s="488"/>
      <c r="AZ480" s="488"/>
      <c r="BA480" s="488"/>
      <c r="BB480" s="488"/>
      <c r="BC480" s="488"/>
      <c r="BD480" s="488"/>
      <c r="BE480" s="488"/>
      <c r="BF480" s="488"/>
      <c r="BG480" s="488"/>
      <c r="BH480" s="488"/>
      <c r="BI480" s="488"/>
    </row>
    <row r="481" spans="1:61" ht="30">
      <c r="A481" s="405">
        <f t="shared" si="122"/>
        <v>462</v>
      </c>
      <c r="B481" s="497" t="s">
        <v>261</v>
      </c>
      <c r="C481" s="498" t="s">
        <v>262</v>
      </c>
      <c r="D481" s="407" t="s">
        <v>291</v>
      </c>
      <c r="E481" s="407">
        <v>160</v>
      </c>
      <c r="F481" s="499" t="s">
        <v>262</v>
      </c>
      <c r="G481" s="409" t="s">
        <v>291</v>
      </c>
      <c r="H481" s="410">
        <v>160</v>
      </c>
      <c r="I481" s="410">
        <v>2.15</v>
      </c>
      <c r="J481" s="410">
        <f t="shared" si="123"/>
        <v>344</v>
      </c>
      <c r="K481" s="410"/>
      <c r="L481" s="410" t="s">
        <v>291</v>
      </c>
      <c r="M481" s="410"/>
      <c r="N481" s="410"/>
      <c r="O481" s="410">
        <v>160</v>
      </c>
      <c r="P481" s="410"/>
      <c r="Q481" s="410"/>
      <c r="R481" s="410"/>
      <c r="S481" s="410"/>
      <c r="T481" s="410"/>
      <c r="U481" s="410"/>
      <c r="V481" s="410"/>
      <c r="W481" s="410"/>
      <c r="X481" s="410"/>
      <c r="Y481" s="410"/>
      <c r="Z481" s="625"/>
      <c r="AA481" s="649">
        <f>J481</f>
        <v>344</v>
      </c>
      <c r="AB481" s="411">
        <f t="shared" si="125"/>
        <v>160</v>
      </c>
      <c r="AC481" s="412">
        <f>H481-AB481</f>
        <v>0</v>
      </c>
      <c r="AD481" s="413">
        <f t="shared" si="129"/>
        <v>0</v>
      </c>
      <c r="AE481" s="655" t="s">
        <v>411</v>
      </c>
      <c r="AF481" s="685">
        <f t="shared" si="126"/>
        <v>0</v>
      </c>
      <c r="AG481" s="474">
        <f t="shared" si="127"/>
        <v>0</v>
      </c>
      <c r="AH481" s="475">
        <f>AB481-AG481</f>
        <v>160</v>
      </c>
      <c r="AI481" s="487"/>
      <c r="AJ481" s="488"/>
      <c r="AK481" s="488"/>
      <c r="AL481" s="488"/>
      <c r="AM481" s="488"/>
      <c r="AN481" s="488"/>
      <c r="AO481" s="488"/>
      <c r="AP481" s="488"/>
      <c r="AQ481" s="488"/>
      <c r="AR481" s="488"/>
      <c r="AS481" s="488"/>
      <c r="AT481" s="488"/>
      <c r="AU481" s="488"/>
      <c r="AV481" s="488"/>
      <c r="AW481" s="488"/>
      <c r="AX481" s="488"/>
      <c r="AY481" s="488"/>
      <c r="AZ481" s="488"/>
      <c r="BA481" s="488"/>
      <c r="BB481" s="488"/>
      <c r="BC481" s="488"/>
      <c r="BD481" s="488"/>
      <c r="BE481" s="488"/>
      <c r="BF481" s="488"/>
      <c r="BG481" s="488"/>
      <c r="BH481" s="488"/>
      <c r="BI481" s="488"/>
    </row>
    <row r="482" spans="1:61" s="65" customFormat="1">
      <c r="A482" s="397">
        <f t="shared" si="122"/>
        <v>463</v>
      </c>
      <c r="B482" s="501"/>
      <c r="C482" s="502" t="s">
        <v>263</v>
      </c>
      <c r="D482" s="423"/>
      <c r="E482" s="423"/>
      <c r="F482" s="503" t="s">
        <v>263</v>
      </c>
      <c r="G482" s="424"/>
      <c r="H482" s="425"/>
      <c r="I482" s="425"/>
      <c r="J482" s="425"/>
      <c r="K482" s="425"/>
      <c r="L482" s="425"/>
      <c r="M482" s="425"/>
      <c r="N482" s="425"/>
      <c r="O482" s="425"/>
      <c r="P482" s="425"/>
      <c r="Q482" s="425"/>
      <c r="R482" s="425"/>
      <c r="S482" s="425"/>
      <c r="T482" s="425"/>
      <c r="U482" s="425"/>
      <c r="V482" s="425"/>
      <c r="W482" s="425"/>
      <c r="X482" s="425"/>
      <c r="Y482" s="425"/>
      <c r="Z482" s="631"/>
      <c r="AA482" s="663"/>
      <c r="AB482" s="426"/>
      <c r="AC482" s="427"/>
      <c r="AD482" s="424"/>
      <c r="AE482" s="642"/>
      <c r="AF482" s="687">
        <f t="shared" si="126"/>
        <v>0</v>
      </c>
      <c r="AG482" s="476"/>
      <c r="AH482" s="477"/>
      <c r="AI482" s="485"/>
      <c r="AJ482" s="486"/>
      <c r="AK482" s="486"/>
      <c r="AL482" s="486"/>
      <c r="AM482" s="486"/>
      <c r="AN482" s="486"/>
      <c r="AO482" s="486"/>
      <c r="AP482" s="486"/>
      <c r="AQ482" s="486"/>
      <c r="AR482" s="486"/>
      <c r="AS482" s="486"/>
      <c r="AT482" s="486"/>
      <c r="AU482" s="486"/>
      <c r="AV482" s="486"/>
      <c r="AW482" s="486"/>
      <c r="AX482" s="486"/>
      <c r="AY482" s="486"/>
      <c r="AZ482" s="486"/>
      <c r="BA482" s="486"/>
      <c r="BB482" s="486"/>
      <c r="BC482" s="486"/>
      <c r="BD482" s="486"/>
      <c r="BE482" s="486"/>
      <c r="BF482" s="486"/>
      <c r="BG482" s="486"/>
      <c r="BH482" s="486"/>
      <c r="BI482" s="486"/>
    </row>
    <row r="483" spans="1:61">
      <c r="A483" s="405">
        <f t="shared" si="122"/>
        <v>464</v>
      </c>
      <c r="B483" s="497" t="s">
        <v>264</v>
      </c>
      <c r="C483" s="498" t="s">
        <v>265</v>
      </c>
      <c r="D483" s="407" t="s">
        <v>291</v>
      </c>
      <c r="E483" s="407">
        <v>2</v>
      </c>
      <c r="F483" s="499" t="s">
        <v>265</v>
      </c>
      <c r="G483" s="409" t="s">
        <v>291</v>
      </c>
      <c r="H483" s="410">
        <v>2</v>
      </c>
      <c r="I483" s="410">
        <v>0.52</v>
      </c>
      <c r="J483" s="410">
        <f t="shared" si="123"/>
        <v>1.04</v>
      </c>
      <c r="K483" s="410"/>
      <c r="L483" s="410" t="s">
        <v>291</v>
      </c>
      <c r="M483" s="410"/>
      <c r="N483" s="410"/>
      <c r="O483" s="410"/>
      <c r="P483" s="410">
        <v>2</v>
      </c>
      <c r="Q483" s="410"/>
      <c r="R483" s="410"/>
      <c r="S483" s="410"/>
      <c r="T483" s="410"/>
      <c r="U483" s="410"/>
      <c r="V483" s="410"/>
      <c r="W483" s="410"/>
      <c r="X483" s="410"/>
      <c r="Y483" s="410"/>
      <c r="Z483" s="625"/>
      <c r="AA483" s="649">
        <f t="shared" ref="AA483:AA491" si="130">J483</f>
        <v>1.04</v>
      </c>
      <c r="AB483" s="411">
        <f t="shared" si="125"/>
        <v>2</v>
      </c>
      <c r="AC483" s="412">
        <f t="shared" ref="AC483:AC491" si="131">H483-AB483</f>
        <v>0</v>
      </c>
      <c r="AD483" s="413">
        <f t="shared" ref="AD483:AD491" si="132">E483-AB483</f>
        <v>0</v>
      </c>
      <c r="AE483" s="655" t="s">
        <v>410</v>
      </c>
      <c r="AF483" s="685">
        <f t="shared" si="126"/>
        <v>0</v>
      </c>
      <c r="AG483" s="474">
        <f t="shared" si="127"/>
        <v>0</v>
      </c>
      <c r="AH483" s="475">
        <f t="shared" ref="AH483:AH491" si="133">AB483-AG483</f>
        <v>2</v>
      </c>
      <c r="AI483" s="487"/>
      <c r="AJ483" s="488"/>
      <c r="AK483" s="488"/>
      <c r="AL483" s="488"/>
      <c r="AM483" s="488"/>
      <c r="AN483" s="488"/>
      <c r="AO483" s="488"/>
      <c r="AP483" s="488"/>
      <c r="AQ483" s="488"/>
      <c r="AR483" s="488"/>
      <c r="AS483" s="488"/>
      <c r="AT483" s="488"/>
      <c r="AU483" s="488"/>
      <c r="AV483" s="488"/>
      <c r="AW483" s="488"/>
      <c r="AX483" s="488"/>
      <c r="AY483" s="488"/>
      <c r="AZ483" s="488"/>
      <c r="BA483" s="488"/>
      <c r="BB483" s="488"/>
      <c r="BC483" s="488"/>
      <c r="BD483" s="488"/>
      <c r="BE483" s="488"/>
      <c r="BF483" s="488"/>
      <c r="BG483" s="488"/>
      <c r="BH483" s="488"/>
      <c r="BI483" s="488"/>
    </row>
    <row r="484" spans="1:61" ht="30">
      <c r="A484" s="405">
        <f t="shared" si="122"/>
        <v>465</v>
      </c>
      <c r="B484" s="497" t="s">
        <v>266</v>
      </c>
      <c r="C484" s="498" t="s">
        <v>267</v>
      </c>
      <c r="D484" s="407" t="s">
        <v>294</v>
      </c>
      <c r="E484" s="407">
        <v>4</v>
      </c>
      <c r="F484" s="499" t="s">
        <v>267</v>
      </c>
      <c r="G484" s="409" t="s">
        <v>294</v>
      </c>
      <c r="H484" s="410">
        <v>4</v>
      </c>
      <c r="I484" s="410">
        <v>1.33</v>
      </c>
      <c r="J484" s="410">
        <f t="shared" si="123"/>
        <v>5.32</v>
      </c>
      <c r="K484" s="410"/>
      <c r="L484" s="410" t="s">
        <v>294</v>
      </c>
      <c r="M484" s="410"/>
      <c r="N484" s="410"/>
      <c r="O484" s="410"/>
      <c r="P484" s="410">
        <v>4</v>
      </c>
      <c r="Q484" s="410"/>
      <c r="R484" s="410"/>
      <c r="S484" s="410"/>
      <c r="T484" s="410"/>
      <c r="U484" s="410"/>
      <c r="V484" s="410"/>
      <c r="W484" s="410"/>
      <c r="X484" s="410"/>
      <c r="Y484" s="410"/>
      <c r="Z484" s="625"/>
      <c r="AA484" s="649">
        <f t="shared" si="130"/>
        <v>5.32</v>
      </c>
      <c r="AB484" s="411">
        <f t="shared" si="125"/>
        <v>4</v>
      </c>
      <c r="AC484" s="412">
        <f t="shared" si="131"/>
        <v>0</v>
      </c>
      <c r="AD484" s="413">
        <f t="shared" si="132"/>
        <v>0</v>
      </c>
      <c r="AE484" s="655" t="s">
        <v>410</v>
      </c>
      <c r="AF484" s="685">
        <f t="shared" si="126"/>
        <v>0</v>
      </c>
      <c r="AG484" s="474">
        <f t="shared" si="127"/>
        <v>0</v>
      </c>
      <c r="AH484" s="475">
        <f t="shared" si="133"/>
        <v>4</v>
      </c>
      <c r="AI484" s="487"/>
      <c r="AJ484" s="488"/>
      <c r="AK484" s="488"/>
      <c r="AL484" s="488"/>
      <c r="AM484" s="488"/>
      <c r="AN484" s="488"/>
      <c r="AO484" s="488"/>
      <c r="AP484" s="488"/>
      <c r="AQ484" s="488"/>
      <c r="AR484" s="488"/>
      <c r="AS484" s="488"/>
      <c r="AT484" s="488"/>
      <c r="AU484" s="488"/>
      <c r="AV484" s="488"/>
      <c r="AW484" s="488"/>
      <c r="AX484" s="488"/>
      <c r="AY484" s="488"/>
      <c r="AZ484" s="488"/>
      <c r="BA484" s="488"/>
      <c r="BB484" s="488"/>
      <c r="BC484" s="488"/>
      <c r="BD484" s="488"/>
      <c r="BE484" s="488"/>
      <c r="BF484" s="488"/>
      <c r="BG484" s="488"/>
      <c r="BH484" s="488"/>
      <c r="BI484" s="488"/>
    </row>
    <row r="485" spans="1:61" ht="45">
      <c r="A485" s="405">
        <f t="shared" si="122"/>
        <v>466</v>
      </c>
      <c r="B485" s="497" t="s">
        <v>268</v>
      </c>
      <c r="C485" s="498" t="s">
        <v>269</v>
      </c>
      <c r="D485" s="407" t="s">
        <v>291</v>
      </c>
      <c r="E485" s="407">
        <v>150</v>
      </c>
      <c r="F485" s="499" t="s">
        <v>269</v>
      </c>
      <c r="G485" s="409" t="s">
        <v>291</v>
      </c>
      <c r="H485" s="410">
        <v>150</v>
      </c>
      <c r="I485" s="410">
        <v>0.13400000000000001</v>
      </c>
      <c r="J485" s="410">
        <f t="shared" si="123"/>
        <v>20.100000000000001</v>
      </c>
      <c r="K485" s="410"/>
      <c r="L485" s="410" t="s">
        <v>291</v>
      </c>
      <c r="M485" s="410"/>
      <c r="N485" s="410"/>
      <c r="O485" s="410"/>
      <c r="P485" s="410">
        <v>150</v>
      </c>
      <c r="Q485" s="410"/>
      <c r="R485" s="410"/>
      <c r="S485" s="410"/>
      <c r="T485" s="410"/>
      <c r="U485" s="410"/>
      <c r="V485" s="410"/>
      <c r="W485" s="410"/>
      <c r="X485" s="410"/>
      <c r="Y485" s="410"/>
      <c r="Z485" s="625"/>
      <c r="AA485" s="649">
        <f t="shared" si="130"/>
        <v>20.100000000000001</v>
      </c>
      <c r="AB485" s="411">
        <f t="shared" si="125"/>
        <v>150</v>
      </c>
      <c r="AC485" s="412">
        <f t="shared" si="131"/>
        <v>0</v>
      </c>
      <c r="AD485" s="413">
        <f t="shared" si="132"/>
        <v>0</v>
      </c>
      <c r="AE485" s="655" t="s">
        <v>410</v>
      </c>
      <c r="AF485" s="685">
        <f t="shared" si="126"/>
        <v>0</v>
      </c>
      <c r="AG485" s="474">
        <f t="shared" si="127"/>
        <v>0</v>
      </c>
      <c r="AH485" s="475">
        <f t="shared" si="133"/>
        <v>150</v>
      </c>
      <c r="AI485" s="487"/>
      <c r="AJ485" s="488"/>
      <c r="AK485" s="488"/>
      <c r="AL485" s="488"/>
      <c r="AM485" s="488"/>
      <c r="AN485" s="488"/>
      <c r="AO485" s="488"/>
      <c r="AP485" s="488"/>
      <c r="AQ485" s="488"/>
      <c r="AR485" s="488"/>
      <c r="AS485" s="488"/>
      <c r="AT485" s="488"/>
      <c r="AU485" s="488"/>
      <c r="AV485" s="488"/>
      <c r="AW485" s="488"/>
      <c r="AX485" s="488"/>
      <c r="AY485" s="488"/>
      <c r="AZ485" s="488"/>
      <c r="BA485" s="488"/>
      <c r="BB485" s="488"/>
      <c r="BC485" s="488"/>
      <c r="BD485" s="488"/>
      <c r="BE485" s="488"/>
      <c r="BF485" s="488"/>
      <c r="BG485" s="488"/>
      <c r="BH485" s="488"/>
      <c r="BI485" s="488"/>
    </row>
    <row r="486" spans="1:61" ht="30">
      <c r="A486" s="405">
        <f t="shared" si="122"/>
        <v>467</v>
      </c>
      <c r="B486" s="497" t="s">
        <v>270</v>
      </c>
      <c r="C486" s="498" t="s">
        <v>271</v>
      </c>
      <c r="D486" s="407" t="s">
        <v>299</v>
      </c>
      <c r="E486" s="407">
        <v>1.5</v>
      </c>
      <c r="F486" s="499" t="s">
        <v>271</v>
      </c>
      <c r="G486" s="409" t="s">
        <v>299</v>
      </c>
      <c r="H486" s="410">
        <v>1.5</v>
      </c>
      <c r="I486" s="410">
        <v>2.839</v>
      </c>
      <c r="J486" s="410">
        <f t="shared" si="123"/>
        <v>4.2584999999999997</v>
      </c>
      <c r="K486" s="410"/>
      <c r="L486" s="410" t="s">
        <v>299</v>
      </c>
      <c r="M486" s="410"/>
      <c r="N486" s="410"/>
      <c r="O486" s="410"/>
      <c r="P486" s="410">
        <v>1.5</v>
      </c>
      <c r="Q486" s="410"/>
      <c r="R486" s="410"/>
      <c r="S486" s="410"/>
      <c r="T486" s="410"/>
      <c r="U486" s="410"/>
      <c r="V486" s="410"/>
      <c r="W486" s="410"/>
      <c r="X486" s="410"/>
      <c r="Y486" s="410"/>
      <c r="Z486" s="625"/>
      <c r="AA486" s="649">
        <f t="shared" si="130"/>
        <v>4.2584999999999997</v>
      </c>
      <c r="AB486" s="411">
        <f t="shared" si="125"/>
        <v>1.5</v>
      </c>
      <c r="AC486" s="412">
        <f t="shared" si="131"/>
        <v>0</v>
      </c>
      <c r="AD486" s="413">
        <f t="shared" si="132"/>
        <v>0</v>
      </c>
      <c r="AE486" s="655" t="s">
        <v>410</v>
      </c>
      <c r="AF486" s="685">
        <f t="shared" si="126"/>
        <v>0</v>
      </c>
      <c r="AG486" s="474">
        <f t="shared" si="127"/>
        <v>0</v>
      </c>
      <c r="AH486" s="475">
        <f t="shared" si="133"/>
        <v>1.5</v>
      </c>
      <c r="AI486" s="487"/>
      <c r="AJ486" s="488"/>
      <c r="AK486" s="488"/>
      <c r="AL486" s="488"/>
      <c r="AM486" s="488"/>
      <c r="AN486" s="488"/>
      <c r="AO486" s="488"/>
      <c r="AP486" s="488"/>
      <c r="AQ486" s="488"/>
      <c r="AR486" s="488"/>
      <c r="AS486" s="488"/>
      <c r="AT486" s="488"/>
      <c r="AU486" s="488"/>
      <c r="AV486" s="488"/>
      <c r="AW486" s="488"/>
      <c r="AX486" s="488"/>
      <c r="AY486" s="488"/>
      <c r="AZ486" s="488"/>
      <c r="BA486" s="488"/>
      <c r="BB486" s="488"/>
      <c r="BC486" s="488"/>
      <c r="BD486" s="488"/>
      <c r="BE486" s="488"/>
      <c r="BF486" s="488"/>
      <c r="BG486" s="488"/>
      <c r="BH486" s="488"/>
      <c r="BI486" s="488"/>
    </row>
    <row r="487" spans="1:61" ht="45">
      <c r="A487" s="405">
        <f t="shared" si="122"/>
        <v>468</v>
      </c>
      <c r="B487" s="497" t="s">
        <v>272</v>
      </c>
      <c r="C487" s="498" t="s">
        <v>273</v>
      </c>
      <c r="D487" s="407" t="s">
        <v>294</v>
      </c>
      <c r="E487" s="407">
        <v>2</v>
      </c>
      <c r="F487" s="499" t="s">
        <v>273</v>
      </c>
      <c r="G487" s="409" t="s">
        <v>294</v>
      </c>
      <c r="H487" s="410">
        <v>2</v>
      </c>
      <c r="I487" s="410">
        <v>1.7949999999999999</v>
      </c>
      <c r="J487" s="410">
        <f t="shared" si="123"/>
        <v>3.59</v>
      </c>
      <c r="K487" s="410"/>
      <c r="L487" s="410" t="s">
        <v>294</v>
      </c>
      <c r="M487" s="410"/>
      <c r="N487" s="410"/>
      <c r="O487" s="410"/>
      <c r="P487" s="410">
        <v>2</v>
      </c>
      <c r="Q487" s="410"/>
      <c r="R487" s="410"/>
      <c r="S487" s="410"/>
      <c r="T487" s="410"/>
      <c r="U487" s="410"/>
      <c r="V487" s="410"/>
      <c r="W487" s="410"/>
      <c r="X487" s="410"/>
      <c r="Y487" s="410"/>
      <c r="Z487" s="625"/>
      <c r="AA487" s="649">
        <f t="shared" si="130"/>
        <v>3.59</v>
      </c>
      <c r="AB487" s="411">
        <f t="shared" si="125"/>
        <v>2</v>
      </c>
      <c r="AC487" s="412">
        <f t="shared" si="131"/>
        <v>0</v>
      </c>
      <c r="AD487" s="413">
        <f t="shared" si="132"/>
        <v>0</v>
      </c>
      <c r="AE487" s="655" t="s">
        <v>410</v>
      </c>
      <c r="AF487" s="685">
        <f t="shared" si="126"/>
        <v>0</v>
      </c>
      <c r="AG487" s="474">
        <f t="shared" si="127"/>
        <v>0</v>
      </c>
      <c r="AH487" s="475">
        <f t="shared" si="133"/>
        <v>2</v>
      </c>
      <c r="AI487" s="487"/>
      <c r="AJ487" s="488"/>
      <c r="AK487" s="488"/>
      <c r="AL487" s="488"/>
      <c r="AM487" s="488"/>
      <c r="AN487" s="488"/>
      <c r="AO487" s="488"/>
      <c r="AP487" s="488"/>
      <c r="AQ487" s="488"/>
      <c r="AR487" s="488"/>
      <c r="AS487" s="488"/>
      <c r="AT487" s="488"/>
      <c r="AU487" s="488"/>
      <c r="AV487" s="488"/>
      <c r="AW487" s="488"/>
      <c r="AX487" s="488"/>
      <c r="AY487" s="488"/>
      <c r="AZ487" s="488"/>
      <c r="BA487" s="488"/>
      <c r="BB487" s="488"/>
      <c r="BC487" s="488"/>
      <c r="BD487" s="488"/>
      <c r="BE487" s="488"/>
      <c r="BF487" s="488"/>
      <c r="BG487" s="488"/>
      <c r="BH487" s="488"/>
      <c r="BI487" s="488"/>
    </row>
    <row r="488" spans="1:61" ht="60">
      <c r="A488" s="405">
        <f t="shared" si="122"/>
        <v>469</v>
      </c>
      <c r="B488" s="497" t="s">
        <v>274</v>
      </c>
      <c r="C488" s="498" t="s">
        <v>275</v>
      </c>
      <c r="D488" s="407" t="s">
        <v>294</v>
      </c>
      <c r="E488" s="407">
        <v>12</v>
      </c>
      <c r="F488" s="499" t="s">
        <v>275</v>
      </c>
      <c r="G488" s="409" t="s">
        <v>294</v>
      </c>
      <c r="H488" s="410">
        <v>12</v>
      </c>
      <c r="I488" s="410">
        <v>0.14299999999999999</v>
      </c>
      <c r="J488" s="410">
        <f t="shared" si="123"/>
        <v>1.7159999999999997</v>
      </c>
      <c r="K488" s="410"/>
      <c r="L488" s="410" t="s">
        <v>294</v>
      </c>
      <c r="M488" s="410"/>
      <c r="N488" s="410"/>
      <c r="O488" s="410"/>
      <c r="P488" s="410">
        <v>12</v>
      </c>
      <c r="Q488" s="410"/>
      <c r="R488" s="410"/>
      <c r="S488" s="410"/>
      <c r="T488" s="410"/>
      <c r="U488" s="410"/>
      <c r="V488" s="410"/>
      <c r="W488" s="410"/>
      <c r="X488" s="410"/>
      <c r="Y488" s="410"/>
      <c r="Z488" s="625"/>
      <c r="AA488" s="649">
        <f t="shared" si="130"/>
        <v>1.7159999999999997</v>
      </c>
      <c r="AB488" s="411">
        <f t="shared" si="125"/>
        <v>12</v>
      </c>
      <c r="AC488" s="412">
        <f t="shared" si="131"/>
        <v>0</v>
      </c>
      <c r="AD488" s="413">
        <f t="shared" si="132"/>
        <v>0</v>
      </c>
      <c r="AE488" s="655" t="s">
        <v>410</v>
      </c>
      <c r="AF488" s="685">
        <f t="shared" si="126"/>
        <v>0</v>
      </c>
      <c r="AG488" s="474">
        <f t="shared" si="127"/>
        <v>0</v>
      </c>
      <c r="AH488" s="475">
        <f t="shared" si="133"/>
        <v>12</v>
      </c>
      <c r="AI488" s="487"/>
      <c r="AJ488" s="488"/>
      <c r="AK488" s="488"/>
      <c r="AL488" s="488"/>
      <c r="AM488" s="488"/>
      <c r="AN488" s="488"/>
      <c r="AO488" s="488"/>
      <c r="AP488" s="488"/>
      <c r="AQ488" s="488"/>
      <c r="AR488" s="488"/>
      <c r="AS488" s="488"/>
      <c r="AT488" s="488"/>
      <c r="AU488" s="488"/>
      <c r="AV488" s="488"/>
      <c r="AW488" s="488"/>
      <c r="AX488" s="488"/>
      <c r="AY488" s="488"/>
      <c r="AZ488" s="488"/>
      <c r="BA488" s="488"/>
      <c r="BB488" s="488"/>
      <c r="BC488" s="488"/>
      <c r="BD488" s="488"/>
      <c r="BE488" s="488"/>
      <c r="BF488" s="488"/>
      <c r="BG488" s="488"/>
      <c r="BH488" s="488"/>
      <c r="BI488" s="488"/>
    </row>
    <row r="489" spans="1:61" ht="45">
      <c r="A489" s="405">
        <f t="shared" si="122"/>
        <v>470</v>
      </c>
      <c r="B489" s="497" t="s">
        <v>276</v>
      </c>
      <c r="C489" s="498" t="s">
        <v>277</v>
      </c>
      <c r="D489" s="407" t="s">
        <v>300</v>
      </c>
      <c r="E489" s="407">
        <v>1</v>
      </c>
      <c r="F489" s="499" t="s">
        <v>277</v>
      </c>
      <c r="G489" s="409" t="s">
        <v>300</v>
      </c>
      <c r="H489" s="410">
        <v>1</v>
      </c>
      <c r="I489" s="410">
        <v>27.72</v>
      </c>
      <c r="J489" s="410">
        <f t="shared" si="123"/>
        <v>27.72</v>
      </c>
      <c r="K489" s="410"/>
      <c r="L489" s="410" t="s">
        <v>300</v>
      </c>
      <c r="M489" s="410"/>
      <c r="N489" s="410"/>
      <c r="O489" s="410"/>
      <c r="P489" s="410">
        <v>1</v>
      </c>
      <c r="Q489" s="410"/>
      <c r="R489" s="410"/>
      <c r="S489" s="410"/>
      <c r="T489" s="410"/>
      <c r="U489" s="410"/>
      <c r="V489" s="410"/>
      <c r="W489" s="410"/>
      <c r="X489" s="410"/>
      <c r="Y489" s="410"/>
      <c r="Z489" s="625"/>
      <c r="AA489" s="649">
        <f t="shared" si="130"/>
        <v>27.72</v>
      </c>
      <c r="AB489" s="411">
        <f t="shared" si="125"/>
        <v>1</v>
      </c>
      <c r="AC489" s="412">
        <f t="shared" si="131"/>
        <v>0</v>
      </c>
      <c r="AD489" s="413">
        <f t="shared" si="132"/>
        <v>0</v>
      </c>
      <c r="AE489" s="655" t="s">
        <v>410</v>
      </c>
      <c r="AF489" s="685">
        <f t="shared" si="126"/>
        <v>0</v>
      </c>
      <c r="AG489" s="474">
        <f t="shared" si="127"/>
        <v>0</v>
      </c>
      <c r="AH489" s="475">
        <f t="shared" si="133"/>
        <v>1</v>
      </c>
      <c r="AI489" s="487"/>
      <c r="AJ489" s="488"/>
      <c r="AK489" s="488"/>
      <c r="AL489" s="488"/>
      <c r="AM489" s="488"/>
      <c r="AN489" s="488"/>
      <c r="AO489" s="488"/>
      <c r="AP489" s="488"/>
      <c r="AQ489" s="488"/>
      <c r="AR489" s="488"/>
      <c r="AS489" s="488"/>
      <c r="AT489" s="488"/>
      <c r="AU489" s="488"/>
      <c r="AV489" s="488"/>
      <c r="AW489" s="488"/>
      <c r="AX489" s="488"/>
      <c r="AY489" s="488"/>
      <c r="AZ489" s="488"/>
      <c r="BA489" s="488"/>
      <c r="BB489" s="488"/>
      <c r="BC489" s="488"/>
      <c r="BD489" s="488"/>
      <c r="BE489" s="488"/>
      <c r="BF489" s="488"/>
      <c r="BG489" s="488"/>
      <c r="BH489" s="488"/>
      <c r="BI489" s="488"/>
    </row>
    <row r="490" spans="1:61" ht="30">
      <c r="A490" s="405">
        <f t="shared" si="122"/>
        <v>471</v>
      </c>
      <c r="B490" s="497" t="s">
        <v>278</v>
      </c>
      <c r="C490" s="498" t="s">
        <v>279</v>
      </c>
      <c r="D490" s="407" t="s">
        <v>289</v>
      </c>
      <c r="E490" s="407">
        <v>8</v>
      </c>
      <c r="F490" s="499" t="s">
        <v>279</v>
      </c>
      <c r="G490" s="409" t="s">
        <v>289</v>
      </c>
      <c r="H490" s="410">
        <v>8</v>
      </c>
      <c r="I490" s="410">
        <v>0.55000000000000004</v>
      </c>
      <c r="J490" s="410">
        <f t="shared" si="123"/>
        <v>4.4000000000000004</v>
      </c>
      <c r="K490" s="410"/>
      <c r="L490" s="410" t="s">
        <v>289</v>
      </c>
      <c r="M490" s="410"/>
      <c r="N490" s="410"/>
      <c r="O490" s="410"/>
      <c r="P490" s="410">
        <v>8</v>
      </c>
      <c r="Q490" s="410"/>
      <c r="R490" s="410"/>
      <c r="S490" s="410"/>
      <c r="T490" s="410"/>
      <c r="U490" s="410"/>
      <c r="V490" s="410"/>
      <c r="W490" s="410"/>
      <c r="X490" s="410"/>
      <c r="Y490" s="410"/>
      <c r="Z490" s="625"/>
      <c r="AA490" s="649">
        <f t="shared" si="130"/>
        <v>4.4000000000000004</v>
      </c>
      <c r="AB490" s="411">
        <f t="shared" si="125"/>
        <v>8</v>
      </c>
      <c r="AC490" s="412">
        <f t="shared" si="131"/>
        <v>0</v>
      </c>
      <c r="AD490" s="413">
        <f t="shared" si="132"/>
        <v>0</v>
      </c>
      <c r="AE490" s="655" t="s">
        <v>410</v>
      </c>
      <c r="AF490" s="685">
        <f t="shared" si="126"/>
        <v>0</v>
      </c>
      <c r="AG490" s="474">
        <f t="shared" si="127"/>
        <v>0</v>
      </c>
      <c r="AH490" s="475">
        <f t="shared" si="133"/>
        <v>8</v>
      </c>
      <c r="AI490" s="487"/>
      <c r="AJ490" s="488"/>
      <c r="AK490" s="488"/>
      <c r="AL490" s="488"/>
      <c r="AM490" s="488"/>
      <c r="AN490" s="488"/>
      <c r="AO490" s="488"/>
      <c r="AP490" s="488"/>
      <c r="AQ490" s="488"/>
      <c r="AR490" s="488"/>
      <c r="AS490" s="488"/>
      <c r="AT490" s="488"/>
      <c r="AU490" s="488"/>
      <c r="AV490" s="488"/>
      <c r="AW490" s="488"/>
      <c r="AX490" s="488"/>
      <c r="AY490" s="488"/>
      <c r="AZ490" s="488"/>
      <c r="BA490" s="488"/>
      <c r="BB490" s="488"/>
      <c r="BC490" s="488"/>
      <c r="BD490" s="488"/>
      <c r="BE490" s="488"/>
      <c r="BF490" s="488"/>
      <c r="BG490" s="488"/>
      <c r="BH490" s="488"/>
      <c r="BI490" s="488"/>
    </row>
    <row r="491" spans="1:61" ht="30">
      <c r="A491" s="405">
        <f t="shared" si="122"/>
        <v>472</v>
      </c>
      <c r="B491" s="497" t="s">
        <v>266</v>
      </c>
      <c r="C491" s="498" t="s">
        <v>267</v>
      </c>
      <c r="D491" s="407" t="s">
        <v>294</v>
      </c>
      <c r="E491" s="407">
        <v>3</v>
      </c>
      <c r="F491" s="499" t="s">
        <v>267</v>
      </c>
      <c r="G491" s="409" t="s">
        <v>294</v>
      </c>
      <c r="H491" s="410">
        <v>3</v>
      </c>
      <c r="I491" s="410">
        <v>1.33</v>
      </c>
      <c r="J491" s="410">
        <f t="shared" si="123"/>
        <v>3.99</v>
      </c>
      <c r="K491" s="410"/>
      <c r="L491" s="410" t="s">
        <v>294</v>
      </c>
      <c r="M491" s="410"/>
      <c r="N491" s="410"/>
      <c r="O491" s="410"/>
      <c r="P491" s="410">
        <v>3</v>
      </c>
      <c r="Q491" s="410"/>
      <c r="R491" s="410"/>
      <c r="S491" s="410"/>
      <c r="T491" s="410"/>
      <c r="U491" s="410"/>
      <c r="V491" s="410"/>
      <c r="W491" s="410"/>
      <c r="X491" s="410"/>
      <c r="Y491" s="410"/>
      <c r="Z491" s="625"/>
      <c r="AA491" s="649">
        <f t="shared" si="130"/>
        <v>3.99</v>
      </c>
      <c r="AB491" s="411">
        <f t="shared" si="125"/>
        <v>3</v>
      </c>
      <c r="AC491" s="412">
        <f t="shared" si="131"/>
        <v>0</v>
      </c>
      <c r="AD491" s="413">
        <f t="shared" si="132"/>
        <v>0</v>
      </c>
      <c r="AE491" s="655" t="s">
        <v>410</v>
      </c>
      <c r="AF491" s="685">
        <f t="shared" si="126"/>
        <v>0</v>
      </c>
      <c r="AG491" s="474">
        <f t="shared" si="127"/>
        <v>0</v>
      </c>
      <c r="AH491" s="475">
        <f t="shared" si="133"/>
        <v>3</v>
      </c>
      <c r="AI491" s="487"/>
      <c r="AJ491" s="488"/>
      <c r="AK491" s="488"/>
      <c r="AL491" s="488"/>
      <c r="AM491" s="488"/>
      <c r="AN491" s="488"/>
      <c r="AO491" s="488"/>
      <c r="AP491" s="488"/>
      <c r="AQ491" s="488"/>
      <c r="AR491" s="488"/>
      <c r="AS491" s="488"/>
      <c r="AT491" s="488"/>
      <c r="AU491" s="488"/>
      <c r="AV491" s="488"/>
      <c r="AW491" s="488"/>
      <c r="AX491" s="488"/>
      <c r="AY491" s="488"/>
      <c r="AZ491" s="488"/>
      <c r="BA491" s="488"/>
      <c r="BB491" s="488"/>
      <c r="BC491" s="488"/>
      <c r="BD491" s="488"/>
      <c r="BE491" s="488"/>
      <c r="BF491" s="488"/>
      <c r="BG491" s="488"/>
      <c r="BH491" s="488"/>
      <c r="BI491" s="488"/>
    </row>
    <row r="492" spans="1:61" s="65" customFormat="1">
      <c r="A492" s="397">
        <f t="shared" si="122"/>
        <v>473</v>
      </c>
      <c r="B492" s="501"/>
      <c r="C492" s="502" t="s">
        <v>280</v>
      </c>
      <c r="D492" s="423"/>
      <c r="E492" s="423"/>
      <c r="F492" s="503" t="s">
        <v>280</v>
      </c>
      <c r="G492" s="424"/>
      <c r="H492" s="425"/>
      <c r="I492" s="425"/>
      <c r="J492" s="425"/>
      <c r="K492" s="425"/>
      <c r="L492" s="425"/>
      <c r="M492" s="425"/>
      <c r="N492" s="425"/>
      <c r="O492" s="425"/>
      <c r="P492" s="425"/>
      <c r="Q492" s="425"/>
      <c r="R492" s="425"/>
      <c r="S492" s="425"/>
      <c r="T492" s="425"/>
      <c r="U492" s="425"/>
      <c r="V492" s="425"/>
      <c r="W492" s="425"/>
      <c r="X492" s="425"/>
      <c r="Y492" s="425"/>
      <c r="Z492" s="631"/>
      <c r="AA492" s="663"/>
      <c r="AB492" s="426"/>
      <c r="AC492" s="427"/>
      <c r="AD492" s="424"/>
      <c r="AE492" s="642"/>
      <c r="AF492" s="687">
        <f t="shared" si="126"/>
        <v>0</v>
      </c>
      <c r="AG492" s="476"/>
      <c r="AH492" s="477"/>
      <c r="AI492" s="485"/>
      <c r="AJ492" s="486"/>
      <c r="AK492" s="486"/>
      <c r="AL492" s="486"/>
      <c r="AM492" s="486"/>
      <c r="AN492" s="486"/>
      <c r="AO492" s="486"/>
      <c r="AP492" s="486"/>
      <c r="AQ492" s="486"/>
      <c r="AR492" s="486"/>
      <c r="AS492" s="486"/>
      <c r="AT492" s="486"/>
      <c r="AU492" s="486"/>
      <c r="AV492" s="486"/>
      <c r="AW492" s="486"/>
      <c r="AX492" s="486"/>
      <c r="AY492" s="486"/>
      <c r="AZ492" s="486"/>
      <c r="BA492" s="486"/>
      <c r="BB492" s="486"/>
      <c r="BC492" s="486"/>
      <c r="BD492" s="486"/>
      <c r="BE492" s="486"/>
      <c r="BF492" s="486"/>
      <c r="BG492" s="486"/>
      <c r="BH492" s="486"/>
      <c r="BI492" s="486"/>
    </row>
    <row r="493" spans="1:61" ht="60">
      <c r="A493" s="405">
        <f t="shared" si="122"/>
        <v>474</v>
      </c>
      <c r="B493" s="497" t="s">
        <v>274</v>
      </c>
      <c r="C493" s="498" t="s">
        <v>275</v>
      </c>
      <c r="D493" s="407" t="s">
        <v>294</v>
      </c>
      <c r="E493" s="407">
        <v>4</v>
      </c>
      <c r="F493" s="499" t="s">
        <v>275</v>
      </c>
      <c r="G493" s="409" t="s">
        <v>294</v>
      </c>
      <c r="H493" s="410">
        <v>4</v>
      </c>
      <c r="I493" s="410">
        <v>0.14299999999999999</v>
      </c>
      <c r="J493" s="410">
        <f t="shared" si="123"/>
        <v>0.57199999999999995</v>
      </c>
      <c r="K493" s="410"/>
      <c r="L493" s="410" t="s">
        <v>294</v>
      </c>
      <c r="M493" s="410"/>
      <c r="N493" s="410"/>
      <c r="O493" s="410"/>
      <c r="P493" s="410">
        <v>4</v>
      </c>
      <c r="Q493" s="410"/>
      <c r="R493" s="410"/>
      <c r="S493" s="410"/>
      <c r="T493" s="410"/>
      <c r="U493" s="410"/>
      <c r="V493" s="410"/>
      <c r="W493" s="410"/>
      <c r="X493" s="410"/>
      <c r="Y493" s="410"/>
      <c r="Z493" s="625"/>
      <c r="AA493" s="649">
        <f t="shared" ref="AA493:AA500" si="134">J493</f>
        <v>0.57199999999999995</v>
      </c>
      <c r="AB493" s="411">
        <f t="shared" si="125"/>
        <v>4</v>
      </c>
      <c r="AC493" s="412">
        <f t="shared" ref="AC493:AC500" si="135">H493-AB493</f>
        <v>0</v>
      </c>
      <c r="AD493" s="413">
        <f t="shared" ref="AD493:AD500" si="136">E493-AB493</f>
        <v>0</v>
      </c>
      <c r="AE493" s="655" t="s">
        <v>410</v>
      </c>
      <c r="AF493" s="685">
        <f t="shared" si="126"/>
        <v>0</v>
      </c>
      <c r="AG493" s="474">
        <f t="shared" si="127"/>
        <v>0</v>
      </c>
      <c r="AH493" s="475">
        <f t="shared" ref="AH493:AH500" si="137">AB493-AG493</f>
        <v>4</v>
      </c>
      <c r="AI493" s="487"/>
      <c r="AJ493" s="488"/>
      <c r="AK493" s="488"/>
      <c r="AL493" s="488"/>
      <c r="AM493" s="488"/>
      <c r="AN493" s="488"/>
      <c r="AO493" s="488"/>
      <c r="AP493" s="488"/>
      <c r="AQ493" s="488"/>
      <c r="AR493" s="488"/>
      <c r="AS493" s="488"/>
      <c r="AT493" s="488"/>
      <c r="AU493" s="488"/>
      <c r="AV493" s="488"/>
      <c r="AW493" s="488"/>
      <c r="AX493" s="488"/>
      <c r="AY493" s="488"/>
      <c r="AZ493" s="488"/>
      <c r="BA493" s="488"/>
      <c r="BB493" s="488"/>
      <c r="BC493" s="488"/>
      <c r="BD493" s="488"/>
      <c r="BE493" s="488"/>
      <c r="BF493" s="488"/>
      <c r="BG493" s="488"/>
      <c r="BH493" s="488"/>
      <c r="BI493" s="488"/>
    </row>
    <row r="494" spans="1:61" ht="45">
      <c r="A494" s="405">
        <f t="shared" si="122"/>
        <v>475</v>
      </c>
      <c r="B494" s="497" t="s">
        <v>281</v>
      </c>
      <c r="C494" s="498" t="s">
        <v>282</v>
      </c>
      <c r="D494" s="407" t="s">
        <v>289</v>
      </c>
      <c r="E494" s="407">
        <v>0.21</v>
      </c>
      <c r="F494" s="499" t="s">
        <v>282</v>
      </c>
      <c r="G494" s="409" t="s">
        <v>289</v>
      </c>
      <c r="H494" s="410">
        <v>0.21</v>
      </c>
      <c r="I494" s="410">
        <v>2.8119999999999998</v>
      </c>
      <c r="J494" s="410">
        <f t="shared" si="123"/>
        <v>0.59051999999999993</v>
      </c>
      <c r="K494" s="410"/>
      <c r="L494" s="410" t="s">
        <v>289</v>
      </c>
      <c r="M494" s="410"/>
      <c r="N494" s="410"/>
      <c r="O494" s="410"/>
      <c r="P494" s="410">
        <v>0.21</v>
      </c>
      <c r="Q494" s="410"/>
      <c r="R494" s="410"/>
      <c r="S494" s="410"/>
      <c r="T494" s="410"/>
      <c r="U494" s="410"/>
      <c r="V494" s="410"/>
      <c r="W494" s="410"/>
      <c r="X494" s="410"/>
      <c r="Y494" s="410"/>
      <c r="Z494" s="625"/>
      <c r="AA494" s="649">
        <f t="shared" si="134"/>
        <v>0.59051999999999993</v>
      </c>
      <c r="AB494" s="411">
        <f t="shared" si="125"/>
        <v>0.21</v>
      </c>
      <c r="AC494" s="412">
        <f t="shared" si="135"/>
        <v>0</v>
      </c>
      <c r="AD494" s="413">
        <f t="shared" si="136"/>
        <v>0</v>
      </c>
      <c r="AE494" s="655" t="s">
        <v>410</v>
      </c>
      <c r="AF494" s="685">
        <f t="shared" si="126"/>
        <v>0</v>
      </c>
      <c r="AG494" s="474">
        <f t="shared" si="127"/>
        <v>0</v>
      </c>
      <c r="AH494" s="475">
        <f t="shared" si="137"/>
        <v>0.21</v>
      </c>
      <c r="AI494" s="487"/>
      <c r="AJ494" s="488"/>
      <c r="AK494" s="488"/>
      <c r="AL494" s="488"/>
      <c r="AM494" s="488"/>
      <c r="AN494" s="488"/>
      <c r="AO494" s="488"/>
      <c r="AP494" s="488"/>
      <c r="AQ494" s="488"/>
      <c r="AR494" s="488"/>
      <c r="AS494" s="488"/>
      <c r="AT494" s="488"/>
      <c r="AU494" s="488"/>
      <c r="AV494" s="488"/>
      <c r="AW494" s="488"/>
      <c r="AX494" s="488"/>
      <c r="AY494" s="488"/>
      <c r="AZ494" s="488"/>
      <c r="BA494" s="488"/>
      <c r="BB494" s="488"/>
      <c r="BC494" s="488"/>
      <c r="BD494" s="488"/>
      <c r="BE494" s="488"/>
      <c r="BF494" s="488"/>
      <c r="BG494" s="488"/>
      <c r="BH494" s="488"/>
      <c r="BI494" s="488"/>
    </row>
    <row r="495" spans="1:61" ht="30">
      <c r="A495" s="405">
        <f t="shared" si="122"/>
        <v>476</v>
      </c>
      <c r="B495" s="497" t="s">
        <v>9</v>
      </c>
      <c r="C495" s="498" t="s">
        <v>4</v>
      </c>
      <c r="D495" s="407" t="s">
        <v>290</v>
      </c>
      <c r="E495" s="407">
        <v>0.92400000000000004</v>
      </c>
      <c r="F495" s="499" t="s">
        <v>4</v>
      </c>
      <c r="G495" s="409" t="s">
        <v>290</v>
      </c>
      <c r="H495" s="410">
        <v>0.92400000000000004</v>
      </c>
      <c r="I495" s="410">
        <v>0.03</v>
      </c>
      <c r="J495" s="410">
        <f t="shared" si="123"/>
        <v>2.7720000000000002E-2</v>
      </c>
      <c r="K495" s="410"/>
      <c r="L495" s="410" t="s">
        <v>290</v>
      </c>
      <c r="M495" s="410"/>
      <c r="N495" s="410"/>
      <c r="O495" s="410"/>
      <c r="P495" s="410">
        <v>0.92400000000000004</v>
      </c>
      <c r="Q495" s="410"/>
      <c r="R495" s="410"/>
      <c r="S495" s="410"/>
      <c r="T495" s="410"/>
      <c r="U495" s="410"/>
      <c r="V495" s="410"/>
      <c r="W495" s="410"/>
      <c r="X495" s="410"/>
      <c r="Y495" s="410"/>
      <c r="Z495" s="625"/>
      <c r="AA495" s="649">
        <f t="shared" si="134"/>
        <v>2.7720000000000002E-2</v>
      </c>
      <c r="AB495" s="411">
        <f t="shared" si="125"/>
        <v>0.92400000000000004</v>
      </c>
      <c r="AC495" s="412">
        <f t="shared" si="135"/>
        <v>0</v>
      </c>
      <c r="AD495" s="413">
        <f t="shared" si="136"/>
        <v>0</v>
      </c>
      <c r="AE495" s="655" t="s">
        <v>410</v>
      </c>
      <c r="AF495" s="685">
        <f t="shared" si="126"/>
        <v>0</v>
      </c>
      <c r="AG495" s="474">
        <f t="shared" si="127"/>
        <v>0</v>
      </c>
      <c r="AH495" s="475">
        <f t="shared" si="137"/>
        <v>0.92400000000000004</v>
      </c>
      <c r="AI495" s="487"/>
      <c r="AJ495" s="488"/>
      <c r="AK495" s="488"/>
      <c r="AL495" s="488"/>
      <c r="AM495" s="488"/>
      <c r="AN495" s="488"/>
      <c r="AO495" s="488"/>
      <c r="AP495" s="488"/>
      <c r="AQ495" s="488"/>
      <c r="AR495" s="488"/>
      <c r="AS495" s="488"/>
      <c r="AT495" s="488"/>
      <c r="AU495" s="488"/>
      <c r="AV495" s="488"/>
      <c r="AW495" s="488"/>
      <c r="AX495" s="488"/>
      <c r="AY495" s="488"/>
      <c r="AZ495" s="488"/>
      <c r="BA495" s="488"/>
      <c r="BB495" s="488"/>
      <c r="BC495" s="488"/>
      <c r="BD495" s="488"/>
      <c r="BE495" s="488"/>
      <c r="BF495" s="488"/>
      <c r="BG495" s="488"/>
      <c r="BH495" s="488"/>
      <c r="BI495" s="488"/>
    </row>
    <row r="496" spans="1:61" ht="45">
      <c r="A496" s="405">
        <f t="shared" si="122"/>
        <v>477</v>
      </c>
      <c r="B496" s="497" t="s">
        <v>268</v>
      </c>
      <c r="C496" s="498" t="s">
        <v>269</v>
      </c>
      <c r="D496" s="407" t="s">
        <v>291</v>
      </c>
      <c r="E496" s="407">
        <v>27</v>
      </c>
      <c r="F496" s="499" t="s">
        <v>269</v>
      </c>
      <c r="G496" s="409" t="s">
        <v>291</v>
      </c>
      <c r="H496" s="410">
        <v>27</v>
      </c>
      <c r="I496" s="410">
        <v>0.13400000000000001</v>
      </c>
      <c r="J496" s="410">
        <f t="shared" si="123"/>
        <v>3.6180000000000003</v>
      </c>
      <c r="K496" s="410"/>
      <c r="L496" s="410" t="s">
        <v>291</v>
      </c>
      <c r="M496" s="410"/>
      <c r="N496" s="410"/>
      <c r="O496" s="410"/>
      <c r="P496" s="410">
        <v>27</v>
      </c>
      <c r="Q496" s="410"/>
      <c r="R496" s="410"/>
      <c r="S496" s="410"/>
      <c r="T496" s="410"/>
      <c r="U496" s="410"/>
      <c r="V496" s="410"/>
      <c r="W496" s="410"/>
      <c r="X496" s="410"/>
      <c r="Y496" s="410"/>
      <c r="Z496" s="625"/>
      <c r="AA496" s="649">
        <f t="shared" si="134"/>
        <v>3.6180000000000003</v>
      </c>
      <c r="AB496" s="411">
        <f t="shared" si="125"/>
        <v>27</v>
      </c>
      <c r="AC496" s="412">
        <f t="shared" si="135"/>
        <v>0</v>
      </c>
      <c r="AD496" s="413">
        <f t="shared" si="136"/>
        <v>0</v>
      </c>
      <c r="AE496" s="655" t="s">
        <v>410</v>
      </c>
      <c r="AF496" s="685">
        <f t="shared" si="126"/>
        <v>0</v>
      </c>
      <c r="AG496" s="474">
        <f t="shared" si="127"/>
        <v>0</v>
      </c>
      <c r="AH496" s="475">
        <f t="shared" si="137"/>
        <v>27</v>
      </c>
      <c r="AI496" s="487"/>
      <c r="AJ496" s="488"/>
      <c r="AK496" s="488"/>
      <c r="AL496" s="488"/>
      <c r="AM496" s="488"/>
      <c r="AN496" s="488"/>
      <c r="AO496" s="488"/>
      <c r="AP496" s="488"/>
      <c r="AQ496" s="488"/>
      <c r="AR496" s="488"/>
      <c r="AS496" s="488"/>
      <c r="AT496" s="488"/>
      <c r="AU496" s="488"/>
      <c r="AV496" s="488"/>
      <c r="AW496" s="488"/>
      <c r="AX496" s="488"/>
      <c r="AY496" s="488"/>
      <c r="AZ496" s="488"/>
      <c r="BA496" s="488"/>
      <c r="BB496" s="488"/>
      <c r="BC496" s="488"/>
      <c r="BD496" s="488"/>
      <c r="BE496" s="488"/>
      <c r="BF496" s="488"/>
      <c r="BG496" s="488"/>
      <c r="BH496" s="488"/>
      <c r="BI496" s="488"/>
    </row>
    <row r="497" spans="1:61" ht="45">
      <c r="A497" s="405">
        <f t="shared" si="122"/>
        <v>478</v>
      </c>
      <c r="B497" s="497" t="s">
        <v>268</v>
      </c>
      <c r="C497" s="498" t="s">
        <v>269</v>
      </c>
      <c r="D497" s="407" t="s">
        <v>291</v>
      </c>
      <c r="E497" s="407">
        <v>111</v>
      </c>
      <c r="F497" s="499" t="s">
        <v>269</v>
      </c>
      <c r="G497" s="409" t="s">
        <v>291</v>
      </c>
      <c r="H497" s="410">
        <v>111</v>
      </c>
      <c r="I497" s="410">
        <v>0.13400000000000001</v>
      </c>
      <c r="J497" s="410">
        <f t="shared" si="123"/>
        <v>14.874000000000001</v>
      </c>
      <c r="K497" s="410"/>
      <c r="L497" s="410" t="s">
        <v>291</v>
      </c>
      <c r="M497" s="410"/>
      <c r="N497" s="410"/>
      <c r="O497" s="410"/>
      <c r="P497" s="410">
        <v>111</v>
      </c>
      <c r="Q497" s="410"/>
      <c r="R497" s="410"/>
      <c r="S497" s="410"/>
      <c r="T497" s="410"/>
      <c r="U497" s="410"/>
      <c r="V497" s="410"/>
      <c r="W497" s="410"/>
      <c r="X497" s="410"/>
      <c r="Y497" s="410"/>
      <c r="Z497" s="625"/>
      <c r="AA497" s="649">
        <f t="shared" si="134"/>
        <v>14.874000000000001</v>
      </c>
      <c r="AB497" s="411">
        <f t="shared" si="125"/>
        <v>111</v>
      </c>
      <c r="AC497" s="412">
        <f t="shared" si="135"/>
        <v>0</v>
      </c>
      <c r="AD497" s="413">
        <f t="shared" si="136"/>
        <v>0</v>
      </c>
      <c r="AE497" s="655" t="s">
        <v>410</v>
      </c>
      <c r="AF497" s="685">
        <f t="shared" si="126"/>
        <v>0</v>
      </c>
      <c r="AG497" s="474">
        <f t="shared" si="127"/>
        <v>0</v>
      </c>
      <c r="AH497" s="475">
        <f t="shared" si="137"/>
        <v>111</v>
      </c>
      <c r="AI497" s="487"/>
      <c r="AJ497" s="488"/>
      <c r="AK497" s="488"/>
      <c r="AL497" s="488"/>
      <c r="AM497" s="488"/>
      <c r="AN497" s="488"/>
      <c r="AO497" s="488"/>
      <c r="AP497" s="488"/>
      <c r="AQ497" s="488"/>
      <c r="AR497" s="488"/>
      <c r="AS497" s="488"/>
      <c r="AT497" s="488"/>
      <c r="AU497" s="488"/>
      <c r="AV497" s="488"/>
      <c r="AW497" s="488"/>
      <c r="AX497" s="488"/>
      <c r="AY497" s="488"/>
      <c r="AZ497" s="488"/>
      <c r="BA497" s="488"/>
      <c r="BB497" s="488"/>
      <c r="BC497" s="488"/>
      <c r="BD497" s="488"/>
      <c r="BE497" s="488"/>
      <c r="BF497" s="488"/>
      <c r="BG497" s="488"/>
      <c r="BH497" s="488"/>
      <c r="BI497" s="488"/>
    </row>
    <row r="498" spans="1:61" ht="30">
      <c r="A498" s="405">
        <f t="shared" si="122"/>
        <v>479</v>
      </c>
      <c r="B498" s="497" t="s">
        <v>283</v>
      </c>
      <c r="C498" s="498" t="s">
        <v>284</v>
      </c>
      <c r="D498" s="407" t="s">
        <v>299</v>
      </c>
      <c r="E498" s="407">
        <v>1.1200000000000001</v>
      </c>
      <c r="F498" s="499" t="s">
        <v>284</v>
      </c>
      <c r="G498" s="409" t="s">
        <v>299</v>
      </c>
      <c r="H498" s="410">
        <v>1.1200000000000001</v>
      </c>
      <c r="I498" s="410">
        <v>3.4940000000000002</v>
      </c>
      <c r="J498" s="410">
        <f t="shared" si="123"/>
        <v>3.9132800000000008</v>
      </c>
      <c r="K498" s="410"/>
      <c r="L498" s="410" t="s">
        <v>299</v>
      </c>
      <c r="M498" s="410"/>
      <c r="N498" s="410"/>
      <c r="O498" s="410"/>
      <c r="P498" s="410">
        <v>1.1200000000000001</v>
      </c>
      <c r="Q498" s="410"/>
      <c r="R498" s="410"/>
      <c r="S498" s="410"/>
      <c r="T498" s="410"/>
      <c r="U498" s="410"/>
      <c r="V498" s="410"/>
      <c r="W498" s="410"/>
      <c r="X498" s="410"/>
      <c r="Y498" s="410"/>
      <c r="Z498" s="625"/>
      <c r="AA498" s="649">
        <f t="shared" si="134"/>
        <v>3.9132800000000008</v>
      </c>
      <c r="AB498" s="411">
        <f t="shared" si="125"/>
        <v>1.1200000000000001</v>
      </c>
      <c r="AC498" s="412">
        <f t="shared" si="135"/>
        <v>0</v>
      </c>
      <c r="AD498" s="413">
        <f t="shared" si="136"/>
        <v>0</v>
      </c>
      <c r="AE498" s="655" t="s">
        <v>410</v>
      </c>
      <c r="AF498" s="685">
        <f t="shared" si="126"/>
        <v>0</v>
      </c>
      <c r="AG498" s="474">
        <f t="shared" si="127"/>
        <v>0</v>
      </c>
      <c r="AH498" s="475">
        <f t="shared" si="137"/>
        <v>1.1200000000000001</v>
      </c>
      <c r="AI498" s="487"/>
      <c r="AJ498" s="488"/>
      <c r="AK498" s="488"/>
      <c r="AL498" s="488"/>
      <c r="AM498" s="488"/>
      <c r="AN498" s="488"/>
      <c r="AO498" s="488"/>
      <c r="AP498" s="488"/>
      <c r="AQ498" s="488"/>
      <c r="AR498" s="488"/>
      <c r="AS498" s="488"/>
      <c r="AT498" s="488"/>
      <c r="AU498" s="488"/>
      <c r="AV498" s="488"/>
      <c r="AW498" s="488"/>
      <c r="AX498" s="488"/>
      <c r="AY498" s="488"/>
      <c r="AZ498" s="488"/>
      <c r="BA498" s="488"/>
      <c r="BB498" s="488"/>
      <c r="BC498" s="488"/>
      <c r="BD498" s="488"/>
      <c r="BE498" s="488"/>
      <c r="BF498" s="488"/>
      <c r="BG498" s="488"/>
      <c r="BH498" s="488"/>
      <c r="BI498" s="488"/>
    </row>
    <row r="499" spans="1:61" ht="30">
      <c r="A499" s="405">
        <f t="shared" si="122"/>
        <v>480</v>
      </c>
      <c r="B499" s="497" t="s">
        <v>285</v>
      </c>
      <c r="C499" s="498" t="s">
        <v>286</v>
      </c>
      <c r="D499" s="407" t="s">
        <v>299</v>
      </c>
      <c r="E499" s="407">
        <v>2.35</v>
      </c>
      <c r="F499" s="499" t="s">
        <v>286</v>
      </c>
      <c r="G499" s="409" t="s">
        <v>299</v>
      </c>
      <c r="H499" s="410">
        <v>2.35</v>
      </c>
      <c r="I499" s="410">
        <v>2.339</v>
      </c>
      <c r="J499" s="410">
        <f t="shared" si="123"/>
        <v>5.4966499999999998</v>
      </c>
      <c r="K499" s="410"/>
      <c r="L499" s="410" t="s">
        <v>299</v>
      </c>
      <c r="M499" s="410"/>
      <c r="N499" s="410"/>
      <c r="O499" s="410"/>
      <c r="P499" s="410">
        <v>2.35</v>
      </c>
      <c r="Q499" s="410"/>
      <c r="R499" s="410"/>
      <c r="S499" s="410"/>
      <c r="T499" s="410"/>
      <c r="U499" s="410"/>
      <c r="V499" s="410"/>
      <c r="W499" s="410"/>
      <c r="X499" s="410"/>
      <c r="Y499" s="410"/>
      <c r="Z499" s="625"/>
      <c r="AA499" s="649">
        <f t="shared" si="134"/>
        <v>5.4966499999999998</v>
      </c>
      <c r="AB499" s="411">
        <f t="shared" si="125"/>
        <v>2.35</v>
      </c>
      <c r="AC499" s="412">
        <f t="shared" si="135"/>
        <v>0</v>
      </c>
      <c r="AD499" s="413">
        <f t="shared" si="136"/>
        <v>0</v>
      </c>
      <c r="AE499" s="655" t="s">
        <v>410</v>
      </c>
      <c r="AF499" s="685">
        <f t="shared" si="126"/>
        <v>0</v>
      </c>
      <c r="AG499" s="474">
        <f t="shared" si="127"/>
        <v>0</v>
      </c>
      <c r="AH499" s="475">
        <f t="shared" si="137"/>
        <v>2.35</v>
      </c>
      <c r="AI499" s="487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/>
      <c r="AU499" s="488"/>
      <c r="AV499" s="488"/>
      <c r="AW499" s="488"/>
      <c r="AX499" s="488"/>
      <c r="AY499" s="488"/>
      <c r="AZ499" s="488"/>
      <c r="BA499" s="488"/>
      <c r="BB499" s="488"/>
      <c r="BC499" s="488"/>
      <c r="BD499" s="488"/>
      <c r="BE499" s="488"/>
      <c r="BF499" s="488"/>
      <c r="BG499" s="488"/>
      <c r="BH499" s="488"/>
      <c r="BI499" s="488"/>
    </row>
    <row r="500" spans="1:61" ht="60">
      <c r="A500" s="405">
        <f t="shared" si="122"/>
        <v>481</v>
      </c>
      <c r="B500" s="497" t="s">
        <v>274</v>
      </c>
      <c r="C500" s="498" t="s">
        <v>275</v>
      </c>
      <c r="D500" s="407" t="s">
        <v>294</v>
      </c>
      <c r="E500" s="407">
        <v>1</v>
      </c>
      <c r="F500" s="499" t="s">
        <v>275</v>
      </c>
      <c r="G500" s="409" t="s">
        <v>294</v>
      </c>
      <c r="H500" s="410">
        <v>1</v>
      </c>
      <c r="I500" s="410">
        <v>0.14299999999999999</v>
      </c>
      <c r="J500" s="410">
        <f t="shared" si="123"/>
        <v>0.14299999999999999</v>
      </c>
      <c r="K500" s="410"/>
      <c r="L500" s="410" t="s">
        <v>294</v>
      </c>
      <c r="M500" s="410"/>
      <c r="N500" s="410"/>
      <c r="O500" s="410"/>
      <c r="P500" s="410">
        <v>1</v>
      </c>
      <c r="Q500" s="410"/>
      <c r="R500" s="410"/>
      <c r="S500" s="410"/>
      <c r="T500" s="410"/>
      <c r="U500" s="410"/>
      <c r="V500" s="410"/>
      <c r="W500" s="410"/>
      <c r="X500" s="410"/>
      <c r="Y500" s="410"/>
      <c r="Z500" s="625"/>
      <c r="AA500" s="649">
        <f t="shared" si="134"/>
        <v>0.14299999999999999</v>
      </c>
      <c r="AB500" s="411">
        <f t="shared" si="125"/>
        <v>1</v>
      </c>
      <c r="AC500" s="412">
        <f t="shared" si="135"/>
        <v>0</v>
      </c>
      <c r="AD500" s="413">
        <f t="shared" si="136"/>
        <v>0</v>
      </c>
      <c r="AE500" s="655" t="s">
        <v>410</v>
      </c>
      <c r="AF500" s="685">
        <f t="shared" si="126"/>
        <v>0</v>
      </c>
      <c r="AG500" s="474">
        <f t="shared" si="127"/>
        <v>0</v>
      </c>
      <c r="AH500" s="475">
        <f t="shared" si="137"/>
        <v>1</v>
      </c>
      <c r="AI500" s="487"/>
      <c r="AJ500" s="488"/>
      <c r="AK500" s="488"/>
      <c r="AL500" s="488"/>
      <c r="AM500" s="488"/>
      <c r="AN500" s="488"/>
      <c r="AO500" s="488"/>
      <c r="AP500" s="488"/>
      <c r="AQ500" s="488"/>
      <c r="AR500" s="488"/>
      <c r="AS500" s="488"/>
      <c r="AT500" s="488"/>
      <c r="AU500" s="488"/>
      <c r="AV500" s="488"/>
      <c r="AW500" s="488"/>
      <c r="AX500" s="488"/>
      <c r="AY500" s="488"/>
      <c r="AZ500" s="488"/>
      <c r="BA500" s="488"/>
      <c r="BB500" s="488"/>
      <c r="BC500" s="488"/>
      <c r="BD500" s="488"/>
      <c r="BE500" s="488"/>
      <c r="BF500" s="488"/>
      <c r="BG500" s="488"/>
      <c r="BH500" s="488"/>
      <c r="BI500" s="488"/>
    </row>
    <row r="501" spans="1:61" s="65" customFormat="1">
      <c r="A501" s="397">
        <f t="shared" si="122"/>
        <v>482</v>
      </c>
      <c r="B501" s="501"/>
      <c r="C501" s="502" t="s">
        <v>287</v>
      </c>
      <c r="D501" s="423"/>
      <c r="E501" s="423"/>
      <c r="F501" s="503" t="s">
        <v>287</v>
      </c>
      <c r="G501" s="424"/>
      <c r="H501" s="425"/>
      <c r="I501" s="425"/>
      <c r="J501" s="425"/>
      <c r="K501" s="425"/>
      <c r="L501" s="425"/>
      <c r="M501" s="425"/>
      <c r="N501" s="425"/>
      <c r="O501" s="425"/>
      <c r="P501" s="425"/>
      <c r="Q501" s="425"/>
      <c r="R501" s="425"/>
      <c r="S501" s="425"/>
      <c r="T501" s="425"/>
      <c r="U501" s="425"/>
      <c r="V501" s="425"/>
      <c r="W501" s="425"/>
      <c r="X501" s="425"/>
      <c r="Y501" s="425"/>
      <c r="Z501" s="631"/>
      <c r="AA501" s="663"/>
      <c r="AB501" s="426"/>
      <c r="AC501" s="427"/>
      <c r="AD501" s="424"/>
      <c r="AE501" s="642"/>
      <c r="AF501" s="687">
        <f t="shared" si="126"/>
        <v>0</v>
      </c>
      <c r="AG501" s="476"/>
      <c r="AH501" s="477"/>
      <c r="AI501" s="485"/>
      <c r="AJ501" s="486"/>
      <c r="AK501" s="486"/>
      <c r="AL501" s="486"/>
      <c r="AM501" s="486"/>
      <c r="AN501" s="486"/>
      <c r="AO501" s="486"/>
      <c r="AP501" s="486"/>
      <c r="AQ501" s="486"/>
      <c r="AR501" s="486"/>
      <c r="AS501" s="486"/>
      <c r="AT501" s="486"/>
      <c r="AU501" s="486"/>
      <c r="AV501" s="486"/>
      <c r="AW501" s="486"/>
      <c r="AX501" s="486"/>
      <c r="AY501" s="486"/>
      <c r="AZ501" s="486"/>
      <c r="BA501" s="486"/>
      <c r="BB501" s="486"/>
      <c r="BC501" s="486"/>
      <c r="BD501" s="486"/>
      <c r="BE501" s="486"/>
      <c r="BF501" s="486"/>
      <c r="BG501" s="486"/>
      <c r="BH501" s="486"/>
      <c r="BI501" s="486"/>
    </row>
    <row r="502" spans="1:61" ht="60">
      <c r="A502" s="405">
        <f t="shared" si="122"/>
        <v>483</v>
      </c>
      <c r="B502" s="497" t="s">
        <v>14</v>
      </c>
      <c r="C502" s="498" t="s">
        <v>15</v>
      </c>
      <c r="D502" s="407" t="s">
        <v>289</v>
      </c>
      <c r="E502" s="407">
        <v>2625</v>
      </c>
      <c r="F502" s="499" t="s">
        <v>15</v>
      </c>
      <c r="G502" s="409" t="s">
        <v>289</v>
      </c>
      <c r="H502" s="410">
        <v>2625</v>
      </c>
      <c r="I502" s="410">
        <v>0.36</v>
      </c>
      <c r="J502" s="410">
        <f t="shared" si="123"/>
        <v>945</v>
      </c>
      <c r="K502" s="410"/>
      <c r="L502" s="410" t="s">
        <v>289</v>
      </c>
      <c r="M502" s="410"/>
      <c r="N502" s="410"/>
      <c r="O502" s="410"/>
      <c r="P502" s="410">
        <v>200</v>
      </c>
      <c r="Q502" s="410">
        <v>1.960000000000008</v>
      </c>
      <c r="R502" s="410">
        <v>122.69</v>
      </c>
      <c r="S502" s="410"/>
      <c r="T502" s="410"/>
      <c r="U502" s="410"/>
      <c r="V502" s="410"/>
      <c r="W502" s="410"/>
      <c r="X502" s="410"/>
      <c r="Y502" s="410"/>
      <c r="Z502" s="625"/>
      <c r="AA502" s="649">
        <f t="shared" si="124"/>
        <v>116.87399999999998</v>
      </c>
      <c r="AB502" s="411">
        <f t="shared" si="125"/>
        <v>324.64999999999998</v>
      </c>
      <c r="AC502" s="412">
        <f>H502-AB502</f>
        <v>2300.35</v>
      </c>
      <c r="AD502" s="413">
        <f t="shared" ref="AD502:AD505" si="138">E502-AB502</f>
        <v>2300.35</v>
      </c>
      <c r="AE502" s="655" t="s">
        <v>414</v>
      </c>
      <c r="AF502" s="685">
        <f t="shared" si="126"/>
        <v>0</v>
      </c>
      <c r="AG502" s="474">
        <f t="shared" si="127"/>
        <v>0</v>
      </c>
      <c r="AH502" s="475">
        <f>AB502-AG502</f>
        <v>324.64999999999998</v>
      </c>
      <c r="AI502" s="487"/>
      <c r="AJ502" s="488"/>
      <c r="AK502" s="488"/>
      <c r="AL502" s="488"/>
      <c r="AM502" s="488"/>
      <c r="AN502" s="488"/>
      <c r="AO502" s="488"/>
      <c r="AP502" s="488"/>
      <c r="AQ502" s="488"/>
      <c r="AR502" s="488"/>
      <c r="AS502" s="488"/>
      <c r="AT502" s="488"/>
      <c r="AU502" s="488"/>
      <c r="AV502" s="488"/>
      <c r="AW502" s="488"/>
      <c r="AX502" s="488"/>
      <c r="AY502" s="488"/>
      <c r="AZ502" s="488"/>
      <c r="BA502" s="488"/>
      <c r="BB502" s="488"/>
      <c r="BC502" s="488"/>
      <c r="BD502" s="488"/>
      <c r="BE502" s="488"/>
      <c r="BF502" s="488"/>
      <c r="BG502" s="488"/>
      <c r="BH502" s="488"/>
      <c r="BI502" s="488"/>
    </row>
    <row r="503" spans="1:61" ht="30">
      <c r="A503" s="405">
        <f t="shared" si="122"/>
        <v>484</v>
      </c>
      <c r="B503" s="497" t="s">
        <v>18</v>
      </c>
      <c r="C503" s="498" t="s">
        <v>19</v>
      </c>
      <c r="D503" s="407" t="s">
        <v>289</v>
      </c>
      <c r="E503" s="407">
        <v>8.75</v>
      </c>
      <c r="F503" s="499" t="s">
        <v>19</v>
      </c>
      <c r="G503" s="409" t="s">
        <v>289</v>
      </c>
      <c r="H503" s="410">
        <v>8.75</v>
      </c>
      <c r="I503" s="410">
        <v>0.17</v>
      </c>
      <c r="J503" s="410">
        <f t="shared" si="123"/>
        <v>1.4875</v>
      </c>
      <c r="K503" s="418" t="s">
        <v>505</v>
      </c>
      <c r="L503" s="418" t="s">
        <v>651</v>
      </c>
      <c r="M503" s="418">
        <v>14.437500000000002</v>
      </c>
      <c r="N503" s="410"/>
      <c r="O503" s="410"/>
      <c r="P503" s="410"/>
      <c r="Q503" s="410">
        <v>18.02</v>
      </c>
      <c r="R503" s="410">
        <v>10.3</v>
      </c>
      <c r="S503" s="410"/>
      <c r="T503" s="410"/>
      <c r="U503" s="410"/>
      <c r="V503" s="410"/>
      <c r="W503" s="410"/>
      <c r="X503" s="410"/>
      <c r="Y503" s="410"/>
      <c r="Z503" s="625"/>
      <c r="AA503" s="649">
        <f t="shared" si="124"/>
        <v>4.8144</v>
      </c>
      <c r="AB503" s="411">
        <f t="shared" si="125"/>
        <v>28.32</v>
      </c>
      <c r="AC503" s="412">
        <f>H503-AB503</f>
        <v>-19.57</v>
      </c>
      <c r="AD503" s="413">
        <f t="shared" si="138"/>
        <v>-19.57</v>
      </c>
      <c r="AE503" s="655" t="s">
        <v>414</v>
      </c>
      <c r="AF503" s="685">
        <f t="shared" si="126"/>
        <v>0</v>
      </c>
      <c r="AG503" s="474">
        <f t="shared" si="127"/>
        <v>0</v>
      </c>
      <c r="AH503" s="475">
        <f>AB503-AG503</f>
        <v>28.32</v>
      </c>
      <c r="AI503" s="487"/>
      <c r="AJ503" s="488"/>
      <c r="AK503" s="488"/>
      <c r="AL503" s="488"/>
      <c r="AM503" s="488"/>
      <c r="AN503" s="488"/>
      <c r="AO503" s="488"/>
      <c r="AP503" s="488"/>
      <c r="AQ503" s="488"/>
      <c r="AR503" s="488"/>
      <c r="AS503" s="488"/>
      <c r="AT503" s="488"/>
      <c r="AU503" s="488"/>
      <c r="AV503" s="488"/>
      <c r="AW503" s="488"/>
      <c r="AX503" s="488"/>
      <c r="AY503" s="488"/>
      <c r="AZ503" s="488"/>
      <c r="BA503" s="488"/>
      <c r="BB503" s="488"/>
      <c r="BC503" s="488"/>
      <c r="BD503" s="488"/>
      <c r="BE503" s="488"/>
      <c r="BF503" s="488"/>
      <c r="BG503" s="488"/>
      <c r="BH503" s="488"/>
      <c r="BI503" s="488"/>
    </row>
    <row r="504" spans="1:61" ht="60">
      <c r="A504" s="405">
        <f t="shared" si="122"/>
        <v>485</v>
      </c>
      <c r="B504" s="497" t="s">
        <v>58</v>
      </c>
      <c r="C504" s="498" t="s">
        <v>59</v>
      </c>
      <c r="D504" s="407" t="s">
        <v>289</v>
      </c>
      <c r="E504" s="407">
        <v>262.5</v>
      </c>
      <c r="F504" s="499" t="s">
        <v>59</v>
      </c>
      <c r="G504" s="409" t="s">
        <v>289</v>
      </c>
      <c r="H504" s="410">
        <v>262.5</v>
      </c>
      <c r="I504" s="410">
        <v>0.17</v>
      </c>
      <c r="J504" s="410">
        <f t="shared" si="123"/>
        <v>44.625</v>
      </c>
      <c r="K504" s="418" t="s">
        <v>505</v>
      </c>
      <c r="L504" s="418" t="s">
        <v>651</v>
      </c>
      <c r="M504" s="418">
        <v>433.12500000000006</v>
      </c>
      <c r="N504" s="410"/>
      <c r="O504" s="410"/>
      <c r="P504" s="410">
        <v>23</v>
      </c>
      <c r="Q504" s="410">
        <v>84.51</v>
      </c>
      <c r="R504" s="410">
        <v>65.14</v>
      </c>
      <c r="S504" s="410"/>
      <c r="T504" s="410"/>
      <c r="U504" s="410"/>
      <c r="V504" s="410"/>
      <c r="W504" s="410"/>
      <c r="X504" s="410"/>
      <c r="Y504" s="410"/>
      <c r="Z504" s="625"/>
      <c r="AA504" s="649">
        <f t="shared" si="124"/>
        <v>29.350500000000004</v>
      </c>
      <c r="AB504" s="411">
        <f t="shared" si="125"/>
        <v>172.65</v>
      </c>
      <c r="AC504" s="412">
        <f>H504-AB504</f>
        <v>89.85</v>
      </c>
      <c r="AD504" s="413">
        <f t="shared" si="138"/>
        <v>89.85</v>
      </c>
      <c r="AE504" s="655" t="s">
        <v>414</v>
      </c>
      <c r="AF504" s="685">
        <f t="shared" si="126"/>
        <v>0</v>
      </c>
      <c r="AG504" s="474">
        <f t="shared" si="127"/>
        <v>0</v>
      </c>
      <c r="AH504" s="475">
        <f>AB504-AG504</f>
        <v>172.65</v>
      </c>
      <c r="AI504" s="487"/>
      <c r="AJ504" s="488"/>
      <c r="AK504" s="488"/>
      <c r="AL504" s="488"/>
      <c r="AM504" s="488"/>
      <c r="AN504" s="488"/>
      <c r="AO504" s="488"/>
      <c r="AP504" s="488"/>
      <c r="AQ504" s="488"/>
      <c r="AR504" s="488"/>
      <c r="AS504" s="488"/>
      <c r="AT504" s="488"/>
      <c r="AU504" s="488"/>
      <c r="AV504" s="488"/>
      <c r="AW504" s="488"/>
      <c r="AX504" s="488"/>
      <c r="AY504" s="488"/>
      <c r="AZ504" s="488"/>
      <c r="BA504" s="488"/>
      <c r="BB504" s="488"/>
      <c r="BC504" s="488"/>
      <c r="BD504" s="488"/>
      <c r="BE504" s="488"/>
      <c r="BF504" s="488"/>
      <c r="BG504" s="488"/>
      <c r="BH504" s="488"/>
      <c r="BI504" s="488"/>
    </row>
    <row r="505" spans="1:61" ht="30">
      <c r="A505" s="405">
        <f t="shared" si="122"/>
        <v>486</v>
      </c>
      <c r="B505" s="497" t="s">
        <v>62</v>
      </c>
      <c r="C505" s="498" t="s">
        <v>63</v>
      </c>
      <c r="D505" s="407" t="s">
        <v>289</v>
      </c>
      <c r="E505" s="407">
        <v>1700</v>
      </c>
      <c r="F505" s="499" t="s">
        <v>63</v>
      </c>
      <c r="G505" s="409" t="s">
        <v>289</v>
      </c>
      <c r="H505" s="410">
        <v>1700</v>
      </c>
      <c r="I505" s="410">
        <v>0.17</v>
      </c>
      <c r="J505" s="410">
        <f t="shared" si="123"/>
        <v>289</v>
      </c>
      <c r="K505" s="410"/>
      <c r="L505" s="410" t="s">
        <v>289</v>
      </c>
      <c r="M505" s="410"/>
      <c r="N505" s="410"/>
      <c r="O505" s="410"/>
      <c r="P505" s="410">
        <v>177</v>
      </c>
      <c r="Q505" s="410"/>
      <c r="R505" s="410">
        <v>18.239999999999998</v>
      </c>
      <c r="S505" s="410"/>
      <c r="T505" s="410"/>
      <c r="U505" s="410"/>
      <c r="V505" s="410"/>
      <c r="W505" s="410"/>
      <c r="X505" s="410"/>
      <c r="Y505" s="410"/>
      <c r="Z505" s="625"/>
      <c r="AA505" s="649">
        <f t="shared" si="124"/>
        <v>33.190800000000003</v>
      </c>
      <c r="AB505" s="411">
        <f t="shared" si="125"/>
        <v>195.24</v>
      </c>
      <c r="AC505" s="412">
        <f>H505-AB505</f>
        <v>1504.76</v>
      </c>
      <c r="AD505" s="413">
        <f t="shared" si="138"/>
        <v>1504.76</v>
      </c>
      <c r="AE505" s="655" t="s">
        <v>414</v>
      </c>
      <c r="AF505" s="685">
        <f t="shared" si="126"/>
        <v>0</v>
      </c>
      <c r="AG505" s="474">
        <f t="shared" si="127"/>
        <v>0</v>
      </c>
      <c r="AH505" s="475">
        <f>AB505-AG505</f>
        <v>195.24</v>
      </c>
      <c r="AI505" s="487"/>
      <c r="AJ505" s="488"/>
      <c r="AK505" s="488"/>
      <c r="AL505" s="488"/>
      <c r="AM505" s="488"/>
      <c r="AN505" s="488"/>
      <c r="AO505" s="488"/>
      <c r="AP505" s="488"/>
      <c r="AQ505" s="488"/>
      <c r="AR505" s="488"/>
      <c r="AS505" s="488"/>
      <c r="AT505" s="488"/>
      <c r="AU505" s="488"/>
      <c r="AV505" s="488"/>
      <c r="AW505" s="488"/>
      <c r="AX505" s="488"/>
      <c r="AY505" s="488"/>
      <c r="AZ505" s="488"/>
      <c r="BA505" s="488"/>
      <c r="BB505" s="488"/>
      <c r="BC505" s="488"/>
      <c r="BD505" s="488"/>
      <c r="BE505" s="488"/>
      <c r="BF505" s="488"/>
      <c r="BG505" s="488"/>
      <c r="BH505" s="488"/>
      <c r="BI505" s="488"/>
    </row>
    <row r="506" spans="1:61" s="65" customFormat="1">
      <c r="A506" s="397">
        <f t="shared" si="122"/>
        <v>487</v>
      </c>
      <c r="B506" s="501"/>
      <c r="C506" s="502" t="s">
        <v>184</v>
      </c>
      <c r="D506" s="423"/>
      <c r="E506" s="423"/>
      <c r="F506" s="503" t="s">
        <v>184</v>
      </c>
      <c r="G506" s="424"/>
      <c r="H506" s="425"/>
      <c r="I506" s="425"/>
      <c r="J506" s="425"/>
      <c r="K506" s="425"/>
      <c r="L506" s="425"/>
      <c r="M506" s="425"/>
      <c r="N506" s="425"/>
      <c r="O506" s="425"/>
      <c r="P506" s="425"/>
      <c r="Q506" s="425"/>
      <c r="R506" s="425"/>
      <c r="S506" s="425"/>
      <c r="T506" s="425"/>
      <c r="U506" s="425"/>
      <c r="V506" s="425"/>
      <c r="W506" s="425"/>
      <c r="X506" s="425"/>
      <c r="Y506" s="425"/>
      <c r="Z506" s="631"/>
      <c r="AA506" s="663"/>
      <c r="AB506" s="426"/>
      <c r="AC506" s="427"/>
      <c r="AD506" s="424"/>
      <c r="AE506" s="642"/>
      <c r="AF506" s="687">
        <f t="shared" si="126"/>
        <v>0</v>
      </c>
      <c r="AG506" s="476"/>
      <c r="AH506" s="477"/>
      <c r="AI506" s="485"/>
      <c r="AJ506" s="486"/>
      <c r="AK506" s="486"/>
      <c r="AL506" s="486"/>
      <c r="AM506" s="486"/>
      <c r="AN506" s="486"/>
      <c r="AO506" s="486"/>
      <c r="AP506" s="486"/>
      <c r="AQ506" s="486"/>
      <c r="AR506" s="486"/>
      <c r="AS506" s="486"/>
      <c r="AT506" s="486"/>
      <c r="AU506" s="486"/>
      <c r="AV506" s="486"/>
      <c r="AW506" s="486"/>
      <c r="AX506" s="486"/>
      <c r="AY506" s="486"/>
      <c r="AZ506" s="486"/>
      <c r="BA506" s="486"/>
      <c r="BB506" s="486"/>
      <c r="BC506" s="486"/>
      <c r="BD506" s="486"/>
      <c r="BE506" s="486"/>
      <c r="BF506" s="486"/>
      <c r="BG506" s="486"/>
      <c r="BH506" s="486"/>
      <c r="BI506" s="486"/>
    </row>
    <row r="507" spans="1:61" ht="60">
      <c r="A507" s="405">
        <f t="shared" si="122"/>
        <v>488</v>
      </c>
      <c r="B507" s="497" t="s">
        <v>14</v>
      </c>
      <c r="C507" s="498" t="s">
        <v>15</v>
      </c>
      <c r="D507" s="407" t="s">
        <v>289</v>
      </c>
      <c r="E507" s="407">
        <v>75</v>
      </c>
      <c r="F507" s="499" t="s">
        <v>15</v>
      </c>
      <c r="G507" s="409" t="s">
        <v>289</v>
      </c>
      <c r="H507" s="410">
        <v>75</v>
      </c>
      <c r="I507" s="410">
        <v>0.36</v>
      </c>
      <c r="J507" s="410">
        <f t="shared" si="123"/>
        <v>27</v>
      </c>
      <c r="K507" s="410"/>
      <c r="L507" s="410" t="s">
        <v>289</v>
      </c>
      <c r="M507" s="410"/>
      <c r="N507" s="410"/>
      <c r="O507" s="410">
        <v>58.5</v>
      </c>
      <c r="P507" s="410"/>
      <c r="Q507" s="410">
        <v>36.56</v>
      </c>
      <c r="R507" s="410">
        <v>108.16800000000001</v>
      </c>
      <c r="S507" s="410"/>
      <c r="T507" s="410"/>
      <c r="U507" s="410"/>
      <c r="V507" s="410"/>
      <c r="W507" s="410"/>
      <c r="X507" s="410"/>
      <c r="Y507" s="410"/>
      <c r="Z507" s="625"/>
      <c r="AA507" s="649">
        <f t="shared" si="124"/>
        <v>73.162080000000003</v>
      </c>
      <c r="AB507" s="411">
        <f t="shared" si="125"/>
        <v>203.22800000000001</v>
      </c>
      <c r="AC507" s="412">
        <f>H507-AB507</f>
        <v>-128.22800000000001</v>
      </c>
      <c r="AD507" s="413">
        <f t="shared" ref="AD507:AD510" si="139">E507-AB507</f>
        <v>-128.22800000000001</v>
      </c>
      <c r="AE507" s="655" t="s">
        <v>414</v>
      </c>
      <c r="AF507" s="685">
        <f t="shared" si="126"/>
        <v>0</v>
      </c>
      <c r="AG507" s="474">
        <f t="shared" si="127"/>
        <v>0</v>
      </c>
      <c r="AH507" s="475">
        <f>AB507-AG507</f>
        <v>203.22800000000001</v>
      </c>
      <c r="AI507" s="487"/>
      <c r="AJ507" s="488"/>
      <c r="AK507" s="488"/>
      <c r="AL507" s="488"/>
      <c r="AM507" s="488"/>
      <c r="AN507" s="488"/>
      <c r="AO507" s="488"/>
      <c r="AP507" s="488"/>
      <c r="AQ507" s="488"/>
      <c r="AR507" s="488"/>
      <c r="AS507" s="488"/>
      <c r="AT507" s="488"/>
      <c r="AU507" s="488"/>
      <c r="AV507" s="488"/>
      <c r="AW507" s="488"/>
      <c r="AX507" s="488"/>
      <c r="AY507" s="488"/>
      <c r="AZ507" s="488"/>
      <c r="BA507" s="488"/>
      <c r="BB507" s="488"/>
      <c r="BC507" s="488"/>
      <c r="BD507" s="488"/>
      <c r="BE507" s="488"/>
      <c r="BF507" s="488"/>
      <c r="BG507" s="488"/>
      <c r="BH507" s="488"/>
      <c r="BI507" s="488"/>
    </row>
    <row r="508" spans="1:61" ht="30">
      <c r="A508" s="405">
        <f t="shared" si="122"/>
        <v>489</v>
      </c>
      <c r="B508" s="497" t="s">
        <v>18</v>
      </c>
      <c r="C508" s="498" t="s">
        <v>19</v>
      </c>
      <c r="D508" s="407" t="s">
        <v>289</v>
      </c>
      <c r="E508" s="407">
        <v>0.05</v>
      </c>
      <c r="F508" s="499" t="s">
        <v>19</v>
      </c>
      <c r="G508" s="409" t="s">
        <v>289</v>
      </c>
      <c r="H508" s="410">
        <v>0.05</v>
      </c>
      <c r="I508" s="410">
        <v>0.17</v>
      </c>
      <c r="J508" s="410">
        <f t="shared" si="123"/>
        <v>8.5000000000000006E-3</v>
      </c>
      <c r="K508" s="418" t="s">
        <v>505</v>
      </c>
      <c r="L508" s="418" t="s">
        <v>651</v>
      </c>
      <c r="M508" s="418">
        <v>8.2500000000000018E-2</v>
      </c>
      <c r="N508" s="410"/>
      <c r="O508" s="410"/>
      <c r="P508" s="410"/>
      <c r="Q508" s="410">
        <v>0.53</v>
      </c>
      <c r="R508" s="456"/>
      <c r="S508" s="410"/>
      <c r="T508" s="410"/>
      <c r="U508" s="410"/>
      <c r="V508" s="410"/>
      <c r="W508" s="410"/>
      <c r="X508" s="410"/>
      <c r="Y508" s="410"/>
      <c r="Z508" s="625"/>
      <c r="AA508" s="649">
        <f t="shared" si="124"/>
        <v>9.0100000000000013E-2</v>
      </c>
      <c r="AB508" s="411">
        <f t="shared" si="125"/>
        <v>0.53</v>
      </c>
      <c r="AC508" s="412">
        <f>H508-AB508</f>
        <v>-0.48000000000000004</v>
      </c>
      <c r="AD508" s="413">
        <f t="shared" si="139"/>
        <v>-0.48000000000000004</v>
      </c>
      <c r="AE508" s="655" t="s">
        <v>414</v>
      </c>
      <c r="AF508" s="685">
        <f t="shared" si="126"/>
        <v>0</v>
      </c>
      <c r="AG508" s="474">
        <f t="shared" si="127"/>
        <v>0</v>
      </c>
      <c r="AH508" s="475">
        <f>AB508-AG508</f>
        <v>0.53</v>
      </c>
      <c r="AI508" s="487"/>
      <c r="AJ508" s="488"/>
      <c r="AK508" s="488"/>
      <c r="AL508" s="488"/>
      <c r="AM508" s="488"/>
      <c r="AN508" s="488"/>
      <c r="AO508" s="488"/>
      <c r="AP508" s="488"/>
      <c r="AQ508" s="488"/>
      <c r="AR508" s="488"/>
      <c r="AS508" s="488"/>
      <c r="AT508" s="488"/>
      <c r="AU508" s="488"/>
      <c r="AV508" s="488"/>
      <c r="AW508" s="488"/>
      <c r="AX508" s="488"/>
      <c r="AY508" s="488"/>
      <c r="AZ508" s="488"/>
      <c r="BA508" s="488"/>
      <c r="BB508" s="488"/>
      <c r="BC508" s="488"/>
      <c r="BD508" s="488"/>
      <c r="BE508" s="488"/>
      <c r="BF508" s="488"/>
      <c r="BG508" s="488"/>
      <c r="BH508" s="488"/>
      <c r="BI508" s="488"/>
    </row>
    <row r="509" spans="1:61" ht="60">
      <c r="A509" s="405">
        <f t="shared" si="122"/>
        <v>490</v>
      </c>
      <c r="B509" s="497" t="s">
        <v>58</v>
      </c>
      <c r="C509" s="498" t="s">
        <v>59</v>
      </c>
      <c r="D509" s="407" t="s">
        <v>289</v>
      </c>
      <c r="E509" s="407">
        <v>2.5</v>
      </c>
      <c r="F509" s="499" t="s">
        <v>59</v>
      </c>
      <c r="G509" s="409" t="s">
        <v>289</v>
      </c>
      <c r="H509" s="410">
        <v>2.5</v>
      </c>
      <c r="I509" s="410">
        <v>0.17</v>
      </c>
      <c r="J509" s="410">
        <f t="shared" si="123"/>
        <v>0.42500000000000004</v>
      </c>
      <c r="K509" s="418" t="s">
        <v>505</v>
      </c>
      <c r="L509" s="418" t="s">
        <v>651</v>
      </c>
      <c r="M509" s="418">
        <v>4.125</v>
      </c>
      <c r="N509" s="410"/>
      <c r="O509" s="410">
        <v>6.43</v>
      </c>
      <c r="P509" s="410"/>
      <c r="Q509" s="410"/>
      <c r="R509" s="410">
        <v>35.112000000000002</v>
      </c>
      <c r="S509" s="410"/>
      <c r="T509" s="410"/>
      <c r="U509" s="410"/>
      <c r="V509" s="410"/>
      <c r="W509" s="410"/>
      <c r="X509" s="410"/>
      <c r="Y509" s="410"/>
      <c r="Z509" s="625"/>
      <c r="AA509" s="649">
        <f t="shared" si="124"/>
        <v>7.0621400000000012</v>
      </c>
      <c r="AB509" s="411">
        <f t="shared" si="125"/>
        <v>41.542000000000002</v>
      </c>
      <c r="AC509" s="412">
        <f>H509-AB509</f>
        <v>-39.042000000000002</v>
      </c>
      <c r="AD509" s="413">
        <f t="shared" si="139"/>
        <v>-39.042000000000002</v>
      </c>
      <c r="AE509" s="655" t="s">
        <v>414</v>
      </c>
      <c r="AF509" s="685">
        <f t="shared" si="126"/>
        <v>0</v>
      </c>
      <c r="AG509" s="474">
        <f t="shared" si="127"/>
        <v>0</v>
      </c>
      <c r="AH509" s="475">
        <f>AB509-AG509</f>
        <v>41.542000000000002</v>
      </c>
      <c r="AI509" s="487"/>
      <c r="AJ509" s="488"/>
      <c r="AK509" s="488"/>
      <c r="AL509" s="488"/>
      <c r="AM509" s="488"/>
      <c r="AN509" s="488"/>
      <c r="AO509" s="488"/>
      <c r="AP509" s="488"/>
      <c r="AQ509" s="488"/>
      <c r="AR509" s="488"/>
      <c r="AS509" s="488"/>
      <c r="AT509" s="488"/>
      <c r="AU509" s="488"/>
      <c r="AV509" s="488"/>
      <c r="AW509" s="488"/>
      <c r="AX509" s="488"/>
      <c r="AY509" s="488"/>
      <c r="AZ509" s="488"/>
      <c r="BA509" s="488"/>
      <c r="BB509" s="488"/>
      <c r="BC509" s="488"/>
      <c r="BD509" s="488"/>
      <c r="BE509" s="488"/>
      <c r="BF509" s="488"/>
      <c r="BG509" s="488"/>
      <c r="BH509" s="488"/>
      <c r="BI509" s="488"/>
    </row>
    <row r="510" spans="1:61" ht="30">
      <c r="A510" s="405">
        <f t="shared" si="122"/>
        <v>491</v>
      </c>
      <c r="B510" s="497" t="s">
        <v>62</v>
      </c>
      <c r="C510" s="498" t="s">
        <v>63</v>
      </c>
      <c r="D510" s="407" t="s">
        <v>289</v>
      </c>
      <c r="E510" s="407">
        <v>60</v>
      </c>
      <c r="F510" s="499" t="s">
        <v>63</v>
      </c>
      <c r="G510" s="409" t="s">
        <v>289</v>
      </c>
      <c r="H510" s="410">
        <v>60</v>
      </c>
      <c r="I510" s="410">
        <v>0.17</v>
      </c>
      <c r="J510" s="410">
        <f t="shared" si="123"/>
        <v>10.200000000000001</v>
      </c>
      <c r="K510" s="410"/>
      <c r="L510" s="410" t="s">
        <v>289</v>
      </c>
      <c r="M510" s="410"/>
      <c r="N510" s="410"/>
      <c r="O510" s="410">
        <v>52.07</v>
      </c>
      <c r="P510" s="410"/>
      <c r="Q510" s="410">
        <v>42.999999999999993</v>
      </c>
      <c r="R510" s="410">
        <v>44.22</v>
      </c>
      <c r="S510" s="410"/>
      <c r="T510" s="410"/>
      <c r="U510" s="410"/>
      <c r="V510" s="410"/>
      <c r="W510" s="410"/>
      <c r="X510" s="410"/>
      <c r="Y510" s="410"/>
      <c r="Z510" s="625"/>
      <c r="AA510" s="649">
        <f t="shared" si="124"/>
        <v>23.679300000000001</v>
      </c>
      <c r="AB510" s="411">
        <f t="shared" si="125"/>
        <v>139.29</v>
      </c>
      <c r="AC510" s="412">
        <f t="shared" ref="AC510" si="140">H510-AB510</f>
        <v>-79.289999999999992</v>
      </c>
      <c r="AD510" s="413">
        <f t="shared" si="139"/>
        <v>-79.289999999999992</v>
      </c>
      <c r="AE510" s="655" t="s">
        <v>414</v>
      </c>
      <c r="AF510" s="685">
        <f t="shared" si="126"/>
        <v>0</v>
      </c>
      <c r="AG510" s="474">
        <f t="shared" si="127"/>
        <v>0</v>
      </c>
      <c r="AH510" s="475">
        <f>AB510-AG510</f>
        <v>139.29</v>
      </c>
      <c r="AI510" s="487"/>
      <c r="AJ510" s="488"/>
      <c r="AK510" s="488"/>
      <c r="AL510" s="488"/>
      <c r="AM510" s="488"/>
      <c r="AN510" s="488"/>
      <c r="AO510" s="488"/>
      <c r="AP510" s="488"/>
      <c r="AQ510" s="488"/>
      <c r="AR510" s="488"/>
      <c r="AS510" s="488"/>
      <c r="AT510" s="488"/>
      <c r="AU510" s="488"/>
      <c r="AV510" s="488"/>
      <c r="AW510" s="488"/>
      <c r="AX510" s="488"/>
      <c r="AY510" s="488"/>
      <c r="AZ510" s="488"/>
      <c r="BA510" s="488"/>
      <c r="BB510" s="488"/>
      <c r="BC510" s="488"/>
      <c r="BD510" s="488"/>
      <c r="BE510" s="488"/>
      <c r="BF510" s="488"/>
      <c r="BG510" s="488"/>
      <c r="BH510" s="488"/>
      <c r="BI510" s="488"/>
    </row>
    <row r="511" spans="1:61">
      <c r="A511" s="457">
        <f t="shared" si="122"/>
        <v>492</v>
      </c>
      <c r="B511" s="501"/>
      <c r="C511" s="502"/>
      <c r="D511" s="423"/>
      <c r="E511" s="458"/>
      <c r="F511" s="503" t="s">
        <v>386</v>
      </c>
      <c r="G511" s="424"/>
      <c r="H511" s="425"/>
      <c r="I511" s="425"/>
      <c r="J511" s="425"/>
      <c r="K511" s="425"/>
      <c r="L511" s="425"/>
      <c r="M511" s="425"/>
      <c r="N511" s="425"/>
      <c r="O511" s="425"/>
      <c r="P511" s="425"/>
      <c r="Q511" s="425"/>
      <c r="R511" s="425"/>
      <c r="S511" s="425"/>
      <c r="T511" s="425"/>
      <c r="U511" s="425"/>
      <c r="V511" s="425"/>
      <c r="W511" s="425"/>
      <c r="X511" s="425"/>
      <c r="Y511" s="425"/>
      <c r="Z511" s="631"/>
      <c r="AA511" s="663"/>
      <c r="AB511" s="459"/>
      <c r="AC511" s="460"/>
      <c r="AD511" s="461"/>
      <c r="AE511" s="642"/>
      <c r="AF511" s="687">
        <f t="shared" si="126"/>
        <v>0</v>
      </c>
      <c r="AG511" s="476"/>
      <c r="AH511" s="477"/>
      <c r="AI511" s="485"/>
      <c r="AJ511" s="486"/>
      <c r="AK511" s="486"/>
      <c r="AL511" s="486"/>
      <c r="AM511" s="486"/>
      <c r="AN511" s="486"/>
      <c r="AO511" s="486"/>
      <c r="AP511" s="486"/>
      <c r="AQ511" s="486"/>
      <c r="AR511" s="486"/>
      <c r="AS511" s="486"/>
      <c r="AT511" s="486"/>
      <c r="AU511" s="486"/>
      <c r="AV511" s="486"/>
      <c r="AW511" s="486"/>
      <c r="AX511" s="486"/>
      <c r="AY511" s="486"/>
      <c r="AZ511" s="486"/>
      <c r="BA511" s="486"/>
      <c r="BB511" s="486"/>
      <c r="BC511" s="486"/>
      <c r="BD511" s="486"/>
      <c r="BE511" s="486"/>
      <c r="BF511" s="486"/>
      <c r="BG511" s="486"/>
      <c r="BH511" s="486"/>
      <c r="BI511" s="486"/>
    </row>
    <row r="512" spans="1:61" ht="30">
      <c r="A512" s="405">
        <f t="shared" si="122"/>
        <v>493</v>
      </c>
      <c r="B512" s="497"/>
      <c r="C512" s="497"/>
      <c r="D512" s="462"/>
      <c r="E512" s="463"/>
      <c r="F512" s="505" t="s">
        <v>396</v>
      </c>
      <c r="G512" s="464" t="s">
        <v>294</v>
      </c>
      <c r="H512" s="465">
        <v>0</v>
      </c>
      <c r="I512" s="418"/>
      <c r="J512" s="418">
        <f t="shared" si="123"/>
        <v>0</v>
      </c>
      <c r="K512" s="465"/>
      <c r="L512" s="465" t="s">
        <v>294</v>
      </c>
      <c r="M512" s="465"/>
      <c r="N512" s="465"/>
      <c r="O512" s="465">
        <v>4</v>
      </c>
      <c r="P512" s="465"/>
      <c r="Q512" s="465"/>
      <c r="R512" s="465"/>
      <c r="S512" s="465"/>
      <c r="T512" s="465"/>
      <c r="U512" s="465"/>
      <c r="V512" s="465"/>
      <c r="W512" s="465"/>
      <c r="X512" s="465"/>
      <c r="Y512" s="465"/>
      <c r="Z512" s="636"/>
      <c r="AA512" s="646">
        <f t="shared" si="124"/>
        <v>0</v>
      </c>
      <c r="AB512" s="466">
        <f t="shared" si="125"/>
        <v>4</v>
      </c>
      <c r="AC512" s="420">
        <f t="shared" ref="AC512:AC513" si="141">H512-AB512</f>
        <v>-4</v>
      </c>
      <c r="AD512" s="413">
        <f t="shared" ref="AD512:AD513" si="142">E512-AB512</f>
        <v>-4</v>
      </c>
      <c r="AE512" s="638"/>
      <c r="AF512" s="686">
        <f t="shared" si="126"/>
        <v>0</v>
      </c>
      <c r="AG512" s="474">
        <f t="shared" si="127"/>
        <v>0</v>
      </c>
      <c r="AH512" s="475">
        <f>AB512-AG512</f>
        <v>4</v>
      </c>
      <c r="AI512" s="487"/>
      <c r="AJ512" s="488"/>
      <c r="AK512" s="488"/>
      <c r="AL512" s="488"/>
      <c r="AM512" s="488"/>
      <c r="AN512" s="488"/>
      <c r="AO512" s="488"/>
      <c r="AP512" s="488"/>
      <c r="AQ512" s="488"/>
      <c r="AR512" s="488"/>
      <c r="AS512" s="488"/>
      <c r="AT512" s="488"/>
      <c r="AU512" s="488"/>
      <c r="AV512" s="488"/>
      <c r="AW512" s="488"/>
      <c r="AX512" s="488"/>
      <c r="AY512" s="488"/>
      <c r="AZ512" s="488"/>
      <c r="BA512" s="488"/>
      <c r="BB512" s="488"/>
      <c r="BC512" s="488"/>
      <c r="BD512" s="488"/>
      <c r="BE512" s="488"/>
      <c r="BF512" s="488"/>
      <c r="BG512" s="488"/>
      <c r="BH512" s="488"/>
      <c r="BI512" s="488"/>
    </row>
    <row r="513" spans="1:61" ht="30.75" thickBot="1">
      <c r="A513" s="467">
        <f t="shared" si="122"/>
        <v>494</v>
      </c>
      <c r="B513" s="506"/>
      <c r="C513" s="506"/>
      <c r="D513" s="468"/>
      <c r="E513" s="469"/>
      <c r="F513" s="507" t="s">
        <v>404</v>
      </c>
      <c r="G513" s="470" t="s">
        <v>291</v>
      </c>
      <c r="H513" s="471">
        <v>0</v>
      </c>
      <c r="I513" s="651"/>
      <c r="J513" s="651">
        <f t="shared" si="123"/>
        <v>0</v>
      </c>
      <c r="K513" s="471"/>
      <c r="L513" s="471" t="s">
        <v>291</v>
      </c>
      <c r="M513" s="471"/>
      <c r="N513" s="471"/>
      <c r="O513" s="471"/>
      <c r="P513" s="471">
        <v>200</v>
      </c>
      <c r="Q513" s="471"/>
      <c r="R513" s="471"/>
      <c r="S513" s="471"/>
      <c r="T513" s="471"/>
      <c r="U513" s="471"/>
      <c r="V513" s="471"/>
      <c r="W513" s="471"/>
      <c r="X513" s="471"/>
      <c r="Y513" s="471"/>
      <c r="Z513" s="613"/>
      <c r="AA513" s="645">
        <f t="shared" si="124"/>
        <v>0</v>
      </c>
      <c r="AB513" s="472">
        <f t="shared" si="125"/>
        <v>200</v>
      </c>
      <c r="AC513" s="683">
        <f t="shared" si="141"/>
        <v>-200</v>
      </c>
      <c r="AD513" s="580">
        <f t="shared" si="142"/>
        <v>-200</v>
      </c>
      <c r="AE513" s="684"/>
      <c r="AF513" s="719">
        <f t="shared" si="126"/>
        <v>0</v>
      </c>
      <c r="AG513" s="483">
        <f t="shared" si="127"/>
        <v>0</v>
      </c>
      <c r="AH513" s="484">
        <f>AB513-AG513</f>
        <v>200</v>
      </c>
      <c r="AI513" s="487"/>
      <c r="AJ513" s="488"/>
      <c r="AK513" s="488"/>
      <c r="AL513" s="488"/>
      <c r="AM513" s="488"/>
      <c r="AN513" s="488"/>
      <c r="AO513" s="488"/>
      <c r="AP513" s="488"/>
      <c r="AQ513" s="488"/>
      <c r="AR513" s="488"/>
      <c r="AS513" s="488"/>
      <c r="AT513" s="488"/>
      <c r="AU513" s="488"/>
      <c r="AV513" s="488"/>
      <c r="AW513" s="488"/>
      <c r="AX513" s="488"/>
      <c r="AY513" s="488"/>
      <c r="AZ513" s="488"/>
      <c r="BA513" s="488"/>
      <c r="BB513" s="488"/>
      <c r="BC513" s="488"/>
      <c r="BD513" s="488"/>
      <c r="BE513" s="488"/>
      <c r="BF513" s="488"/>
      <c r="BG513" s="488"/>
      <c r="BH513" s="488"/>
      <c r="BI513" s="488"/>
    </row>
  </sheetData>
  <autoFilter ref="A4:BI513"/>
  <mergeCells count="8">
    <mergeCell ref="AV2:AY2"/>
    <mergeCell ref="AZ2:BD2"/>
    <mergeCell ref="BE2:BI2"/>
    <mergeCell ref="AE164:AE170"/>
    <mergeCell ref="AE172:AE178"/>
    <mergeCell ref="AI2:AL2"/>
    <mergeCell ref="AM2:AQ2"/>
    <mergeCell ref="AR2:AU2"/>
  </mergeCells>
  <pageMargins left="0" right="0" top="0" bottom="0" header="0.31496062992125984" footer="0.31496062992125984"/>
  <pageSetup paperSize="9" orientation="landscape" r:id="rId1"/>
  <ignoredErrors>
    <ignoredError sqref="AB24:AB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BG514"/>
  <sheetViews>
    <sheetView topLeftCell="B1" zoomScale="70" zoomScaleNormal="70" workbookViewId="0">
      <pane ySplit="4" topLeftCell="A5" activePane="bottomLeft" state="frozen"/>
      <selection activeCell="B1" sqref="B1"/>
      <selection pane="bottomLeft" activeCell="F11" sqref="F11"/>
    </sheetView>
  </sheetViews>
  <sheetFormatPr defaultRowHeight="15.75" outlineLevelRow="1" outlineLevelCol="1"/>
  <cols>
    <col min="1" max="1" width="5.7109375" style="1" hidden="1" customWidth="1" outlineLevel="1"/>
    <col min="2" max="2" width="19.85546875" style="1" customWidth="1" collapsed="1"/>
    <col min="3" max="3" width="52.85546875" style="1" hidden="1" customWidth="1" outlineLevel="1"/>
    <col min="4" max="4" width="6.140625" style="2" hidden="1" customWidth="1" outlineLevel="1"/>
    <col min="5" max="5" width="9" style="2" hidden="1" customWidth="1" outlineLevel="1"/>
    <col min="6" max="6" width="52.85546875" style="1" customWidth="1" collapsed="1"/>
    <col min="7" max="7" width="6.140625" style="2" customWidth="1"/>
    <col min="8" max="8" width="14.28515625" style="2" customWidth="1"/>
    <col min="9" max="9" width="14.28515625" style="2" hidden="1" customWidth="1" outlineLevel="1"/>
    <col min="10" max="10" width="52.85546875" style="2" hidden="1" customWidth="1" outlineLevel="1"/>
    <col min="11" max="11" width="7.140625" style="2" hidden="1" customWidth="1" outlineLevel="1"/>
    <col min="12" max="12" width="10.85546875" style="2" hidden="1" customWidth="1" outlineLevel="1"/>
    <col min="13" max="25" width="9" style="2" hidden="1" customWidth="1" outlineLevel="1"/>
    <col min="26" max="26" width="14.28515625" style="2" customWidth="1" collapsed="1"/>
    <col min="27" max="28" width="11.85546875" style="2" hidden="1" customWidth="1" outlineLevel="1"/>
    <col min="29" max="29" width="59.85546875" style="1" hidden="1" customWidth="1" outlineLevel="1"/>
    <col min="30" max="30" width="14.28515625" style="1" hidden="1" customWidth="1" outlineLevel="1"/>
    <col min="31" max="31" width="14.28515625" style="1" customWidth="1" collapsed="1"/>
    <col min="32" max="32" width="14.28515625" style="1" customWidth="1"/>
    <col min="33" max="59" width="9.7109375" style="1" customWidth="1"/>
    <col min="60" max="16384" width="9.140625" style="1"/>
  </cols>
  <sheetData>
    <row r="1" spans="1:59" ht="18.75" customHeight="1">
      <c r="A1" s="605"/>
      <c r="B1" s="605" t="s">
        <v>1</v>
      </c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5"/>
      <c r="P1" s="605"/>
      <c r="Q1" s="605"/>
      <c r="R1" s="605"/>
      <c r="S1" s="605"/>
      <c r="T1" s="605"/>
      <c r="U1" s="605"/>
      <c r="V1" s="605"/>
      <c r="W1" s="605"/>
      <c r="X1" s="605"/>
      <c r="Y1" s="605"/>
      <c r="Z1" s="605"/>
      <c r="AA1" s="605"/>
      <c r="AB1" s="605"/>
      <c r="AC1" s="605"/>
      <c r="AD1" s="605"/>
      <c r="AE1" s="606"/>
      <c r="AF1" s="606"/>
    </row>
    <row r="2" spans="1:59">
      <c r="A2" s="510"/>
      <c r="B2" s="512" t="s">
        <v>1120</v>
      </c>
      <c r="C2" s="510"/>
      <c r="D2" s="511"/>
      <c r="E2" s="511"/>
      <c r="F2" s="510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0"/>
      <c r="AD2" s="510"/>
      <c r="AE2" s="606"/>
      <c r="AF2" s="606"/>
      <c r="AG2" s="731">
        <v>45383</v>
      </c>
      <c r="AH2" s="732"/>
      <c r="AI2" s="732"/>
      <c r="AJ2" s="732"/>
      <c r="AK2" s="731">
        <v>45413</v>
      </c>
      <c r="AL2" s="732"/>
      <c r="AM2" s="732"/>
      <c r="AN2" s="732"/>
      <c r="AO2" s="732"/>
      <c r="AP2" s="731">
        <v>45444</v>
      </c>
      <c r="AQ2" s="732"/>
      <c r="AR2" s="732"/>
      <c r="AS2" s="732"/>
      <c r="AT2" s="731">
        <v>45474</v>
      </c>
      <c r="AU2" s="732"/>
      <c r="AV2" s="732"/>
      <c r="AW2" s="732"/>
      <c r="AX2" s="731">
        <v>45505</v>
      </c>
      <c r="AY2" s="732"/>
      <c r="AZ2" s="732"/>
      <c r="BA2" s="732"/>
      <c r="BB2" s="732"/>
      <c r="BC2" s="731">
        <v>45536</v>
      </c>
      <c r="BD2" s="732"/>
      <c r="BE2" s="732"/>
      <c r="BF2" s="732"/>
      <c r="BG2" s="732"/>
    </row>
    <row r="3" spans="1:59" ht="16.5" thickBot="1">
      <c r="A3" s="379"/>
      <c r="B3" s="380"/>
      <c r="C3" s="381"/>
      <c r="D3" s="382"/>
      <c r="E3" s="383"/>
      <c r="F3" s="381"/>
      <c r="G3" s="382"/>
      <c r="H3" s="383"/>
      <c r="I3" s="383"/>
      <c r="J3" s="383"/>
      <c r="K3" s="382"/>
      <c r="L3" s="383"/>
      <c r="M3" s="383"/>
      <c r="N3" s="383"/>
      <c r="O3" s="383"/>
      <c r="P3" s="383"/>
      <c r="Q3" s="383"/>
      <c r="R3" s="383"/>
      <c r="S3" s="383"/>
      <c r="T3" s="383"/>
      <c r="U3" s="383"/>
      <c r="V3" s="383"/>
      <c r="W3" s="383"/>
      <c r="X3" s="383"/>
      <c r="Y3" s="383"/>
      <c r="Z3" s="383"/>
      <c r="AA3" s="384"/>
      <c r="AB3" s="384"/>
      <c r="AC3" s="378"/>
      <c r="AD3" s="383"/>
      <c r="AE3" s="378"/>
      <c r="AF3" s="378"/>
      <c r="AG3" s="371" t="s">
        <v>1085</v>
      </c>
      <c r="AH3" s="371" t="s">
        <v>1086</v>
      </c>
      <c r="AI3" s="371" t="s">
        <v>1087</v>
      </c>
      <c r="AJ3" s="371" t="s">
        <v>1088</v>
      </c>
      <c r="AK3" s="371" t="s">
        <v>1089</v>
      </c>
      <c r="AL3" s="371" t="s">
        <v>1090</v>
      </c>
      <c r="AM3" s="371" t="s">
        <v>1091</v>
      </c>
      <c r="AN3" s="371" t="s">
        <v>1092</v>
      </c>
      <c r="AO3" s="371" t="s">
        <v>1093</v>
      </c>
      <c r="AP3" s="371" t="s">
        <v>1094</v>
      </c>
      <c r="AQ3" s="371" t="s">
        <v>1095</v>
      </c>
      <c r="AR3" s="371" t="s">
        <v>1096</v>
      </c>
      <c r="AS3" s="371" t="s">
        <v>1097</v>
      </c>
      <c r="AT3" s="371" t="s">
        <v>1098</v>
      </c>
      <c r="AU3" s="371" t="s">
        <v>1099</v>
      </c>
      <c r="AV3" s="371" t="s">
        <v>1100</v>
      </c>
      <c r="AW3" s="371" t="s">
        <v>1101</v>
      </c>
      <c r="AX3" s="371" t="s">
        <v>1102</v>
      </c>
      <c r="AY3" s="371" t="s">
        <v>1103</v>
      </c>
      <c r="AZ3" s="371" t="s">
        <v>1104</v>
      </c>
      <c r="BA3" s="371" t="s">
        <v>1105</v>
      </c>
      <c r="BB3" s="371" t="s">
        <v>1106</v>
      </c>
      <c r="BC3" s="371" t="s">
        <v>1107</v>
      </c>
      <c r="BD3" s="371" t="s">
        <v>1108</v>
      </c>
      <c r="BE3" s="371" t="s">
        <v>1109</v>
      </c>
      <c r="BF3" s="371" t="s">
        <v>1110</v>
      </c>
      <c r="BG3" s="371" t="s">
        <v>1114</v>
      </c>
    </row>
    <row r="4" spans="1:59" ht="45" customHeight="1">
      <c r="A4" s="385" t="s">
        <v>0</v>
      </c>
      <c r="B4" s="386" t="s">
        <v>7</v>
      </c>
      <c r="C4" s="386" t="s">
        <v>1004</v>
      </c>
      <c r="D4" s="386" t="s">
        <v>2</v>
      </c>
      <c r="E4" s="387" t="s">
        <v>1022</v>
      </c>
      <c r="F4" s="388" t="s">
        <v>1005</v>
      </c>
      <c r="G4" s="386" t="s">
        <v>2</v>
      </c>
      <c r="H4" s="389" t="s">
        <v>288</v>
      </c>
      <c r="I4" s="394" t="s">
        <v>1136</v>
      </c>
      <c r="J4" s="390" t="s">
        <v>506</v>
      </c>
      <c r="K4" s="386" t="s">
        <v>2</v>
      </c>
      <c r="L4" s="390" t="s">
        <v>507</v>
      </c>
      <c r="M4" s="391" t="s">
        <v>385</v>
      </c>
      <c r="N4" s="392" t="s">
        <v>432</v>
      </c>
      <c r="O4" s="392" t="s">
        <v>434</v>
      </c>
      <c r="P4" s="392" t="s">
        <v>433</v>
      </c>
      <c r="Q4" s="392" t="s">
        <v>435</v>
      </c>
      <c r="R4" s="392" t="s">
        <v>436</v>
      </c>
      <c r="S4" s="392" t="s">
        <v>437</v>
      </c>
      <c r="T4" s="392" t="s">
        <v>438</v>
      </c>
      <c r="U4" s="392" t="s">
        <v>439</v>
      </c>
      <c r="V4" s="392" t="s">
        <v>440</v>
      </c>
      <c r="W4" s="392" t="s">
        <v>441</v>
      </c>
      <c r="X4" s="392" t="s">
        <v>442</v>
      </c>
      <c r="Y4" s="387" t="s">
        <v>443</v>
      </c>
      <c r="Z4" s="393" t="s">
        <v>649</v>
      </c>
      <c r="AA4" s="394" t="s">
        <v>1021</v>
      </c>
      <c r="AB4" s="390" t="s">
        <v>1020</v>
      </c>
      <c r="AC4" s="395" t="s">
        <v>464</v>
      </c>
      <c r="AD4" s="626" t="s">
        <v>1183</v>
      </c>
      <c r="AE4" s="508" t="s">
        <v>1118</v>
      </c>
      <c r="AF4" s="509" t="s">
        <v>1119</v>
      </c>
      <c r="AG4" s="377">
        <v>45383</v>
      </c>
      <c r="AH4" s="376">
        <v>45390</v>
      </c>
      <c r="AI4" s="376">
        <v>45397</v>
      </c>
      <c r="AJ4" s="376">
        <v>45404</v>
      </c>
      <c r="AK4" s="376">
        <v>45411</v>
      </c>
      <c r="AL4" s="376">
        <v>45418</v>
      </c>
      <c r="AM4" s="376">
        <v>45425</v>
      </c>
      <c r="AN4" s="376">
        <v>45432</v>
      </c>
      <c r="AO4" s="376">
        <v>45439</v>
      </c>
      <c r="AP4" s="376">
        <v>45446</v>
      </c>
      <c r="AQ4" s="376">
        <v>45453</v>
      </c>
      <c r="AR4" s="376">
        <v>45460</v>
      </c>
      <c r="AS4" s="376">
        <v>45467</v>
      </c>
      <c r="AT4" s="376">
        <v>45474</v>
      </c>
      <c r="AU4" s="376">
        <v>45481</v>
      </c>
      <c r="AV4" s="376">
        <v>45488</v>
      </c>
      <c r="AW4" s="376">
        <v>45495</v>
      </c>
      <c r="AX4" s="376">
        <v>45502</v>
      </c>
      <c r="AY4" s="376">
        <v>45509</v>
      </c>
      <c r="AZ4" s="376">
        <v>45516</v>
      </c>
      <c r="BA4" s="376">
        <v>45523</v>
      </c>
      <c r="BB4" s="376">
        <v>45530</v>
      </c>
      <c r="BC4" s="376">
        <v>45537</v>
      </c>
      <c r="BD4" s="376">
        <v>45544</v>
      </c>
      <c r="BE4" s="376">
        <v>45551</v>
      </c>
      <c r="BF4" s="376">
        <v>45558</v>
      </c>
      <c r="BG4" s="376">
        <v>45565</v>
      </c>
    </row>
    <row r="5" spans="1:59" s="65" customFormat="1">
      <c r="A5" s="397">
        <v>1</v>
      </c>
      <c r="B5" s="398"/>
      <c r="C5" s="399" t="s">
        <v>22</v>
      </c>
      <c r="D5" s="398"/>
      <c r="E5" s="398"/>
      <c r="F5" s="399" t="s">
        <v>22</v>
      </c>
      <c r="G5" s="398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98"/>
      <c r="S5" s="398"/>
      <c r="T5" s="398"/>
      <c r="U5" s="398"/>
      <c r="V5" s="398"/>
      <c r="W5" s="398"/>
      <c r="X5" s="398"/>
      <c r="Y5" s="398"/>
      <c r="Z5" s="400"/>
      <c r="AA5" s="401"/>
      <c r="AB5" s="398"/>
      <c r="AC5" s="402"/>
      <c r="AD5" s="662"/>
      <c r="AE5" s="403"/>
      <c r="AF5" s="404"/>
      <c r="AG5" s="485"/>
      <c r="AH5" s="486"/>
      <c r="AI5" s="486"/>
      <c r="AJ5" s="486"/>
      <c r="AK5" s="486"/>
      <c r="AL5" s="486"/>
      <c r="AM5" s="486"/>
      <c r="AN5" s="486"/>
      <c r="AO5" s="486"/>
      <c r="AP5" s="486"/>
      <c r="AQ5" s="486"/>
      <c r="AR5" s="486"/>
      <c r="AS5" s="486"/>
      <c r="AT5" s="486"/>
      <c r="AU5" s="486"/>
      <c r="AV5" s="486"/>
      <c r="AW5" s="486"/>
      <c r="AX5" s="486"/>
      <c r="AY5" s="486"/>
      <c r="AZ5" s="486"/>
      <c r="BA5" s="486"/>
      <c r="BB5" s="486"/>
      <c r="BC5" s="486"/>
      <c r="BD5" s="486"/>
      <c r="BE5" s="486"/>
      <c r="BF5" s="486"/>
      <c r="BG5" s="486"/>
    </row>
    <row r="6" spans="1:59" ht="30">
      <c r="A6" s="405">
        <f>A5+1</f>
        <v>2</v>
      </c>
      <c r="B6" s="497" t="s">
        <v>8</v>
      </c>
      <c r="C6" s="498" t="s">
        <v>3</v>
      </c>
      <c r="D6" s="407" t="s">
        <v>289</v>
      </c>
      <c r="E6" s="407">
        <v>83.4</v>
      </c>
      <c r="F6" s="499" t="s">
        <v>3</v>
      </c>
      <c r="G6" s="409" t="s">
        <v>289</v>
      </c>
      <c r="H6" s="410">
        <v>83.4</v>
      </c>
      <c r="I6" s="410">
        <f>'СМР Приняты СК П7'!I6</f>
        <v>0.55000000000000004</v>
      </c>
      <c r="J6" s="410"/>
      <c r="K6" s="410" t="s">
        <v>289</v>
      </c>
      <c r="L6" s="410"/>
      <c r="M6" s="410">
        <v>51.98</v>
      </c>
      <c r="N6" s="410">
        <v>10</v>
      </c>
      <c r="O6" s="410">
        <v>19.399999999999999</v>
      </c>
      <c r="P6" s="410"/>
      <c r="Q6" s="410"/>
      <c r="R6" s="410"/>
      <c r="S6" s="410"/>
      <c r="T6" s="410"/>
      <c r="U6" s="410"/>
      <c r="V6" s="410"/>
      <c r="W6" s="410"/>
      <c r="X6" s="410"/>
      <c r="Y6" s="410"/>
      <c r="Z6" s="411">
        <f>SUM(M6:Y6)</f>
        <v>81.38</v>
      </c>
      <c r="AA6" s="412">
        <f>H6-Z6</f>
        <v>2.0200000000000102</v>
      </c>
      <c r="AB6" s="413">
        <f>E6-Z6</f>
        <v>2.0200000000000102</v>
      </c>
      <c r="AC6" s="414" t="s">
        <v>410</v>
      </c>
      <c r="AD6" s="695">
        <f>AE6*I6</f>
        <v>0</v>
      </c>
      <c r="AE6" s="474">
        <f>SUM(AG6:BG6)</f>
        <v>0</v>
      </c>
      <c r="AF6" s="473">
        <f>Z6-AE6</f>
        <v>81.38</v>
      </c>
      <c r="AG6" s="487"/>
      <c r="AH6" s="488"/>
      <c r="AI6" s="488"/>
      <c r="AJ6" s="488"/>
      <c r="AK6" s="488"/>
      <c r="AL6" s="488"/>
      <c r="AM6" s="488"/>
      <c r="AN6" s="488"/>
      <c r="AO6" s="488"/>
      <c r="AP6" s="488"/>
      <c r="AQ6" s="488"/>
      <c r="AR6" s="488"/>
      <c r="AS6" s="488"/>
      <c r="AT6" s="488"/>
      <c r="AU6" s="488"/>
      <c r="AV6" s="488"/>
      <c r="AW6" s="488"/>
      <c r="AX6" s="488"/>
      <c r="AY6" s="488"/>
      <c r="AZ6" s="488"/>
      <c r="BA6" s="488"/>
      <c r="BB6" s="488"/>
      <c r="BC6" s="488"/>
      <c r="BD6" s="488"/>
      <c r="BE6" s="488"/>
      <c r="BF6" s="488"/>
      <c r="BG6" s="488"/>
    </row>
    <row r="7" spans="1:59" ht="30">
      <c r="A7" s="405">
        <f t="shared" ref="A7:A71" si="0">A6+1</f>
        <v>3</v>
      </c>
      <c r="B7" s="497" t="s">
        <v>9</v>
      </c>
      <c r="C7" s="498" t="s">
        <v>4</v>
      </c>
      <c r="D7" s="407" t="s">
        <v>290</v>
      </c>
      <c r="E7" s="407">
        <v>300.24</v>
      </c>
      <c r="F7" s="499" t="s">
        <v>4</v>
      </c>
      <c r="G7" s="409" t="s">
        <v>290</v>
      </c>
      <c r="H7" s="410">
        <v>300.24</v>
      </c>
      <c r="I7" s="410">
        <f>'СМР Приняты СК П7'!I7</f>
        <v>0.03</v>
      </c>
      <c r="J7" s="410"/>
      <c r="K7" s="410" t="s">
        <v>290</v>
      </c>
      <c r="L7" s="410"/>
      <c r="M7" s="410">
        <v>187.12799999999999</v>
      </c>
      <c r="N7" s="410">
        <v>36</v>
      </c>
      <c r="O7" s="410">
        <v>69.84</v>
      </c>
      <c r="P7" s="410"/>
      <c r="Q7" s="410"/>
      <c r="R7" s="410"/>
      <c r="S7" s="410"/>
      <c r="T7" s="410"/>
      <c r="U7" s="410"/>
      <c r="V7" s="410"/>
      <c r="W7" s="410"/>
      <c r="X7" s="410"/>
      <c r="Y7" s="410"/>
      <c r="Z7" s="411">
        <f t="shared" ref="Z7:Z71" si="1">SUM(M7:Y7)</f>
        <v>292.96799999999996</v>
      </c>
      <c r="AA7" s="412">
        <f t="shared" ref="AA7:AA138" si="2">H7-Z7</f>
        <v>7.2720000000000482</v>
      </c>
      <c r="AB7" s="413">
        <f t="shared" ref="AB7:AB13" si="3">E7-Z7</f>
        <v>7.2720000000000482</v>
      </c>
      <c r="AC7" s="414" t="s">
        <v>410</v>
      </c>
      <c r="AD7" s="695">
        <f t="shared" ref="AD7:AD71" si="4">AE7*I7</f>
        <v>0</v>
      </c>
      <c r="AE7" s="474">
        <f t="shared" ref="AE7:AE71" si="5">SUM(AG7:BG7)</f>
        <v>0</v>
      </c>
      <c r="AF7" s="475">
        <f t="shared" ref="AF7:AF71" si="6">Z7-AE7</f>
        <v>292.96799999999996</v>
      </c>
      <c r="AG7" s="487"/>
      <c r="AH7" s="488"/>
      <c r="AI7" s="488"/>
      <c r="AJ7" s="488"/>
      <c r="AK7" s="488"/>
      <c r="AL7" s="488"/>
      <c r="AM7" s="488"/>
      <c r="AN7" s="488"/>
      <c r="AO7" s="488"/>
      <c r="AP7" s="488"/>
      <c r="AQ7" s="488"/>
      <c r="AR7" s="488"/>
      <c r="AS7" s="488"/>
      <c r="AT7" s="488"/>
      <c r="AU7" s="488"/>
      <c r="AV7" s="488"/>
      <c r="AW7" s="488"/>
      <c r="AX7" s="488"/>
      <c r="AY7" s="488"/>
      <c r="AZ7" s="488"/>
      <c r="BA7" s="488"/>
      <c r="BB7" s="488"/>
      <c r="BC7" s="488"/>
      <c r="BD7" s="488"/>
      <c r="BE7" s="488"/>
      <c r="BF7" s="488"/>
      <c r="BG7" s="488"/>
    </row>
    <row r="8" spans="1:59" ht="45">
      <c r="A8" s="405">
        <f t="shared" si="0"/>
        <v>4</v>
      </c>
      <c r="B8" s="497" t="s">
        <v>10</v>
      </c>
      <c r="C8" s="498" t="s">
        <v>5</v>
      </c>
      <c r="D8" s="407" t="s">
        <v>289</v>
      </c>
      <c r="E8" s="415">
        <v>1.6950000000000001</v>
      </c>
      <c r="F8" s="499" t="s">
        <v>5</v>
      </c>
      <c r="G8" s="409" t="s">
        <v>289</v>
      </c>
      <c r="H8" s="410">
        <v>1.6950000000000001</v>
      </c>
      <c r="I8" s="410">
        <f>'СМР Приняты СК П7'!I8</f>
        <v>0.55000000000000004</v>
      </c>
      <c r="J8" s="410"/>
      <c r="K8" s="410" t="s">
        <v>289</v>
      </c>
      <c r="L8" s="410"/>
      <c r="M8" s="410">
        <v>0.5</v>
      </c>
      <c r="N8" s="410">
        <v>0.1</v>
      </c>
      <c r="O8" s="410">
        <v>1.095</v>
      </c>
      <c r="P8" s="410">
        <v>22.7</v>
      </c>
      <c r="Q8" s="410">
        <v>35.799999999999997</v>
      </c>
      <c r="R8" s="410">
        <v>42</v>
      </c>
      <c r="S8" s="410">
        <v>19.87</v>
      </c>
      <c r="T8" s="410"/>
      <c r="U8" s="410"/>
      <c r="V8" s="410"/>
      <c r="W8" s="410"/>
      <c r="X8" s="410"/>
      <c r="Y8" s="410"/>
      <c r="Z8" s="411">
        <f t="shared" si="1"/>
        <v>122.065</v>
      </c>
      <c r="AA8" s="412">
        <f t="shared" si="2"/>
        <v>-120.37</v>
      </c>
      <c r="AB8" s="413">
        <f t="shared" si="3"/>
        <v>-120.37</v>
      </c>
      <c r="AC8" s="414" t="s">
        <v>410</v>
      </c>
      <c r="AD8" s="695">
        <f t="shared" si="4"/>
        <v>0</v>
      </c>
      <c r="AE8" s="474">
        <f t="shared" si="5"/>
        <v>0</v>
      </c>
      <c r="AF8" s="475">
        <f t="shared" si="6"/>
        <v>122.065</v>
      </c>
      <c r="AG8" s="487"/>
      <c r="AH8" s="488"/>
      <c r="AI8" s="488"/>
      <c r="AJ8" s="488"/>
      <c r="AK8" s="488"/>
      <c r="AL8" s="488"/>
      <c r="AM8" s="488"/>
      <c r="AN8" s="488"/>
      <c r="AO8" s="488"/>
      <c r="AP8" s="488"/>
      <c r="AQ8" s="488"/>
      <c r="AR8" s="488"/>
      <c r="AS8" s="488"/>
      <c r="AT8" s="488"/>
      <c r="AU8" s="488"/>
      <c r="AV8" s="488"/>
      <c r="AW8" s="488"/>
      <c r="AX8" s="488"/>
      <c r="AY8" s="488"/>
      <c r="AZ8" s="488"/>
      <c r="BA8" s="488"/>
      <c r="BB8" s="488"/>
      <c r="BC8" s="488"/>
      <c r="BD8" s="488"/>
      <c r="BE8" s="488"/>
      <c r="BF8" s="488"/>
      <c r="BG8" s="488"/>
    </row>
    <row r="9" spans="1:59" ht="30">
      <c r="A9" s="405">
        <f t="shared" si="0"/>
        <v>5</v>
      </c>
      <c r="B9" s="497" t="s">
        <v>11</v>
      </c>
      <c r="C9" s="498" t="s">
        <v>6</v>
      </c>
      <c r="D9" s="407" t="s">
        <v>290</v>
      </c>
      <c r="E9" s="407">
        <v>5.4240000000000004</v>
      </c>
      <c r="F9" s="499" t="s">
        <v>6</v>
      </c>
      <c r="G9" s="409" t="s">
        <v>290</v>
      </c>
      <c r="H9" s="410">
        <v>5.4240000000000004</v>
      </c>
      <c r="I9" s="410">
        <f>'СМР Приняты СК П7'!I9</f>
        <v>0.03</v>
      </c>
      <c r="J9" s="410"/>
      <c r="K9" s="410" t="s">
        <v>290</v>
      </c>
      <c r="L9" s="410"/>
      <c r="M9" s="410">
        <v>1.6</v>
      </c>
      <c r="N9" s="410">
        <v>0.32000000000000006</v>
      </c>
      <c r="O9" s="410">
        <v>3.504</v>
      </c>
      <c r="P9" s="410">
        <v>72.64</v>
      </c>
      <c r="Q9" s="410">
        <v>114.56</v>
      </c>
      <c r="R9" s="410">
        <v>134.4</v>
      </c>
      <c r="S9" s="410">
        <v>63.584000000000003</v>
      </c>
      <c r="T9" s="410"/>
      <c r="U9" s="410"/>
      <c r="V9" s="410"/>
      <c r="W9" s="410"/>
      <c r="X9" s="410"/>
      <c r="Y9" s="410"/>
      <c r="Z9" s="411">
        <f t="shared" si="1"/>
        <v>390.608</v>
      </c>
      <c r="AA9" s="412">
        <f t="shared" si="2"/>
        <v>-385.18400000000003</v>
      </c>
      <c r="AB9" s="413">
        <f t="shared" si="3"/>
        <v>-385.18400000000003</v>
      </c>
      <c r="AC9" s="414" t="s">
        <v>410</v>
      </c>
      <c r="AD9" s="695">
        <f t="shared" si="4"/>
        <v>0</v>
      </c>
      <c r="AE9" s="474">
        <f t="shared" si="5"/>
        <v>0</v>
      </c>
      <c r="AF9" s="475">
        <f t="shared" si="6"/>
        <v>390.608</v>
      </c>
      <c r="AG9" s="487"/>
      <c r="AH9" s="488"/>
      <c r="AI9" s="488"/>
      <c r="AJ9" s="488"/>
      <c r="AK9" s="488"/>
      <c r="AL9" s="488"/>
      <c r="AM9" s="488"/>
      <c r="AN9" s="488"/>
      <c r="AO9" s="488"/>
      <c r="AP9" s="488"/>
      <c r="AQ9" s="488"/>
      <c r="AR9" s="488"/>
      <c r="AS9" s="488"/>
      <c r="AT9" s="488"/>
      <c r="AU9" s="488"/>
      <c r="AV9" s="488"/>
      <c r="AW9" s="488"/>
      <c r="AX9" s="488"/>
      <c r="AY9" s="488"/>
      <c r="AZ9" s="488"/>
      <c r="BA9" s="488"/>
      <c r="BB9" s="488"/>
      <c r="BC9" s="488"/>
      <c r="BD9" s="488"/>
      <c r="BE9" s="488"/>
      <c r="BF9" s="488"/>
      <c r="BG9" s="488"/>
    </row>
    <row r="10" spans="1:59" ht="30">
      <c r="A10" s="405">
        <f t="shared" si="0"/>
        <v>6</v>
      </c>
      <c r="B10" s="497" t="s">
        <v>12</v>
      </c>
      <c r="C10" s="498" t="s">
        <v>13</v>
      </c>
      <c r="D10" s="407" t="s">
        <v>291</v>
      </c>
      <c r="E10" s="407">
        <v>594</v>
      </c>
      <c r="F10" s="499" t="s">
        <v>13</v>
      </c>
      <c r="G10" s="409" t="s">
        <v>291</v>
      </c>
      <c r="H10" s="410">
        <v>594</v>
      </c>
      <c r="I10" s="410">
        <f>'СМР Приняты СК П7'!I10</f>
        <v>0.52</v>
      </c>
      <c r="J10" s="410"/>
      <c r="K10" s="410" t="s">
        <v>291</v>
      </c>
      <c r="L10" s="410"/>
      <c r="M10" s="410">
        <v>0</v>
      </c>
      <c r="N10" s="410">
        <v>14.2</v>
      </c>
      <c r="O10" s="410">
        <v>7.5</v>
      </c>
      <c r="P10" s="410">
        <v>15.9</v>
      </c>
      <c r="Q10" s="410"/>
      <c r="R10" s="410"/>
      <c r="S10" s="410"/>
      <c r="T10" s="410"/>
      <c r="U10" s="410"/>
      <c r="V10" s="410"/>
      <c r="W10" s="410"/>
      <c r="X10" s="410"/>
      <c r="Y10" s="410"/>
      <c r="Z10" s="411">
        <f t="shared" si="1"/>
        <v>37.6</v>
      </c>
      <c r="AA10" s="412">
        <f t="shared" si="2"/>
        <v>556.4</v>
      </c>
      <c r="AB10" s="413">
        <f t="shared" si="3"/>
        <v>556.4</v>
      </c>
      <c r="AC10" s="414" t="s">
        <v>411</v>
      </c>
      <c r="AD10" s="695">
        <f t="shared" si="4"/>
        <v>0</v>
      </c>
      <c r="AE10" s="474">
        <f t="shared" si="5"/>
        <v>0</v>
      </c>
      <c r="AF10" s="475">
        <f t="shared" si="6"/>
        <v>37.6</v>
      </c>
      <c r="AG10" s="487"/>
      <c r="AH10" s="488"/>
      <c r="AI10" s="488"/>
      <c r="AJ10" s="488"/>
      <c r="AK10" s="488"/>
      <c r="AL10" s="488"/>
      <c r="AM10" s="488"/>
      <c r="AN10" s="488"/>
      <c r="AO10" s="488"/>
      <c r="AP10" s="488"/>
      <c r="AQ10" s="488"/>
      <c r="AR10" s="488"/>
      <c r="AS10" s="488"/>
      <c r="AT10" s="488"/>
      <c r="AU10" s="488"/>
      <c r="AV10" s="488"/>
      <c r="AW10" s="488"/>
      <c r="AX10" s="488"/>
      <c r="AY10" s="488"/>
      <c r="AZ10" s="488"/>
      <c r="BA10" s="488"/>
      <c r="BB10" s="488"/>
      <c r="BC10" s="488"/>
      <c r="BD10" s="488"/>
      <c r="BE10" s="488"/>
      <c r="BF10" s="488"/>
      <c r="BG10" s="488"/>
    </row>
    <row r="11" spans="1:59" ht="30">
      <c r="A11" s="405">
        <f t="shared" si="0"/>
        <v>7</v>
      </c>
      <c r="B11" s="497" t="s">
        <v>9</v>
      </c>
      <c r="C11" s="498" t="s">
        <v>4</v>
      </c>
      <c r="D11" s="407" t="s">
        <v>290</v>
      </c>
      <c r="E11" s="407">
        <v>290.82239999999996</v>
      </c>
      <c r="F11" s="499" t="s">
        <v>4</v>
      </c>
      <c r="G11" s="409" t="s">
        <v>290</v>
      </c>
      <c r="H11" s="410">
        <v>290.82239999999996</v>
      </c>
      <c r="I11" s="410">
        <f>'СМР Приняты СК П7'!I11</f>
        <v>0.03</v>
      </c>
      <c r="J11" s="410"/>
      <c r="K11" s="410" t="s">
        <v>290</v>
      </c>
      <c r="L11" s="410"/>
      <c r="M11" s="410">
        <v>0</v>
      </c>
      <c r="N11" s="410">
        <v>6.9523199999999994</v>
      </c>
      <c r="O11" s="410">
        <v>3.6719999999999993</v>
      </c>
      <c r="P11" s="410">
        <v>7.7846399999999996</v>
      </c>
      <c r="Q11" s="410"/>
      <c r="R11" s="410"/>
      <c r="S11" s="410"/>
      <c r="T11" s="410"/>
      <c r="U11" s="410"/>
      <c r="V11" s="410"/>
      <c r="W11" s="410"/>
      <c r="X11" s="410"/>
      <c r="Y11" s="410"/>
      <c r="Z11" s="411">
        <f t="shared" si="1"/>
        <v>18.40896</v>
      </c>
      <c r="AA11" s="412">
        <f t="shared" si="2"/>
        <v>272.41343999999998</v>
      </c>
      <c r="AB11" s="413">
        <f t="shared" si="3"/>
        <v>272.41343999999998</v>
      </c>
      <c r="AC11" s="414" t="s">
        <v>411</v>
      </c>
      <c r="AD11" s="695">
        <f t="shared" si="4"/>
        <v>0</v>
      </c>
      <c r="AE11" s="474">
        <f t="shared" si="5"/>
        <v>0</v>
      </c>
      <c r="AF11" s="475">
        <f t="shared" si="6"/>
        <v>18.40896</v>
      </c>
      <c r="AG11" s="487"/>
      <c r="AH11" s="488"/>
      <c r="AI11" s="488"/>
      <c r="AJ11" s="488"/>
      <c r="AK11" s="488"/>
      <c r="AL11" s="488"/>
      <c r="AM11" s="488"/>
      <c r="AN11" s="488"/>
      <c r="AO11" s="488"/>
      <c r="AP11" s="488"/>
      <c r="AQ11" s="488"/>
      <c r="AR11" s="488"/>
      <c r="AS11" s="488"/>
      <c r="AT11" s="488"/>
      <c r="AU11" s="488"/>
      <c r="AV11" s="488"/>
      <c r="AW11" s="488"/>
      <c r="AX11" s="488"/>
      <c r="AY11" s="488"/>
      <c r="AZ11" s="488"/>
      <c r="BA11" s="488"/>
      <c r="BB11" s="488"/>
      <c r="BC11" s="488"/>
      <c r="BD11" s="488"/>
      <c r="BE11" s="488"/>
      <c r="BF11" s="488"/>
      <c r="BG11" s="488"/>
    </row>
    <row r="12" spans="1:59" ht="30">
      <c r="A12" s="405">
        <f t="shared" si="0"/>
        <v>8</v>
      </c>
      <c r="B12" s="497"/>
      <c r="C12" s="498"/>
      <c r="D12" s="407"/>
      <c r="E12" s="407"/>
      <c r="F12" s="500" t="s">
        <v>415</v>
      </c>
      <c r="G12" s="417" t="s">
        <v>289</v>
      </c>
      <c r="H12" s="736">
        <v>29.97</v>
      </c>
      <c r="I12" s="418">
        <f>'СМР Приняты СК П7'!I12</f>
        <v>0.55000000000000004</v>
      </c>
      <c r="J12" s="418"/>
      <c r="K12" s="418" t="s">
        <v>289</v>
      </c>
      <c r="L12" s="418"/>
      <c r="M12" s="418">
        <v>0</v>
      </c>
      <c r="N12" s="418">
        <v>0</v>
      </c>
      <c r="O12" s="418">
        <v>0</v>
      </c>
      <c r="P12" s="418">
        <v>10</v>
      </c>
      <c r="Q12" s="418">
        <v>10</v>
      </c>
      <c r="R12" s="418">
        <v>2.63</v>
      </c>
      <c r="S12" s="418">
        <v>7.34</v>
      </c>
      <c r="T12" s="418"/>
      <c r="U12" s="418"/>
      <c r="V12" s="418"/>
      <c r="W12" s="418"/>
      <c r="X12" s="418"/>
      <c r="Y12" s="418"/>
      <c r="Z12" s="419">
        <f t="shared" si="1"/>
        <v>29.97</v>
      </c>
      <c r="AA12" s="420">
        <f t="shared" si="2"/>
        <v>0</v>
      </c>
      <c r="AB12" s="413">
        <f t="shared" si="3"/>
        <v>-29.97</v>
      </c>
      <c r="AC12" s="421" t="s">
        <v>458</v>
      </c>
      <c r="AD12" s="696">
        <f t="shared" si="4"/>
        <v>0</v>
      </c>
      <c r="AE12" s="474">
        <f t="shared" si="5"/>
        <v>0</v>
      </c>
      <c r="AF12" s="475">
        <f t="shared" si="6"/>
        <v>29.97</v>
      </c>
      <c r="AG12" s="487"/>
      <c r="AH12" s="488"/>
      <c r="AI12" s="488"/>
      <c r="AJ12" s="488"/>
      <c r="AK12" s="488"/>
      <c r="AL12" s="488"/>
      <c r="AM12" s="488"/>
      <c r="AN12" s="488"/>
      <c r="AO12" s="488"/>
      <c r="AP12" s="488"/>
      <c r="AQ12" s="488"/>
      <c r="AR12" s="488"/>
      <c r="AS12" s="488"/>
      <c r="AT12" s="488"/>
      <c r="AU12" s="488"/>
      <c r="AV12" s="488"/>
      <c r="AW12" s="488"/>
      <c r="AX12" s="488"/>
      <c r="AY12" s="488"/>
      <c r="AZ12" s="488"/>
      <c r="BA12" s="488"/>
      <c r="BB12" s="488"/>
      <c r="BC12" s="488"/>
      <c r="BD12" s="488"/>
      <c r="BE12" s="488"/>
      <c r="BF12" s="488"/>
      <c r="BG12" s="488"/>
    </row>
    <row r="13" spans="1:59" ht="30">
      <c r="A13" s="405">
        <f t="shared" si="0"/>
        <v>9</v>
      </c>
      <c r="B13" s="497"/>
      <c r="C13" s="498"/>
      <c r="D13" s="407"/>
      <c r="E13" s="415"/>
      <c r="F13" s="500" t="s">
        <v>4</v>
      </c>
      <c r="G13" s="417" t="s">
        <v>290</v>
      </c>
      <c r="H13" s="736">
        <v>143.86000000000001</v>
      </c>
      <c r="I13" s="418">
        <f>'СМР Приняты СК П7'!I13</f>
        <v>0.03</v>
      </c>
      <c r="J13" s="418"/>
      <c r="K13" s="418" t="s">
        <v>290</v>
      </c>
      <c r="L13" s="418"/>
      <c r="M13" s="418">
        <v>0</v>
      </c>
      <c r="N13" s="418">
        <v>0</v>
      </c>
      <c r="O13" s="418">
        <v>0</v>
      </c>
      <c r="P13" s="418">
        <v>48</v>
      </c>
      <c r="Q13" s="418">
        <v>48</v>
      </c>
      <c r="R13" s="418">
        <v>12.623999999999999</v>
      </c>
      <c r="S13" s="418">
        <v>35.231999999999999</v>
      </c>
      <c r="T13" s="418"/>
      <c r="U13" s="418"/>
      <c r="V13" s="418"/>
      <c r="W13" s="418"/>
      <c r="X13" s="418"/>
      <c r="Y13" s="418"/>
      <c r="Z13" s="419">
        <f t="shared" si="1"/>
        <v>143.85599999999999</v>
      </c>
      <c r="AA13" s="422">
        <f t="shared" si="2"/>
        <v>4.0000000000190994E-3</v>
      </c>
      <c r="AB13" s="413">
        <f t="shared" si="3"/>
        <v>-143.85599999999999</v>
      </c>
      <c r="AC13" s="421" t="s">
        <v>459</v>
      </c>
      <c r="AD13" s="696">
        <f t="shared" si="4"/>
        <v>0</v>
      </c>
      <c r="AE13" s="474">
        <f t="shared" si="5"/>
        <v>0</v>
      </c>
      <c r="AF13" s="475">
        <f t="shared" si="6"/>
        <v>143.85599999999999</v>
      </c>
      <c r="AG13" s="487"/>
      <c r="AH13" s="488"/>
      <c r="AI13" s="488"/>
      <c r="AJ13" s="488"/>
      <c r="AK13" s="488"/>
      <c r="AL13" s="488"/>
      <c r="AM13" s="488"/>
      <c r="AN13" s="488"/>
      <c r="AO13" s="488"/>
      <c r="AP13" s="488"/>
      <c r="AQ13" s="488"/>
      <c r="AR13" s="488"/>
      <c r="AS13" s="488"/>
      <c r="AT13" s="488"/>
      <c r="AU13" s="488"/>
      <c r="AV13" s="488"/>
      <c r="AW13" s="488"/>
      <c r="AX13" s="488"/>
      <c r="AY13" s="488"/>
      <c r="AZ13" s="488"/>
      <c r="BA13" s="488"/>
      <c r="BB13" s="488"/>
      <c r="BC13" s="488"/>
      <c r="BD13" s="488"/>
      <c r="BE13" s="488"/>
      <c r="BF13" s="488"/>
      <c r="BG13" s="488"/>
    </row>
    <row r="14" spans="1:59" s="65" customFormat="1">
      <c r="A14" s="397">
        <f t="shared" si="0"/>
        <v>10</v>
      </c>
      <c r="B14" s="501"/>
      <c r="C14" s="502" t="s">
        <v>23</v>
      </c>
      <c r="D14" s="423"/>
      <c r="E14" s="423"/>
      <c r="F14" s="503" t="s">
        <v>23</v>
      </c>
      <c r="G14" s="424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6"/>
      <c r="AA14" s="427"/>
      <c r="AB14" s="424"/>
      <c r="AC14" s="428"/>
      <c r="AD14" s="697">
        <f t="shared" si="4"/>
        <v>0</v>
      </c>
      <c r="AE14" s="476"/>
      <c r="AF14" s="477"/>
      <c r="AG14" s="485"/>
      <c r="AH14" s="486"/>
      <c r="AI14" s="486"/>
      <c r="AJ14" s="486"/>
      <c r="AK14" s="486"/>
      <c r="AL14" s="486"/>
      <c r="AM14" s="486"/>
      <c r="AN14" s="486"/>
      <c r="AO14" s="486"/>
      <c r="AP14" s="486"/>
      <c r="AQ14" s="486"/>
      <c r="AR14" s="486"/>
      <c r="AS14" s="486"/>
      <c r="AT14" s="486"/>
      <c r="AU14" s="486"/>
      <c r="AV14" s="486"/>
      <c r="AW14" s="486"/>
      <c r="AX14" s="486"/>
      <c r="AY14" s="486"/>
      <c r="AZ14" s="486"/>
      <c r="BA14" s="486"/>
      <c r="BB14" s="486"/>
      <c r="BC14" s="486"/>
      <c r="BD14" s="486"/>
      <c r="BE14" s="486"/>
      <c r="BF14" s="486"/>
      <c r="BG14" s="486"/>
    </row>
    <row r="15" spans="1:59" ht="60">
      <c r="A15" s="405">
        <f t="shared" si="0"/>
        <v>11</v>
      </c>
      <c r="B15" s="497" t="s">
        <v>14</v>
      </c>
      <c r="C15" s="498" t="s">
        <v>15</v>
      </c>
      <c r="D15" s="407" t="s">
        <v>289</v>
      </c>
      <c r="E15" s="407">
        <v>1000</v>
      </c>
      <c r="F15" s="499" t="s">
        <v>15</v>
      </c>
      <c r="G15" s="409" t="s">
        <v>289</v>
      </c>
      <c r="H15" s="410">
        <v>1000</v>
      </c>
      <c r="I15" s="410">
        <f>'СМР Приняты СК П7'!I15</f>
        <v>0.36</v>
      </c>
      <c r="J15" s="410"/>
      <c r="K15" s="410" t="s">
        <v>289</v>
      </c>
      <c r="L15" s="410"/>
      <c r="M15" s="410">
        <v>850</v>
      </c>
      <c r="N15" s="410">
        <v>251</v>
      </c>
      <c r="O15" s="410">
        <v>224</v>
      </c>
      <c r="P15" s="410"/>
      <c r="Q15" s="410"/>
      <c r="R15" s="410"/>
      <c r="S15" s="410"/>
      <c r="T15" s="410"/>
      <c r="U15" s="410"/>
      <c r="V15" s="410"/>
      <c r="W15" s="410"/>
      <c r="X15" s="410"/>
      <c r="Y15" s="410"/>
      <c r="Z15" s="411">
        <f t="shared" si="1"/>
        <v>1325</v>
      </c>
      <c r="AA15" s="412">
        <f t="shared" si="2"/>
        <v>-325</v>
      </c>
      <c r="AB15" s="413">
        <f t="shared" ref="AB15:AB16" si="7">E15-Z15</f>
        <v>-325</v>
      </c>
      <c r="AC15" s="414" t="s">
        <v>1070</v>
      </c>
      <c r="AD15" s="695">
        <f t="shared" si="4"/>
        <v>0</v>
      </c>
      <c r="AE15" s="474">
        <f t="shared" si="5"/>
        <v>0</v>
      </c>
      <c r="AF15" s="475">
        <f t="shared" si="6"/>
        <v>1325</v>
      </c>
      <c r="AG15" s="487"/>
      <c r="AH15" s="488"/>
      <c r="AI15" s="488"/>
      <c r="AJ15" s="488"/>
      <c r="AK15" s="488"/>
      <c r="AL15" s="488"/>
      <c r="AM15" s="488"/>
      <c r="AN15" s="488"/>
      <c r="AO15" s="488"/>
      <c r="AP15" s="488"/>
      <c r="AQ15" s="488"/>
      <c r="AR15" s="488"/>
      <c r="AS15" s="488"/>
      <c r="AT15" s="488"/>
      <c r="AU15" s="488"/>
      <c r="AV15" s="488"/>
      <c r="AW15" s="488"/>
      <c r="AX15" s="488"/>
      <c r="AY15" s="488"/>
      <c r="AZ15" s="488"/>
      <c r="BA15" s="488"/>
      <c r="BB15" s="488"/>
      <c r="BC15" s="488"/>
      <c r="BD15" s="488"/>
      <c r="BE15" s="488"/>
      <c r="BF15" s="488"/>
      <c r="BG15" s="488"/>
    </row>
    <row r="16" spans="1:59">
      <c r="A16" s="405">
        <f t="shared" si="0"/>
        <v>12</v>
      </c>
      <c r="B16" s="497" t="s">
        <v>16</v>
      </c>
      <c r="C16" s="498" t="s">
        <v>17</v>
      </c>
      <c r="D16" s="407" t="s">
        <v>292</v>
      </c>
      <c r="E16" s="407">
        <v>1750</v>
      </c>
      <c r="F16" s="499" t="s">
        <v>17</v>
      </c>
      <c r="G16" s="409" t="s">
        <v>292</v>
      </c>
      <c r="H16" s="410">
        <v>1750</v>
      </c>
      <c r="I16" s="410">
        <f>'СМР Приняты СК П7'!I16</f>
        <v>0.03</v>
      </c>
      <c r="J16" s="410"/>
      <c r="K16" s="410" t="s">
        <v>292</v>
      </c>
      <c r="L16" s="410"/>
      <c r="M16" s="410">
        <v>1530</v>
      </c>
      <c r="N16" s="410">
        <v>451.8</v>
      </c>
      <c r="O16" s="410">
        <v>403.2</v>
      </c>
      <c r="P16" s="410"/>
      <c r="Q16" s="410"/>
      <c r="R16" s="410"/>
      <c r="S16" s="410"/>
      <c r="T16" s="410"/>
      <c r="U16" s="410"/>
      <c r="V16" s="410"/>
      <c r="W16" s="410"/>
      <c r="X16" s="410"/>
      <c r="Y16" s="410"/>
      <c r="Z16" s="411">
        <f t="shared" si="1"/>
        <v>2385</v>
      </c>
      <c r="AA16" s="412">
        <f t="shared" si="2"/>
        <v>-635</v>
      </c>
      <c r="AB16" s="413">
        <f t="shared" si="7"/>
        <v>-635</v>
      </c>
      <c r="AC16" s="414" t="s">
        <v>410</v>
      </c>
      <c r="AD16" s="695">
        <f t="shared" si="4"/>
        <v>0</v>
      </c>
      <c r="AE16" s="474">
        <f t="shared" si="5"/>
        <v>0</v>
      </c>
      <c r="AF16" s="475">
        <f t="shared" si="6"/>
        <v>2385</v>
      </c>
      <c r="AG16" s="487"/>
      <c r="AH16" s="488"/>
      <c r="AI16" s="488"/>
      <c r="AJ16" s="488"/>
      <c r="AK16" s="488"/>
      <c r="AL16" s="488"/>
      <c r="AM16" s="488"/>
      <c r="AN16" s="488"/>
      <c r="AO16" s="488"/>
      <c r="AP16" s="488"/>
      <c r="AQ16" s="488"/>
      <c r="AR16" s="488"/>
      <c r="AS16" s="488"/>
      <c r="AT16" s="488"/>
      <c r="AU16" s="488"/>
      <c r="AV16" s="488"/>
      <c r="AW16" s="488"/>
      <c r="AX16" s="488"/>
      <c r="AY16" s="488"/>
      <c r="AZ16" s="488"/>
      <c r="BA16" s="488"/>
      <c r="BB16" s="488"/>
      <c r="BC16" s="488"/>
      <c r="BD16" s="488"/>
      <c r="BE16" s="488"/>
      <c r="BF16" s="488"/>
      <c r="BG16" s="488"/>
    </row>
    <row r="17" spans="1:59" s="65" customFormat="1">
      <c r="A17" s="397">
        <f t="shared" si="0"/>
        <v>13</v>
      </c>
      <c r="B17" s="501"/>
      <c r="C17" s="502" t="s">
        <v>32</v>
      </c>
      <c r="D17" s="423"/>
      <c r="E17" s="423"/>
      <c r="F17" s="503" t="s">
        <v>32</v>
      </c>
      <c r="G17" s="424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6"/>
      <c r="AA17" s="427"/>
      <c r="AB17" s="424"/>
      <c r="AC17" s="428"/>
      <c r="AD17" s="697">
        <f t="shared" si="4"/>
        <v>0</v>
      </c>
      <c r="AE17" s="476"/>
      <c r="AF17" s="477"/>
      <c r="AG17" s="485"/>
      <c r="AH17" s="486"/>
      <c r="AI17" s="486"/>
      <c r="AJ17" s="486"/>
      <c r="AK17" s="486"/>
      <c r="AL17" s="486"/>
      <c r="AM17" s="486"/>
      <c r="AN17" s="486"/>
      <c r="AO17" s="486"/>
      <c r="AP17" s="486"/>
      <c r="AQ17" s="486"/>
      <c r="AR17" s="486"/>
      <c r="AS17" s="486"/>
      <c r="AT17" s="486"/>
      <c r="AU17" s="486"/>
      <c r="AV17" s="486"/>
      <c r="AW17" s="486"/>
      <c r="AX17" s="486"/>
      <c r="AY17" s="486"/>
      <c r="AZ17" s="486"/>
      <c r="BA17" s="486"/>
      <c r="BB17" s="486"/>
      <c r="BC17" s="486"/>
      <c r="BD17" s="486"/>
      <c r="BE17" s="486"/>
      <c r="BF17" s="486"/>
      <c r="BG17" s="486"/>
    </row>
    <row r="18" spans="1:59" s="65" customFormat="1" ht="30">
      <c r="A18" s="397">
        <f t="shared" si="0"/>
        <v>14</v>
      </c>
      <c r="B18" s="501"/>
      <c r="C18" s="502" t="s">
        <v>470</v>
      </c>
      <c r="D18" s="423"/>
      <c r="E18" s="423"/>
      <c r="F18" s="503" t="s">
        <v>470</v>
      </c>
      <c r="G18" s="424"/>
      <c r="H18" s="425"/>
      <c r="I18" s="425"/>
      <c r="J18" s="425"/>
      <c r="K18" s="425"/>
      <c r="L18" s="425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6"/>
      <c r="AA18" s="427"/>
      <c r="AB18" s="424"/>
      <c r="AC18" s="428"/>
      <c r="AD18" s="697">
        <f t="shared" si="4"/>
        <v>0</v>
      </c>
      <c r="AE18" s="476"/>
      <c r="AF18" s="477"/>
      <c r="AG18" s="485"/>
      <c r="AH18" s="486"/>
      <c r="AI18" s="486"/>
      <c r="AJ18" s="486"/>
      <c r="AK18" s="486"/>
      <c r="AL18" s="486"/>
      <c r="AM18" s="486"/>
      <c r="AN18" s="486"/>
      <c r="AO18" s="486"/>
      <c r="AP18" s="486"/>
      <c r="AQ18" s="486"/>
      <c r="AR18" s="486"/>
      <c r="AS18" s="486"/>
      <c r="AT18" s="486"/>
      <c r="AU18" s="486"/>
      <c r="AV18" s="486"/>
      <c r="AW18" s="486"/>
      <c r="AX18" s="486"/>
      <c r="AY18" s="486"/>
      <c r="AZ18" s="486"/>
      <c r="BA18" s="486"/>
      <c r="BB18" s="486"/>
      <c r="BC18" s="486"/>
      <c r="BD18" s="486"/>
      <c r="BE18" s="486"/>
      <c r="BF18" s="486"/>
      <c r="BG18" s="486"/>
    </row>
    <row r="19" spans="1:59" ht="30">
      <c r="A19" s="405">
        <f t="shared" si="0"/>
        <v>15</v>
      </c>
      <c r="B19" s="497" t="s">
        <v>18</v>
      </c>
      <c r="C19" s="498" t="s">
        <v>19</v>
      </c>
      <c r="D19" s="407" t="s">
        <v>289</v>
      </c>
      <c r="E19" s="407">
        <v>456</v>
      </c>
      <c r="F19" s="499" t="s">
        <v>19</v>
      </c>
      <c r="G19" s="409" t="s">
        <v>289</v>
      </c>
      <c r="H19" s="410">
        <v>456</v>
      </c>
      <c r="I19" s="410">
        <f>'СМР Приняты СК П7'!I19</f>
        <v>0.17</v>
      </c>
      <c r="J19" s="429" t="s">
        <v>465</v>
      </c>
      <c r="K19" s="418" t="s">
        <v>651</v>
      </c>
      <c r="L19" s="418">
        <v>752.40000000000009</v>
      </c>
      <c r="M19" s="430">
        <v>300</v>
      </c>
      <c r="N19" s="430">
        <v>25.8</v>
      </c>
      <c r="O19" s="430">
        <v>80</v>
      </c>
      <c r="P19" s="430">
        <v>56</v>
      </c>
      <c r="Q19" s="430">
        <v>42</v>
      </c>
      <c r="R19" s="430"/>
      <c r="S19" s="430"/>
      <c r="T19" s="430"/>
      <c r="U19" s="430"/>
      <c r="V19" s="430"/>
      <c r="W19" s="430"/>
      <c r="X19" s="430"/>
      <c r="Y19" s="430"/>
      <c r="Z19" s="411">
        <f t="shared" si="1"/>
        <v>503.8</v>
      </c>
      <c r="AA19" s="431">
        <f t="shared" si="2"/>
        <v>-47.800000000000011</v>
      </c>
      <c r="AB19" s="413">
        <f t="shared" ref="AB19:AB25" si="8">E19-Z19</f>
        <v>-47.800000000000011</v>
      </c>
      <c r="AC19" s="414" t="s">
        <v>1071</v>
      </c>
      <c r="AD19" s="695">
        <f t="shared" si="4"/>
        <v>0</v>
      </c>
      <c r="AE19" s="474">
        <f t="shared" si="5"/>
        <v>0</v>
      </c>
      <c r="AF19" s="475">
        <f t="shared" si="6"/>
        <v>503.8</v>
      </c>
      <c r="AG19" s="487"/>
      <c r="AH19" s="488"/>
      <c r="AI19" s="488"/>
      <c r="AJ19" s="488"/>
      <c r="AK19" s="488"/>
      <c r="AL19" s="488"/>
      <c r="AM19" s="488"/>
      <c r="AN19" s="488"/>
      <c r="AO19" s="488"/>
      <c r="AP19" s="488"/>
      <c r="AQ19" s="488"/>
      <c r="AR19" s="488"/>
      <c r="AS19" s="488"/>
      <c r="AT19" s="488"/>
      <c r="AU19" s="488"/>
      <c r="AV19" s="488"/>
      <c r="AW19" s="488"/>
      <c r="AX19" s="488"/>
      <c r="AY19" s="488"/>
      <c r="AZ19" s="488"/>
      <c r="BA19" s="488"/>
      <c r="BB19" s="488"/>
      <c r="BC19" s="488"/>
      <c r="BD19" s="488"/>
      <c r="BE19" s="488"/>
      <c r="BF19" s="488"/>
      <c r="BG19" s="488"/>
    </row>
    <row r="20" spans="1:59" ht="45">
      <c r="A20" s="405">
        <f t="shared" si="0"/>
        <v>16</v>
      </c>
      <c r="B20" s="497" t="s">
        <v>24</v>
      </c>
      <c r="C20" s="498" t="s">
        <v>25</v>
      </c>
      <c r="D20" s="407" t="s">
        <v>289</v>
      </c>
      <c r="E20" s="407">
        <v>717.74</v>
      </c>
      <c r="F20" s="499" t="s">
        <v>25</v>
      </c>
      <c r="G20" s="409" t="s">
        <v>289</v>
      </c>
      <c r="H20" s="410">
        <v>717.74</v>
      </c>
      <c r="I20" s="410">
        <f>'СМР Приняты СК П7'!I20</f>
        <v>0.27</v>
      </c>
      <c r="J20" s="429" t="s">
        <v>466</v>
      </c>
      <c r="K20" s="418" t="s">
        <v>292</v>
      </c>
      <c r="L20" s="418">
        <v>904.35239999999999</v>
      </c>
      <c r="M20" s="410">
        <v>404.46</v>
      </c>
      <c r="N20" s="410">
        <v>535.5</v>
      </c>
      <c r="O20" s="410">
        <v>924.84</v>
      </c>
      <c r="P20" s="410"/>
      <c r="Q20" s="410">
        <v>441</v>
      </c>
      <c r="R20" s="410">
        <v>137.34</v>
      </c>
      <c r="S20" s="410"/>
      <c r="T20" s="410"/>
      <c r="U20" s="410"/>
      <c r="V20" s="410"/>
      <c r="W20" s="410"/>
      <c r="X20" s="410"/>
      <c r="Y20" s="410"/>
      <c r="Z20" s="411">
        <f t="shared" si="1"/>
        <v>2443.1400000000003</v>
      </c>
      <c r="AA20" s="431">
        <f t="shared" si="2"/>
        <v>-1725.4000000000003</v>
      </c>
      <c r="AB20" s="413">
        <f t="shared" si="8"/>
        <v>-1725.4000000000003</v>
      </c>
      <c r="AC20" s="414" t="s">
        <v>1072</v>
      </c>
      <c r="AD20" s="695">
        <f t="shared" si="4"/>
        <v>0</v>
      </c>
      <c r="AE20" s="474">
        <f t="shared" si="5"/>
        <v>0</v>
      </c>
      <c r="AF20" s="475">
        <f t="shared" si="6"/>
        <v>2443.1400000000003</v>
      </c>
      <c r="AG20" s="487"/>
      <c r="AH20" s="488"/>
      <c r="AI20" s="488"/>
      <c r="AJ20" s="488"/>
      <c r="AK20" s="488"/>
      <c r="AL20" s="488"/>
      <c r="AM20" s="488"/>
      <c r="AN20" s="488"/>
      <c r="AO20" s="488"/>
      <c r="AP20" s="488"/>
      <c r="AQ20" s="488"/>
      <c r="AR20" s="488"/>
      <c r="AS20" s="488"/>
      <c r="AT20" s="488"/>
      <c r="AU20" s="488"/>
      <c r="AV20" s="488"/>
      <c r="AW20" s="488"/>
      <c r="AX20" s="488"/>
      <c r="AY20" s="488"/>
      <c r="AZ20" s="488"/>
      <c r="BA20" s="488"/>
      <c r="BB20" s="488"/>
      <c r="BC20" s="488"/>
      <c r="BD20" s="488"/>
      <c r="BE20" s="488"/>
      <c r="BF20" s="488"/>
      <c r="BG20" s="488"/>
    </row>
    <row r="21" spans="1:59" s="759" customFormat="1" outlineLevel="1">
      <c r="A21" s="405"/>
      <c r="B21" s="497"/>
      <c r="C21" s="498"/>
      <c r="D21" s="407"/>
      <c r="E21" s="407"/>
      <c r="F21" s="499"/>
      <c r="G21" s="409"/>
      <c r="H21" s="410"/>
      <c r="I21" s="410"/>
      <c r="J21" s="429"/>
      <c r="K21" s="418"/>
      <c r="L21" s="418"/>
      <c r="M21" s="410"/>
      <c r="N21" s="410"/>
      <c r="O21" s="410"/>
      <c r="P21" s="410"/>
      <c r="Q21" s="410"/>
      <c r="R21" s="410"/>
      <c r="S21" s="410"/>
      <c r="T21" s="410"/>
      <c r="U21" s="410"/>
      <c r="V21" s="410"/>
      <c r="W21" s="410"/>
      <c r="X21" s="410"/>
      <c r="Y21" s="410"/>
      <c r="Z21" s="411"/>
      <c r="AA21" s="431"/>
      <c r="AB21" s="413"/>
      <c r="AC21" s="414"/>
      <c r="AD21" s="695"/>
      <c r="AE21" s="474"/>
      <c r="AF21" s="475"/>
      <c r="AG21" s="487"/>
      <c r="AH21" s="488"/>
      <c r="AI21" s="488"/>
      <c r="AJ21" s="488"/>
      <c r="AK21" s="488"/>
      <c r="AL21" s="488"/>
      <c r="AM21" s="488"/>
      <c r="AN21" s="488"/>
      <c r="AO21" s="488"/>
      <c r="AP21" s="488"/>
      <c r="AQ21" s="488"/>
      <c r="AR21" s="488"/>
      <c r="AS21" s="488"/>
      <c r="AT21" s="488"/>
      <c r="AU21" s="488"/>
      <c r="AV21" s="488"/>
      <c r="AW21" s="488"/>
      <c r="AX21" s="488"/>
      <c r="AY21" s="488"/>
      <c r="AZ21" s="488"/>
      <c r="BA21" s="488"/>
      <c r="BB21" s="488"/>
      <c r="BC21" s="488"/>
      <c r="BD21" s="488"/>
      <c r="BE21" s="488"/>
      <c r="BF21" s="488"/>
      <c r="BG21" s="488"/>
    </row>
    <row r="22" spans="1:59" ht="30">
      <c r="A22" s="405">
        <f>A20+1</f>
        <v>17</v>
      </c>
      <c r="B22" s="497" t="s">
        <v>26</v>
      </c>
      <c r="C22" s="498" t="s">
        <v>27</v>
      </c>
      <c r="D22" s="407" t="s">
        <v>293</v>
      </c>
      <c r="E22" s="407">
        <v>12744</v>
      </c>
      <c r="F22" s="499" t="s">
        <v>27</v>
      </c>
      <c r="G22" s="409" t="s">
        <v>293</v>
      </c>
      <c r="H22" s="410">
        <v>12744</v>
      </c>
      <c r="I22" s="410">
        <f>'СМР Приняты СК П7'!I22</f>
        <v>5.0000000000000001E-4</v>
      </c>
      <c r="J22" s="429" t="s">
        <v>467</v>
      </c>
      <c r="K22" s="418" t="s">
        <v>292</v>
      </c>
      <c r="L22" s="418"/>
      <c r="M22" s="410"/>
      <c r="N22" s="410"/>
      <c r="O22" s="410"/>
      <c r="P22" s="410"/>
      <c r="Q22" s="410"/>
      <c r="R22" s="410"/>
      <c r="S22" s="410"/>
      <c r="T22" s="410"/>
      <c r="U22" s="410"/>
      <c r="V22" s="410"/>
      <c r="W22" s="410"/>
      <c r="X22" s="410"/>
      <c r="Y22" s="410"/>
      <c r="Z22" s="411">
        <f t="shared" si="1"/>
        <v>0</v>
      </c>
      <c r="AA22" s="431">
        <f t="shared" si="2"/>
        <v>12744</v>
      </c>
      <c r="AB22" s="413">
        <f t="shared" si="8"/>
        <v>12744</v>
      </c>
      <c r="AC22" s="414" t="s">
        <v>1073</v>
      </c>
      <c r="AD22" s="695">
        <f t="shared" si="4"/>
        <v>0</v>
      </c>
      <c r="AE22" s="474">
        <f t="shared" si="5"/>
        <v>0</v>
      </c>
      <c r="AF22" s="475">
        <f t="shared" si="6"/>
        <v>0</v>
      </c>
      <c r="AG22" s="487"/>
      <c r="AH22" s="488"/>
      <c r="AI22" s="488"/>
      <c r="AJ22" s="488"/>
      <c r="AK22" s="488"/>
      <c r="AL22" s="488"/>
      <c r="AM22" s="488"/>
      <c r="AN22" s="488"/>
      <c r="AO22" s="488"/>
      <c r="AP22" s="488"/>
      <c r="AQ22" s="488"/>
      <c r="AR22" s="488"/>
      <c r="AS22" s="488"/>
      <c r="AT22" s="488"/>
      <c r="AU22" s="488"/>
      <c r="AV22" s="488"/>
      <c r="AW22" s="488"/>
      <c r="AX22" s="488"/>
      <c r="AY22" s="488"/>
      <c r="AZ22" s="488"/>
      <c r="BA22" s="488"/>
      <c r="BB22" s="488"/>
      <c r="BC22" s="488"/>
      <c r="BD22" s="488"/>
      <c r="BE22" s="488"/>
      <c r="BF22" s="488"/>
      <c r="BG22" s="488"/>
    </row>
    <row r="23" spans="1:59" ht="45">
      <c r="A23" s="405">
        <f t="shared" si="0"/>
        <v>18</v>
      </c>
      <c r="B23" s="497" t="s">
        <v>28</v>
      </c>
      <c r="C23" s="498" t="s">
        <v>29</v>
      </c>
      <c r="D23" s="407" t="s">
        <v>293</v>
      </c>
      <c r="E23" s="407">
        <v>12744</v>
      </c>
      <c r="F23" s="499" t="s">
        <v>29</v>
      </c>
      <c r="G23" s="409" t="s">
        <v>293</v>
      </c>
      <c r="H23" s="410">
        <v>12744</v>
      </c>
      <c r="I23" s="410">
        <f>'СМР Приняты СК П7'!I23</f>
        <v>4.4999999999999998E-2</v>
      </c>
      <c r="J23" s="429" t="s">
        <v>468</v>
      </c>
      <c r="K23" s="418" t="s">
        <v>292</v>
      </c>
      <c r="L23" s="418">
        <v>9.1880000000000006</v>
      </c>
      <c r="M23" s="410"/>
      <c r="N23" s="410">
        <v>196.04</v>
      </c>
      <c r="O23" s="410"/>
      <c r="P23" s="410">
        <v>6069.49</v>
      </c>
      <c r="Q23" s="410"/>
      <c r="R23" s="410">
        <v>5949.77</v>
      </c>
      <c r="S23" s="410"/>
      <c r="T23" s="410">
        <v>439.5</v>
      </c>
      <c r="U23" s="410">
        <v>98.98</v>
      </c>
      <c r="V23" s="410"/>
      <c r="W23" s="410"/>
      <c r="X23" s="410"/>
      <c r="Y23" s="410"/>
      <c r="Z23" s="411">
        <f t="shared" si="1"/>
        <v>12753.779999999999</v>
      </c>
      <c r="AA23" s="431">
        <f t="shared" si="2"/>
        <v>-9.7799999999988358</v>
      </c>
      <c r="AB23" s="413">
        <f t="shared" si="8"/>
        <v>-9.7799999999988358</v>
      </c>
      <c r="AC23" s="414" t="s">
        <v>1073</v>
      </c>
      <c r="AD23" s="695">
        <f t="shared" si="4"/>
        <v>0</v>
      </c>
      <c r="AE23" s="474">
        <f t="shared" si="5"/>
        <v>0</v>
      </c>
      <c r="AF23" s="475">
        <f t="shared" si="6"/>
        <v>12753.779999999999</v>
      </c>
      <c r="AG23" s="487"/>
      <c r="AH23" s="488"/>
      <c r="AI23" s="488"/>
      <c r="AJ23" s="488"/>
      <c r="AK23" s="488"/>
      <c r="AL23" s="488"/>
      <c r="AM23" s="488"/>
      <c r="AN23" s="488"/>
      <c r="AO23" s="488"/>
      <c r="AP23" s="488"/>
      <c r="AQ23" s="488"/>
      <c r="AR23" s="488"/>
      <c r="AS23" s="488"/>
      <c r="AT23" s="488"/>
      <c r="AU23" s="488"/>
      <c r="AV23" s="488"/>
      <c r="AW23" s="488"/>
      <c r="AX23" s="488"/>
      <c r="AY23" s="488"/>
      <c r="AZ23" s="488"/>
      <c r="BA23" s="488"/>
      <c r="BB23" s="488"/>
      <c r="BC23" s="488"/>
      <c r="BD23" s="488"/>
      <c r="BE23" s="488"/>
      <c r="BF23" s="488"/>
      <c r="BG23" s="488"/>
    </row>
    <row r="24" spans="1:59" ht="30">
      <c r="A24" s="405">
        <f t="shared" si="0"/>
        <v>19</v>
      </c>
      <c r="B24" s="497" t="s">
        <v>26</v>
      </c>
      <c r="C24" s="498" t="s">
        <v>27</v>
      </c>
      <c r="D24" s="407" t="s">
        <v>293</v>
      </c>
      <c r="E24" s="407">
        <v>12744</v>
      </c>
      <c r="F24" s="499" t="s">
        <v>27</v>
      </c>
      <c r="G24" s="409" t="s">
        <v>293</v>
      </c>
      <c r="H24" s="410">
        <v>12744</v>
      </c>
      <c r="I24" s="410">
        <f>'СМР Приняты СК П7'!I24</f>
        <v>5.0000000000000001E-4</v>
      </c>
      <c r="J24" s="429" t="s">
        <v>467</v>
      </c>
      <c r="K24" s="418" t="s">
        <v>292</v>
      </c>
      <c r="L24" s="418">
        <v>2936.21</v>
      </c>
      <c r="M24" s="410"/>
      <c r="N24" s="410">
        <v>196.04</v>
      </c>
      <c r="O24" s="410"/>
      <c r="P24" s="410">
        <v>6069.49</v>
      </c>
      <c r="Q24" s="410"/>
      <c r="R24" s="410">
        <v>5949.77</v>
      </c>
      <c r="S24" s="410"/>
      <c r="T24" s="410">
        <v>439.5</v>
      </c>
      <c r="U24" s="410">
        <v>98.98</v>
      </c>
      <c r="V24" s="410"/>
      <c r="W24" s="410"/>
      <c r="X24" s="410"/>
      <c r="Y24" s="410"/>
      <c r="Z24" s="411">
        <f t="shared" si="1"/>
        <v>12753.779999999999</v>
      </c>
      <c r="AA24" s="431">
        <f t="shared" si="2"/>
        <v>-9.7799999999988358</v>
      </c>
      <c r="AB24" s="413">
        <f t="shared" si="8"/>
        <v>-9.7799999999988358</v>
      </c>
      <c r="AC24" s="414"/>
      <c r="AD24" s="695">
        <f t="shared" si="4"/>
        <v>0</v>
      </c>
      <c r="AE24" s="474">
        <f t="shared" si="5"/>
        <v>0</v>
      </c>
      <c r="AF24" s="475">
        <f t="shared" si="6"/>
        <v>12753.779999999999</v>
      </c>
      <c r="AG24" s="487"/>
      <c r="AH24" s="488"/>
      <c r="AI24" s="488"/>
      <c r="AJ24" s="488"/>
      <c r="AK24" s="488"/>
      <c r="AL24" s="488"/>
      <c r="AM24" s="488"/>
      <c r="AN24" s="488"/>
      <c r="AO24" s="488"/>
      <c r="AP24" s="488"/>
      <c r="AQ24" s="488"/>
      <c r="AR24" s="488"/>
      <c r="AS24" s="488"/>
      <c r="AT24" s="488"/>
      <c r="AU24" s="488"/>
      <c r="AV24" s="488"/>
      <c r="AW24" s="488"/>
      <c r="AX24" s="488"/>
      <c r="AY24" s="488"/>
      <c r="AZ24" s="488"/>
      <c r="BA24" s="488"/>
      <c r="BB24" s="488"/>
      <c r="BC24" s="488"/>
      <c r="BD24" s="488"/>
      <c r="BE24" s="488"/>
      <c r="BF24" s="488"/>
      <c r="BG24" s="488"/>
    </row>
    <row r="25" spans="1:59" ht="45">
      <c r="A25" s="405">
        <f t="shared" si="0"/>
        <v>20</v>
      </c>
      <c r="B25" s="497" t="s">
        <v>30</v>
      </c>
      <c r="C25" s="498" t="s">
        <v>31</v>
      </c>
      <c r="D25" s="407" t="s">
        <v>293</v>
      </c>
      <c r="E25" s="407">
        <v>12744</v>
      </c>
      <c r="F25" s="499" t="s">
        <v>31</v>
      </c>
      <c r="G25" s="409" t="s">
        <v>293</v>
      </c>
      <c r="H25" s="410">
        <v>12744</v>
      </c>
      <c r="I25" s="410">
        <f>'СМР Приняты СК П7'!I25</f>
        <v>0.02</v>
      </c>
      <c r="J25" s="429" t="s">
        <v>469</v>
      </c>
      <c r="K25" s="418" t="s">
        <v>292</v>
      </c>
      <c r="L25" s="418">
        <v>3.9369999999999998</v>
      </c>
      <c r="M25" s="410"/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411">
        <f t="shared" si="1"/>
        <v>0</v>
      </c>
      <c r="AA25" s="431">
        <f t="shared" si="2"/>
        <v>12744</v>
      </c>
      <c r="AB25" s="413">
        <f t="shared" si="8"/>
        <v>12744</v>
      </c>
      <c r="AC25" s="414"/>
      <c r="AD25" s="695">
        <f t="shared" si="4"/>
        <v>0</v>
      </c>
      <c r="AE25" s="474">
        <f t="shared" si="5"/>
        <v>0</v>
      </c>
      <c r="AF25" s="475">
        <f t="shared" si="6"/>
        <v>0</v>
      </c>
      <c r="AG25" s="487"/>
      <c r="AH25" s="488"/>
      <c r="AI25" s="488"/>
      <c r="AJ25" s="488"/>
      <c r="AK25" s="488"/>
      <c r="AL25" s="488"/>
      <c r="AM25" s="488"/>
      <c r="AN25" s="488"/>
      <c r="AO25" s="488"/>
      <c r="AP25" s="488"/>
      <c r="AQ25" s="488"/>
      <c r="AR25" s="488"/>
      <c r="AS25" s="488"/>
      <c r="AT25" s="488"/>
      <c r="AU25" s="488"/>
      <c r="AV25" s="488"/>
      <c r="AW25" s="488"/>
      <c r="AX25" s="488"/>
      <c r="AY25" s="488"/>
      <c r="AZ25" s="488"/>
      <c r="BA25" s="488"/>
      <c r="BB25" s="488"/>
      <c r="BC25" s="488"/>
      <c r="BD25" s="488"/>
      <c r="BE25" s="488"/>
      <c r="BF25" s="488"/>
      <c r="BG25" s="488"/>
    </row>
    <row r="26" spans="1:59" s="65" customFormat="1" ht="30">
      <c r="A26" s="397">
        <f t="shared" si="0"/>
        <v>21</v>
      </c>
      <c r="B26" s="501"/>
      <c r="C26" s="502" t="s">
        <v>471</v>
      </c>
      <c r="D26" s="423"/>
      <c r="E26" s="423"/>
      <c r="F26" s="503" t="s">
        <v>471</v>
      </c>
      <c r="G26" s="424"/>
      <c r="H26" s="425"/>
      <c r="I26" s="425"/>
      <c r="J26" s="425"/>
      <c r="K26" s="425"/>
      <c r="L26" s="425">
        <v>1631.23</v>
      </c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6"/>
      <c r="AA26" s="427"/>
      <c r="AB26" s="424"/>
      <c r="AC26" s="428"/>
      <c r="AD26" s="697">
        <f t="shared" si="4"/>
        <v>0</v>
      </c>
      <c r="AE26" s="476"/>
      <c r="AF26" s="477"/>
      <c r="AG26" s="485"/>
      <c r="AH26" s="486"/>
      <c r="AI26" s="486"/>
      <c r="AJ26" s="486"/>
      <c r="AK26" s="486"/>
      <c r="AL26" s="486"/>
      <c r="AM26" s="486"/>
      <c r="AN26" s="486"/>
      <c r="AO26" s="486"/>
      <c r="AP26" s="486"/>
      <c r="AQ26" s="486"/>
      <c r="AR26" s="486"/>
      <c r="AS26" s="486"/>
      <c r="AT26" s="486"/>
      <c r="AU26" s="486"/>
      <c r="AV26" s="486"/>
      <c r="AW26" s="486"/>
      <c r="AX26" s="486"/>
      <c r="AY26" s="486"/>
      <c r="AZ26" s="486"/>
      <c r="BA26" s="486"/>
      <c r="BB26" s="486"/>
      <c r="BC26" s="486"/>
      <c r="BD26" s="486"/>
      <c r="BE26" s="486"/>
      <c r="BF26" s="486"/>
      <c r="BG26" s="486"/>
    </row>
    <row r="27" spans="1:59" ht="30">
      <c r="A27" s="405">
        <f t="shared" si="0"/>
        <v>22</v>
      </c>
      <c r="B27" s="497" t="s">
        <v>18</v>
      </c>
      <c r="C27" s="498" t="s">
        <v>19</v>
      </c>
      <c r="D27" s="407" t="s">
        <v>289</v>
      </c>
      <c r="E27" s="407">
        <v>3.12</v>
      </c>
      <c r="F27" s="499" t="s">
        <v>19</v>
      </c>
      <c r="G27" s="409" t="s">
        <v>289</v>
      </c>
      <c r="H27" s="410">
        <v>3.12</v>
      </c>
      <c r="I27" s="410">
        <f>'СМР Приняты СК П7'!I27</f>
        <v>0.17</v>
      </c>
      <c r="J27" s="410"/>
      <c r="K27" s="410" t="s">
        <v>289</v>
      </c>
      <c r="L27" s="410"/>
      <c r="M27" s="410"/>
      <c r="N27" s="410"/>
      <c r="O27" s="410"/>
      <c r="P27" s="410"/>
      <c r="Q27" s="410"/>
      <c r="R27" s="410"/>
      <c r="S27" s="410"/>
      <c r="T27" s="410"/>
      <c r="U27" s="410"/>
      <c r="V27" s="410"/>
      <c r="W27" s="410"/>
      <c r="X27" s="410"/>
      <c r="Y27" s="410"/>
      <c r="Z27" s="411">
        <f t="shared" si="1"/>
        <v>0</v>
      </c>
      <c r="AA27" s="412">
        <f t="shared" si="2"/>
        <v>3.12</v>
      </c>
      <c r="AB27" s="413">
        <f t="shared" ref="AB27:AB29" si="9">E27-Z27</f>
        <v>3.12</v>
      </c>
      <c r="AC27" s="414" t="s">
        <v>1074</v>
      </c>
      <c r="AD27" s="695">
        <f t="shared" si="4"/>
        <v>0</v>
      </c>
      <c r="AE27" s="474">
        <f t="shared" si="5"/>
        <v>0</v>
      </c>
      <c r="AF27" s="475">
        <f t="shared" si="6"/>
        <v>0</v>
      </c>
      <c r="AG27" s="487"/>
      <c r="AH27" s="488"/>
      <c r="AI27" s="488"/>
      <c r="AJ27" s="488"/>
      <c r="AK27" s="488"/>
      <c r="AL27" s="488"/>
      <c r="AM27" s="488"/>
      <c r="AN27" s="488"/>
      <c r="AO27" s="488"/>
      <c r="AP27" s="488"/>
      <c r="AQ27" s="488"/>
      <c r="AR27" s="488"/>
      <c r="AS27" s="488"/>
      <c r="AT27" s="488"/>
      <c r="AU27" s="488"/>
      <c r="AV27" s="488"/>
      <c r="AW27" s="488"/>
      <c r="AX27" s="488"/>
      <c r="AY27" s="488"/>
      <c r="AZ27" s="488"/>
      <c r="BA27" s="488"/>
      <c r="BB27" s="488"/>
      <c r="BC27" s="488"/>
      <c r="BD27" s="488"/>
      <c r="BE27" s="488"/>
      <c r="BF27" s="488"/>
      <c r="BG27" s="488"/>
    </row>
    <row r="28" spans="1:59" ht="30">
      <c r="A28" s="405">
        <f t="shared" si="0"/>
        <v>23</v>
      </c>
      <c r="B28" s="497"/>
      <c r="C28" s="498"/>
      <c r="D28" s="407"/>
      <c r="E28" s="407"/>
      <c r="F28" s="500" t="s">
        <v>472</v>
      </c>
      <c r="G28" s="417" t="s">
        <v>293</v>
      </c>
      <c r="H28" s="418">
        <v>15.6</v>
      </c>
      <c r="I28" s="418">
        <f>'СМР Приняты СК П7'!I28</f>
        <v>9.6153846153846159E-3</v>
      </c>
      <c r="J28" s="418"/>
      <c r="K28" s="418" t="s">
        <v>293</v>
      </c>
      <c r="L28" s="418"/>
      <c r="M28" s="418">
        <v>3</v>
      </c>
      <c r="N28" s="418">
        <v>6.73</v>
      </c>
      <c r="O28" s="418"/>
      <c r="P28" s="418"/>
      <c r="Q28" s="418"/>
      <c r="R28" s="418"/>
      <c r="S28" s="418"/>
      <c r="T28" s="418"/>
      <c r="U28" s="418"/>
      <c r="V28" s="418"/>
      <c r="W28" s="418"/>
      <c r="X28" s="418"/>
      <c r="Y28" s="418"/>
      <c r="Z28" s="419">
        <f t="shared" si="1"/>
        <v>9.73</v>
      </c>
      <c r="AA28" s="420">
        <f t="shared" si="2"/>
        <v>5.8699999999999992</v>
      </c>
      <c r="AB28" s="413">
        <f t="shared" si="9"/>
        <v>-9.73</v>
      </c>
      <c r="AC28" s="414"/>
      <c r="AD28" s="695">
        <f t="shared" si="4"/>
        <v>0</v>
      </c>
      <c r="AE28" s="474">
        <f t="shared" si="5"/>
        <v>0</v>
      </c>
      <c r="AF28" s="475">
        <f t="shared" si="6"/>
        <v>9.73</v>
      </c>
      <c r="AG28" s="487"/>
      <c r="AH28" s="488"/>
      <c r="AI28" s="488"/>
      <c r="AJ28" s="488"/>
      <c r="AK28" s="488"/>
      <c r="AL28" s="488"/>
      <c r="AM28" s="488"/>
      <c r="AN28" s="488"/>
      <c r="AO28" s="488"/>
      <c r="AP28" s="488"/>
      <c r="AQ28" s="488"/>
      <c r="AR28" s="488"/>
      <c r="AS28" s="488"/>
      <c r="AT28" s="488"/>
      <c r="AU28" s="488"/>
      <c r="AV28" s="488"/>
      <c r="AW28" s="488"/>
      <c r="AX28" s="488"/>
      <c r="AY28" s="488"/>
      <c r="AZ28" s="488"/>
      <c r="BA28" s="488"/>
      <c r="BB28" s="488"/>
      <c r="BC28" s="488"/>
      <c r="BD28" s="488"/>
      <c r="BE28" s="488"/>
      <c r="BF28" s="488"/>
      <c r="BG28" s="488"/>
    </row>
    <row r="29" spans="1:59">
      <c r="A29" s="405">
        <f t="shared" si="0"/>
        <v>24</v>
      </c>
      <c r="B29" s="497" t="s">
        <v>20</v>
      </c>
      <c r="C29" s="498" t="s">
        <v>21</v>
      </c>
      <c r="D29" s="407" t="s">
        <v>293</v>
      </c>
      <c r="E29" s="407">
        <v>15.6</v>
      </c>
      <c r="F29" s="500" t="s">
        <v>21</v>
      </c>
      <c r="G29" s="417" t="s">
        <v>293</v>
      </c>
      <c r="H29" s="418">
        <v>15.6</v>
      </c>
      <c r="I29" s="418">
        <f>'СМР Приняты СК П7'!I29</f>
        <v>0.3</v>
      </c>
      <c r="J29" s="418"/>
      <c r="K29" s="418" t="s">
        <v>293</v>
      </c>
      <c r="L29" s="418"/>
      <c r="M29" s="418"/>
      <c r="N29" s="418"/>
      <c r="O29" s="418"/>
      <c r="P29" s="418"/>
      <c r="Q29" s="418"/>
      <c r="R29" s="418"/>
      <c r="S29" s="418"/>
      <c r="T29" s="418"/>
      <c r="U29" s="418"/>
      <c r="V29" s="418"/>
      <c r="W29" s="418"/>
      <c r="X29" s="418"/>
      <c r="Y29" s="418"/>
      <c r="Z29" s="419">
        <f t="shared" si="1"/>
        <v>0</v>
      </c>
      <c r="AA29" s="420">
        <f t="shared" si="2"/>
        <v>15.6</v>
      </c>
      <c r="AB29" s="413">
        <f t="shared" si="9"/>
        <v>15.6</v>
      </c>
      <c r="AC29" s="421" t="s">
        <v>412</v>
      </c>
      <c r="AD29" s="696">
        <f t="shared" si="4"/>
        <v>0</v>
      </c>
      <c r="AE29" s="474">
        <f t="shared" si="5"/>
        <v>0</v>
      </c>
      <c r="AF29" s="475">
        <f t="shared" si="6"/>
        <v>0</v>
      </c>
      <c r="AG29" s="487"/>
      <c r="AH29" s="488"/>
      <c r="AI29" s="488"/>
      <c r="AJ29" s="488"/>
      <c r="AK29" s="488"/>
      <c r="AL29" s="488"/>
      <c r="AM29" s="488"/>
      <c r="AN29" s="488"/>
      <c r="AO29" s="488"/>
      <c r="AP29" s="488"/>
      <c r="AQ29" s="488"/>
      <c r="AR29" s="488"/>
      <c r="AS29" s="488"/>
      <c r="AT29" s="488"/>
      <c r="AU29" s="488"/>
      <c r="AV29" s="488"/>
      <c r="AW29" s="488"/>
      <c r="AX29" s="488"/>
      <c r="AY29" s="488"/>
      <c r="AZ29" s="488"/>
      <c r="BA29" s="488"/>
      <c r="BB29" s="488"/>
      <c r="BC29" s="488"/>
      <c r="BD29" s="488"/>
      <c r="BE29" s="488"/>
      <c r="BF29" s="488"/>
      <c r="BG29" s="488"/>
    </row>
    <row r="30" spans="1:59" s="65" customFormat="1" ht="30">
      <c r="A30" s="397">
        <f t="shared" si="0"/>
        <v>25</v>
      </c>
      <c r="B30" s="501"/>
      <c r="C30" s="502" t="s">
        <v>473</v>
      </c>
      <c r="D30" s="423"/>
      <c r="E30" s="423"/>
      <c r="F30" s="503" t="s">
        <v>473</v>
      </c>
      <c r="G30" s="424"/>
      <c r="H30" s="425"/>
      <c r="I30" s="425"/>
      <c r="J30" s="425"/>
      <c r="K30" s="425"/>
      <c r="L30" s="425"/>
      <c r="M30" s="425">
        <v>15</v>
      </c>
      <c r="N30" s="425">
        <v>49.879999999999995</v>
      </c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6"/>
      <c r="AA30" s="427"/>
      <c r="AB30" s="424"/>
      <c r="AC30" s="428"/>
      <c r="AD30" s="697">
        <f t="shared" si="4"/>
        <v>0</v>
      </c>
      <c r="AE30" s="476"/>
      <c r="AF30" s="477"/>
      <c r="AG30" s="485"/>
      <c r="AH30" s="486"/>
      <c r="AI30" s="486"/>
      <c r="AJ30" s="486"/>
      <c r="AK30" s="486"/>
      <c r="AL30" s="486"/>
      <c r="AM30" s="486"/>
      <c r="AN30" s="486"/>
      <c r="AO30" s="486"/>
      <c r="AP30" s="486"/>
      <c r="AQ30" s="486"/>
      <c r="AR30" s="486"/>
      <c r="AS30" s="486"/>
      <c r="AT30" s="486"/>
      <c r="AU30" s="486"/>
      <c r="AV30" s="486"/>
      <c r="AW30" s="486"/>
      <c r="AX30" s="486"/>
      <c r="AY30" s="486"/>
      <c r="AZ30" s="486"/>
      <c r="BA30" s="486"/>
      <c r="BB30" s="486"/>
      <c r="BC30" s="486"/>
      <c r="BD30" s="486"/>
      <c r="BE30" s="486"/>
      <c r="BF30" s="486"/>
      <c r="BG30" s="486"/>
    </row>
    <row r="31" spans="1:59" ht="30">
      <c r="A31" s="405">
        <f t="shared" si="0"/>
        <v>26</v>
      </c>
      <c r="B31" s="497" t="s">
        <v>18</v>
      </c>
      <c r="C31" s="498" t="s">
        <v>19</v>
      </c>
      <c r="D31" s="407" t="s">
        <v>289</v>
      </c>
      <c r="E31" s="407">
        <v>14.25</v>
      </c>
      <c r="F31" s="499" t="s">
        <v>19</v>
      </c>
      <c r="G31" s="409" t="s">
        <v>289</v>
      </c>
      <c r="H31" s="410">
        <v>14.25</v>
      </c>
      <c r="I31" s="410">
        <f>'СМР Приняты СК П7'!I31</f>
        <v>0.17</v>
      </c>
      <c r="J31" s="429" t="s">
        <v>465</v>
      </c>
      <c r="K31" s="418" t="s">
        <v>651</v>
      </c>
      <c r="L31" s="418"/>
      <c r="M31" s="410"/>
      <c r="N31" s="410"/>
      <c r="O31" s="410"/>
      <c r="P31" s="410"/>
      <c r="Q31" s="410"/>
      <c r="R31" s="410"/>
      <c r="S31" s="410"/>
      <c r="T31" s="410"/>
      <c r="U31" s="410"/>
      <c r="V31" s="410"/>
      <c r="W31" s="410"/>
      <c r="X31" s="410"/>
      <c r="Y31" s="410"/>
      <c r="Z31" s="411">
        <f t="shared" si="1"/>
        <v>0</v>
      </c>
      <c r="AA31" s="412">
        <f t="shared" si="2"/>
        <v>14.25</v>
      </c>
      <c r="AB31" s="413">
        <f t="shared" ref="AB31:AB33" si="10">E31-Z31</f>
        <v>14.25</v>
      </c>
      <c r="AC31" s="414" t="s">
        <v>455</v>
      </c>
      <c r="AD31" s="695">
        <f t="shared" si="4"/>
        <v>0</v>
      </c>
      <c r="AE31" s="474">
        <f t="shared" si="5"/>
        <v>0</v>
      </c>
      <c r="AF31" s="475">
        <f t="shared" si="6"/>
        <v>0</v>
      </c>
      <c r="AG31" s="487"/>
      <c r="AH31" s="488"/>
      <c r="AI31" s="488"/>
      <c r="AJ31" s="488"/>
      <c r="AK31" s="488"/>
      <c r="AL31" s="488"/>
      <c r="AM31" s="488"/>
      <c r="AN31" s="488"/>
      <c r="AO31" s="488"/>
      <c r="AP31" s="488"/>
      <c r="AQ31" s="488"/>
      <c r="AR31" s="488"/>
      <c r="AS31" s="488"/>
      <c r="AT31" s="488"/>
      <c r="AU31" s="488"/>
      <c r="AV31" s="488"/>
      <c r="AW31" s="488"/>
      <c r="AX31" s="488"/>
      <c r="AY31" s="488"/>
      <c r="AZ31" s="488"/>
      <c r="BA31" s="488"/>
      <c r="BB31" s="488"/>
      <c r="BC31" s="488"/>
      <c r="BD31" s="488"/>
      <c r="BE31" s="488"/>
      <c r="BF31" s="488"/>
      <c r="BG31" s="488"/>
    </row>
    <row r="32" spans="1:59" ht="30">
      <c r="A32" s="405">
        <f t="shared" si="0"/>
        <v>27</v>
      </c>
      <c r="B32" s="497" t="s">
        <v>33</v>
      </c>
      <c r="C32" s="498" t="s">
        <v>34</v>
      </c>
      <c r="D32" s="407" t="s">
        <v>289</v>
      </c>
      <c r="E32" s="407">
        <v>14.25</v>
      </c>
      <c r="F32" s="499" t="s">
        <v>34</v>
      </c>
      <c r="G32" s="409" t="s">
        <v>289</v>
      </c>
      <c r="H32" s="410">
        <v>14.25</v>
      </c>
      <c r="I32" s="410">
        <f>'СМР Приняты СК П7'!I32</f>
        <v>0.27</v>
      </c>
      <c r="J32" s="429" t="s">
        <v>474</v>
      </c>
      <c r="K32" s="418" t="s">
        <v>289</v>
      </c>
      <c r="L32" s="418">
        <v>23.512500000000003</v>
      </c>
      <c r="M32" s="410">
        <v>0</v>
      </c>
      <c r="N32" s="410">
        <v>9.73</v>
      </c>
      <c r="O32" s="410">
        <v>2.77</v>
      </c>
      <c r="P32" s="410">
        <v>4.5199999999999996</v>
      </c>
      <c r="Q32" s="410"/>
      <c r="R32" s="410">
        <v>13.48</v>
      </c>
      <c r="S32" s="410"/>
      <c r="T32" s="410"/>
      <c r="U32" s="410"/>
      <c r="V32" s="410"/>
      <c r="W32" s="410"/>
      <c r="X32" s="410"/>
      <c r="Y32" s="410"/>
      <c r="Z32" s="411">
        <f t="shared" si="1"/>
        <v>30.5</v>
      </c>
      <c r="AA32" s="432">
        <f t="shared" si="2"/>
        <v>-16.25</v>
      </c>
      <c r="AB32" s="413">
        <f t="shared" si="10"/>
        <v>-16.25</v>
      </c>
      <c r="AC32" s="414" t="s">
        <v>455</v>
      </c>
      <c r="AD32" s="695">
        <f t="shared" si="4"/>
        <v>0</v>
      </c>
      <c r="AE32" s="474">
        <f t="shared" si="5"/>
        <v>0</v>
      </c>
      <c r="AF32" s="475">
        <f t="shared" si="6"/>
        <v>30.5</v>
      </c>
      <c r="AG32" s="487"/>
      <c r="AH32" s="488"/>
      <c r="AI32" s="488"/>
      <c r="AJ32" s="488"/>
      <c r="AK32" s="488"/>
      <c r="AL32" s="488"/>
      <c r="AM32" s="488"/>
      <c r="AN32" s="488"/>
      <c r="AO32" s="488"/>
      <c r="AP32" s="488"/>
      <c r="AQ32" s="488"/>
      <c r="AR32" s="488"/>
      <c r="AS32" s="488"/>
      <c r="AT32" s="488"/>
      <c r="AU32" s="488"/>
      <c r="AV32" s="488"/>
      <c r="AW32" s="488"/>
      <c r="AX32" s="488"/>
      <c r="AY32" s="488"/>
      <c r="AZ32" s="488"/>
      <c r="BA32" s="488"/>
      <c r="BB32" s="488"/>
      <c r="BC32" s="488"/>
      <c r="BD32" s="488"/>
      <c r="BE32" s="488"/>
      <c r="BF32" s="488"/>
      <c r="BG32" s="488"/>
    </row>
    <row r="33" spans="1:59" ht="45">
      <c r="A33" s="405">
        <f t="shared" si="0"/>
        <v>28</v>
      </c>
      <c r="B33" s="497" t="s">
        <v>30</v>
      </c>
      <c r="C33" s="498" t="s">
        <v>31</v>
      </c>
      <c r="D33" s="407" t="s">
        <v>293</v>
      </c>
      <c r="E33" s="407">
        <v>95</v>
      </c>
      <c r="F33" s="499" t="s">
        <v>31</v>
      </c>
      <c r="G33" s="409" t="s">
        <v>293</v>
      </c>
      <c r="H33" s="410">
        <v>95</v>
      </c>
      <c r="I33" s="410">
        <f>'СМР Приняты СК П7'!I33</f>
        <v>0.02</v>
      </c>
      <c r="J33" s="429" t="s">
        <v>475</v>
      </c>
      <c r="K33" s="418" t="s">
        <v>292</v>
      </c>
      <c r="L33" s="418">
        <v>24.597999999999999</v>
      </c>
      <c r="M33" s="410">
        <v>0</v>
      </c>
      <c r="N33" s="410">
        <v>12.133800000000001</v>
      </c>
      <c r="O33" s="410"/>
      <c r="P33" s="410">
        <v>5.5692000000000004</v>
      </c>
      <c r="Q33" s="410"/>
      <c r="R33" s="410">
        <v>17.110800000000001</v>
      </c>
      <c r="S33" s="410"/>
      <c r="T33" s="410"/>
      <c r="U33" s="410"/>
      <c r="V33" s="410"/>
      <c r="W33" s="410"/>
      <c r="X33" s="410"/>
      <c r="Y33" s="410"/>
      <c r="Z33" s="411">
        <f t="shared" si="1"/>
        <v>34.813800000000001</v>
      </c>
      <c r="AA33" s="412">
        <f t="shared" si="2"/>
        <v>60.186199999999999</v>
      </c>
      <c r="AB33" s="413">
        <f t="shared" si="10"/>
        <v>60.186199999999999</v>
      </c>
      <c r="AC33" s="414" t="s">
        <v>455</v>
      </c>
      <c r="AD33" s="695">
        <f t="shared" si="4"/>
        <v>0</v>
      </c>
      <c r="AE33" s="474">
        <f t="shared" si="5"/>
        <v>0</v>
      </c>
      <c r="AF33" s="475">
        <f t="shared" si="6"/>
        <v>34.813800000000001</v>
      </c>
      <c r="AG33" s="487"/>
      <c r="AH33" s="488"/>
      <c r="AI33" s="488"/>
      <c r="AJ33" s="488"/>
      <c r="AK33" s="488"/>
      <c r="AL33" s="488"/>
      <c r="AM33" s="488"/>
      <c r="AN33" s="488"/>
      <c r="AO33" s="488"/>
      <c r="AP33" s="488"/>
      <c r="AQ33" s="488"/>
      <c r="AR33" s="488"/>
      <c r="AS33" s="488"/>
      <c r="AT33" s="488"/>
      <c r="AU33" s="488"/>
      <c r="AV33" s="488"/>
      <c r="AW33" s="488"/>
      <c r="AX33" s="488"/>
      <c r="AY33" s="488"/>
      <c r="AZ33" s="488"/>
      <c r="BA33" s="488"/>
      <c r="BB33" s="488"/>
      <c r="BC33" s="488"/>
      <c r="BD33" s="488"/>
      <c r="BE33" s="488"/>
      <c r="BF33" s="488"/>
      <c r="BG33" s="488"/>
    </row>
    <row r="34" spans="1:59" s="65" customFormat="1">
      <c r="A34" s="397">
        <f t="shared" si="0"/>
        <v>29</v>
      </c>
      <c r="B34" s="501"/>
      <c r="C34" s="502" t="s">
        <v>35</v>
      </c>
      <c r="D34" s="423"/>
      <c r="E34" s="423"/>
      <c r="F34" s="503" t="s">
        <v>35</v>
      </c>
      <c r="G34" s="424"/>
      <c r="H34" s="425"/>
      <c r="I34" s="425"/>
      <c r="J34" s="425"/>
      <c r="K34" s="425"/>
      <c r="L34" s="425">
        <v>12.16</v>
      </c>
      <c r="M34" s="425">
        <v>0</v>
      </c>
      <c r="N34" s="425">
        <v>64.88</v>
      </c>
      <c r="O34" s="425"/>
      <c r="P34" s="425"/>
      <c r="Q34" s="425"/>
      <c r="R34" s="425">
        <v>107.23</v>
      </c>
      <c r="S34" s="425"/>
      <c r="T34" s="425"/>
      <c r="U34" s="425"/>
      <c r="V34" s="425"/>
      <c r="W34" s="425"/>
      <c r="X34" s="425"/>
      <c r="Y34" s="425"/>
      <c r="Z34" s="426"/>
      <c r="AA34" s="427"/>
      <c r="AB34" s="424"/>
      <c r="AC34" s="428"/>
      <c r="AD34" s="697">
        <f t="shared" si="4"/>
        <v>0</v>
      </c>
      <c r="AE34" s="476"/>
      <c r="AF34" s="477"/>
      <c r="AG34" s="485"/>
      <c r="AH34" s="486"/>
      <c r="AI34" s="486"/>
      <c r="AJ34" s="486"/>
      <c r="AK34" s="486"/>
      <c r="AL34" s="486"/>
      <c r="AM34" s="486"/>
      <c r="AN34" s="486"/>
      <c r="AO34" s="486"/>
      <c r="AP34" s="486"/>
      <c r="AQ34" s="486"/>
      <c r="AR34" s="486"/>
      <c r="AS34" s="486"/>
      <c r="AT34" s="486"/>
      <c r="AU34" s="486"/>
      <c r="AV34" s="486"/>
      <c r="AW34" s="486"/>
      <c r="AX34" s="486"/>
      <c r="AY34" s="486"/>
      <c r="AZ34" s="486"/>
      <c r="BA34" s="486"/>
      <c r="BB34" s="486"/>
      <c r="BC34" s="486"/>
      <c r="BD34" s="486"/>
      <c r="BE34" s="486"/>
      <c r="BF34" s="486"/>
      <c r="BG34" s="486"/>
    </row>
    <row r="35" spans="1:59" ht="30">
      <c r="A35" s="405">
        <f t="shared" si="0"/>
        <v>30</v>
      </c>
      <c r="B35" s="497" t="s">
        <v>36</v>
      </c>
      <c r="C35" s="498" t="s">
        <v>37</v>
      </c>
      <c r="D35" s="407" t="s">
        <v>291</v>
      </c>
      <c r="E35" s="407">
        <v>632</v>
      </c>
      <c r="F35" s="499" t="s">
        <v>37</v>
      </c>
      <c r="G35" s="409" t="s">
        <v>291</v>
      </c>
      <c r="H35" s="410">
        <v>632</v>
      </c>
      <c r="I35" s="410">
        <f>'СМР Приняты СК П7'!I35</f>
        <v>1.42</v>
      </c>
      <c r="J35" s="429" t="s">
        <v>476</v>
      </c>
      <c r="K35" s="418" t="s">
        <v>294</v>
      </c>
      <c r="L35" s="418"/>
      <c r="M35" s="410"/>
      <c r="N35" s="410"/>
      <c r="O35" s="410"/>
      <c r="P35" s="410"/>
      <c r="Q35" s="410"/>
      <c r="R35" s="410"/>
      <c r="S35" s="410"/>
      <c r="T35" s="410"/>
      <c r="U35" s="410"/>
      <c r="V35" s="410"/>
      <c r="W35" s="410"/>
      <c r="X35" s="410"/>
      <c r="Y35" s="410"/>
      <c r="Z35" s="411">
        <f t="shared" si="1"/>
        <v>0</v>
      </c>
      <c r="AA35" s="412">
        <f t="shared" si="2"/>
        <v>632</v>
      </c>
      <c r="AB35" s="413">
        <f t="shared" ref="AB35:AB36" si="11">E35-Z35</f>
        <v>632</v>
      </c>
      <c r="AC35" s="414" t="s">
        <v>1074</v>
      </c>
      <c r="AD35" s="695">
        <f t="shared" si="4"/>
        <v>0</v>
      </c>
      <c r="AE35" s="474">
        <f t="shared" si="5"/>
        <v>0</v>
      </c>
      <c r="AF35" s="475">
        <f t="shared" si="6"/>
        <v>0</v>
      </c>
      <c r="AG35" s="487"/>
      <c r="AH35" s="488"/>
      <c r="AI35" s="488"/>
      <c r="AJ35" s="488"/>
      <c r="AK35" s="488"/>
      <c r="AL35" s="488"/>
      <c r="AM35" s="488"/>
      <c r="AN35" s="488"/>
      <c r="AO35" s="488"/>
      <c r="AP35" s="488"/>
      <c r="AQ35" s="488"/>
      <c r="AR35" s="488"/>
      <c r="AS35" s="488"/>
      <c r="AT35" s="488"/>
      <c r="AU35" s="488"/>
      <c r="AV35" s="488"/>
      <c r="AW35" s="488"/>
      <c r="AX35" s="488"/>
      <c r="AY35" s="488"/>
      <c r="AZ35" s="488"/>
      <c r="BA35" s="488"/>
      <c r="BB35" s="488"/>
      <c r="BC35" s="488"/>
      <c r="BD35" s="488"/>
      <c r="BE35" s="488"/>
      <c r="BF35" s="488"/>
      <c r="BG35" s="488"/>
    </row>
    <row r="36" spans="1:59" ht="30">
      <c r="A36" s="405">
        <f t="shared" si="0"/>
        <v>31</v>
      </c>
      <c r="B36" s="497" t="s">
        <v>38</v>
      </c>
      <c r="C36" s="498" t="s">
        <v>39</v>
      </c>
      <c r="D36" s="407" t="s">
        <v>291</v>
      </c>
      <c r="E36" s="407">
        <v>45</v>
      </c>
      <c r="F36" s="499" t="s">
        <v>39</v>
      </c>
      <c r="G36" s="409" t="s">
        <v>291</v>
      </c>
      <c r="H36" s="410">
        <v>45</v>
      </c>
      <c r="I36" s="410">
        <f>'СМР Приняты СК П7'!I36</f>
        <v>1.68</v>
      </c>
      <c r="J36" s="429" t="s">
        <v>477</v>
      </c>
      <c r="K36" s="418" t="s">
        <v>294</v>
      </c>
      <c r="L36" s="418">
        <v>632</v>
      </c>
      <c r="M36" s="410">
        <v>444</v>
      </c>
      <c r="N36" s="410">
        <v>8.410000000000025</v>
      </c>
      <c r="O36" s="410">
        <v>149</v>
      </c>
      <c r="P36" s="410">
        <v>8.59</v>
      </c>
      <c r="Q36" s="410">
        <v>11</v>
      </c>
      <c r="R36" s="410">
        <v>23.1</v>
      </c>
      <c r="S36" s="410"/>
      <c r="T36" s="410"/>
      <c r="U36" s="410"/>
      <c r="V36" s="410"/>
      <c r="W36" s="410"/>
      <c r="X36" s="410"/>
      <c r="Y36" s="410"/>
      <c r="Z36" s="411">
        <f t="shared" si="1"/>
        <v>644.10000000000014</v>
      </c>
      <c r="AA36" s="412">
        <f t="shared" si="2"/>
        <v>-599.10000000000014</v>
      </c>
      <c r="AB36" s="413">
        <f t="shared" si="11"/>
        <v>-599.10000000000014</v>
      </c>
      <c r="AC36" s="414" t="s">
        <v>1074</v>
      </c>
      <c r="AD36" s="695">
        <f t="shared" si="4"/>
        <v>0</v>
      </c>
      <c r="AE36" s="474">
        <f t="shared" si="5"/>
        <v>0</v>
      </c>
      <c r="AF36" s="475">
        <f t="shared" si="6"/>
        <v>644.10000000000014</v>
      </c>
      <c r="AG36" s="487"/>
      <c r="AH36" s="488"/>
      <c r="AI36" s="488"/>
      <c r="AJ36" s="488"/>
      <c r="AK36" s="488"/>
      <c r="AL36" s="488"/>
      <c r="AM36" s="488"/>
      <c r="AN36" s="488"/>
      <c r="AO36" s="488"/>
      <c r="AP36" s="488"/>
      <c r="AQ36" s="488"/>
      <c r="AR36" s="488"/>
      <c r="AS36" s="488"/>
      <c r="AT36" s="488"/>
      <c r="AU36" s="488"/>
      <c r="AV36" s="488"/>
      <c r="AW36" s="488"/>
      <c r="AX36" s="488"/>
      <c r="AY36" s="488"/>
      <c r="AZ36" s="488"/>
      <c r="BA36" s="488"/>
      <c r="BB36" s="488"/>
      <c r="BC36" s="488"/>
      <c r="BD36" s="488"/>
      <c r="BE36" s="488"/>
      <c r="BF36" s="488"/>
      <c r="BG36" s="488"/>
    </row>
    <row r="37" spans="1:59" s="65" customFormat="1">
      <c r="A37" s="397">
        <f t="shared" si="0"/>
        <v>32</v>
      </c>
      <c r="B37" s="501"/>
      <c r="C37" s="502" t="s">
        <v>40</v>
      </c>
      <c r="D37" s="423"/>
      <c r="E37" s="423"/>
      <c r="F37" s="503" t="s">
        <v>40</v>
      </c>
      <c r="G37" s="424"/>
      <c r="H37" s="425"/>
      <c r="I37" s="425"/>
      <c r="J37" s="425"/>
      <c r="K37" s="425"/>
      <c r="L37" s="425">
        <v>74</v>
      </c>
      <c r="M37" s="425">
        <v>20</v>
      </c>
      <c r="N37" s="425">
        <v>24.799999999999997</v>
      </c>
      <c r="O37" s="425"/>
      <c r="P37" s="425">
        <v>29.4</v>
      </c>
      <c r="Q37" s="425">
        <v>2.4</v>
      </c>
      <c r="R37" s="425"/>
      <c r="S37" s="425"/>
      <c r="T37" s="425"/>
      <c r="U37" s="425"/>
      <c r="V37" s="425"/>
      <c r="W37" s="425"/>
      <c r="X37" s="425"/>
      <c r="Y37" s="425"/>
      <c r="Z37" s="426"/>
      <c r="AA37" s="427"/>
      <c r="AB37" s="424"/>
      <c r="AC37" s="428"/>
      <c r="AD37" s="697">
        <f t="shared" si="4"/>
        <v>0</v>
      </c>
      <c r="AE37" s="476"/>
      <c r="AF37" s="477"/>
      <c r="AG37" s="485"/>
      <c r="AH37" s="486"/>
      <c r="AI37" s="486"/>
      <c r="AJ37" s="486"/>
      <c r="AK37" s="486"/>
      <c r="AL37" s="486"/>
      <c r="AM37" s="486"/>
      <c r="AN37" s="486"/>
      <c r="AO37" s="486"/>
      <c r="AP37" s="486"/>
      <c r="AQ37" s="486"/>
      <c r="AR37" s="486"/>
      <c r="AS37" s="486"/>
      <c r="AT37" s="486"/>
      <c r="AU37" s="486"/>
      <c r="AV37" s="486"/>
      <c r="AW37" s="486"/>
      <c r="AX37" s="486"/>
      <c r="AY37" s="486"/>
      <c r="AZ37" s="486"/>
      <c r="BA37" s="486"/>
      <c r="BB37" s="486"/>
      <c r="BC37" s="486"/>
      <c r="BD37" s="486"/>
      <c r="BE37" s="486"/>
      <c r="BF37" s="486"/>
      <c r="BG37" s="486"/>
    </row>
    <row r="38" spans="1:59" ht="30">
      <c r="A38" s="405">
        <f t="shared" si="0"/>
        <v>33</v>
      </c>
      <c r="B38" s="497" t="s">
        <v>41</v>
      </c>
      <c r="C38" s="498" t="s">
        <v>42</v>
      </c>
      <c r="D38" s="407" t="s">
        <v>289</v>
      </c>
      <c r="E38" s="407">
        <v>894.2</v>
      </c>
      <c r="F38" s="498" t="s">
        <v>42</v>
      </c>
      <c r="G38" s="407" t="s">
        <v>289</v>
      </c>
      <c r="H38" s="430">
        <v>894.2</v>
      </c>
      <c r="I38" s="430">
        <f>'СМР Приняты СК П7'!I38</f>
        <v>0</v>
      </c>
      <c r="J38" s="418"/>
      <c r="K38" s="418" t="s">
        <v>289</v>
      </c>
      <c r="L38" s="418"/>
      <c r="M38" s="418"/>
      <c r="N38" s="418"/>
      <c r="O38" s="418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9">
        <f t="shared" si="1"/>
        <v>0</v>
      </c>
      <c r="AA38" s="420">
        <f t="shared" si="2"/>
        <v>894.2</v>
      </c>
      <c r="AB38" s="413">
        <f t="shared" ref="AB38:AB41" si="12">E38-Z38</f>
        <v>894.2</v>
      </c>
      <c r="AC38" s="421" t="s">
        <v>461</v>
      </c>
      <c r="AD38" s="696">
        <f t="shared" si="4"/>
        <v>0</v>
      </c>
      <c r="AE38" s="474">
        <f t="shared" si="5"/>
        <v>0</v>
      </c>
      <c r="AF38" s="475">
        <f t="shared" si="6"/>
        <v>0</v>
      </c>
      <c r="AG38" s="487"/>
      <c r="AH38" s="488"/>
      <c r="AI38" s="488"/>
      <c r="AJ38" s="488"/>
      <c r="AK38" s="488"/>
      <c r="AL38" s="488"/>
      <c r="AM38" s="488"/>
      <c r="AN38" s="488"/>
      <c r="AO38" s="488"/>
      <c r="AP38" s="488"/>
      <c r="AQ38" s="488"/>
      <c r="AR38" s="488"/>
      <c r="AS38" s="488"/>
      <c r="AT38" s="488"/>
      <c r="AU38" s="488"/>
      <c r="AV38" s="488"/>
      <c r="AW38" s="488"/>
      <c r="AX38" s="488"/>
      <c r="AY38" s="488"/>
      <c r="AZ38" s="488"/>
      <c r="BA38" s="488"/>
      <c r="BB38" s="488"/>
      <c r="BC38" s="488"/>
      <c r="BD38" s="488"/>
      <c r="BE38" s="488"/>
      <c r="BF38" s="488"/>
      <c r="BG38" s="488"/>
    </row>
    <row r="39" spans="1:59" ht="30">
      <c r="A39" s="405">
        <f t="shared" si="0"/>
        <v>34</v>
      </c>
      <c r="B39" s="497" t="s">
        <v>43</v>
      </c>
      <c r="C39" s="498" t="s">
        <v>44</v>
      </c>
      <c r="D39" s="407" t="s">
        <v>293</v>
      </c>
      <c r="E39" s="407">
        <v>4471</v>
      </c>
      <c r="F39" s="498" t="s">
        <v>44</v>
      </c>
      <c r="G39" s="407" t="s">
        <v>293</v>
      </c>
      <c r="H39" s="430">
        <v>4471</v>
      </c>
      <c r="I39" s="430">
        <f>'СМР Приняты СК П7'!I39</f>
        <v>0</v>
      </c>
      <c r="J39" s="418"/>
      <c r="K39" s="418" t="s">
        <v>293</v>
      </c>
      <c r="L39" s="418"/>
      <c r="M39" s="418"/>
      <c r="N39" s="418"/>
      <c r="O39" s="418"/>
      <c r="P39" s="418"/>
      <c r="Q39" s="418"/>
      <c r="R39" s="418"/>
      <c r="S39" s="418"/>
      <c r="T39" s="418"/>
      <c r="U39" s="418"/>
      <c r="V39" s="418"/>
      <c r="W39" s="418"/>
      <c r="X39" s="418"/>
      <c r="Y39" s="418"/>
      <c r="Z39" s="419">
        <f t="shared" si="1"/>
        <v>0</v>
      </c>
      <c r="AA39" s="420">
        <f t="shared" si="2"/>
        <v>4471</v>
      </c>
      <c r="AB39" s="413">
        <f t="shared" si="12"/>
        <v>4471</v>
      </c>
      <c r="AC39" s="421" t="s">
        <v>460</v>
      </c>
      <c r="AD39" s="696">
        <f t="shared" si="4"/>
        <v>0</v>
      </c>
      <c r="AE39" s="474">
        <f t="shared" si="5"/>
        <v>0</v>
      </c>
      <c r="AF39" s="475">
        <f t="shared" si="6"/>
        <v>0</v>
      </c>
      <c r="AG39" s="487"/>
      <c r="AH39" s="488"/>
      <c r="AI39" s="488"/>
      <c r="AJ39" s="488"/>
      <c r="AK39" s="488"/>
      <c r="AL39" s="488"/>
      <c r="AM39" s="488"/>
      <c r="AN39" s="488"/>
      <c r="AO39" s="488"/>
      <c r="AP39" s="488"/>
      <c r="AQ39" s="488"/>
      <c r="AR39" s="488"/>
      <c r="AS39" s="488"/>
      <c r="AT39" s="488"/>
      <c r="AU39" s="488"/>
      <c r="AV39" s="488"/>
      <c r="AW39" s="488"/>
      <c r="AX39" s="488"/>
      <c r="AY39" s="488"/>
      <c r="AZ39" s="488"/>
      <c r="BA39" s="488"/>
      <c r="BB39" s="488"/>
      <c r="BC39" s="488"/>
      <c r="BD39" s="488"/>
      <c r="BE39" s="488"/>
      <c r="BF39" s="488"/>
      <c r="BG39" s="488"/>
    </row>
    <row r="40" spans="1:59">
      <c r="A40" s="405">
        <f t="shared" si="0"/>
        <v>35</v>
      </c>
      <c r="B40" s="497"/>
      <c r="C40" s="498"/>
      <c r="D40" s="407"/>
      <c r="E40" s="407"/>
      <c r="F40" s="500" t="s">
        <v>479</v>
      </c>
      <c r="G40" s="417" t="s">
        <v>293</v>
      </c>
      <c r="H40" s="736">
        <v>2667.73</v>
      </c>
      <c r="I40" s="418">
        <f>'СМР Приняты СК П7'!I40</f>
        <v>0.1</v>
      </c>
      <c r="J40" s="418" t="s">
        <v>480</v>
      </c>
      <c r="K40" s="418" t="s">
        <v>293</v>
      </c>
      <c r="L40" s="418"/>
      <c r="M40" s="418"/>
      <c r="N40" s="418"/>
      <c r="O40" s="418"/>
      <c r="P40" s="418"/>
      <c r="Q40" s="418"/>
      <c r="R40" s="418"/>
      <c r="S40" s="418"/>
      <c r="T40" s="418"/>
      <c r="U40" s="418"/>
      <c r="V40" s="418"/>
      <c r="W40" s="418"/>
      <c r="X40" s="418"/>
      <c r="Y40" s="418"/>
      <c r="Z40" s="419">
        <f t="shared" si="1"/>
        <v>0</v>
      </c>
      <c r="AA40" s="420">
        <f t="shared" si="2"/>
        <v>2667.73</v>
      </c>
      <c r="AB40" s="413">
        <f t="shared" si="12"/>
        <v>0</v>
      </c>
      <c r="AC40" s="421"/>
      <c r="AD40" s="696">
        <f t="shared" si="4"/>
        <v>0</v>
      </c>
      <c r="AE40" s="474">
        <f t="shared" si="5"/>
        <v>0</v>
      </c>
      <c r="AF40" s="475">
        <f t="shared" si="6"/>
        <v>0</v>
      </c>
      <c r="AG40" s="487"/>
      <c r="AH40" s="488"/>
      <c r="AI40" s="488"/>
      <c r="AJ40" s="488"/>
      <c r="AK40" s="488"/>
      <c r="AL40" s="488"/>
      <c r="AM40" s="488"/>
      <c r="AN40" s="488"/>
      <c r="AO40" s="488"/>
      <c r="AP40" s="488"/>
      <c r="AQ40" s="488"/>
      <c r="AR40" s="488"/>
      <c r="AS40" s="488"/>
      <c r="AT40" s="488"/>
      <c r="AU40" s="488"/>
      <c r="AV40" s="488"/>
      <c r="AW40" s="488"/>
      <c r="AX40" s="488"/>
      <c r="AY40" s="488"/>
      <c r="AZ40" s="488"/>
      <c r="BA40" s="488"/>
      <c r="BB40" s="488"/>
      <c r="BC40" s="488"/>
      <c r="BD40" s="488"/>
      <c r="BE40" s="488"/>
      <c r="BF40" s="488"/>
      <c r="BG40" s="488"/>
    </row>
    <row r="41" spans="1:59" ht="45">
      <c r="A41" s="405">
        <f t="shared" si="0"/>
        <v>36</v>
      </c>
      <c r="B41" s="497"/>
      <c r="C41" s="498"/>
      <c r="D41" s="407"/>
      <c r="E41" s="407"/>
      <c r="F41" s="500" t="s">
        <v>478</v>
      </c>
      <c r="G41" s="417" t="s">
        <v>289</v>
      </c>
      <c r="H41" s="736">
        <v>346.8</v>
      </c>
      <c r="I41" s="418">
        <f>'СМР Приняты СК П7'!I41</f>
        <v>0.27</v>
      </c>
      <c r="J41" s="429" t="s">
        <v>474</v>
      </c>
      <c r="K41" s="418" t="s">
        <v>289</v>
      </c>
      <c r="L41" s="418" t="s">
        <v>650</v>
      </c>
      <c r="M41" s="418"/>
      <c r="N41" s="418"/>
      <c r="O41" s="418"/>
      <c r="P41" s="418"/>
      <c r="Q41" s="418"/>
      <c r="R41" s="418"/>
      <c r="S41" s="418"/>
      <c r="T41" s="418"/>
      <c r="U41" s="418">
        <v>500</v>
      </c>
      <c r="V41" s="418">
        <v>1335</v>
      </c>
      <c r="W41" s="418"/>
      <c r="X41" s="418"/>
      <c r="Y41" s="418"/>
      <c r="Z41" s="419">
        <f t="shared" si="1"/>
        <v>1835</v>
      </c>
      <c r="AA41" s="420">
        <f t="shared" si="2"/>
        <v>-1488.2</v>
      </c>
      <c r="AB41" s="413">
        <f t="shared" si="12"/>
        <v>-1835</v>
      </c>
      <c r="AC41" s="421"/>
      <c r="AD41" s="696">
        <f t="shared" si="4"/>
        <v>0</v>
      </c>
      <c r="AE41" s="474">
        <f t="shared" si="5"/>
        <v>0</v>
      </c>
      <c r="AF41" s="475">
        <f t="shared" si="6"/>
        <v>1835</v>
      </c>
      <c r="AG41" s="487"/>
      <c r="AH41" s="488"/>
      <c r="AI41" s="488"/>
      <c r="AJ41" s="488"/>
      <c r="AK41" s="488"/>
      <c r="AL41" s="488"/>
      <c r="AM41" s="488"/>
      <c r="AN41" s="488"/>
      <c r="AO41" s="488"/>
      <c r="AP41" s="488"/>
      <c r="AQ41" s="488"/>
      <c r="AR41" s="488"/>
      <c r="AS41" s="488"/>
      <c r="AT41" s="488"/>
      <c r="AU41" s="488"/>
      <c r="AV41" s="488"/>
      <c r="AW41" s="488"/>
      <c r="AX41" s="488"/>
      <c r="AY41" s="488"/>
      <c r="AZ41" s="488"/>
      <c r="BA41" s="488"/>
      <c r="BB41" s="488"/>
      <c r="BC41" s="488"/>
      <c r="BD41" s="488"/>
      <c r="BE41" s="488"/>
      <c r="BF41" s="488"/>
      <c r="BG41" s="488"/>
    </row>
    <row r="42" spans="1:59" s="65" customFormat="1">
      <c r="A42" s="397">
        <f t="shared" si="0"/>
        <v>37</v>
      </c>
      <c r="B42" s="501"/>
      <c r="C42" s="502" t="s">
        <v>45</v>
      </c>
      <c r="D42" s="423"/>
      <c r="E42" s="423"/>
      <c r="F42" s="503" t="s">
        <v>45</v>
      </c>
      <c r="G42" s="424"/>
      <c r="H42" s="425"/>
      <c r="I42" s="425"/>
      <c r="J42" s="425"/>
      <c r="K42" s="425"/>
      <c r="L42" s="425">
        <v>346.80490000000003</v>
      </c>
      <c r="M42" s="425"/>
      <c r="N42" s="425"/>
      <c r="O42" s="425"/>
      <c r="P42" s="425"/>
      <c r="Q42" s="425"/>
      <c r="R42" s="425"/>
      <c r="S42" s="425"/>
      <c r="T42" s="425"/>
      <c r="U42" s="425">
        <v>65</v>
      </c>
      <c r="V42" s="425">
        <v>173.55</v>
      </c>
      <c r="W42" s="425"/>
      <c r="X42" s="425"/>
      <c r="Y42" s="425"/>
      <c r="Z42" s="426"/>
      <c r="AA42" s="427"/>
      <c r="AB42" s="424"/>
      <c r="AC42" s="428"/>
      <c r="AD42" s="697">
        <f t="shared" si="4"/>
        <v>0</v>
      </c>
      <c r="AE42" s="476"/>
      <c r="AF42" s="477"/>
      <c r="AG42" s="485"/>
      <c r="AH42" s="486"/>
      <c r="AI42" s="486"/>
      <c r="AJ42" s="486"/>
      <c r="AK42" s="486"/>
      <c r="AL42" s="486"/>
      <c r="AM42" s="486"/>
      <c r="AN42" s="486"/>
      <c r="AO42" s="486"/>
      <c r="AP42" s="486"/>
      <c r="AQ42" s="486"/>
      <c r="AR42" s="486"/>
      <c r="AS42" s="486"/>
      <c r="AT42" s="486"/>
      <c r="AU42" s="486"/>
      <c r="AV42" s="486"/>
      <c r="AW42" s="486"/>
      <c r="AX42" s="486"/>
      <c r="AY42" s="486"/>
      <c r="AZ42" s="486"/>
      <c r="BA42" s="486"/>
      <c r="BB42" s="486"/>
      <c r="BC42" s="486"/>
      <c r="BD42" s="486"/>
      <c r="BE42" s="486"/>
      <c r="BF42" s="486"/>
      <c r="BG42" s="486"/>
    </row>
    <row r="43" spans="1:59" ht="45" collapsed="1">
      <c r="A43" s="405">
        <f t="shared" si="0"/>
        <v>38</v>
      </c>
      <c r="B43" s="497" t="s">
        <v>46</v>
      </c>
      <c r="C43" s="498" t="s">
        <v>47</v>
      </c>
      <c r="D43" s="407" t="s">
        <v>291</v>
      </c>
      <c r="E43" s="407">
        <v>338.85999999999996</v>
      </c>
      <c r="F43" s="499" t="s">
        <v>47</v>
      </c>
      <c r="G43" s="409" t="s">
        <v>291</v>
      </c>
      <c r="H43" s="410">
        <v>338.85999999999996</v>
      </c>
      <c r="I43" s="410">
        <f>'СМР Приняты СК П7'!I43</f>
        <v>0.51</v>
      </c>
      <c r="J43" s="429" t="s">
        <v>481</v>
      </c>
      <c r="K43" s="418" t="s">
        <v>482</v>
      </c>
      <c r="L43" s="418"/>
      <c r="M43" s="410"/>
      <c r="N43" s="410"/>
      <c r="O43" s="410"/>
      <c r="P43" s="410"/>
      <c r="Q43" s="410"/>
      <c r="R43" s="410"/>
      <c r="S43" s="410"/>
      <c r="T43" s="410"/>
      <c r="U43" s="410"/>
      <c r="V43" s="410"/>
      <c r="W43" s="410"/>
      <c r="X43" s="410"/>
      <c r="Y43" s="410"/>
      <c r="Z43" s="411">
        <f t="shared" si="1"/>
        <v>0</v>
      </c>
      <c r="AA43" s="412">
        <f t="shared" si="2"/>
        <v>338.85999999999996</v>
      </c>
      <c r="AB43" s="413">
        <f t="shared" ref="AB43:AB53" si="13">E43-Z43</f>
        <v>338.85999999999996</v>
      </c>
      <c r="AC43" s="414"/>
      <c r="AD43" s="695">
        <f t="shared" si="4"/>
        <v>0</v>
      </c>
      <c r="AE43" s="474">
        <f t="shared" si="5"/>
        <v>0</v>
      </c>
      <c r="AF43" s="475">
        <f t="shared" si="6"/>
        <v>0</v>
      </c>
      <c r="AG43" s="487"/>
      <c r="AH43" s="488"/>
      <c r="AI43" s="488"/>
      <c r="AJ43" s="488"/>
      <c r="AK43" s="488"/>
      <c r="AL43" s="488"/>
      <c r="AM43" s="488"/>
      <c r="AN43" s="488"/>
      <c r="AO43" s="488"/>
      <c r="AP43" s="488"/>
      <c r="AQ43" s="488"/>
      <c r="AR43" s="488"/>
      <c r="AS43" s="488"/>
      <c r="AT43" s="488"/>
      <c r="AU43" s="488"/>
      <c r="AV43" s="488"/>
      <c r="AW43" s="488"/>
      <c r="AX43" s="488"/>
      <c r="AY43" s="488"/>
      <c r="AZ43" s="488"/>
      <c r="BA43" s="488"/>
      <c r="BB43" s="488"/>
      <c r="BC43" s="488"/>
      <c r="BD43" s="488"/>
      <c r="BE43" s="488"/>
      <c r="BF43" s="488"/>
      <c r="BG43" s="488"/>
    </row>
    <row r="44" spans="1:59" ht="45" hidden="1" outlineLevel="1">
      <c r="A44" s="405">
        <f t="shared" si="0"/>
        <v>39</v>
      </c>
      <c r="B44" s="497"/>
      <c r="C44" s="498"/>
      <c r="D44" s="407"/>
      <c r="E44" s="407"/>
      <c r="F44" s="499"/>
      <c r="G44" s="409"/>
      <c r="H44" s="410"/>
      <c r="I44" s="410">
        <f>'СМР Приняты СК П7'!I44</f>
        <v>0</v>
      </c>
      <c r="J44" s="429" t="s">
        <v>483</v>
      </c>
      <c r="K44" s="418" t="s">
        <v>482</v>
      </c>
      <c r="L44" s="418">
        <v>129</v>
      </c>
      <c r="M44" s="410"/>
      <c r="N44" s="410"/>
      <c r="O44" s="410"/>
      <c r="P44" s="410"/>
      <c r="Q44" s="410"/>
      <c r="R44" s="410"/>
      <c r="S44" s="410"/>
      <c r="T44" s="410"/>
      <c r="U44" s="410"/>
      <c r="V44" s="410"/>
      <c r="W44" s="410"/>
      <c r="X44" s="410"/>
      <c r="Y44" s="410"/>
      <c r="Z44" s="411">
        <f t="shared" si="1"/>
        <v>0</v>
      </c>
      <c r="AA44" s="412"/>
      <c r="AB44" s="413">
        <f t="shared" si="13"/>
        <v>0</v>
      </c>
      <c r="AC44" s="414"/>
      <c r="AD44" s="695">
        <f t="shared" si="4"/>
        <v>0</v>
      </c>
      <c r="AE44" s="474">
        <f t="shared" si="5"/>
        <v>0</v>
      </c>
      <c r="AF44" s="475">
        <f t="shared" si="6"/>
        <v>0</v>
      </c>
      <c r="AG44" s="487"/>
      <c r="AH44" s="488"/>
      <c r="AI44" s="488"/>
      <c r="AJ44" s="488"/>
      <c r="AK44" s="488"/>
      <c r="AL44" s="488"/>
      <c r="AM44" s="488"/>
      <c r="AN44" s="488"/>
      <c r="AO44" s="488"/>
      <c r="AP44" s="488"/>
      <c r="AQ44" s="488"/>
      <c r="AR44" s="488"/>
      <c r="AS44" s="488"/>
      <c r="AT44" s="488"/>
      <c r="AU44" s="488"/>
      <c r="AV44" s="488"/>
      <c r="AW44" s="488"/>
      <c r="AX44" s="488"/>
      <c r="AY44" s="488"/>
      <c r="AZ44" s="488"/>
      <c r="BA44" s="488"/>
      <c r="BB44" s="488"/>
      <c r="BC44" s="488"/>
      <c r="BD44" s="488"/>
      <c r="BE44" s="488"/>
      <c r="BF44" s="488"/>
      <c r="BG44" s="488"/>
    </row>
    <row r="45" spans="1:59" ht="45" hidden="1" outlineLevel="1">
      <c r="A45" s="405">
        <f t="shared" si="0"/>
        <v>40</v>
      </c>
      <c r="B45" s="497"/>
      <c r="C45" s="498"/>
      <c r="D45" s="407"/>
      <c r="E45" s="407"/>
      <c r="F45" s="499"/>
      <c r="G45" s="409"/>
      <c r="H45" s="410"/>
      <c r="I45" s="410">
        <f>'СМР Приняты СК П7'!I45</f>
        <v>0</v>
      </c>
      <c r="J45" s="429" t="s">
        <v>484</v>
      </c>
      <c r="K45" s="418" t="s">
        <v>482</v>
      </c>
      <c r="L45" s="418">
        <v>2</v>
      </c>
      <c r="M45" s="410"/>
      <c r="N45" s="410"/>
      <c r="O45" s="410"/>
      <c r="P45" s="410"/>
      <c r="Q45" s="410"/>
      <c r="R45" s="410"/>
      <c r="S45" s="410"/>
      <c r="T45" s="410"/>
      <c r="U45" s="410"/>
      <c r="V45" s="410"/>
      <c r="W45" s="410"/>
      <c r="X45" s="410"/>
      <c r="Y45" s="410"/>
      <c r="Z45" s="411">
        <f t="shared" si="1"/>
        <v>0</v>
      </c>
      <c r="AA45" s="412"/>
      <c r="AB45" s="413">
        <f t="shared" si="13"/>
        <v>0</v>
      </c>
      <c r="AC45" s="414"/>
      <c r="AD45" s="695">
        <f t="shared" si="4"/>
        <v>0</v>
      </c>
      <c r="AE45" s="474">
        <f t="shared" si="5"/>
        <v>0</v>
      </c>
      <c r="AF45" s="475">
        <f t="shared" si="6"/>
        <v>0</v>
      </c>
      <c r="AG45" s="487"/>
      <c r="AH45" s="488"/>
      <c r="AI45" s="488"/>
      <c r="AJ45" s="488"/>
      <c r="AK45" s="488"/>
      <c r="AL45" s="488"/>
      <c r="AM45" s="488"/>
      <c r="AN45" s="488"/>
      <c r="AO45" s="488"/>
      <c r="AP45" s="488"/>
      <c r="AQ45" s="488"/>
      <c r="AR45" s="488"/>
      <c r="AS45" s="488"/>
      <c r="AT45" s="488"/>
      <c r="AU45" s="488"/>
      <c r="AV45" s="488"/>
      <c r="AW45" s="488"/>
      <c r="AX45" s="488"/>
      <c r="AY45" s="488"/>
      <c r="AZ45" s="488"/>
      <c r="BA45" s="488"/>
      <c r="BB45" s="488"/>
      <c r="BC45" s="488"/>
      <c r="BD45" s="488"/>
      <c r="BE45" s="488"/>
      <c r="BF45" s="488"/>
      <c r="BG45" s="488"/>
    </row>
    <row r="46" spans="1:59" ht="45" hidden="1" outlineLevel="1">
      <c r="A46" s="405">
        <f t="shared" si="0"/>
        <v>41</v>
      </c>
      <c r="B46" s="497"/>
      <c r="C46" s="498"/>
      <c r="D46" s="407"/>
      <c r="E46" s="407"/>
      <c r="F46" s="499"/>
      <c r="G46" s="409"/>
      <c r="H46" s="410"/>
      <c r="I46" s="410">
        <f>'СМР Приняты СК П7'!I46</f>
        <v>0</v>
      </c>
      <c r="J46" s="429" t="s">
        <v>485</v>
      </c>
      <c r="K46" s="418" t="s">
        <v>482</v>
      </c>
      <c r="L46" s="418">
        <v>1</v>
      </c>
      <c r="M46" s="410"/>
      <c r="N46" s="410"/>
      <c r="O46" s="410"/>
      <c r="P46" s="410"/>
      <c r="Q46" s="410"/>
      <c r="R46" s="410"/>
      <c r="S46" s="410"/>
      <c r="T46" s="410"/>
      <c r="U46" s="410"/>
      <c r="V46" s="410"/>
      <c r="W46" s="410"/>
      <c r="X46" s="410"/>
      <c r="Y46" s="410"/>
      <c r="Z46" s="411">
        <f t="shared" si="1"/>
        <v>0</v>
      </c>
      <c r="AA46" s="412"/>
      <c r="AB46" s="413">
        <f t="shared" si="13"/>
        <v>0</v>
      </c>
      <c r="AC46" s="414"/>
      <c r="AD46" s="695">
        <f t="shared" si="4"/>
        <v>0</v>
      </c>
      <c r="AE46" s="474">
        <f t="shared" si="5"/>
        <v>0</v>
      </c>
      <c r="AF46" s="475">
        <f t="shared" si="6"/>
        <v>0</v>
      </c>
      <c r="AG46" s="487"/>
      <c r="AH46" s="488"/>
      <c r="AI46" s="488"/>
      <c r="AJ46" s="488"/>
      <c r="AK46" s="488"/>
      <c r="AL46" s="488"/>
      <c r="AM46" s="488"/>
      <c r="AN46" s="488"/>
      <c r="AO46" s="488"/>
      <c r="AP46" s="488"/>
      <c r="AQ46" s="488"/>
      <c r="AR46" s="488"/>
      <c r="AS46" s="488"/>
      <c r="AT46" s="488"/>
      <c r="AU46" s="488"/>
      <c r="AV46" s="488"/>
      <c r="AW46" s="488"/>
      <c r="AX46" s="488"/>
      <c r="AY46" s="488"/>
      <c r="AZ46" s="488"/>
      <c r="BA46" s="488"/>
      <c r="BB46" s="488"/>
      <c r="BC46" s="488"/>
      <c r="BD46" s="488"/>
      <c r="BE46" s="488"/>
      <c r="BF46" s="488"/>
      <c r="BG46" s="488"/>
    </row>
    <row r="47" spans="1:59" ht="30" collapsed="1">
      <c r="A47" s="405">
        <f t="shared" si="0"/>
        <v>42</v>
      </c>
      <c r="B47" s="498" t="s">
        <v>48</v>
      </c>
      <c r="C47" s="498" t="s">
        <v>49</v>
      </c>
      <c r="D47" s="407" t="s">
        <v>294</v>
      </c>
      <c r="E47" s="407">
        <v>4</v>
      </c>
      <c r="F47" s="499" t="s">
        <v>49</v>
      </c>
      <c r="G47" s="409" t="s">
        <v>294</v>
      </c>
      <c r="H47" s="410">
        <v>4</v>
      </c>
      <c r="I47" s="410">
        <f>'СМР Приняты СК П7'!I47</f>
        <v>18.84</v>
      </c>
      <c r="J47" s="429" t="s">
        <v>486</v>
      </c>
      <c r="K47" s="418" t="s">
        <v>482</v>
      </c>
      <c r="L47" s="418">
        <v>1</v>
      </c>
      <c r="M47" s="410"/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1">
        <f t="shared" si="1"/>
        <v>0</v>
      </c>
      <c r="AA47" s="412">
        <f t="shared" si="2"/>
        <v>4</v>
      </c>
      <c r="AB47" s="413">
        <f t="shared" si="13"/>
        <v>4</v>
      </c>
      <c r="AC47" s="414"/>
      <c r="AD47" s="695">
        <f t="shared" si="4"/>
        <v>0</v>
      </c>
      <c r="AE47" s="474">
        <f t="shared" si="5"/>
        <v>0</v>
      </c>
      <c r="AF47" s="475">
        <f t="shared" si="6"/>
        <v>0</v>
      </c>
      <c r="AG47" s="487"/>
      <c r="AH47" s="488"/>
      <c r="AI47" s="488"/>
      <c r="AJ47" s="488"/>
      <c r="AK47" s="488"/>
      <c r="AL47" s="488"/>
      <c r="AM47" s="488"/>
      <c r="AN47" s="488"/>
      <c r="AO47" s="488"/>
      <c r="AP47" s="488"/>
      <c r="AQ47" s="488"/>
      <c r="AR47" s="488"/>
      <c r="AS47" s="488"/>
      <c r="AT47" s="488"/>
      <c r="AU47" s="488"/>
      <c r="AV47" s="488"/>
      <c r="AW47" s="488"/>
      <c r="AX47" s="488"/>
      <c r="AY47" s="488"/>
      <c r="AZ47" s="488"/>
      <c r="BA47" s="488"/>
      <c r="BB47" s="488"/>
      <c r="BC47" s="488"/>
      <c r="BD47" s="488"/>
      <c r="BE47" s="488"/>
      <c r="BF47" s="488"/>
      <c r="BG47" s="488"/>
    </row>
    <row r="48" spans="1:59" ht="30" hidden="1" outlineLevel="1">
      <c r="A48" s="405">
        <f t="shared" si="0"/>
        <v>43</v>
      </c>
      <c r="B48" s="497"/>
      <c r="C48" s="498"/>
      <c r="D48" s="407"/>
      <c r="E48" s="407"/>
      <c r="F48" s="499"/>
      <c r="G48" s="409"/>
      <c r="H48" s="410"/>
      <c r="I48" s="410">
        <f>'СМР Приняты СК П7'!I48</f>
        <v>0</v>
      </c>
      <c r="J48" s="429" t="s">
        <v>487</v>
      </c>
      <c r="K48" s="418" t="s">
        <v>482</v>
      </c>
      <c r="L48" s="418">
        <v>4</v>
      </c>
      <c r="M48" s="410"/>
      <c r="N48" s="410"/>
      <c r="O48" s="410"/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411">
        <f t="shared" si="1"/>
        <v>0</v>
      </c>
      <c r="AA48" s="412"/>
      <c r="AB48" s="413">
        <f t="shared" si="13"/>
        <v>0</v>
      </c>
      <c r="AC48" s="414"/>
      <c r="AD48" s="695">
        <f t="shared" si="4"/>
        <v>0</v>
      </c>
      <c r="AE48" s="474">
        <f t="shared" si="5"/>
        <v>0</v>
      </c>
      <c r="AF48" s="475">
        <f t="shared" si="6"/>
        <v>0</v>
      </c>
      <c r="AG48" s="487"/>
      <c r="AH48" s="488"/>
      <c r="AI48" s="488"/>
      <c r="AJ48" s="488"/>
      <c r="AK48" s="488"/>
      <c r="AL48" s="488"/>
      <c r="AM48" s="488"/>
      <c r="AN48" s="488"/>
      <c r="AO48" s="488"/>
      <c r="AP48" s="488"/>
      <c r="AQ48" s="488"/>
      <c r="AR48" s="488"/>
      <c r="AS48" s="488"/>
      <c r="AT48" s="488"/>
      <c r="AU48" s="488"/>
      <c r="AV48" s="488"/>
      <c r="AW48" s="488"/>
      <c r="AX48" s="488"/>
      <c r="AY48" s="488"/>
      <c r="AZ48" s="488"/>
      <c r="BA48" s="488"/>
      <c r="BB48" s="488"/>
      <c r="BC48" s="488"/>
      <c r="BD48" s="488"/>
      <c r="BE48" s="488"/>
      <c r="BF48" s="488"/>
      <c r="BG48" s="488"/>
    </row>
    <row r="49" spans="1:59" hidden="1" outlineLevel="1">
      <c r="A49" s="405">
        <f t="shared" si="0"/>
        <v>44</v>
      </c>
      <c r="B49" s="497"/>
      <c r="C49" s="498"/>
      <c r="D49" s="407"/>
      <c r="E49" s="407"/>
      <c r="F49" s="499"/>
      <c r="G49" s="409"/>
      <c r="H49" s="410"/>
      <c r="I49" s="410">
        <f>'СМР Приняты СК П7'!I49</f>
        <v>0</v>
      </c>
      <c r="J49" s="429" t="s">
        <v>488</v>
      </c>
      <c r="K49" s="418" t="s">
        <v>482</v>
      </c>
      <c r="L49" s="418">
        <v>408</v>
      </c>
      <c r="M49" s="410"/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/>
      <c r="Y49" s="410"/>
      <c r="Z49" s="411">
        <f t="shared" si="1"/>
        <v>0</v>
      </c>
      <c r="AA49" s="412"/>
      <c r="AB49" s="413">
        <f t="shared" si="13"/>
        <v>0</v>
      </c>
      <c r="AC49" s="414"/>
      <c r="AD49" s="695">
        <f t="shared" si="4"/>
        <v>0</v>
      </c>
      <c r="AE49" s="474">
        <f t="shared" si="5"/>
        <v>0</v>
      </c>
      <c r="AF49" s="475">
        <f t="shared" si="6"/>
        <v>0</v>
      </c>
      <c r="AG49" s="487"/>
      <c r="AH49" s="488"/>
      <c r="AI49" s="488"/>
      <c r="AJ49" s="488"/>
      <c r="AK49" s="488"/>
      <c r="AL49" s="488"/>
      <c r="AM49" s="488"/>
      <c r="AN49" s="488"/>
      <c r="AO49" s="488"/>
      <c r="AP49" s="488"/>
      <c r="AQ49" s="488"/>
      <c r="AR49" s="488"/>
      <c r="AS49" s="488"/>
      <c r="AT49" s="488"/>
      <c r="AU49" s="488"/>
      <c r="AV49" s="488"/>
      <c r="AW49" s="488"/>
      <c r="AX49" s="488"/>
      <c r="AY49" s="488"/>
      <c r="AZ49" s="488"/>
      <c r="BA49" s="488"/>
      <c r="BB49" s="488"/>
      <c r="BC49" s="488"/>
      <c r="BD49" s="488"/>
      <c r="BE49" s="488"/>
      <c r="BF49" s="488"/>
      <c r="BG49" s="488"/>
    </row>
    <row r="50" spans="1:59" hidden="1" outlineLevel="1">
      <c r="A50" s="405">
        <f t="shared" si="0"/>
        <v>45</v>
      </c>
      <c r="B50" s="497"/>
      <c r="C50" s="498"/>
      <c r="D50" s="407"/>
      <c r="E50" s="407"/>
      <c r="F50" s="499"/>
      <c r="G50" s="409"/>
      <c r="H50" s="410"/>
      <c r="I50" s="410">
        <f>'СМР Приняты СК П7'!I50</f>
        <v>0</v>
      </c>
      <c r="J50" s="429" t="s">
        <v>489</v>
      </c>
      <c r="K50" s="418" t="s">
        <v>482</v>
      </c>
      <c r="L50" s="418">
        <v>160</v>
      </c>
      <c r="M50" s="410"/>
      <c r="N50" s="410"/>
      <c r="O50" s="410"/>
      <c r="P50" s="410"/>
      <c r="Q50" s="410"/>
      <c r="R50" s="410"/>
      <c r="S50" s="410"/>
      <c r="T50" s="410"/>
      <c r="U50" s="410"/>
      <c r="V50" s="410"/>
      <c r="W50" s="410"/>
      <c r="X50" s="410"/>
      <c r="Y50" s="410"/>
      <c r="Z50" s="411">
        <f t="shared" si="1"/>
        <v>0</v>
      </c>
      <c r="AA50" s="412"/>
      <c r="AB50" s="413">
        <f t="shared" si="13"/>
        <v>0</v>
      </c>
      <c r="AC50" s="414"/>
      <c r="AD50" s="695">
        <f t="shared" si="4"/>
        <v>0</v>
      </c>
      <c r="AE50" s="474">
        <f t="shared" si="5"/>
        <v>0</v>
      </c>
      <c r="AF50" s="475">
        <f t="shared" si="6"/>
        <v>0</v>
      </c>
      <c r="AG50" s="487"/>
      <c r="AH50" s="488"/>
      <c r="AI50" s="488"/>
      <c r="AJ50" s="488"/>
      <c r="AK50" s="488"/>
      <c r="AL50" s="488"/>
      <c r="AM50" s="488"/>
      <c r="AN50" s="488"/>
      <c r="AO50" s="488"/>
      <c r="AP50" s="488"/>
      <c r="AQ50" s="488"/>
      <c r="AR50" s="488"/>
      <c r="AS50" s="488"/>
      <c r="AT50" s="488"/>
      <c r="AU50" s="488"/>
      <c r="AV50" s="488"/>
      <c r="AW50" s="488"/>
      <c r="AX50" s="488"/>
      <c r="AY50" s="488"/>
      <c r="AZ50" s="488"/>
      <c r="BA50" s="488"/>
      <c r="BB50" s="488"/>
      <c r="BC50" s="488"/>
      <c r="BD50" s="488"/>
      <c r="BE50" s="488"/>
      <c r="BF50" s="488"/>
      <c r="BG50" s="488"/>
    </row>
    <row r="51" spans="1:59" hidden="1" outlineLevel="1">
      <c r="A51" s="405">
        <f t="shared" si="0"/>
        <v>46</v>
      </c>
      <c r="B51" s="497"/>
      <c r="C51" s="498"/>
      <c r="D51" s="407"/>
      <c r="E51" s="407"/>
      <c r="F51" s="499"/>
      <c r="G51" s="409"/>
      <c r="H51" s="410"/>
      <c r="I51" s="410">
        <f>'СМР Приняты СК П7'!I51</f>
        <v>0</v>
      </c>
      <c r="J51" s="429" t="s">
        <v>490</v>
      </c>
      <c r="K51" s="418" t="s">
        <v>482</v>
      </c>
      <c r="L51" s="418">
        <v>20</v>
      </c>
      <c r="M51" s="410"/>
      <c r="N51" s="410"/>
      <c r="O51" s="410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1">
        <f t="shared" si="1"/>
        <v>0</v>
      </c>
      <c r="AA51" s="412"/>
      <c r="AB51" s="413">
        <f t="shared" si="13"/>
        <v>0</v>
      </c>
      <c r="AC51" s="414"/>
      <c r="AD51" s="695">
        <f t="shared" si="4"/>
        <v>0</v>
      </c>
      <c r="AE51" s="474">
        <f t="shared" si="5"/>
        <v>0</v>
      </c>
      <c r="AF51" s="475">
        <f t="shared" si="6"/>
        <v>0</v>
      </c>
      <c r="AG51" s="487"/>
      <c r="AH51" s="488"/>
      <c r="AI51" s="488"/>
      <c r="AJ51" s="488"/>
      <c r="AK51" s="488"/>
      <c r="AL51" s="488"/>
      <c r="AM51" s="488"/>
      <c r="AN51" s="488"/>
      <c r="AO51" s="488"/>
      <c r="AP51" s="488"/>
      <c r="AQ51" s="488"/>
      <c r="AR51" s="488"/>
      <c r="AS51" s="488"/>
      <c r="AT51" s="488"/>
      <c r="AU51" s="488"/>
      <c r="AV51" s="488"/>
      <c r="AW51" s="488"/>
      <c r="AX51" s="488"/>
      <c r="AY51" s="488"/>
      <c r="AZ51" s="488"/>
      <c r="BA51" s="488"/>
      <c r="BB51" s="488"/>
      <c r="BC51" s="488"/>
      <c r="BD51" s="488"/>
      <c r="BE51" s="488"/>
      <c r="BF51" s="488"/>
      <c r="BG51" s="488"/>
    </row>
    <row r="52" spans="1:59">
      <c r="A52" s="405">
        <f t="shared" si="0"/>
        <v>47</v>
      </c>
      <c r="B52" s="497"/>
      <c r="C52" s="498"/>
      <c r="D52" s="407"/>
      <c r="E52" s="407"/>
      <c r="F52" s="500" t="s">
        <v>491</v>
      </c>
      <c r="G52" s="417" t="s">
        <v>294</v>
      </c>
      <c r="H52" s="418">
        <v>4</v>
      </c>
      <c r="I52" s="418">
        <f>'СМР Приняты СК П7'!I52</f>
        <v>26.8</v>
      </c>
      <c r="J52" s="429"/>
      <c r="K52" s="418"/>
      <c r="L52" s="418">
        <v>1</v>
      </c>
      <c r="M52" s="410"/>
      <c r="N52" s="410"/>
      <c r="O52" s="410"/>
      <c r="P52" s="410"/>
      <c r="Q52" s="410"/>
      <c r="R52" s="410"/>
      <c r="S52" s="410"/>
      <c r="T52" s="410"/>
      <c r="U52" s="410"/>
      <c r="V52" s="410"/>
      <c r="W52" s="410"/>
      <c r="X52" s="410"/>
      <c r="Y52" s="410"/>
      <c r="Z52" s="411">
        <f t="shared" si="1"/>
        <v>0</v>
      </c>
      <c r="AA52" s="412"/>
      <c r="AB52" s="413">
        <f t="shared" si="13"/>
        <v>0</v>
      </c>
      <c r="AC52" s="414"/>
      <c r="AD52" s="695">
        <f t="shared" si="4"/>
        <v>0</v>
      </c>
      <c r="AE52" s="474">
        <f t="shared" si="5"/>
        <v>0</v>
      </c>
      <c r="AF52" s="475">
        <f t="shared" si="6"/>
        <v>0</v>
      </c>
      <c r="AG52" s="487"/>
      <c r="AH52" s="488"/>
      <c r="AI52" s="488"/>
      <c r="AJ52" s="488"/>
      <c r="AK52" s="488"/>
      <c r="AL52" s="488"/>
      <c r="AM52" s="488"/>
      <c r="AN52" s="488"/>
      <c r="AO52" s="488"/>
      <c r="AP52" s="488"/>
      <c r="AQ52" s="488"/>
      <c r="AR52" s="488"/>
      <c r="AS52" s="488"/>
      <c r="AT52" s="488"/>
      <c r="AU52" s="488"/>
      <c r="AV52" s="488"/>
      <c r="AW52" s="488"/>
      <c r="AX52" s="488"/>
      <c r="AY52" s="488"/>
      <c r="AZ52" s="488"/>
      <c r="BA52" s="488"/>
      <c r="BB52" s="488"/>
      <c r="BC52" s="488"/>
      <c r="BD52" s="488"/>
      <c r="BE52" s="488"/>
      <c r="BF52" s="488"/>
      <c r="BG52" s="488"/>
    </row>
    <row r="53" spans="1:59" s="193" customFormat="1">
      <c r="A53" s="433">
        <f t="shared" si="0"/>
        <v>48</v>
      </c>
      <c r="B53" s="497"/>
      <c r="C53" s="498"/>
      <c r="D53" s="407"/>
      <c r="E53" s="434"/>
      <c r="F53" s="500" t="s">
        <v>999</v>
      </c>
      <c r="G53" s="417" t="s">
        <v>482</v>
      </c>
      <c r="H53" s="418">
        <v>78</v>
      </c>
      <c r="I53" s="418">
        <f>'СМР Приняты СК П7'!I53</f>
        <v>0.74</v>
      </c>
      <c r="J53" s="418" t="s">
        <v>1115</v>
      </c>
      <c r="K53" s="418" t="s">
        <v>482</v>
      </c>
      <c r="L53" s="418"/>
      <c r="M53" s="418"/>
      <c r="N53" s="418"/>
      <c r="O53" s="418"/>
      <c r="P53" s="418"/>
      <c r="Q53" s="418"/>
      <c r="R53" s="418"/>
      <c r="S53" s="418"/>
      <c r="T53" s="418"/>
      <c r="U53" s="418"/>
      <c r="V53" s="418"/>
      <c r="W53" s="418"/>
      <c r="X53" s="418"/>
      <c r="Y53" s="418"/>
      <c r="Z53" s="419">
        <f t="shared" si="1"/>
        <v>0</v>
      </c>
      <c r="AA53" s="435"/>
      <c r="AB53" s="413">
        <f t="shared" si="13"/>
        <v>0</v>
      </c>
      <c r="AC53" s="421"/>
      <c r="AD53" s="696">
        <f t="shared" si="4"/>
        <v>0</v>
      </c>
      <c r="AE53" s="474">
        <f t="shared" si="5"/>
        <v>0</v>
      </c>
      <c r="AF53" s="478">
        <f t="shared" si="6"/>
        <v>0</v>
      </c>
      <c r="AG53" s="489"/>
      <c r="AH53" s="490"/>
      <c r="AI53" s="490"/>
      <c r="AJ53" s="490"/>
      <c r="AK53" s="490"/>
      <c r="AL53" s="490"/>
      <c r="AM53" s="490"/>
      <c r="AN53" s="490"/>
      <c r="AO53" s="490"/>
      <c r="AP53" s="490"/>
      <c r="AQ53" s="490"/>
      <c r="AR53" s="490"/>
      <c r="AS53" s="490"/>
      <c r="AT53" s="490"/>
      <c r="AU53" s="490"/>
      <c r="AV53" s="490"/>
      <c r="AW53" s="490"/>
      <c r="AX53" s="490"/>
      <c r="AY53" s="490"/>
      <c r="AZ53" s="490"/>
      <c r="BA53" s="490"/>
      <c r="BB53" s="490"/>
      <c r="BC53" s="490"/>
      <c r="BD53" s="490"/>
      <c r="BE53" s="490"/>
      <c r="BF53" s="490"/>
      <c r="BG53" s="490"/>
    </row>
    <row r="54" spans="1:59" s="65" customFormat="1">
      <c r="A54" s="397">
        <f t="shared" si="0"/>
        <v>49</v>
      </c>
      <c r="B54" s="501"/>
      <c r="C54" s="502" t="s">
        <v>50</v>
      </c>
      <c r="D54" s="423"/>
      <c r="E54" s="423"/>
      <c r="F54" s="503" t="s">
        <v>50</v>
      </c>
      <c r="G54" s="424"/>
      <c r="H54" s="425"/>
      <c r="I54" s="425"/>
      <c r="J54" s="425"/>
      <c r="K54" s="425"/>
      <c r="L54" s="425">
        <v>78</v>
      </c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6"/>
      <c r="AA54" s="427"/>
      <c r="AB54" s="424"/>
      <c r="AC54" s="428"/>
      <c r="AD54" s="697">
        <f t="shared" si="4"/>
        <v>0</v>
      </c>
      <c r="AE54" s="476"/>
      <c r="AF54" s="477"/>
      <c r="AG54" s="485"/>
      <c r="AH54" s="486"/>
      <c r="AI54" s="486"/>
      <c r="AJ54" s="486"/>
      <c r="AK54" s="486"/>
      <c r="AL54" s="486"/>
      <c r="AM54" s="486"/>
      <c r="AN54" s="486"/>
      <c r="AO54" s="486"/>
      <c r="AP54" s="486"/>
      <c r="AQ54" s="486"/>
      <c r="AR54" s="486"/>
      <c r="AS54" s="486"/>
      <c r="AT54" s="486"/>
      <c r="AU54" s="486"/>
      <c r="AV54" s="486"/>
      <c r="AW54" s="486"/>
      <c r="AX54" s="486"/>
      <c r="AY54" s="486"/>
      <c r="AZ54" s="486"/>
      <c r="BA54" s="486"/>
      <c r="BB54" s="486"/>
      <c r="BC54" s="486"/>
      <c r="BD54" s="486"/>
      <c r="BE54" s="486"/>
      <c r="BF54" s="486"/>
      <c r="BG54" s="486"/>
    </row>
    <row r="55" spans="1:59" s="65" customFormat="1">
      <c r="A55" s="397">
        <f t="shared" si="0"/>
        <v>50</v>
      </c>
      <c r="B55" s="501"/>
      <c r="C55" s="502" t="s">
        <v>51</v>
      </c>
      <c r="D55" s="423"/>
      <c r="E55" s="423"/>
      <c r="F55" s="503" t="s">
        <v>51</v>
      </c>
      <c r="G55" s="424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6"/>
      <c r="AA55" s="427"/>
      <c r="AB55" s="424"/>
      <c r="AC55" s="428"/>
      <c r="AD55" s="697">
        <f t="shared" si="4"/>
        <v>0</v>
      </c>
      <c r="AE55" s="476"/>
      <c r="AF55" s="477"/>
      <c r="AG55" s="485"/>
      <c r="AH55" s="486"/>
      <c r="AI55" s="486"/>
      <c r="AJ55" s="486"/>
      <c r="AK55" s="486"/>
      <c r="AL55" s="486"/>
      <c r="AM55" s="486"/>
      <c r="AN55" s="486"/>
      <c r="AO55" s="486"/>
      <c r="AP55" s="486"/>
      <c r="AQ55" s="486"/>
      <c r="AR55" s="486"/>
      <c r="AS55" s="486"/>
      <c r="AT55" s="486"/>
      <c r="AU55" s="486"/>
      <c r="AV55" s="486"/>
      <c r="AW55" s="486"/>
      <c r="AX55" s="486"/>
      <c r="AY55" s="486"/>
      <c r="AZ55" s="486"/>
      <c r="BA55" s="486"/>
      <c r="BB55" s="486"/>
      <c r="BC55" s="486"/>
      <c r="BD55" s="486"/>
      <c r="BE55" s="486"/>
      <c r="BF55" s="486"/>
      <c r="BG55" s="486"/>
    </row>
    <row r="56" spans="1:59" s="158" customFormat="1" collapsed="1">
      <c r="A56" s="436">
        <f t="shared" si="0"/>
        <v>51</v>
      </c>
      <c r="B56" s="498"/>
      <c r="C56" s="498"/>
      <c r="D56" s="407"/>
      <c r="E56" s="407"/>
      <c r="F56" s="500" t="s">
        <v>492</v>
      </c>
      <c r="G56" s="417" t="s">
        <v>294</v>
      </c>
      <c r="H56" s="418">
        <v>40</v>
      </c>
      <c r="I56" s="418">
        <f>'СМР Приняты СК П7'!I56</f>
        <v>3.8</v>
      </c>
      <c r="J56" s="429" t="s">
        <v>516</v>
      </c>
      <c r="K56" s="418" t="s">
        <v>289</v>
      </c>
      <c r="L56" s="418"/>
      <c r="M56" s="418"/>
      <c r="N56" s="418"/>
      <c r="O56" s="418"/>
      <c r="P56" s="418"/>
      <c r="Q56" s="418"/>
      <c r="R56" s="418"/>
      <c r="S56" s="418"/>
      <c r="T56" s="418"/>
      <c r="U56" s="418"/>
      <c r="V56" s="418"/>
      <c r="W56" s="418"/>
      <c r="X56" s="418"/>
      <c r="Y56" s="418"/>
      <c r="Z56" s="419">
        <f t="shared" si="1"/>
        <v>0</v>
      </c>
      <c r="AA56" s="437"/>
      <c r="AB56" s="413">
        <f t="shared" ref="AB56:AB61" si="14">E56-Z56</f>
        <v>0</v>
      </c>
      <c r="AC56" s="438"/>
      <c r="AD56" s="698">
        <f t="shared" si="4"/>
        <v>0</v>
      </c>
      <c r="AE56" s="474">
        <f t="shared" si="5"/>
        <v>0</v>
      </c>
      <c r="AF56" s="479">
        <f t="shared" si="6"/>
        <v>0</v>
      </c>
      <c r="AG56" s="491"/>
      <c r="AH56" s="492"/>
      <c r="AI56" s="492"/>
      <c r="AJ56" s="492"/>
      <c r="AK56" s="492"/>
      <c r="AL56" s="492"/>
      <c r="AM56" s="492"/>
      <c r="AN56" s="492"/>
      <c r="AO56" s="492"/>
      <c r="AP56" s="492"/>
      <c r="AQ56" s="492"/>
      <c r="AR56" s="492"/>
      <c r="AS56" s="492"/>
      <c r="AT56" s="492"/>
      <c r="AU56" s="492"/>
      <c r="AV56" s="492"/>
      <c r="AW56" s="492"/>
      <c r="AX56" s="492"/>
      <c r="AY56" s="492"/>
      <c r="AZ56" s="492"/>
      <c r="BA56" s="492"/>
      <c r="BB56" s="492"/>
      <c r="BC56" s="492"/>
      <c r="BD56" s="492"/>
      <c r="BE56" s="492"/>
      <c r="BF56" s="492"/>
      <c r="BG56" s="492"/>
    </row>
    <row r="57" spans="1:59" s="158" customFormat="1" hidden="1" outlineLevel="1">
      <c r="A57" s="436">
        <f t="shared" si="0"/>
        <v>52</v>
      </c>
      <c r="B57" s="498"/>
      <c r="C57" s="498"/>
      <c r="D57" s="407"/>
      <c r="E57" s="407"/>
      <c r="F57" s="500"/>
      <c r="G57" s="417"/>
      <c r="H57" s="418"/>
      <c r="I57" s="418">
        <f>'СМР Приняты СК П7'!I57</f>
        <v>0</v>
      </c>
      <c r="J57" s="429" t="s">
        <v>493</v>
      </c>
      <c r="K57" s="418" t="s">
        <v>482</v>
      </c>
      <c r="L57" s="418">
        <v>3</v>
      </c>
      <c r="M57" s="418"/>
      <c r="N57" s="418"/>
      <c r="O57" s="418"/>
      <c r="P57" s="418"/>
      <c r="Q57" s="418"/>
      <c r="R57" s="418"/>
      <c r="S57" s="418"/>
      <c r="T57" s="418"/>
      <c r="U57" s="418"/>
      <c r="V57" s="418"/>
      <c r="W57" s="418"/>
      <c r="X57" s="418"/>
      <c r="Y57" s="418"/>
      <c r="Z57" s="419">
        <f t="shared" si="1"/>
        <v>0</v>
      </c>
      <c r="AA57" s="437"/>
      <c r="AB57" s="413">
        <f t="shared" si="14"/>
        <v>0</v>
      </c>
      <c r="AC57" s="438"/>
      <c r="AD57" s="698">
        <f t="shared" si="4"/>
        <v>0</v>
      </c>
      <c r="AE57" s="474">
        <f t="shared" si="5"/>
        <v>0</v>
      </c>
      <c r="AF57" s="479">
        <f t="shared" si="6"/>
        <v>0</v>
      </c>
      <c r="AG57" s="491"/>
      <c r="AH57" s="492"/>
      <c r="AI57" s="492"/>
      <c r="AJ57" s="492"/>
      <c r="AK57" s="492"/>
      <c r="AL57" s="492"/>
      <c r="AM57" s="492"/>
      <c r="AN57" s="492"/>
      <c r="AO57" s="492"/>
      <c r="AP57" s="492"/>
      <c r="AQ57" s="492"/>
      <c r="AR57" s="492"/>
      <c r="AS57" s="492"/>
      <c r="AT57" s="492"/>
      <c r="AU57" s="492"/>
      <c r="AV57" s="492"/>
      <c r="AW57" s="492"/>
      <c r="AX57" s="492"/>
      <c r="AY57" s="492"/>
      <c r="AZ57" s="492"/>
      <c r="BA57" s="492"/>
      <c r="BB57" s="492"/>
      <c r="BC57" s="492"/>
      <c r="BD57" s="492"/>
      <c r="BE57" s="492"/>
      <c r="BF57" s="492"/>
      <c r="BG57" s="492"/>
    </row>
    <row r="58" spans="1:59" ht="30" collapsed="1">
      <c r="A58" s="405">
        <f t="shared" si="0"/>
        <v>53</v>
      </c>
      <c r="B58" s="497" t="s">
        <v>52</v>
      </c>
      <c r="C58" s="498" t="s">
        <v>53</v>
      </c>
      <c r="D58" s="407" t="s">
        <v>294</v>
      </c>
      <c r="E58" s="407">
        <v>40</v>
      </c>
      <c r="F58" s="499" t="s">
        <v>53</v>
      </c>
      <c r="G58" s="409" t="s">
        <v>294</v>
      </c>
      <c r="H58" s="418">
        <v>107</v>
      </c>
      <c r="I58" s="418">
        <f>'СМР Приняты СК П7'!I58</f>
        <v>3.8</v>
      </c>
      <c r="J58" s="429" t="s">
        <v>494</v>
      </c>
      <c r="K58" s="410" t="s">
        <v>482</v>
      </c>
      <c r="L58" s="410">
        <v>40</v>
      </c>
      <c r="M58" s="410"/>
      <c r="N58" s="410"/>
      <c r="O58" s="410"/>
      <c r="P58" s="410"/>
      <c r="Q58" s="410"/>
      <c r="R58" s="410"/>
      <c r="S58" s="410"/>
      <c r="T58" s="410"/>
      <c r="U58" s="410"/>
      <c r="V58" s="410"/>
      <c r="W58" s="410"/>
      <c r="X58" s="410"/>
      <c r="Y58" s="410"/>
      <c r="Z58" s="411">
        <f t="shared" si="1"/>
        <v>0</v>
      </c>
      <c r="AA58" s="412">
        <f t="shared" si="2"/>
        <v>107</v>
      </c>
      <c r="AB58" s="413">
        <f t="shared" si="14"/>
        <v>40</v>
      </c>
      <c r="AC58" s="414"/>
      <c r="AD58" s="695">
        <f t="shared" si="4"/>
        <v>0</v>
      </c>
      <c r="AE58" s="474">
        <f t="shared" si="5"/>
        <v>0</v>
      </c>
      <c r="AF58" s="475">
        <f t="shared" si="6"/>
        <v>0</v>
      </c>
      <c r="AG58" s="487"/>
      <c r="AH58" s="488"/>
      <c r="AI58" s="488"/>
      <c r="AJ58" s="488"/>
      <c r="AK58" s="488"/>
      <c r="AL58" s="488"/>
      <c r="AM58" s="488"/>
      <c r="AN58" s="488"/>
      <c r="AO58" s="488"/>
      <c r="AP58" s="488"/>
      <c r="AQ58" s="488"/>
      <c r="AR58" s="488"/>
      <c r="AS58" s="488"/>
      <c r="AT58" s="488"/>
      <c r="AU58" s="488"/>
      <c r="AV58" s="488"/>
      <c r="AW58" s="488"/>
      <c r="AX58" s="488"/>
      <c r="AY58" s="488"/>
      <c r="AZ58" s="488"/>
      <c r="BA58" s="488"/>
      <c r="BB58" s="488"/>
      <c r="BC58" s="488"/>
      <c r="BD58" s="488"/>
      <c r="BE58" s="488"/>
      <c r="BF58" s="488"/>
      <c r="BG58" s="488"/>
    </row>
    <row r="59" spans="1:59" hidden="1" outlineLevel="1">
      <c r="A59" s="405">
        <f t="shared" si="0"/>
        <v>54</v>
      </c>
      <c r="B59" s="497"/>
      <c r="C59" s="498"/>
      <c r="D59" s="407"/>
      <c r="E59" s="407"/>
      <c r="F59" s="499"/>
      <c r="G59" s="409"/>
      <c r="H59" s="410"/>
      <c r="I59" s="410">
        <f>'СМР Приняты СК П7'!I59</f>
        <v>0</v>
      </c>
      <c r="J59" s="429" t="s">
        <v>495</v>
      </c>
      <c r="K59" s="410" t="s">
        <v>482</v>
      </c>
      <c r="L59" s="410">
        <v>1</v>
      </c>
      <c r="M59" s="410"/>
      <c r="N59" s="410"/>
      <c r="O59" s="410"/>
      <c r="P59" s="410"/>
      <c r="Q59" s="410"/>
      <c r="R59" s="410"/>
      <c r="S59" s="410"/>
      <c r="T59" s="410"/>
      <c r="U59" s="410"/>
      <c r="V59" s="410"/>
      <c r="W59" s="410"/>
      <c r="X59" s="410"/>
      <c r="Y59" s="410"/>
      <c r="Z59" s="411">
        <f t="shared" si="1"/>
        <v>0</v>
      </c>
      <c r="AA59" s="412"/>
      <c r="AB59" s="413">
        <f t="shared" si="14"/>
        <v>0</v>
      </c>
      <c r="AC59" s="414"/>
      <c r="AD59" s="695">
        <f t="shared" si="4"/>
        <v>0</v>
      </c>
      <c r="AE59" s="474">
        <f t="shared" si="5"/>
        <v>0</v>
      </c>
      <c r="AF59" s="475">
        <f t="shared" si="6"/>
        <v>0</v>
      </c>
      <c r="AG59" s="487"/>
      <c r="AH59" s="488"/>
      <c r="AI59" s="488"/>
      <c r="AJ59" s="488"/>
      <c r="AK59" s="488"/>
      <c r="AL59" s="488"/>
      <c r="AM59" s="488"/>
      <c r="AN59" s="488"/>
      <c r="AO59" s="488"/>
      <c r="AP59" s="488"/>
      <c r="AQ59" s="488"/>
      <c r="AR59" s="488"/>
      <c r="AS59" s="488"/>
      <c r="AT59" s="488"/>
      <c r="AU59" s="488"/>
      <c r="AV59" s="488"/>
      <c r="AW59" s="488"/>
      <c r="AX59" s="488"/>
      <c r="AY59" s="488"/>
      <c r="AZ59" s="488"/>
      <c r="BA59" s="488"/>
      <c r="BB59" s="488"/>
      <c r="BC59" s="488"/>
      <c r="BD59" s="488"/>
      <c r="BE59" s="488"/>
      <c r="BF59" s="488"/>
      <c r="BG59" s="488"/>
    </row>
    <row r="60" spans="1:59" ht="30" hidden="1" outlineLevel="1">
      <c r="A60" s="405">
        <f t="shared" si="0"/>
        <v>55</v>
      </c>
      <c r="B60" s="497"/>
      <c r="C60" s="498"/>
      <c r="D60" s="407"/>
      <c r="E60" s="407"/>
      <c r="F60" s="499"/>
      <c r="G60" s="409"/>
      <c r="H60" s="410"/>
      <c r="I60" s="410">
        <f>'СМР Приняты СК П7'!I60</f>
        <v>0</v>
      </c>
      <c r="J60" s="429" t="s">
        <v>496</v>
      </c>
      <c r="K60" s="410" t="s">
        <v>482</v>
      </c>
      <c r="L60" s="410">
        <v>4</v>
      </c>
      <c r="M60" s="410"/>
      <c r="N60" s="410"/>
      <c r="O60" s="410"/>
      <c r="P60" s="410"/>
      <c r="Q60" s="410"/>
      <c r="R60" s="410"/>
      <c r="S60" s="410"/>
      <c r="T60" s="410"/>
      <c r="U60" s="410"/>
      <c r="V60" s="410"/>
      <c r="W60" s="410"/>
      <c r="X60" s="410"/>
      <c r="Y60" s="410"/>
      <c r="Z60" s="411">
        <f t="shared" si="1"/>
        <v>0</v>
      </c>
      <c r="AA60" s="412"/>
      <c r="AB60" s="413">
        <f t="shared" si="14"/>
        <v>0</v>
      </c>
      <c r="AC60" s="414"/>
      <c r="AD60" s="695">
        <f t="shared" si="4"/>
        <v>0</v>
      </c>
      <c r="AE60" s="474">
        <f t="shared" si="5"/>
        <v>0</v>
      </c>
      <c r="AF60" s="475">
        <f t="shared" si="6"/>
        <v>0</v>
      </c>
      <c r="AG60" s="487"/>
      <c r="AH60" s="488"/>
      <c r="AI60" s="488"/>
      <c r="AJ60" s="488"/>
      <c r="AK60" s="488"/>
      <c r="AL60" s="488"/>
      <c r="AM60" s="488"/>
      <c r="AN60" s="488"/>
      <c r="AO60" s="488"/>
      <c r="AP60" s="488"/>
      <c r="AQ60" s="488"/>
      <c r="AR60" s="488"/>
      <c r="AS60" s="488"/>
      <c r="AT60" s="488"/>
      <c r="AU60" s="488"/>
      <c r="AV60" s="488"/>
      <c r="AW60" s="488"/>
      <c r="AX60" s="488"/>
      <c r="AY60" s="488"/>
      <c r="AZ60" s="488"/>
      <c r="BA60" s="488"/>
      <c r="BB60" s="488"/>
      <c r="BC60" s="488"/>
      <c r="BD60" s="488"/>
      <c r="BE60" s="488"/>
      <c r="BF60" s="488"/>
      <c r="BG60" s="488"/>
    </row>
    <row r="61" spans="1:59" ht="30" hidden="1" outlineLevel="1">
      <c r="A61" s="405">
        <f t="shared" si="0"/>
        <v>56</v>
      </c>
      <c r="B61" s="497"/>
      <c r="C61" s="498"/>
      <c r="D61" s="407"/>
      <c r="E61" s="407"/>
      <c r="F61" s="499"/>
      <c r="G61" s="409"/>
      <c r="H61" s="410"/>
      <c r="I61" s="410">
        <f>'СМР Приняты СК П7'!I61</f>
        <v>0</v>
      </c>
      <c r="J61" s="429" t="s">
        <v>497</v>
      </c>
      <c r="K61" s="410" t="s">
        <v>482</v>
      </c>
      <c r="L61" s="410">
        <v>52</v>
      </c>
      <c r="M61" s="410"/>
      <c r="N61" s="410"/>
      <c r="O61" s="410"/>
      <c r="P61" s="410"/>
      <c r="Q61" s="410"/>
      <c r="R61" s="410"/>
      <c r="S61" s="410"/>
      <c r="T61" s="410"/>
      <c r="U61" s="410"/>
      <c r="V61" s="410"/>
      <c r="W61" s="410"/>
      <c r="X61" s="410"/>
      <c r="Y61" s="410"/>
      <c r="Z61" s="411">
        <f t="shared" si="1"/>
        <v>0</v>
      </c>
      <c r="AA61" s="412"/>
      <c r="AB61" s="413">
        <f t="shared" si="14"/>
        <v>0</v>
      </c>
      <c r="AC61" s="414"/>
      <c r="AD61" s="695">
        <f t="shared" si="4"/>
        <v>0</v>
      </c>
      <c r="AE61" s="474">
        <f t="shared" si="5"/>
        <v>0</v>
      </c>
      <c r="AF61" s="475">
        <f t="shared" si="6"/>
        <v>0</v>
      </c>
      <c r="AG61" s="487"/>
      <c r="AH61" s="488"/>
      <c r="AI61" s="488"/>
      <c r="AJ61" s="488"/>
      <c r="AK61" s="488"/>
      <c r="AL61" s="488"/>
      <c r="AM61" s="488"/>
      <c r="AN61" s="488"/>
      <c r="AO61" s="488"/>
      <c r="AP61" s="488"/>
      <c r="AQ61" s="488"/>
      <c r="AR61" s="488"/>
      <c r="AS61" s="488"/>
      <c r="AT61" s="488"/>
      <c r="AU61" s="488"/>
      <c r="AV61" s="488"/>
      <c r="AW61" s="488"/>
      <c r="AX61" s="488"/>
      <c r="AY61" s="488"/>
      <c r="AZ61" s="488"/>
      <c r="BA61" s="488"/>
      <c r="BB61" s="488"/>
      <c r="BC61" s="488"/>
      <c r="BD61" s="488"/>
      <c r="BE61" s="488"/>
      <c r="BF61" s="488"/>
      <c r="BG61" s="488"/>
    </row>
    <row r="62" spans="1:59" s="65" customFormat="1">
      <c r="A62" s="397">
        <f t="shared" si="0"/>
        <v>57</v>
      </c>
      <c r="B62" s="501"/>
      <c r="C62" s="502" t="s">
        <v>54</v>
      </c>
      <c r="D62" s="423"/>
      <c r="E62" s="423"/>
      <c r="F62" s="503" t="s">
        <v>54</v>
      </c>
      <c r="G62" s="424"/>
      <c r="H62" s="425"/>
      <c r="I62" s="425"/>
      <c r="J62" s="425"/>
      <c r="K62" s="425"/>
      <c r="L62" s="425">
        <v>50</v>
      </c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6"/>
      <c r="AA62" s="427"/>
      <c r="AB62" s="424"/>
      <c r="AC62" s="428"/>
      <c r="AD62" s="697">
        <f t="shared" si="4"/>
        <v>0</v>
      </c>
      <c r="AE62" s="476"/>
      <c r="AF62" s="477"/>
      <c r="AG62" s="485"/>
      <c r="AH62" s="486"/>
      <c r="AI62" s="486"/>
      <c r="AJ62" s="486"/>
      <c r="AK62" s="486"/>
      <c r="AL62" s="486"/>
      <c r="AM62" s="486"/>
      <c r="AN62" s="486"/>
      <c r="AO62" s="486"/>
      <c r="AP62" s="486"/>
      <c r="AQ62" s="486"/>
      <c r="AR62" s="486"/>
      <c r="AS62" s="486"/>
      <c r="AT62" s="486"/>
      <c r="AU62" s="486"/>
      <c r="AV62" s="486"/>
      <c r="AW62" s="486"/>
      <c r="AX62" s="486"/>
      <c r="AY62" s="486"/>
      <c r="AZ62" s="486"/>
      <c r="BA62" s="486"/>
      <c r="BB62" s="486"/>
      <c r="BC62" s="486"/>
      <c r="BD62" s="486"/>
      <c r="BE62" s="486"/>
      <c r="BF62" s="486"/>
      <c r="BG62" s="486"/>
    </row>
    <row r="63" spans="1:59" ht="30" collapsed="1">
      <c r="A63" s="405">
        <f t="shared" si="0"/>
        <v>58</v>
      </c>
      <c r="B63" s="497" t="s">
        <v>55</v>
      </c>
      <c r="C63" s="498" t="s">
        <v>56</v>
      </c>
      <c r="D63" s="407" t="s">
        <v>293</v>
      </c>
      <c r="E63" s="407">
        <v>406.7</v>
      </c>
      <c r="F63" s="499" t="s">
        <v>56</v>
      </c>
      <c r="G63" s="409" t="s">
        <v>293</v>
      </c>
      <c r="H63" s="410">
        <v>406.7</v>
      </c>
      <c r="I63" s="410">
        <f>'СМР Приняты СК П7'!I63</f>
        <v>0.30399999999999999</v>
      </c>
      <c r="J63" s="429" t="s">
        <v>498</v>
      </c>
      <c r="K63" s="418" t="s">
        <v>293</v>
      </c>
      <c r="L63" s="418"/>
      <c r="M63" s="410"/>
      <c r="N63" s="410"/>
      <c r="O63" s="410"/>
      <c r="P63" s="410"/>
      <c r="Q63" s="410"/>
      <c r="R63" s="410"/>
      <c r="S63" s="410"/>
      <c r="T63" s="410"/>
      <c r="U63" s="410"/>
      <c r="V63" s="410"/>
      <c r="W63" s="410"/>
      <c r="X63" s="410"/>
      <c r="Y63" s="410"/>
      <c r="Z63" s="411">
        <f t="shared" si="1"/>
        <v>0</v>
      </c>
      <c r="AA63" s="412">
        <f t="shared" si="2"/>
        <v>406.7</v>
      </c>
      <c r="AB63" s="413">
        <f t="shared" ref="AB63:AB66" si="15">E63-Z63</f>
        <v>406.7</v>
      </c>
      <c r="AC63" s="414"/>
      <c r="AD63" s="695">
        <f t="shared" si="4"/>
        <v>0</v>
      </c>
      <c r="AE63" s="474">
        <f t="shared" si="5"/>
        <v>0</v>
      </c>
      <c r="AF63" s="475">
        <f t="shared" si="6"/>
        <v>0</v>
      </c>
      <c r="AG63" s="487"/>
      <c r="AH63" s="488"/>
      <c r="AI63" s="488"/>
      <c r="AJ63" s="488"/>
      <c r="AK63" s="488"/>
      <c r="AL63" s="488"/>
      <c r="AM63" s="488"/>
      <c r="AN63" s="488"/>
      <c r="AO63" s="488"/>
      <c r="AP63" s="488"/>
      <c r="AQ63" s="488"/>
      <c r="AR63" s="488"/>
      <c r="AS63" s="488"/>
      <c r="AT63" s="488"/>
      <c r="AU63" s="488"/>
      <c r="AV63" s="488"/>
      <c r="AW63" s="488"/>
      <c r="AX63" s="488"/>
      <c r="AY63" s="488"/>
      <c r="AZ63" s="488"/>
      <c r="BA63" s="488"/>
      <c r="BB63" s="488"/>
      <c r="BC63" s="488"/>
      <c r="BD63" s="488"/>
      <c r="BE63" s="488"/>
      <c r="BF63" s="488"/>
      <c r="BG63" s="488"/>
    </row>
    <row r="64" spans="1:59" ht="30" hidden="1" outlineLevel="1">
      <c r="A64" s="405">
        <f t="shared" si="0"/>
        <v>59</v>
      </c>
      <c r="B64" s="497"/>
      <c r="C64" s="498"/>
      <c r="D64" s="407"/>
      <c r="E64" s="407"/>
      <c r="F64" s="499"/>
      <c r="G64" s="409"/>
      <c r="H64" s="410"/>
      <c r="I64" s="410">
        <f>'СМР Приняты СК П7'!I64</f>
        <v>0</v>
      </c>
      <c r="J64" s="429" t="s">
        <v>499</v>
      </c>
      <c r="K64" s="418" t="s">
        <v>293</v>
      </c>
      <c r="L64" s="418">
        <v>376.98</v>
      </c>
      <c r="M64" s="410"/>
      <c r="N64" s="410"/>
      <c r="O64" s="410"/>
      <c r="P64" s="410"/>
      <c r="Q64" s="410"/>
      <c r="R64" s="410"/>
      <c r="S64" s="410"/>
      <c r="T64" s="410"/>
      <c r="U64" s="410"/>
      <c r="V64" s="410"/>
      <c r="W64" s="410"/>
      <c r="X64" s="410"/>
      <c r="Y64" s="410"/>
      <c r="Z64" s="411">
        <f t="shared" si="1"/>
        <v>0</v>
      </c>
      <c r="AA64" s="412"/>
      <c r="AB64" s="413">
        <f t="shared" si="15"/>
        <v>0</v>
      </c>
      <c r="AC64" s="414"/>
      <c r="AD64" s="695">
        <f t="shared" si="4"/>
        <v>0</v>
      </c>
      <c r="AE64" s="474">
        <f t="shared" si="5"/>
        <v>0</v>
      </c>
      <c r="AF64" s="475">
        <f t="shared" si="6"/>
        <v>0</v>
      </c>
      <c r="AG64" s="487"/>
      <c r="AH64" s="488"/>
      <c r="AI64" s="488"/>
      <c r="AJ64" s="488"/>
      <c r="AK64" s="488"/>
      <c r="AL64" s="488"/>
      <c r="AM64" s="488"/>
      <c r="AN64" s="488"/>
      <c r="AO64" s="488"/>
      <c r="AP64" s="488"/>
      <c r="AQ64" s="488"/>
      <c r="AR64" s="488"/>
      <c r="AS64" s="488"/>
      <c r="AT64" s="488"/>
      <c r="AU64" s="488"/>
      <c r="AV64" s="488"/>
      <c r="AW64" s="488"/>
      <c r="AX64" s="488"/>
      <c r="AY64" s="488"/>
      <c r="AZ64" s="488"/>
      <c r="BA64" s="488"/>
      <c r="BB64" s="488"/>
      <c r="BC64" s="488"/>
      <c r="BD64" s="488"/>
      <c r="BE64" s="488"/>
      <c r="BF64" s="488"/>
      <c r="BG64" s="488"/>
    </row>
    <row r="65" spans="1:59" ht="30" hidden="1" outlineLevel="1">
      <c r="A65" s="405">
        <f t="shared" si="0"/>
        <v>60</v>
      </c>
      <c r="B65" s="497"/>
      <c r="C65" s="498"/>
      <c r="D65" s="407"/>
      <c r="E65" s="407"/>
      <c r="F65" s="499"/>
      <c r="G65" s="409"/>
      <c r="H65" s="410"/>
      <c r="I65" s="410">
        <f>'СМР Приняты СК П7'!I65</f>
        <v>0</v>
      </c>
      <c r="J65" s="429" t="s">
        <v>500</v>
      </c>
      <c r="K65" s="418" t="s">
        <v>293</v>
      </c>
      <c r="L65" s="418">
        <v>17.78</v>
      </c>
      <c r="M65" s="410"/>
      <c r="N65" s="410"/>
      <c r="O65" s="410"/>
      <c r="P65" s="410"/>
      <c r="Q65" s="410"/>
      <c r="R65" s="410"/>
      <c r="S65" s="410"/>
      <c r="T65" s="410"/>
      <c r="U65" s="410"/>
      <c r="V65" s="410"/>
      <c r="W65" s="410"/>
      <c r="X65" s="410"/>
      <c r="Y65" s="410"/>
      <c r="Z65" s="411">
        <f t="shared" si="1"/>
        <v>0</v>
      </c>
      <c r="AA65" s="412"/>
      <c r="AB65" s="413">
        <f t="shared" si="15"/>
        <v>0</v>
      </c>
      <c r="AC65" s="414"/>
      <c r="AD65" s="695">
        <f t="shared" si="4"/>
        <v>0</v>
      </c>
      <c r="AE65" s="474">
        <f t="shared" si="5"/>
        <v>0</v>
      </c>
      <c r="AF65" s="475">
        <f t="shared" si="6"/>
        <v>0</v>
      </c>
      <c r="AG65" s="487"/>
      <c r="AH65" s="488"/>
      <c r="AI65" s="488"/>
      <c r="AJ65" s="488"/>
      <c r="AK65" s="488"/>
      <c r="AL65" s="488"/>
      <c r="AM65" s="488"/>
      <c r="AN65" s="488"/>
      <c r="AO65" s="488"/>
      <c r="AP65" s="488"/>
      <c r="AQ65" s="488"/>
      <c r="AR65" s="488"/>
      <c r="AS65" s="488"/>
      <c r="AT65" s="488"/>
      <c r="AU65" s="488"/>
      <c r="AV65" s="488"/>
      <c r="AW65" s="488"/>
      <c r="AX65" s="488"/>
      <c r="AY65" s="488"/>
      <c r="AZ65" s="488"/>
      <c r="BA65" s="488"/>
      <c r="BB65" s="488"/>
      <c r="BC65" s="488"/>
      <c r="BD65" s="488"/>
      <c r="BE65" s="488"/>
      <c r="BF65" s="488"/>
      <c r="BG65" s="488"/>
    </row>
    <row r="66" spans="1:59" ht="30" hidden="1" outlineLevel="1">
      <c r="A66" s="405">
        <f t="shared" si="0"/>
        <v>61</v>
      </c>
      <c r="B66" s="497"/>
      <c r="C66" s="498"/>
      <c r="D66" s="407"/>
      <c r="E66" s="407"/>
      <c r="F66" s="499"/>
      <c r="G66" s="409"/>
      <c r="H66" s="410"/>
      <c r="I66" s="410">
        <f>'СМР Приняты СК П7'!I66</f>
        <v>0</v>
      </c>
      <c r="J66" s="429" t="s">
        <v>500</v>
      </c>
      <c r="K66" s="418" t="s">
        <v>293</v>
      </c>
      <c r="L66" s="418">
        <v>9.68</v>
      </c>
      <c r="M66" s="410"/>
      <c r="N66" s="410"/>
      <c r="O66" s="410"/>
      <c r="P66" s="410"/>
      <c r="Q66" s="410"/>
      <c r="R66" s="410"/>
      <c r="S66" s="410"/>
      <c r="T66" s="410"/>
      <c r="U66" s="410"/>
      <c r="V66" s="410"/>
      <c r="W66" s="410"/>
      <c r="X66" s="410"/>
      <c r="Y66" s="410"/>
      <c r="Z66" s="411">
        <f t="shared" si="1"/>
        <v>0</v>
      </c>
      <c r="AA66" s="412"/>
      <c r="AB66" s="413">
        <f t="shared" si="15"/>
        <v>0</v>
      </c>
      <c r="AC66" s="414"/>
      <c r="AD66" s="695">
        <f t="shared" si="4"/>
        <v>0</v>
      </c>
      <c r="AE66" s="474">
        <f t="shared" si="5"/>
        <v>0</v>
      </c>
      <c r="AF66" s="475">
        <f t="shared" si="6"/>
        <v>0</v>
      </c>
      <c r="AG66" s="487"/>
      <c r="AH66" s="488"/>
      <c r="AI66" s="488"/>
      <c r="AJ66" s="488"/>
      <c r="AK66" s="488"/>
      <c r="AL66" s="488"/>
      <c r="AM66" s="488"/>
      <c r="AN66" s="488"/>
      <c r="AO66" s="488"/>
      <c r="AP66" s="488"/>
      <c r="AQ66" s="488"/>
      <c r="AR66" s="488"/>
      <c r="AS66" s="488"/>
      <c r="AT66" s="488"/>
      <c r="AU66" s="488"/>
      <c r="AV66" s="488"/>
      <c r="AW66" s="488"/>
      <c r="AX66" s="488"/>
      <c r="AY66" s="488"/>
      <c r="AZ66" s="488"/>
      <c r="BA66" s="488"/>
      <c r="BB66" s="488"/>
      <c r="BC66" s="488"/>
      <c r="BD66" s="488"/>
      <c r="BE66" s="488"/>
      <c r="BF66" s="488"/>
      <c r="BG66" s="488"/>
    </row>
    <row r="67" spans="1:59" s="65" customFormat="1">
      <c r="A67" s="397">
        <f t="shared" si="0"/>
        <v>62</v>
      </c>
      <c r="B67" s="501"/>
      <c r="C67" s="502" t="s">
        <v>57</v>
      </c>
      <c r="D67" s="423"/>
      <c r="E67" s="423"/>
      <c r="F67" s="503" t="s">
        <v>57</v>
      </c>
      <c r="G67" s="424"/>
      <c r="H67" s="425"/>
      <c r="I67" s="425"/>
      <c r="J67" s="425"/>
      <c r="K67" s="425"/>
      <c r="L67" s="425">
        <v>2.2599999999999998</v>
      </c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6"/>
      <c r="AA67" s="427"/>
      <c r="AB67" s="424"/>
      <c r="AC67" s="428"/>
      <c r="AD67" s="697">
        <f t="shared" si="4"/>
        <v>0</v>
      </c>
      <c r="AE67" s="476"/>
      <c r="AF67" s="477"/>
      <c r="AG67" s="485"/>
      <c r="AH67" s="486"/>
      <c r="AI67" s="486"/>
      <c r="AJ67" s="486"/>
      <c r="AK67" s="486"/>
      <c r="AL67" s="486"/>
      <c r="AM67" s="486"/>
      <c r="AN67" s="486"/>
      <c r="AO67" s="486"/>
      <c r="AP67" s="486"/>
      <c r="AQ67" s="486"/>
      <c r="AR67" s="486"/>
      <c r="AS67" s="486"/>
      <c r="AT67" s="486"/>
      <c r="AU67" s="486"/>
      <c r="AV67" s="486"/>
      <c r="AW67" s="486"/>
      <c r="AX67" s="486"/>
      <c r="AY67" s="486"/>
      <c r="AZ67" s="486"/>
      <c r="BA67" s="486"/>
      <c r="BB67" s="486"/>
      <c r="BC67" s="486"/>
      <c r="BD67" s="486"/>
      <c r="BE67" s="486"/>
      <c r="BF67" s="486"/>
      <c r="BG67" s="486"/>
    </row>
    <row r="68" spans="1:59" ht="60">
      <c r="A68" s="405">
        <f t="shared" si="0"/>
        <v>63</v>
      </c>
      <c r="B68" s="497" t="s">
        <v>14</v>
      </c>
      <c r="C68" s="498" t="s">
        <v>15</v>
      </c>
      <c r="D68" s="407" t="s">
        <v>289</v>
      </c>
      <c r="E68" s="407">
        <v>108</v>
      </c>
      <c r="F68" s="499" t="s">
        <v>15</v>
      </c>
      <c r="G68" s="409" t="s">
        <v>289</v>
      </c>
      <c r="H68" s="418">
        <v>591.96</v>
      </c>
      <c r="I68" s="418">
        <f>'СМР Приняты СК П7'!I68</f>
        <v>0.36</v>
      </c>
      <c r="J68" s="410"/>
      <c r="K68" s="410" t="s">
        <v>289</v>
      </c>
      <c r="L68" s="410"/>
      <c r="M68" s="410"/>
      <c r="N68" s="410"/>
      <c r="O68" s="410"/>
      <c r="P68" s="410"/>
      <c r="Q68" s="410"/>
      <c r="R68" s="410"/>
      <c r="S68" s="410"/>
      <c r="T68" s="410"/>
      <c r="U68" s="410"/>
      <c r="V68" s="410"/>
      <c r="W68" s="410"/>
      <c r="X68" s="410"/>
      <c r="Y68" s="410"/>
      <c r="Z68" s="411">
        <f t="shared" si="1"/>
        <v>0</v>
      </c>
      <c r="AA68" s="412">
        <f t="shared" si="2"/>
        <v>591.96</v>
      </c>
      <c r="AB68" s="413">
        <f t="shared" ref="AB68:AB76" si="16">E68-Z68</f>
        <v>108</v>
      </c>
      <c r="AC68" s="414" t="s">
        <v>1067</v>
      </c>
      <c r="AD68" s="695">
        <f t="shared" si="4"/>
        <v>0</v>
      </c>
      <c r="AE68" s="474">
        <f t="shared" si="5"/>
        <v>0</v>
      </c>
      <c r="AF68" s="475">
        <f t="shared" si="6"/>
        <v>0</v>
      </c>
      <c r="AG68" s="487"/>
      <c r="AH68" s="488"/>
      <c r="AI68" s="488"/>
      <c r="AJ68" s="488"/>
      <c r="AK68" s="488"/>
      <c r="AL68" s="488"/>
      <c r="AM68" s="488"/>
      <c r="AN68" s="488"/>
      <c r="AO68" s="488"/>
      <c r="AP68" s="488"/>
      <c r="AQ68" s="488"/>
      <c r="AR68" s="488"/>
      <c r="AS68" s="488"/>
      <c r="AT68" s="488"/>
      <c r="AU68" s="488"/>
      <c r="AV68" s="488"/>
      <c r="AW68" s="488"/>
      <c r="AX68" s="488"/>
      <c r="AY68" s="488"/>
      <c r="AZ68" s="488"/>
      <c r="BA68" s="488"/>
      <c r="BB68" s="488"/>
      <c r="BC68" s="488"/>
      <c r="BD68" s="488"/>
      <c r="BE68" s="488"/>
      <c r="BF68" s="488"/>
      <c r="BG68" s="488"/>
    </row>
    <row r="69" spans="1:59" ht="30">
      <c r="A69" s="405">
        <f t="shared" si="0"/>
        <v>64</v>
      </c>
      <c r="B69" s="497" t="s">
        <v>11</v>
      </c>
      <c r="C69" s="498" t="s">
        <v>6</v>
      </c>
      <c r="D69" s="407" t="s">
        <v>290</v>
      </c>
      <c r="E69" s="407">
        <v>64</v>
      </c>
      <c r="F69" s="499" t="s">
        <v>6</v>
      </c>
      <c r="G69" s="409" t="s">
        <v>290</v>
      </c>
      <c r="H69" s="418">
        <v>875</v>
      </c>
      <c r="I69" s="418">
        <f>'СМР Приняты СК П7'!I69</f>
        <v>0.03</v>
      </c>
      <c r="J69" s="410"/>
      <c r="K69" s="410" t="s">
        <v>290</v>
      </c>
      <c r="L69" s="410"/>
      <c r="M69" s="410"/>
      <c r="N69" s="410"/>
      <c r="O69" s="410">
        <v>234.6</v>
      </c>
      <c r="P69" s="410"/>
      <c r="Q69" s="410"/>
      <c r="R69" s="410">
        <v>125.5</v>
      </c>
      <c r="S69" s="410"/>
      <c r="T69" s="410"/>
      <c r="U69" s="410"/>
      <c r="V69" s="410"/>
      <c r="W69" s="410"/>
      <c r="X69" s="410"/>
      <c r="Y69" s="410"/>
      <c r="Z69" s="411">
        <f t="shared" si="1"/>
        <v>360.1</v>
      </c>
      <c r="AA69" s="412">
        <f t="shared" si="2"/>
        <v>514.9</v>
      </c>
      <c r="AB69" s="413">
        <f t="shared" si="16"/>
        <v>-296.10000000000002</v>
      </c>
      <c r="AC69" s="414" t="s">
        <v>410</v>
      </c>
      <c r="AD69" s="695">
        <f t="shared" si="4"/>
        <v>0</v>
      </c>
      <c r="AE69" s="474">
        <f t="shared" si="5"/>
        <v>0</v>
      </c>
      <c r="AF69" s="475">
        <f t="shared" si="6"/>
        <v>360.1</v>
      </c>
      <c r="AG69" s="487"/>
      <c r="AH69" s="488"/>
      <c r="AI69" s="488"/>
      <c r="AJ69" s="488"/>
      <c r="AK69" s="488"/>
      <c r="AL69" s="488"/>
      <c r="AM69" s="488"/>
      <c r="AN69" s="488"/>
      <c r="AO69" s="488"/>
      <c r="AP69" s="488"/>
      <c r="AQ69" s="488"/>
      <c r="AR69" s="488"/>
      <c r="AS69" s="488"/>
      <c r="AT69" s="488"/>
      <c r="AU69" s="488"/>
      <c r="AV69" s="488"/>
      <c r="AW69" s="488"/>
      <c r="AX69" s="488"/>
      <c r="AY69" s="488"/>
      <c r="AZ69" s="488"/>
      <c r="BA69" s="488"/>
      <c r="BB69" s="488"/>
      <c r="BC69" s="488"/>
      <c r="BD69" s="488"/>
      <c r="BE69" s="488"/>
      <c r="BF69" s="488"/>
      <c r="BG69" s="488"/>
    </row>
    <row r="70" spans="1:59" ht="60">
      <c r="A70" s="405">
        <f t="shared" si="0"/>
        <v>65</v>
      </c>
      <c r="B70" s="497" t="s">
        <v>58</v>
      </c>
      <c r="C70" s="498" t="s">
        <v>59</v>
      </c>
      <c r="D70" s="407" t="s">
        <v>289</v>
      </c>
      <c r="E70" s="407">
        <v>3.2</v>
      </c>
      <c r="F70" s="499" t="s">
        <v>59</v>
      </c>
      <c r="G70" s="409" t="s">
        <v>289</v>
      </c>
      <c r="H70" s="418">
        <v>16.22</v>
      </c>
      <c r="I70" s="418">
        <f>'СМР Приняты СК П7'!I70</f>
        <v>0.17</v>
      </c>
      <c r="J70" s="429" t="s">
        <v>465</v>
      </c>
      <c r="K70" s="418" t="s">
        <v>651</v>
      </c>
      <c r="L70" s="418"/>
      <c r="M70" s="410"/>
      <c r="N70" s="410"/>
      <c r="O70" s="410">
        <v>138.41399999999999</v>
      </c>
      <c r="P70" s="410"/>
      <c r="Q70" s="410"/>
      <c r="R70" s="410">
        <v>115</v>
      </c>
      <c r="S70" s="410"/>
      <c r="T70" s="410"/>
      <c r="U70" s="410"/>
      <c r="V70" s="410"/>
      <c r="W70" s="410"/>
      <c r="X70" s="410"/>
      <c r="Y70" s="410"/>
      <c r="Z70" s="411">
        <f t="shared" si="1"/>
        <v>253.41399999999999</v>
      </c>
      <c r="AA70" s="412">
        <f t="shared" si="2"/>
        <v>-237.19399999999999</v>
      </c>
      <c r="AB70" s="413">
        <f t="shared" si="16"/>
        <v>-250.214</v>
      </c>
      <c r="AC70" s="414" t="s">
        <v>1067</v>
      </c>
      <c r="AD70" s="695">
        <f t="shared" si="4"/>
        <v>0</v>
      </c>
      <c r="AE70" s="474">
        <f t="shared" si="5"/>
        <v>0</v>
      </c>
      <c r="AF70" s="475">
        <f t="shared" si="6"/>
        <v>253.41399999999999</v>
      </c>
      <c r="AG70" s="487"/>
      <c r="AH70" s="488"/>
      <c r="AI70" s="488"/>
      <c r="AJ70" s="488"/>
      <c r="AK70" s="488"/>
      <c r="AL70" s="488"/>
      <c r="AM70" s="488"/>
      <c r="AN70" s="488"/>
      <c r="AO70" s="488"/>
      <c r="AP70" s="488"/>
      <c r="AQ70" s="488"/>
      <c r="AR70" s="488"/>
      <c r="AS70" s="488"/>
      <c r="AT70" s="488"/>
      <c r="AU70" s="488"/>
      <c r="AV70" s="488"/>
      <c r="AW70" s="488"/>
      <c r="AX70" s="488"/>
      <c r="AY70" s="488"/>
      <c r="AZ70" s="488"/>
      <c r="BA70" s="488"/>
      <c r="BB70" s="488"/>
      <c r="BC70" s="488"/>
      <c r="BD70" s="488"/>
      <c r="BE70" s="488"/>
      <c r="BF70" s="488"/>
      <c r="BG70" s="488"/>
    </row>
    <row r="71" spans="1:59" ht="30" collapsed="1">
      <c r="A71" s="405">
        <f t="shared" si="0"/>
        <v>66</v>
      </c>
      <c r="B71" s="497" t="s">
        <v>60</v>
      </c>
      <c r="C71" s="498" t="s">
        <v>61</v>
      </c>
      <c r="D71" s="407" t="s">
        <v>291</v>
      </c>
      <c r="E71" s="407">
        <v>63.51</v>
      </c>
      <c r="F71" s="499" t="s">
        <v>61</v>
      </c>
      <c r="G71" s="409" t="s">
        <v>291</v>
      </c>
      <c r="H71" s="410">
        <v>63.51</v>
      </c>
      <c r="I71" s="410">
        <f>'СМР Приняты СК П7'!I71</f>
        <v>2.8029999999999999</v>
      </c>
      <c r="J71" s="429" t="s">
        <v>501</v>
      </c>
      <c r="K71" s="418" t="s">
        <v>291</v>
      </c>
      <c r="L71" s="418">
        <v>26.763000000000002</v>
      </c>
      <c r="M71" s="410"/>
      <c r="N71" s="410"/>
      <c r="O71" s="410">
        <v>7</v>
      </c>
      <c r="P71" s="410"/>
      <c r="Q71" s="410"/>
      <c r="R71" s="410">
        <v>15</v>
      </c>
      <c r="S71" s="410"/>
      <c r="T71" s="410"/>
      <c r="U71" s="410"/>
      <c r="V71" s="410"/>
      <c r="W71" s="410"/>
      <c r="X71" s="410"/>
      <c r="Y71" s="410"/>
      <c r="Z71" s="411">
        <f t="shared" si="1"/>
        <v>22</v>
      </c>
      <c r="AA71" s="412">
        <f t="shared" si="2"/>
        <v>41.51</v>
      </c>
      <c r="AB71" s="413">
        <f t="shared" si="16"/>
        <v>41.51</v>
      </c>
      <c r="AC71" s="414" t="s">
        <v>1067</v>
      </c>
      <c r="AD71" s="695">
        <f t="shared" si="4"/>
        <v>0</v>
      </c>
      <c r="AE71" s="474">
        <f t="shared" si="5"/>
        <v>0</v>
      </c>
      <c r="AF71" s="475">
        <f t="shared" si="6"/>
        <v>22</v>
      </c>
      <c r="AG71" s="487"/>
      <c r="AH71" s="488"/>
      <c r="AI71" s="488"/>
      <c r="AJ71" s="488"/>
      <c r="AK71" s="488"/>
      <c r="AL71" s="488"/>
      <c r="AM71" s="488"/>
      <c r="AN71" s="488"/>
      <c r="AO71" s="488"/>
      <c r="AP71" s="488"/>
      <c r="AQ71" s="488"/>
      <c r="AR71" s="488"/>
      <c r="AS71" s="488"/>
      <c r="AT71" s="488"/>
      <c r="AU71" s="488"/>
      <c r="AV71" s="488"/>
      <c r="AW71" s="488"/>
      <c r="AX71" s="488"/>
      <c r="AY71" s="488"/>
      <c r="AZ71" s="488"/>
      <c r="BA71" s="488"/>
      <c r="BB71" s="488"/>
      <c r="BC71" s="488"/>
      <c r="BD71" s="488"/>
      <c r="BE71" s="488"/>
      <c r="BF71" s="488"/>
      <c r="BG71" s="488"/>
    </row>
    <row r="72" spans="1:59" ht="30" hidden="1" outlineLevel="1">
      <c r="A72" s="405">
        <f t="shared" ref="A72:A142" si="17">A71+1</f>
        <v>67</v>
      </c>
      <c r="B72" s="497"/>
      <c r="C72" s="498"/>
      <c r="D72" s="407"/>
      <c r="E72" s="407"/>
      <c r="F72" s="499"/>
      <c r="G72" s="409"/>
      <c r="H72" s="418"/>
      <c r="I72" s="418">
        <f>'СМР Приняты СК П7'!I72</f>
        <v>0</v>
      </c>
      <c r="J72" s="429" t="s">
        <v>502</v>
      </c>
      <c r="K72" s="418" t="s">
        <v>482</v>
      </c>
      <c r="L72" s="418">
        <v>64</v>
      </c>
      <c r="M72" s="410"/>
      <c r="N72" s="410"/>
      <c r="O72" s="410">
        <v>60.98</v>
      </c>
      <c r="P72" s="410"/>
      <c r="Q72" s="410"/>
      <c r="R72" s="410">
        <v>60</v>
      </c>
      <c r="S72" s="410"/>
      <c r="T72" s="410"/>
      <c r="U72" s="410"/>
      <c r="V72" s="410"/>
      <c r="W72" s="410"/>
      <c r="X72" s="410"/>
      <c r="Y72" s="410"/>
      <c r="Z72" s="411">
        <f t="shared" ref="Z72:Z141" si="18">SUM(M72:Y72)</f>
        <v>120.97999999999999</v>
      </c>
      <c r="AA72" s="412"/>
      <c r="AB72" s="413">
        <f t="shared" si="16"/>
        <v>-120.97999999999999</v>
      </c>
      <c r="AC72" s="414" t="s">
        <v>1067</v>
      </c>
      <c r="AD72" s="695">
        <f t="shared" ref="AD72:AD142" si="19">AE72*I72</f>
        <v>0</v>
      </c>
      <c r="AE72" s="474">
        <f t="shared" ref="AE72:AE141" si="20">SUM(AG72:BG72)</f>
        <v>0</v>
      </c>
      <c r="AF72" s="475">
        <f t="shared" ref="AF72:AF141" si="21">Z72-AE72</f>
        <v>120.97999999999999</v>
      </c>
      <c r="AG72" s="487"/>
      <c r="AH72" s="488"/>
      <c r="AI72" s="488"/>
      <c r="AJ72" s="488"/>
      <c r="AK72" s="488"/>
      <c r="AL72" s="488"/>
      <c r="AM72" s="488"/>
      <c r="AN72" s="488"/>
      <c r="AO72" s="488"/>
      <c r="AP72" s="488"/>
      <c r="AQ72" s="488"/>
      <c r="AR72" s="488"/>
      <c r="AS72" s="488"/>
      <c r="AT72" s="488"/>
      <c r="AU72" s="488"/>
      <c r="AV72" s="488"/>
      <c r="AW72" s="488"/>
      <c r="AX72" s="488"/>
      <c r="AY72" s="488"/>
      <c r="AZ72" s="488"/>
      <c r="BA72" s="488"/>
      <c r="BB72" s="488"/>
      <c r="BC72" s="488"/>
      <c r="BD72" s="488"/>
      <c r="BE72" s="488"/>
      <c r="BF72" s="488"/>
      <c r="BG72" s="488"/>
    </row>
    <row r="73" spans="1:59" ht="30" hidden="1" outlineLevel="1">
      <c r="A73" s="405">
        <f t="shared" si="17"/>
        <v>68</v>
      </c>
      <c r="B73" s="497"/>
      <c r="C73" s="498"/>
      <c r="D73" s="407"/>
      <c r="E73" s="407"/>
      <c r="F73" s="499"/>
      <c r="G73" s="409"/>
      <c r="H73" s="418"/>
      <c r="I73" s="418">
        <f>'СМР Приняты СК П7'!I73</f>
        <v>0</v>
      </c>
      <c r="J73" s="429" t="s">
        <v>503</v>
      </c>
      <c r="K73" s="418" t="s">
        <v>482</v>
      </c>
      <c r="L73" s="418">
        <v>5</v>
      </c>
      <c r="M73" s="410"/>
      <c r="N73" s="410"/>
      <c r="O73" s="410"/>
      <c r="P73" s="410"/>
      <c r="Q73" s="410"/>
      <c r="R73" s="410">
        <v>5</v>
      </c>
      <c r="S73" s="410"/>
      <c r="T73" s="410"/>
      <c r="U73" s="410"/>
      <c r="V73" s="410"/>
      <c r="W73" s="410"/>
      <c r="X73" s="410"/>
      <c r="Y73" s="410"/>
      <c r="Z73" s="411">
        <f t="shared" si="18"/>
        <v>5</v>
      </c>
      <c r="AA73" s="412"/>
      <c r="AB73" s="413">
        <f t="shared" si="16"/>
        <v>-5</v>
      </c>
      <c r="AC73" s="414" t="s">
        <v>1067</v>
      </c>
      <c r="AD73" s="695">
        <f t="shared" si="19"/>
        <v>0</v>
      </c>
      <c r="AE73" s="474">
        <f t="shared" si="20"/>
        <v>0</v>
      </c>
      <c r="AF73" s="475">
        <f t="shared" si="21"/>
        <v>5</v>
      </c>
      <c r="AG73" s="487"/>
      <c r="AH73" s="488"/>
      <c r="AI73" s="488"/>
      <c r="AJ73" s="488"/>
      <c r="AK73" s="488"/>
      <c r="AL73" s="488"/>
      <c r="AM73" s="488"/>
      <c r="AN73" s="488"/>
      <c r="AO73" s="488"/>
      <c r="AP73" s="488"/>
      <c r="AQ73" s="488"/>
      <c r="AR73" s="488"/>
      <c r="AS73" s="488"/>
      <c r="AT73" s="488"/>
      <c r="AU73" s="488"/>
      <c r="AV73" s="488"/>
      <c r="AW73" s="488"/>
      <c r="AX73" s="488"/>
      <c r="AY73" s="488"/>
      <c r="AZ73" s="488"/>
      <c r="BA73" s="488"/>
      <c r="BB73" s="488"/>
      <c r="BC73" s="488"/>
      <c r="BD73" s="488"/>
      <c r="BE73" s="488"/>
      <c r="BF73" s="488"/>
      <c r="BG73" s="488"/>
    </row>
    <row r="74" spans="1:59" ht="60">
      <c r="A74" s="405">
        <f t="shared" si="17"/>
        <v>69</v>
      </c>
      <c r="B74" s="497" t="s">
        <v>58</v>
      </c>
      <c r="C74" s="498" t="s">
        <v>59</v>
      </c>
      <c r="D74" s="407" t="s">
        <v>289</v>
      </c>
      <c r="E74" s="407">
        <v>5</v>
      </c>
      <c r="F74" s="499" t="s">
        <v>59</v>
      </c>
      <c r="G74" s="409" t="s">
        <v>289</v>
      </c>
      <c r="H74" s="418">
        <v>563.04999999999995</v>
      </c>
      <c r="I74" s="418">
        <f>'СМР Приняты СК П7'!I74</f>
        <v>0.17</v>
      </c>
      <c r="J74" s="429" t="s">
        <v>465</v>
      </c>
      <c r="K74" s="418" t="s">
        <v>651</v>
      </c>
      <c r="L74" s="418">
        <v>5</v>
      </c>
      <c r="M74" s="410"/>
      <c r="N74" s="410"/>
      <c r="O74" s="410"/>
      <c r="P74" s="410"/>
      <c r="Q74" s="410"/>
      <c r="R74" s="410">
        <v>5</v>
      </c>
      <c r="S74" s="410"/>
      <c r="T74" s="410"/>
      <c r="U74" s="410"/>
      <c r="V74" s="410"/>
      <c r="W74" s="410"/>
      <c r="X74" s="410"/>
      <c r="Y74" s="410"/>
      <c r="Z74" s="411">
        <f t="shared" si="18"/>
        <v>5</v>
      </c>
      <c r="AA74" s="412">
        <f t="shared" si="2"/>
        <v>558.04999999999995</v>
      </c>
      <c r="AB74" s="413">
        <f t="shared" si="16"/>
        <v>0</v>
      </c>
      <c r="AC74" s="414" t="s">
        <v>1067</v>
      </c>
      <c r="AD74" s="695">
        <f t="shared" si="19"/>
        <v>0</v>
      </c>
      <c r="AE74" s="474">
        <f t="shared" si="20"/>
        <v>0</v>
      </c>
      <c r="AF74" s="475">
        <f t="shared" si="21"/>
        <v>5</v>
      </c>
      <c r="AG74" s="487"/>
      <c r="AH74" s="488"/>
      <c r="AI74" s="488"/>
      <c r="AJ74" s="488"/>
      <c r="AK74" s="488"/>
      <c r="AL74" s="488"/>
      <c r="AM74" s="488"/>
      <c r="AN74" s="488"/>
      <c r="AO74" s="488"/>
      <c r="AP74" s="488"/>
      <c r="AQ74" s="488"/>
      <c r="AR74" s="488"/>
      <c r="AS74" s="488"/>
      <c r="AT74" s="488"/>
      <c r="AU74" s="488"/>
      <c r="AV74" s="488"/>
      <c r="AW74" s="488"/>
      <c r="AX74" s="488"/>
      <c r="AY74" s="488"/>
      <c r="AZ74" s="488"/>
      <c r="BA74" s="488"/>
      <c r="BB74" s="488"/>
      <c r="BC74" s="488"/>
      <c r="BD74" s="488"/>
      <c r="BE74" s="488"/>
      <c r="BF74" s="488"/>
      <c r="BG74" s="488"/>
    </row>
    <row r="75" spans="1:59" ht="30">
      <c r="A75" s="405">
        <f t="shared" si="17"/>
        <v>70</v>
      </c>
      <c r="B75" s="497" t="s">
        <v>62</v>
      </c>
      <c r="C75" s="498" t="s">
        <v>63</v>
      </c>
      <c r="D75" s="407" t="s">
        <v>289</v>
      </c>
      <c r="E75" s="407">
        <v>88</v>
      </c>
      <c r="F75" s="499" t="s">
        <v>63</v>
      </c>
      <c r="G75" s="409" t="s">
        <v>289</v>
      </c>
      <c r="H75" s="418">
        <v>35.6</v>
      </c>
      <c r="I75" s="418">
        <f>'СМР Приняты СК П7'!I75</f>
        <v>0.17</v>
      </c>
      <c r="J75" s="410"/>
      <c r="K75" s="410" t="s">
        <v>289</v>
      </c>
      <c r="L75" s="410">
        <v>929.03250000000003</v>
      </c>
      <c r="M75" s="410"/>
      <c r="N75" s="410"/>
      <c r="O75" s="410">
        <v>5.3</v>
      </c>
      <c r="P75" s="410"/>
      <c r="Q75" s="410"/>
      <c r="R75" s="410">
        <v>8</v>
      </c>
      <c r="S75" s="410"/>
      <c r="T75" s="410"/>
      <c r="U75" s="410"/>
      <c r="V75" s="410"/>
      <c r="W75" s="410"/>
      <c r="X75" s="410"/>
      <c r="Y75" s="410"/>
      <c r="Z75" s="411">
        <f t="shared" si="18"/>
        <v>13.3</v>
      </c>
      <c r="AA75" s="412">
        <f t="shared" si="2"/>
        <v>22.3</v>
      </c>
      <c r="AB75" s="413">
        <f t="shared" si="16"/>
        <v>74.7</v>
      </c>
      <c r="AC75" s="414" t="s">
        <v>1067</v>
      </c>
      <c r="AD75" s="695">
        <f t="shared" si="19"/>
        <v>0</v>
      </c>
      <c r="AE75" s="474">
        <f t="shared" si="20"/>
        <v>0</v>
      </c>
      <c r="AF75" s="475">
        <f t="shared" si="21"/>
        <v>13.3</v>
      </c>
      <c r="AG75" s="487"/>
      <c r="AH75" s="488"/>
      <c r="AI75" s="488"/>
      <c r="AJ75" s="488"/>
      <c r="AK75" s="488"/>
      <c r="AL75" s="488"/>
      <c r="AM75" s="488"/>
      <c r="AN75" s="488"/>
      <c r="AO75" s="488"/>
      <c r="AP75" s="488"/>
      <c r="AQ75" s="488"/>
      <c r="AR75" s="488"/>
      <c r="AS75" s="488"/>
      <c r="AT75" s="488"/>
      <c r="AU75" s="488"/>
      <c r="AV75" s="488"/>
      <c r="AW75" s="488"/>
      <c r="AX75" s="488"/>
      <c r="AY75" s="488"/>
      <c r="AZ75" s="488"/>
      <c r="BA75" s="488"/>
      <c r="BB75" s="488"/>
      <c r="BC75" s="488"/>
      <c r="BD75" s="488"/>
      <c r="BE75" s="488"/>
      <c r="BF75" s="488"/>
      <c r="BG75" s="488"/>
    </row>
    <row r="76" spans="1:59" ht="30">
      <c r="A76" s="405">
        <f t="shared" si="17"/>
        <v>71</v>
      </c>
      <c r="B76" s="497" t="s">
        <v>64</v>
      </c>
      <c r="C76" s="498" t="s">
        <v>65</v>
      </c>
      <c r="D76" s="407" t="s">
        <v>294</v>
      </c>
      <c r="E76" s="407">
        <v>1</v>
      </c>
      <c r="F76" s="499" t="s">
        <v>65</v>
      </c>
      <c r="G76" s="409" t="s">
        <v>294</v>
      </c>
      <c r="H76" s="410">
        <v>1</v>
      </c>
      <c r="I76" s="410">
        <f>'СМР Приняты СК П7'!I76</f>
        <v>236.446</v>
      </c>
      <c r="J76" s="410"/>
      <c r="K76" s="410" t="s">
        <v>294</v>
      </c>
      <c r="L76" s="410"/>
      <c r="M76" s="410"/>
      <c r="N76" s="410"/>
      <c r="O76" s="410">
        <v>209.56</v>
      </c>
      <c r="P76" s="410"/>
      <c r="Q76" s="410"/>
      <c r="R76" s="410"/>
      <c r="S76" s="410"/>
      <c r="T76" s="410"/>
      <c r="U76" s="410"/>
      <c r="V76" s="410"/>
      <c r="W76" s="410"/>
      <c r="X76" s="410"/>
      <c r="Y76" s="410"/>
      <c r="Z76" s="411">
        <f t="shared" si="18"/>
        <v>209.56</v>
      </c>
      <c r="AA76" s="412">
        <f t="shared" si="2"/>
        <v>-208.56</v>
      </c>
      <c r="AB76" s="413">
        <f t="shared" si="16"/>
        <v>-208.56</v>
      </c>
      <c r="AC76" s="414" t="s">
        <v>1067</v>
      </c>
      <c r="AD76" s="695">
        <f t="shared" si="19"/>
        <v>0</v>
      </c>
      <c r="AE76" s="474">
        <f t="shared" si="20"/>
        <v>0</v>
      </c>
      <c r="AF76" s="475">
        <f t="shared" si="21"/>
        <v>209.56</v>
      </c>
      <c r="AG76" s="487"/>
      <c r="AH76" s="488"/>
      <c r="AI76" s="488"/>
      <c r="AJ76" s="488"/>
      <c r="AK76" s="488"/>
      <c r="AL76" s="488"/>
      <c r="AM76" s="488"/>
      <c r="AN76" s="488"/>
      <c r="AO76" s="488"/>
      <c r="AP76" s="488"/>
      <c r="AQ76" s="488"/>
      <c r="AR76" s="488"/>
      <c r="AS76" s="488"/>
      <c r="AT76" s="488"/>
      <c r="AU76" s="488"/>
      <c r="AV76" s="488"/>
      <c r="AW76" s="488"/>
      <c r="AX76" s="488"/>
      <c r="AY76" s="488"/>
      <c r="AZ76" s="488"/>
      <c r="BA76" s="488"/>
      <c r="BB76" s="488"/>
      <c r="BC76" s="488"/>
      <c r="BD76" s="488"/>
      <c r="BE76" s="488"/>
      <c r="BF76" s="488"/>
      <c r="BG76" s="488"/>
    </row>
    <row r="77" spans="1:59" s="65" customFormat="1">
      <c r="A77" s="397">
        <f t="shared" si="17"/>
        <v>72</v>
      </c>
      <c r="B77" s="501"/>
      <c r="C77" s="502" t="s">
        <v>66</v>
      </c>
      <c r="D77" s="423"/>
      <c r="E77" s="423"/>
      <c r="F77" s="503" t="s">
        <v>66</v>
      </c>
      <c r="G77" s="424"/>
      <c r="H77" s="425"/>
      <c r="I77" s="425"/>
      <c r="J77" s="425"/>
      <c r="K77" s="425"/>
      <c r="L77" s="425"/>
      <c r="M77" s="425"/>
      <c r="N77" s="425"/>
      <c r="O77" s="425">
        <v>1</v>
      </c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6"/>
      <c r="AA77" s="427"/>
      <c r="AB77" s="424"/>
      <c r="AC77" s="428"/>
      <c r="AD77" s="697">
        <f t="shared" si="19"/>
        <v>0</v>
      </c>
      <c r="AE77" s="476"/>
      <c r="AF77" s="477"/>
      <c r="AG77" s="485"/>
      <c r="AH77" s="486"/>
      <c r="AI77" s="486"/>
      <c r="AJ77" s="486"/>
      <c r="AK77" s="486"/>
      <c r="AL77" s="486"/>
      <c r="AM77" s="486"/>
      <c r="AN77" s="486"/>
      <c r="AO77" s="486"/>
      <c r="AP77" s="486"/>
      <c r="AQ77" s="486"/>
      <c r="AR77" s="486"/>
      <c r="AS77" s="486"/>
      <c r="AT77" s="486"/>
      <c r="AU77" s="486"/>
      <c r="AV77" s="486"/>
      <c r="AW77" s="486"/>
      <c r="AX77" s="486"/>
      <c r="AY77" s="486"/>
      <c r="AZ77" s="486"/>
      <c r="BA77" s="486"/>
      <c r="BB77" s="486"/>
      <c r="BC77" s="486"/>
      <c r="BD77" s="486"/>
      <c r="BE77" s="486"/>
      <c r="BF77" s="486"/>
      <c r="BG77" s="486"/>
    </row>
    <row r="78" spans="1:59" ht="30">
      <c r="A78" s="405">
        <f t="shared" si="17"/>
        <v>73</v>
      </c>
      <c r="B78" s="497" t="s">
        <v>67</v>
      </c>
      <c r="C78" s="498" t="s">
        <v>68</v>
      </c>
      <c r="D78" s="407" t="s">
        <v>294</v>
      </c>
      <c r="E78" s="407">
        <v>2</v>
      </c>
      <c r="F78" s="499" t="s">
        <v>68</v>
      </c>
      <c r="G78" s="409" t="s">
        <v>294</v>
      </c>
      <c r="H78" s="410">
        <v>2</v>
      </c>
      <c r="I78" s="410">
        <f>'СМР Приняты СК П7'!I78</f>
        <v>5.2309999999999999</v>
      </c>
      <c r="J78" s="429" t="s">
        <v>504</v>
      </c>
      <c r="K78" s="418" t="s">
        <v>482</v>
      </c>
      <c r="L78" s="418"/>
      <c r="M78" s="410"/>
      <c r="N78" s="410"/>
      <c r="O78" s="410"/>
      <c r="P78" s="410"/>
      <c r="Q78" s="410"/>
      <c r="R78" s="410"/>
      <c r="S78" s="410"/>
      <c r="T78" s="410"/>
      <c r="U78" s="410"/>
      <c r="V78" s="410"/>
      <c r="W78" s="410"/>
      <c r="X78" s="410"/>
      <c r="Y78" s="410"/>
      <c r="Z78" s="411">
        <f t="shared" si="18"/>
        <v>0</v>
      </c>
      <c r="AA78" s="412">
        <f t="shared" si="2"/>
        <v>2</v>
      </c>
      <c r="AB78" s="413">
        <f>E78-Z78</f>
        <v>2</v>
      </c>
      <c r="AC78" s="414" t="s">
        <v>1067</v>
      </c>
      <c r="AD78" s="695">
        <f t="shared" si="19"/>
        <v>0</v>
      </c>
      <c r="AE78" s="474">
        <f t="shared" si="20"/>
        <v>0</v>
      </c>
      <c r="AF78" s="475">
        <f t="shared" si="21"/>
        <v>0</v>
      </c>
      <c r="AG78" s="487"/>
      <c r="AH78" s="488"/>
      <c r="AI78" s="488"/>
      <c r="AJ78" s="488"/>
      <c r="AK78" s="488"/>
      <c r="AL78" s="488"/>
      <c r="AM78" s="488"/>
      <c r="AN78" s="488"/>
      <c r="AO78" s="488"/>
      <c r="AP78" s="488"/>
      <c r="AQ78" s="488"/>
      <c r="AR78" s="488"/>
      <c r="AS78" s="488"/>
      <c r="AT78" s="488"/>
      <c r="AU78" s="488"/>
      <c r="AV78" s="488"/>
      <c r="AW78" s="488"/>
      <c r="AX78" s="488"/>
      <c r="AY78" s="488"/>
      <c r="AZ78" s="488"/>
      <c r="BA78" s="488"/>
      <c r="BB78" s="488"/>
      <c r="BC78" s="488"/>
      <c r="BD78" s="488"/>
      <c r="BE78" s="488"/>
      <c r="BF78" s="488"/>
      <c r="BG78" s="488"/>
    </row>
    <row r="79" spans="1:59" s="65" customFormat="1">
      <c r="A79" s="397">
        <f t="shared" si="17"/>
        <v>74</v>
      </c>
      <c r="B79" s="501"/>
      <c r="C79" s="502" t="s">
        <v>69</v>
      </c>
      <c r="D79" s="423"/>
      <c r="E79" s="423"/>
      <c r="F79" s="503" t="s">
        <v>69</v>
      </c>
      <c r="G79" s="424"/>
      <c r="H79" s="425"/>
      <c r="I79" s="425"/>
      <c r="J79" s="425"/>
      <c r="K79" s="425"/>
      <c r="L79" s="425">
        <v>2</v>
      </c>
      <c r="M79" s="425"/>
      <c r="N79" s="425"/>
      <c r="O79" s="425"/>
      <c r="P79" s="425">
        <v>1</v>
      </c>
      <c r="Q79" s="425"/>
      <c r="R79" s="425">
        <v>4</v>
      </c>
      <c r="S79" s="425"/>
      <c r="T79" s="425"/>
      <c r="U79" s="425"/>
      <c r="V79" s="425"/>
      <c r="W79" s="425"/>
      <c r="X79" s="425"/>
      <c r="Y79" s="425"/>
      <c r="Z79" s="426"/>
      <c r="AA79" s="427"/>
      <c r="AB79" s="424"/>
      <c r="AC79" s="428"/>
      <c r="AD79" s="697">
        <f t="shared" si="19"/>
        <v>0</v>
      </c>
      <c r="AE79" s="476"/>
      <c r="AF79" s="477"/>
      <c r="AG79" s="485"/>
      <c r="AH79" s="486"/>
      <c r="AI79" s="486"/>
      <c r="AJ79" s="486"/>
      <c r="AK79" s="486"/>
      <c r="AL79" s="486"/>
      <c r="AM79" s="486"/>
      <c r="AN79" s="486"/>
      <c r="AO79" s="486"/>
      <c r="AP79" s="486"/>
      <c r="AQ79" s="486"/>
      <c r="AR79" s="486"/>
      <c r="AS79" s="486"/>
      <c r="AT79" s="486"/>
      <c r="AU79" s="486"/>
      <c r="AV79" s="486"/>
      <c r="AW79" s="486"/>
      <c r="AX79" s="486"/>
      <c r="AY79" s="486"/>
      <c r="AZ79" s="486"/>
      <c r="BA79" s="486"/>
      <c r="BB79" s="486"/>
      <c r="BC79" s="486"/>
      <c r="BD79" s="486"/>
      <c r="BE79" s="486"/>
      <c r="BF79" s="486"/>
      <c r="BG79" s="486"/>
    </row>
    <row r="80" spans="1:59" ht="60">
      <c r="A80" s="405">
        <f t="shared" si="17"/>
        <v>75</v>
      </c>
      <c r="B80" s="497" t="s">
        <v>58</v>
      </c>
      <c r="C80" s="498" t="s">
        <v>59</v>
      </c>
      <c r="D80" s="407" t="s">
        <v>289</v>
      </c>
      <c r="E80" s="407">
        <v>0.8</v>
      </c>
      <c r="F80" s="499" t="s">
        <v>59</v>
      </c>
      <c r="G80" s="409" t="s">
        <v>289</v>
      </c>
      <c r="H80" s="418">
        <v>0.57999999999999996</v>
      </c>
      <c r="I80" s="418">
        <f>'СМР Приняты СК П7'!I80</f>
        <v>0.17</v>
      </c>
      <c r="J80" s="429" t="s">
        <v>505</v>
      </c>
      <c r="K80" s="418" t="s">
        <v>651</v>
      </c>
      <c r="L80" s="418"/>
      <c r="M80" s="410"/>
      <c r="N80" s="410"/>
      <c r="O80" s="410"/>
      <c r="P80" s="410"/>
      <c r="Q80" s="410"/>
      <c r="R80" s="410"/>
      <c r="S80" s="410"/>
      <c r="T80" s="410"/>
      <c r="U80" s="410"/>
      <c r="V80" s="410"/>
      <c r="W80" s="410"/>
      <c r="X80" s="410"/>
      <c r="Y80" s="410"/>
      <c r="Z80" s="411">
        <f t="shared" si="18"/>
        <v>0</v>
      </c>
      <c r="AA80" s="412">
        <f t="shared" si="2"/>
        <v>0.57999999999999996</v>
      </c>
      <c r="AB80" s="413">
        <f t="shared" ref="AB80:AB93" si="22">E80-Z80</f>
        <v>0.8</v>
      </c>
      <c r="AC80" s="414" t="s">
        <v>1067</v>
      </c>
      <c r="AD80" s="695">
        <f t="shared" si="19"/>
        <v>0</v>
      </c>
      <c r="AE80" s="474">
        <f t="shared" si="20"/>
        <v>0</v>
      </c>
      <c r="AF80" s="475">
        <f t="shared" si="21"/>
        <v>0</v>
      </c>
      <c r="AG80" s="487"/>
      <c r="AH80" s="488"/>
      <c r="AI80" s="488"/>
      <c r="AJ80" s="488"/>
      <c r="AK80" s="488"/>
      <c r="AL80" s="488"/>
      <c r="AM80" s="488"/>
      <c r="AN80" s="488"/>
      <c r="AO80" s="488"/>
      <c r="AP80" s="488"/>
      <c r="AQ80" s="488"/>
      <c r="AR80" s="488"/>
      <c r="AS80" s="488"/>
      <c r="AT80" s="488"/>
      <c r="AU80" s="488"/>
      <c r="AV80" s="488"/>
      <c r="AW80" s="488"/>
      <c r="AX80" s="488"/>
      <c r="AY80" s="488"/>
      <c r="AZ80" s="488"/>
      <c r="BA80" s="488"/>
      <c r="BB80" s="488"/>
      <c r="BC80" s="488"/>
      <c r="BD80" s="488"/>
      <c r="BE80" s="488"/>
      <c r="BF80" s="488"/>
      <c r="BG80" s="488"/>
    </row>
    <row r="81" spans="1:59" ht="45">
      <c r="A81" s="405">
        <f t="shared" si="17"/>
        <v>76</v>
      </c>
      <c r="B81" s="497" t="s">
        <v>24</v>
      </c>
      <c r="C81" s="498" t="s">
        <v>25</v>
      </c>
      <c r="D81" s="407" t="s">
        <v>289</v>
      </c>
      <c r="E81" s="407">
        <v>1.6</v>
      </c>
      <c r="F81" s="499" t="s">
        <v>25</v>
      </c>
      <c r="G81" s="409" t="s">
        <v>289</v>
      </c>
      <c r="H81" s="410">
        <v>1.6</v>
      </c>
      <c r="I81" s="410">
        <f>'СМР Приняты СК П7'!I81</f>
        <v>0.27</v>
      </c>
      <c r="J81" s="410"/>
      <c r="K81" s="410" t="s">
        <v>289</v>
      </c>
      <c r="L81" s="410">
        <v>0.95699999999999996</v>
      </c>
      <c r="M81" s="410"/>
      <c r="N81" s="410"/>
      <c r="O81" s="410"/>
      <c r="P81" s="410">
        <v>0.67</v>
      </c>
      <c r="Q81" s="410"/>
      <c r="R81" s="410"/>
      <c r="S81" s="410"/>
      <c r="T81" s="410"/>
      <c r="U81" s="410"/>
      <c r="V81" s="410"/>
      <c r="W81" s="410"/>
      <c r="X81" s="410"/>
      <c r="Y81" s="410"/>
      <c r="Z81" s="411">
        <f t="shared" si="18"/>
        <v>0.67</v>
      </c>
      <c r="AA81" s="412">
        <f t="shared" si="2"/>
        <v>0.93</v>
      </c>
      <c r="AB81" s="413">
        <f t="shared" si="22"/>
        <v>0.93</v>
      </c>
      <c r="AC81" s="414" t="s">
        <v>1067</v>
      </c>
      <c r="AD81" s="695">
        <f t="shared" si="19"/>
        <v>0</v>
      </c>
      <c r="AE81" s="474">
        <f t="shared" si="20"/>
        <v>0</v>
      </c>
      <c r="AF81" s="475">
        <f t="shared" si="21"/>
        <v>0.67</v>
      </c>
      <c r="AG81" s="487"/>
      <c r="AH81" s="488"/>
      <c r="AI81" s="488"/>
      <c r="AJ81" s="488"/>
      <c r="AK81" s="488"/>
      <c r="AL81" s="488"/>
      <c r="AM81" s="488"/>
      <c r="AN81" s="488"/>
      <c r="AO81" s="488"/>
      <c r="AP81" s="488"/>
      <c r="AQ81" s="488"/>
      <c r="AR81" s="488"/>
      <c r="AS81" s="488"/>
      <c r="AT81" s="488"/>
      <c r="AU81" s="488"/>
      <c r="AV81" s="488"/>
      <c r="AW81" s="488"/>
      <c r="AX81" s="488"/>
      <c r="AY81" s="488"/>
      <c r="AZ81" s="488"/>
      <c r="BA81" s="488"/>
      <c r="BB81" s="488"/>
      <c r="BC81" s="488"/>
      <c r="BD81" s="488"/>
      <c r="BE81" s="488"/>
      <c r="BF81" s="488"/>
      <c r="BG81" s="488"/>
    </row>
    <row r="82" spans="1:59" ht="30" collapsed="1">
      <c r="A82" s="405">
        <f t="shared" si="17"/>
        <v>77</v>
      </c>
      <c r="B82" s="497" t="s">
        <v>70</v>
      </c>
      <c r="C82" s="498" t="s">
        <v>71</v>
      </c>
      <c r="D82" s="407" t="s">
        <v>289</v>
      </c>
      <c r="E82" s="407">
        <v>10.6</v>
      </c>
      <c r="F82" s="499" t="s">
        <v>71</v>
      </c>
      <c r="G82" s="409" t="s">
        <v>289</v>
      </c>
      <c r="H82" s="410">
        <v>10.6</v>
      </c>
      <c r="I82" s="410">
        <f>'СМР Приняты СК П7'!I82</f>
        <v>14.67</v>
      </c>
      <c r="J82" s="429" t="s">
        <v>508</v>
      </c>
      <c r="K82" s="418" t="s">
        <v>482</v>
      </c>
      <c r="L82" s="418"/>
      <c r="M82" s="410"/>
      <c r="N82" s="410"/>
      <c r="O82" s="410"/>
      <c r="P82" s="410">
        <v>1.33</v>
      </c>
      <c r="Q82" s="410"/>
      <c r="R82" s="410"/>
      <c r="S82" s="410"/>
      <c r="T82" s="410"/>
      <c r="U82" s="410"/>
      <c r="V82" s="410"/>
      <c r="W82" s="410"/>
      <c r="X82" s="410"/>
      <c r="Y82" s="410"/>
      <c r="Z82" s="411">
        <f t="shared" si="18"/>
        <v>1.33</v>
      </c>
      <c r="AA82" s="412">
        <f t="shared" si="2"/>
        <v>9.27</v>
      </c>
      <c r="AB82" s="413">
        <f t="shared" si="22"/>
        <v>9.27</v>
      </c>
      <c r="AC82" s="414" t="s">
        <v>1067</v>
      </c>
      <c r="AD82" s="695">
        <f t="shared" si="19"/>
        <v>0</v>
      </c>
      <c r="AE82" s="474">
        <f t="shared" si="20"/>
        <v>0</v>
      </c>
      <c r="AF82" s="475">
        <f t="shared" si="21"/>
        <v>1.33</v>
      </c>
      <c r="AG82" s="487"/>
      <c r="AH82" s="488"/>
      <c r="AI82" s="488"/>
      <c r="AJ82" s="488"/>
      <c r="AK82" s="488"/>
      <c r="AL82" s="488"/>
      <c r="AM82" s="488"/>
      <c r="AN82" s="488"/>
      <c r="AO82" s="488"/>
      <c r="AP82" s="488"/>
      <c r="AQ82" s="488"/>
      <c r="AR82" s="488"/>
      <c r="AS82" s="488"/>
      <c r="AT82" s="488"/>
      <c r="AU82" s="488"/>
      <c r="AV82" s="488"/>
      <c r="AW82" s="488"/>
      <c r="AX82" s="488"/>
      <c r="AY82" s="488"/>
      <c r="AZ82" s="488"/>
      <c r="BA82" s="488"/>
      <c r="BB82" s="488"/>
      <c r="BC82" s="488"/>
      <c r="BD82" s="488"/>
      <c r="BE82" s="488"/>
      <c r="BF82" s="488"/>
      <c r="BG82" s="488"/>
    </row>
    <row r="83" spans="1:59" ht="30" hidden="1" outlineLevel="1">
      <c r="A83" s="405">
        <f t="shared" si="17"/>
        <v>78</v>
      </c>
      <c r="B83" s="497"/>
      <c r="C83" s="498"/>
      <c r="D83" s="407"/>
      <c r="E83" s="407"/>
      <c r="F83" s="499"/>
      <c r="G83" s="409"/>
      <c r="H83" s="410"/>
      <c r="I83" s="410">
        <f>'СМР Приняты СК П7'!I83</f>
        <v>0</v>
      </c>
      <c r="J83" s="429" t="s">
        <v>509</v>
      </c>
      <c r="K83" s="418" t="s">
        <v>482</v>
      </c>
      <c r="L83" s="418">
        <v>2</v>
      </c>
      <c r="M83" s="410"/>
      <c r="N83" s="410"/>
      <c r="O83" s="410">
        <v>2</v>
      </c>
      <c r="P83" s="410">
        <v>8.83</v>
      </c>
      <c r="Q83" s="410"/>
      <c r="R83" s="410"/>
      <c r="S83" s="410"/>
      <c r="T83" s="410"/>
      <c r="U83" s="410"/>
      <c r="V83" s="410"/>
      <c r="W83" s="410"/>
      <c r="X83" s="410"/>
      <c r="Y83" s="410"/>
      <c r="Z83" s="411">
        <f t="shared" si="18"/>
        <v>10.83</v>
      </c>
      <c r="AA83" s="412"/>
      <c r="AB83" s="413">
        <f t="shared" si="22"/>
        <v>-10.83</v>
      </c>
      <c r="AC83" s="414" t="s">
        <v>1067</v>
      </c>
      <c r="AD83" s="695">
        <f t="shared" si="19"/>
        <v>0</v>
      </c>
      <c r="AE83" s="474">
        <f t="shared" si="20"/>
        <v>0</v>
      </c>
      <c r="AF83" s="475">
        <f t="shared" si="21"/>
        <v>10.83</v>
      </c>
      <c r="AG83" s="487"/>
      <c r="AH83" s="488"/>
      <c r="AI83" s="488"/>
      <c r="AJ83" s="488"/>
      <c r="AK83" s="488"/>
      <c r="AL83" s="488"/>
      <c r="AM83" s="488"/>
      <c r="AN83" s="488"/>
      <c r="AO83" s="488"/>
      <c r="AP83" s="488"/>
      <c r="AQ83" s="488"/>
      <c r="AR83" s="488"/>
      <c r="AS83" s="488"/>
      <c r="AT83" s="488"/>
      <c r="AU83" s="488"/>
      <c r="AV83" s="488"/>
      <c r="AW83" s="488"/>
      <c r="AX83" s="488"/>
      <c r="AY83" s="488"/>
      <c r="AZ83" s="488"/>
      <c r="BA83" s="488"/>
      <c r="BB83" s="488"/>
      <c r="BC83" s="488"/>
      <c r="BD83" s="488"/>
      <c r="BE83" s="488"/>
      <c r="BF83" s="488"/>
      <c r="BG83" s="488"/>
    </row>
    <row r="84" spans="1:59" ht="30" hidden="1" outlineLevel="1">
      <c r="A84" s="405">
        <f t="shared" si="17"/>
        <v>79</v>
      </c>
      <c r="B84" s="497"/>
      <c r="C84" s="498"/>
      <c r="D84" s="407"/>
      <c r="E84" s="407"/>
      <c r="F84" s="499"/>
      <c r="G84" s="409"/>
      <c r="H84" s="410"/>
      <c r="I84" s="410">
        <f>'СМР Приняты СК П7'!I84</f>
        <v>0</v>
      </c>
      <c r="J84" s="429" t="s">
        <v>510</v>
      </c>
      <c r="K84" s="418" t="s">
        <v>482</v>
      </c>
      <c r="L84" s="418">
        <v>2</v>
      </c>
      <c r="M84" s="410"/>
      <c r="N84" s="410"/>
      <c r="O84" s="410">
        <v>2</v>
      </c>
      <c r="P84" s="410"/>
      <c r="Q84" s="410"/>
      <c r="R84" s="410"/>
      <c r="S84" s="410"/>
      <c r="T84" s="410"/>
      <c r="U84" s="410"/>
      <c r="V84" s="410"/>
      <c r="W84" s="410"/>
      <c r="X84" s="410"/>
      <c r="Y84" s="410"/>
      <c r="Z84" s="411">
        <f t="shared" si="18"/>
        <v>2</v>
      </c>
      <c r="AA84" s="412"/>
      <c r="AB84" s="413">
        <f t="shared" si="22"/>
        <v>-2</v>
      </c>
      <c r="AC84" s="414" t="s">
        <v>1067</v>
      </c>
      <c r="AD84" s="695">
        <f t="shared" si="19"/>
        <v>0</v>
      </c>
      <c r="AE84" s="474">
        <f t="shared" si="20"/>
        <v>0</v>
      </c>
      <c r="AF84" s="475">
        <f t="shared" si="21"/>
        <v>2</v>
      </c>
      <c r="AG84" s="487"/>
      <c r="AH84" s="488"/>
      <c r="AI84" s="488"/>
      <c r="AJ84" s="488"/>
      <c r="AK84" s="488"/>
      <c r="AL84" s="488"/>
      <c r="AM84" s="488"/>
      <c r="AN84" s="488"/>
      <c r="AO84" s="488"/>
      <c r="AP84" s="488"/>
      <c r="AQ84" s="488"/>
      <c r="AR84" s="488"/>
      <c r="AS84" s="488"/>
      <c r="AT84" s="488"/>
      <c r="AU84" s="488"/>
      <c r="AV84" s="488"/>
      <c r="AW84" s="488"/>
      <c r="AX84" s="488"/>
      <c r="AY84" s="488"/>
      <c r="AZ84" s="488"/>
      <c r="BA84" s="488"/>
      <c r="BB84" s="488"/>
      <c r="BC84" s="488"/>
      <c r="BD84" s="488"/>
      <c r="BE84" s="488"/>
      <c r="BF84" s="488"/>
      <c r="BG84" s="488"/>
    </row>
    <row r="85" spans="1:59" ht="30" hidden="1" outlineLevel="1">
      <c r="A85" s="405">
        <f t="shared" si="17"/>
        <v>80</v>
      </c>
      <c r="B85" s="497"/>
      <c r="C85" s="498"/>
      <c r="D85" s="407"/>
      <c r="E85" s="407"/>
      <c r="F85" s="499"/>
      <c r="G85" s="409"/>
      <c r="H85" s="410"/>
      <c r="I85" s="410">
        <f>'СМР Приняты СК П7'!I85</f>
        <v>0</v>
      </c>
      <c r="J85" s="429" t="s">
        <v>511</v>
      </c>
      <c r="K85" s="418" t="s">
        <v>482</v>
      </c>
      <c r="L85" s="418">
        <v>4</v>
      </c>
      <c r="M85" s="410"/>
      <c r="N85" s="410"/>
      <c r="O85" s="410">
        <v>4</v>
      </c>
      <c r="P85" s="410"/>
      <c r="Q85" s="410"/>
      <c r="R85" s="410"/>
      <c r="S85" s="410"/>
      <c r="T85" s="410"/>
      <c r="U85" s="410"/>
      <c r="V85" s="410"/>
      <c r="W85" s="410"/>
      <c r="X85" s="410"/>
      <c r="Y85" s="410"/>
      <c r="Z85" s="411">
        <f t="shared" si="18"/>
        <v>4</v>
      </c>
      <c r="AA85" s="412"/>
      <c r="AB85" s="413">
        <f t="shared" si="22"/>
        <v>-4</v>
      </c>
      <c r="AC85" s="414" t="s">
        <v>1067</v>
      </c>
      <c r="AD85" s="695">
        <f t="shared" si="19"/>
        <v>0</v>
      </c>
      <c r="AE85" s="474">
        <f t="shared" si="20"/>
        <v>0</v>
      </c>
      <c r="AF85" s="475">
        <f t="shared" si="21"/>
        <v>4</v>
      </c>
      <c r="AG85" s="487"/>
      <c r="AH85" s="488"/>
      <c r="AI85" s="488"/>
      <c r="AJ85" s="488"/>
      <c r="AK85" s="488"/>
      <c r="AL85" s="488"/>
      <c r="AM85" s="488"/>
      <c r="AN85" s="488"/>
      <c r="AO85" s="488"/>
      <c r="AP85" s="488"/>
      <c r="AQ85" s="488"/>
      <c r="AR85" s="488"/>
      <c r="AS85" s="488"/>
      <c r="AT85" s="488"/>
      <c r="AU85" s="488"/>
      <c r="AV85" s="488"/>
      <c r="AW85" s="488"/>
      <c r="AX85" s="488"/>
      <c r="AY85" s="488"/>
      <c r="AZ85" s="488"/>
      <c r="BA85" s="488"/>
      <c r="BB85" s="488"/>
      <c r="BC85" s="488"/>
      <c r="BD85" s="488"/>
      <c r="BE85" s="488"/>
      <c r="BF85" s="488"/>
      <c r="BG85" s="488"/>
    </row>
    <row r="86" spans="1:59" ht="30" hidden="1" outlineLevel="1">
      <c r="A86" s="405">
        <f t="shared" si="17"/>
        <v>81</v>
      </c>
      <c r="B86" s="497"/>
      <c r="C86" s="498"/>
      <c r="D86" s="407"/>
      <c r="E86" s="407"/>
      <c r="F86" s="499"/>
      <c r="G86" s="409"/>
      <c r="H86" s="410"/>
      <c r="I86" s="410">
        <f>'СМР Приняты СК П7'!I86</f>
        <v>0</v>
      </c>
      <c r="J86" s="429" t="s">
        <v>512</v>
      </c>
      <c r="K86" s="418" t="s">
        <v>482</v>
      </c>
      <c r="L86" s="418">
        <v>2</v>
      </c>
      <c r="M86" s="410"/>
      <c r="N86" s="410"/>
      <c r="O86" s="410">
        <v>2</v>
      </c>
      <c r="P86" s="410"/>
      <c r="Q86" s="410"/>
      <c r="R86" s="410"/>
      <c r="S86" s="410"/>
      <c r="T86" s="410"/>
      <c r="U86" s="410"/>
      <c r="V86" s="410"/>
      <c r="W86" s="410"/>
      <c r="X86" s="410"/>
      <c r="Y86" s="410"/>
      <c r="Z86" s="411">
        <f t="shared" si="18"/>
        <v>2</v>
      </c>
      <c r="AA86" s="412"/>
      <c r="AB86" s="413">
        <f t="shared" si="22"/>
        <v>-2</v>
      </c>
      <c r="AC86" s="414" t="s">
        <v>1067</v>
      </c>
      <c r="AD86" s="695">
        <f t="shared" si="19"/>
        <v>0</v>
      </c>
      <c r="AE86" s="474">
        <f t="shared" si="20"/>
        <v>0</v>
      </c>
      <c r="AF86" s="475">
        <f t="shared" si="21"/>
        <v>2</v>
      </c>
      <c r="AG86" s="487"/>
      <c r="AH86" s="488"/>
      <c r="AI86" s="488"/>
      <c r="AJ86" s="488"/>
      <c r="AK86" s="488"/>
      <c r="AL86" s="488"/>
      <c r="AM86" s="488"/>
      <c r="AN86" s="488"/>
      <c r="AO86" s="488"/>
      <c r="AP86" s="488"/>
      <c r="AQ86" s="488"/>
      <c r="AR86" s="488"/>
      <c r="AS86" s="488"/>
      <c r="AT86" s="488"/>
      <c r="AU86" s="488"/>
      <c r="AV86" s="488"/>
      <c r="AW86" s="488"/>
      <c r="AX86" s="488"/>
      <c r="AY86" s="488"/>
      <c r="AZ86" s="488"/>
      <c r="BA86" s="488"/>
      <c r="BB86" s="488"/>
      <c r="BC86" s="488"/>
      <c r="BD86" s="488"/>
      <c r="BE86" s="488"/>
      <c r="BF86" s="488"/>
      <c r="BG86" s="488"/>
    </row>
    <row r="87" spans="1:59" ht="30" hidden="1" outlineLevel="1">
      <c r="A87" s="405">
        <f t="shared" si="17"/>
        <v>82</v>
      </c>
      <c r="B87" s="497"/>
      <c r="C87" s="498"/>
      <c r="D87" s="407"/>
      <c r="E87" s="407"/>
      <c r="F87" s="499"/>
      <c r="G87" s="409"/>
      <c r="H87" s="410"/>
      <c r="I87" s="410">
        <f>'СМР Приняты СК П7'!I87</f>
        <v>0</v>
      </c>
      <c r="J87" s="429" t="s">
        <v>513</v>
      </c>
      <c r="K87" s="418" t="s">
        <v>482</v>
      </c>
      <c r="L87" s="418">
        <v>1</v>
      </c>
      <c r="M87" s="410"/>
      <c r="N87" s="410"/>
      <c r="O87" s="410">
        <v>1</v>
      </c>
      <c r="P87" s="410"/>
      <c r="Q87" s="410"/>
      <c r="R87" s="410"/>
      <c r="S87" s="410"/>
      <c r="T87" s="410"/>
      <c r="U87" s="410"/>
      <c r="V87" s="410"/>
      <c r="W87" s="410"/>
      <c r="X87" s="410"/>
      <c r="Y87" s="410"/>
      <c r="Z87" s="411">
        <f t="shared" si="18"/>
        <v>1</v>
      </c>
      <c r="AA87" s="412"/>
      <c r="AB87" s="413">
        <f t="shared" si="22"/>
        <v>-1</v>
      </c>
      <c r="AC87" s="414" t="s">
        <v>1067</v>
      </c>
      <c r="AD87" s="695">
        <f t="shared" si="19"/>
        <v>0</v>
      </c>
      <c r="AE87" s="474">
        <f t="shared" si="20"/>
        <v>0</v>
      </c>
      <c r="AF87" s="475">
        <f t="shared" si="21"/>
        <v>1</v>
      </c>
      <c r="AG87" s="487"/>
      <c r="AH87" s="488"/>
      <c r="AI87" s="488"/>
      <c r="AJ87" s="488"/>
      <c r="AK87" s="488"/>
      <c r="AL87" s="488"/>
      <c r="AM87" s="488"/>
      <c r="AN87" s="488"/>
      <c r="AO87" s="488"/>
      <c r="AP87" s="488"/>
      <c r="AQ87" s="488"/>
      <c r="AR87" s="488"/>
      <c r="AS87" s="488"/>
      <c r="AT87" s="488"/>
      <c r="AU87" s="488"/>
      <c r="AV87" s="488"/>
      <c r="AW87" s="488"/>
      <c r="AX87" s="488"/>
      <c r="AY87" s="488"/>
      <c r="AZ87" s="488"/>
      <c r="BA87" s="488"/>
      <c r="BB87" s="488"/>
      <c r="BC87" s="488"/>
      <c r="BD87" s="488"/>
      <c r="BE87" s="488"/>
      <c r="BF87" s="488"/>
      <c r="BG87" s="488"/>
    </row>
    <row r="88" spans="1:59" ht="30" hidden="1" outlineLevel="1">
      <c r="A88" s="405">
        <f t="shared" si="17"/>
        <v>83</v>
      </c>
      <c r="B88" s="497"/>
      <c r="C88" s="498"/>
      <c r="D88" s="407"/>
      <c r="E88" s="407"/>
      <c r="F88" s="499"/>
      <c r="G88" s="409"/>
      <c r="H88" s="410"/>
      <c r="I88" s="410">
        <f>'СМР Приняты СК П7'!I88</f>
        <v>0</v>
      </c>
      <c r="J88" s="429" t="s">
        <v>514</v>
      </c>
      <c r="K88" s="418" t="s">
        <v>482</v>
      </c>
      <c r="L88" s="418">
        <v>4</v>
      </c>
      <c r="M88" s="410"/>
      <c r="N88" s="410"/>
      <c r="O88" s="410">
        <v>1</v>
      </c>
      <c r="P88" s="410"/>
      <c r="Q88" s="410"/>
      <c r="R88" s="410">
        <v>3</v>
      </c>
      <c r="S88" s="410"/>
      <c r="T88" s="410"/>
      <c r="U88" s="410"/>
      <c r="V88" s="410"/>
      <c r="W88" s="410"/>
      <c r="X88" s="410"/>
      <c r="Y88" s="410"/>
      <c r="Z88" s="411">
        <f t="shared" si="18"/>
        <v>4</v>
      </c>
      <c r="AA88" s="412"/>
      <c r="AB88" s="413">
        <f t="shared" si="22"/>
        <v>-4</v>
      </c>
      <c r="AC88" s="414" t="s">
        <v>1067</v>
      </c>
      <c r="AD88" s="695">
        <f t="shared" si="19"/>
        <v>0</v>
      </c>
      <c r="AE88" s="474">
        <f t="shared" si="20"/>
        <v>0</v>
      </c>
      <c r="AF88" s="475">
        <f t="shared" si="21"/>
        <v>4</v>
      </c>
      <c r="AG88" s="487"/>
      <c r="AH88" s="488"/>
      <c r="AI88" s="488"/>
      <c r="AJ88" s="488"/>
      <c r="AK88" s="488"/>
      <c r="AL88" s="488"/>
      <c r="AM88" s="488"/>
      <c r="AN88" s="488"/>
      <c r="AO88" s="488"/>
      <c r="AP88" s="488"/>
      <c r="AQ88" s="488"/>
      <c r="AR88" s="488"/>
      <c r="AS88" s="488"/>
      <c r="AT88" s="488"/>
      <c r="AU88" s="488"/>
      <c r="AV88" s="488"/>
      <c r="AW88" s="488"/>
      <c r="AX88" s="488"/>
      <c r="AY88" s="488"/>
      <c r="AZ88" s="488"/>
      <c r="BA88" s="488"/>
      <c r="BB88" s="488"/>
      <c r="BC88" s="488"/>
      <c r="BD88" s="488"/>
      <c r="BE88" s="488"/>
      <c r="BF88" s="488"/>
      <c r="BG88" s="488"/>
    </row>
    <row r="89" spans="1:59" ht="30" hidden="1" outlineLevel="1">
      <c r="A89" s="405">
        <f t="shared" si="17"/>
        <v>84</v>
      </c>
      <c r="B89" s="497"/>
      <c r="C89" s="498"/>
      <c r="D89" s="407"/>
      <c r="E89" s="407"/>
      <c r="F89" s="499"/>
      <c r="G89" s="409"/>
      <c r="H89" s="410"/>
      <c r="I89" s="410">
        <f>'СМР Приняты СК П7'!I89</f>
        <v>0</v>
      </c>
      <c r="J89" s="429" t="s">
        <v>515</v>
      </c>
      <c r="K89" s="418" t="s">
        <v>482</v>
      </c>
      <c r="L89" s="418">
        <v>4</v>
      </c>
      <c r="M89" s="410"/>
      <c r="N89" s="410"/>
      <c r="O89" s="410">
        <v>4</v>
      </c>
      <c r="P89" s="410"/>
      <c r="Q89" s="410"/>
      <c r="R89" s="410"/>
      <c r="S89" s="410"/>
      <c r="T89" s="410"/>
      <c r="U89" s="410"/>
      <c r="V89" s="410"/>
      <c r="W89" s="410"/>
      <c r="X89" s="410"/>
      <c r="Y89" s="410"/>
      <c r="Z89" s="411">
        <f t="shared" si="18"/>
        <v>4</v>
      </c>
      <c r="AA89" s="412"/>
      <c r="AB89" s="413">
        <f t="shared" si="22"/>
        <v>-4</v>
      </c>
      <c r="AC89" s="414" t="s">
        <v>1067</v>
      </c>
      <c r="AD89" s="695">
        <f t="shared" si="19"/>
        <v>0</v>
      </c>
      <c r="AE89" s="474">
        <f t="shared" si="20"/>
        <v>0</v>
      </c>
      <c r="AF89" s="475">
        <f t="shared" si="21"/>
        <v>4</v>
      </c>
      <c r="AG89" s="487"/>
      <c r="AH89" s="488"/>
      <c r="AI89" s="488"/>
      <c r="AJ89" s="488"/>
      <c r="AK89" s="488"/>
      <c r="AL89" s="488"/>
      <c r="AM89" s="488"/>
      <c r="AN89" s="488"/>
      <c r="AO89" s="488"/>
      <c r="AP89" s="488"/>
      <c r="AQ89" s="488"/>
      <c r="AR89" s="488"/>
      <c r="AS89" s="488"/>
      <c r="AT89" s="488"/>
      <c r="AU89" s="488"/>
      <c r="AV89" s="488"/>
      <c r="AW89" s="488"/>
      <c r="AX89" s="488"/>
      <c r="AY89" s="488"/>
      <c r="AZ89" s="488"/>
      <c r="BA89" s="488"/>
      <c r="BB89" s="488"/>
      <c r="BC89" s="488"/>
      <c r="BD89" s="488"/>
      <c r="BE89" s="488"/>
      <c r="BF89" s="488"/>
      <c r="BG89" s="488"/>
    </row>
    <row r="90" spans="1:59" ht="30" hidden="1" outlineLevel="1">
      <c r="A90" s="405">
        <f t="shared" si="17"/>
        <v>85</v>
      </c>
      <c r="B90" s="497"/>
      <c r="C90" s="498"/>
      <c r="D90" s="407"/>
      <c r="E90" s="407"/>
      <c r="F90" s="499"/>
      <c r="G90" s="409"/>
      <c r="H90" s="410"/>
      <c r="I90" s="410">
        <f>'СМР Приняты СК П7'!I90</f>
        <v>0</v>
      </c>
      <c r="J90" s="429" t="s">
        <v>516</v>
      </c>
      <c r="K90" s="418" t="s">
        <v>289</v>
      </c>
      <c r="L90" s="418">
        <v>3</v>
      </c>
      <c r="M90" s="410"/>
      <c r="N90" s="410"/>
      <c r="O90" s="410">
        <v>3</v>
      </c>
      <c r="P90" s="410"/>
      <c r="Q90" s="410"/>
      <c r="R90" s="410"/>
      <c r="S90" s="410"/>
      <c r="T90" s="410"/>
      <c r="U90" s="410"/>
      <c r="V90" s="410"/>
      <c r="W90" s="410"/>
      <c r="X90" s="410"/>
      <c r="Y90" s="410"/>
      <c r="Z90" s="411">
        <f t="shared" si="18"/>
        <v>3</v>
      </c>
      <c r="AA90" s="412"/>
      <c r="AB90" s="413">
        <f t="shared" si="22"/>
        <v>-3</v>
      </c>
      <c r="AC90" s="414" t="s">
        <v>1067</v>
      </c>
      <c r="AD90" s="695">
        <f t="shared" si="19"/>
        <v>0</v>
      </c>
      <c r="AE90" s="474">
        <f t="shared" si="20"/>
        <v>0</v>
      </c>
      <c r="AF90" s="475">
        <f t="shared" si="21"/>
        <v>3</v>
      </c>
      <c r="AG90" s="487"/>
      <c r="AH90" s="488"/>
      <c r="AI90" s="488"/>
      <c r="AJ90" s="488"/>
      <c r="AK90" s="488"/>
      <c r="AL90" s="488"/>
      <c r="AM90" s="488"/>
      <c r="AN90" s="488"/>
      <c r="AO90" s="488"/>
      <c r="AP90" s="488"/>
      <c r="AQ90" s="488"/>
      <c r="AR90" s="488"/>
      <c r="AS90" s="488"/>
      <c r="AT90" s="488"/>
      <c r="AU90" s="488"/>
      <c r="AV90" s="488"/>
      <c r="AW90" s="488"/>
      <c r="AX90" s="488"/>
      <c r="AY90" s="488"/>
      <c r="AZ90" s="488"/>
      <c r="BA90" s="488"/>
      <c r="BB90" s="488"/>
      <c r="BC90" s="488"/>
      <c r="BD90" s="488"/>
      <c r="BE90" s="488"/>
      <c r="BF90" s="488"/>
      <c r="BG90" s="488"/>
    </row>
    <row r="91" spans="1:59" collapsed="1">
      <c r="A91" s="405">
        <f t="shared" si="17"/>
        <v>86</v>
      </c>
      <c r="B91" s="497" t="s">
        <v>72</v>
      </c>
      <c r="C91" s="498" t="s">
        <v>73</v>
      </c>
      <c r="D91" s="407" t="s">
        <v>294</v>
      </c>
      <c r="E91" s="407">
        <v>6</v>
      </c>
      <c r="F91" s="499" t="s">
        <v>73</v>
      </c>
      <c r="G91" s="409" t="s">
        <v>294</v>
      </c>
      <c r="H91" s="418">
        <v>8</v>
      </c>
      <c r="I91" s="418">
        <f>'СМР Приняты СК П7'!I91</f>
        <v>7.18</v>
      </c>
      <c r="J91" s="429" t="s">
        <v>517</v>
      </c>
      <c r="K91" s="418" t="s">
        <v>482</v>
      </c>
      <c r="L91" s="418">
        <v>5</v>
      </c>
      <c r="M91" s="410"/>
      <c r="N91" s="410"/>
      <c r="O91" s="410">
        <v>5</v>
      </c>
      <c r="P91" s="410"/>
      <c r="Q91" s="410"/>
      <c r="R91" s="410"/>
      <c r="S91" s="410"/>
      <c r="T91" s="410"/>
      <c r="U91" s="410"/>
      <c r="V91" s="410"/>
      <c r="W91" s="410"/>
      <c r="X91" s="410"/>
      <c r="Y91" s="410"/>
      <c r="Z91" s="411">
        <f t="shared" si="18"/>
        <v>5</v>
      </c>
      <c r="AA91" s="412">
        <f t="shared" si="2"/>
        <v>3</v>
      </c>
      <c r="AB91" s="413">
        <f t="shared" si="22"/>
        <v>1</v>
      </c>
      <c r="AC91" s="414" t="s">
        <v>462</v>
      </c>
      <c r="AD91" s="695">
        <f t="shared" si="19"/>
        <v>0</v>
      </c>
      <c r="AE91" s="474">
        <f t="shared" si="20"/>
        <v>0</v>
      </c>
      <c r="AF91" s="475">
        <f t="shared" si="21"/>
        <v>5</v>
      </c>
      <c r="AG91" s="487"/>
      <c r="AH91" s="488"/>
      <c r="AI91" s="488"/>
      <c r="AJ91" s="488"/>
      <c r="AK91" s="488"/>
      <c r="AL91" s="488"/>
      <c r="AM91" s="488"/>
      <c r="AN91" s="488"/>
      <c r="AO91" s="488"/>
      <c r="AP91" s="488"/>
      <c r="AQ91" s="488"/>
      <c r="AR91" s="488"/>
      <c r="AS91" s="488"/>
      <c r="AT91" s="488"/>
      <c r="AU91" s="488"/>
      <c r="AV91" s="488"/>
      <c r="AW91" s="488"/>
      <c r="AX91" s="488"/>
      <c r="AY91" s="488"/>
      <c r="AZ91" s="488"/>
      <c r="BA91" s="488"/>
      <c r="BB91" s="488"/>
      <c r="BC91" s="488"/>
      <c r="BD91" s="488"/>
      <c r="BE91" s="488"/>
      <c r="BF91" s="488"/>
      <c r="BG91" s="488"/>
    </row>
    <row r="92" spans="1:59" ht="30" hidden="1" outlineLevel="1">
      <c r="A92" s="405">
        <f t="shared" si="17"/>
        <v>87</v>
      </c>
      <c r="B92" s="497"/>
      <c r="C92" s="498"/>
      <c r="D92" s="407"/>
      <c r="E92" s="407"/>
      <c r="F92" s="499"/>
      <c r="G92" s="409"/>
      <c r="H92" s="410"/>
      <c r="I92" s="410">
        <f>'СМР Приняты СК П7'!I92</f>
        <v>0</v>
      </c>
      <c r="J92" s="429" t="s">
        <v>518</v>
      </c>
      <c r="K92" s="418" t="s">
        <v>482</v>
      </c>
      <c r="L92" s="418">
        <v>6</v>
      </c>
      <c r="M92" s="410"/>
      <c r="N92" s="410"/>
      <c r="O92" s="410"/>
      <c r="P92" s="410">
        <v>5</v>
      </c>
      <c r="Q92" s="410"/>
      <c r="R92" s="410">
        <v>1</v>
      </c>
      <c r="S92" s="410"/>
      <c r="T92" s="410"/>
      <c r="U92" s="410"/>
      <c r="V92" s="410"/>
      <c r="W92" s="410"/>
      <c r="X92" s="410"/>
      <c r="Y92" s="410"/>
      <c r="Z92" s="411">
        <f t="shared" si="18"/>
        <v>6</v>
      </c>
      <c r="AA92" s="412"/>
      <c r="AB92" s="413">
        <f t="shared" si="22"/>
        <v>-6</v>
      </c>
      <c r="AC92" s="414" t="s">
        <v>1067</v>
      </c>
      <c r="AD92" s="695">
        <f t="shared" si="19"/>
        <v>0</v>
      </c>
      <c r="AE92" s="474">
        <f t="shared" si="20"/>
        <v>0</v>
      </c>
      <c r="AF92" s="475">
        <f t="shared" si="21"/>
        <v>6</v>
      </c>
      <c r="AG92" s="487"/>
      <c r="AH92" s="488"/>
      <c r="AI92" s="488"/>
      <c r="AJ92" s="488"/>
      <c r="AK92" s="488"/>
      <c r="AL92" s="488"/>
      <c r="AM92" s="488"/>
      <c r="AN92" s="488"/>
      <c r="AO92" s="488"/>
      <c r="AP92" s="488"/>
      <c r="AQ92" s="488"/>
      <c r="AR92" s="488"/>
      <c r="AS92" s="488"/>
      <c r="AT92" s="488"/>
      <c r="AU92" s="488"/>
      <c r="AV92" s="488"/>
      <c r="AW92" s="488"/>
      <c r="AX92" s="488"/>
      <c r="AY92" s="488"/>
      <c r="AZ92" s="488"/>
      <c r="BA92" s="488"/>
      <c r="BB92" s="488"/>
      <c r="BC92" s="488"/>
      <c r="BD92" s="488"/>
      <c r="BE92" s="488"/>
      <c r="BF92" s="488"/>
      <c r="BG92" s="488"/>
    </row>
    <row r="93" spans="1:59">
      <c r="A93" s="405">
        <f t="shared" si="17"/>
        <v>88</v>
      </c>
      <c r="B93" s="497" t="s">
        <v>74</v>
      </c>
      <c r="C93" s="498" t="s">
        <v>75</v>
      </c>
      <c r="D93" s="407" t="s">
        <v>293</v>
      </c>
      <c r="E93" s="407">
        <v>26.38</v>
      </c>
      <c r="F93" s="499" t="s">
        <v>75</v>
      </c>
      <c r="G93" s="409" t="s">
        <v>293</v>
      </c>
      <c r="H93" s="418">
        <v>44.18</v>
      </c>
      <c r="I93" s="418">
        <f>'СМР Приняты СК П7'!I93</f>
        <v>0.28000000000000003</v>
      </c>
      <c r="J93" s="429" t="s">
        <v>519</v>
      </c>
      <c r="K93" s="418" t="s">
        <v>293</v>
      </c>
      <c r="L93" s="418">
        <v>2</v>
      </c>
      <c r="M93" s="410"/>
      <c r="N93" s="410"/>
      <c r="O93" s="410"/>
      <c r="P93" s="410"/>
      <c r="Q93" s="410"/>
      <c r="R93" s="410">
        <v>2</v>
      </c>
      <c r="S93" s="410"/>
      <c r="T93" s="410"/>
      <c r="U93" s="410"/>
      <c r="V93" s="410"/>
      <c r="W93" s="410"/>
      <c r="X93" s="410"/>
      <c r="Y93" s="410"/>
      <c r="Z93" s="411">
        <f t="shared" si="18"/>
        <v>2</v>
      </c>
      <c r="AA93" s="412">
        <f t="shared" si="2"/>
        <v>42.18</v>
      </c>
      <c r="AB93" s="413">
        <f t="shared" si="22"/>
        <v>24.38</v>
      </c>
      <c r="AC93" s="414" t="s">
        <v>462</v>
      </c>
      <c r="AD93" s="695">
        <f t="shared" si="19"/>
        <v>0</v>
      </c>
      <c r="AE93" s="474">
        <f t="shared" si="20"/>
        <v>0</v>
      </c>
      <c r="AF93" s="475">
        <f t="shared" si="21"/>
        <v>2</v>
      </c>
      <c r="AG93" s="487"/>
      <c r="AH93" s="488"/>
      <c r="AI93" s="488"/>
      <c r="AJ93" s="488"/>
      <c r="AK93" s="488"/>
      <c r="AL93" s="488"/>
      <c r="AM93" s="488"/>
      <c r="AN93" s="488"/>
      <c r="AO93" s="488"/>
      <c r="AP93" s="488"/>
      <c r="AQ93" s="488"/>
      <c r="AR93" s="488"/>
      <c r="AS93" s="488"/>
      <c r="AT93" s="488"/>
      <c r="AU93" s="488"/>
      <c r="AV93" s="488"/>
      <c r="AW93" s="488"/>
      <c r="AX93" s="488"/>
      <c r="AY93" s="488"/>
      <c r="AZ93" s="488"/>
      <c r="BA93" s="488"/>
      <c r="BB93" s="488"/>
      <c r="BC93" s="488"/>
      <c r="BD93" s="488"/>
      <c r="BE93" s="488"/>
      <c r="BF93" s="488"/>
      <c r="BG93" s="488"/>
    </row>
    <row r="94" spans="1:59" s="750" customFormat="1" collapsed="1">
      <c r="A94" s="405"/>
      <c r="B94" s="497"/>
      <c r="C94" s="498"/>
      <c r="D94" s="407"/>
      <c r="E94" s="407"/>
      <c r="F94" s="739" t="s">
        <v>1186</v>
      </c>
      <c r="G94" s="737" t="s">
        <v>294</v>
      </c>
      <c r="H94" s="740">
        <v>3</v>
      </c>
      <c r="I94" s="418">
        <f>'СМР Приняты СК П7'!I94</f>
        <v>0</v>
      </c>
      <c r="J94" s="742" t="s">
        <v>1187</v>
      </c>
      <c r="K94" s="740" t="s">
        <v>294</v>
      </c>
      <c r="L94" s="740">
        <v>44.18</v>
      </c>
      <c r="M94" s="410"/>
      <c r="N94" s="410"/>
      <c r="O94" s="410"/>
      <c r="P94" s="410">
        <v>21.98</v>
      </c>
      <c r="Q94" s="410">
        <v>22.2</v>
      </c>
      <c r="R94" s="410"/>
      <c r="S94" s="410"/>
      <c r="T94" s="410"/>
      <c r="U94" s="410"/>
      <c r="V94" s="410"/>
      <c r="W94" s="410"/>
      <c r="X94" s="410"/>
      <c r="Y94" s="410"/>
      <c r="Z94" s="411"/>
      <c r="AA94" s="412"/>
      <c r="AB94" s="413"/>
      <c r="AC94" s="414"/>
      <c r="AD94" s="695"/>
      <c r="AE94" s="474"/>
      <c r="AF94" s="475"/>
      <c r="AG94" s="487"/>
      <c r="AH94" s="488"/>
      <c r="AI94" s="488"/>
      <c r="AJ94" s="488"/>
      <c r="AK94" s="488"/>
      <c r="AL94" s="488"/>
      <c r="AM94" s="488"/>
      <c r="AN94" s="488"/>
      <c r="AO94" s="488"/>
      <c r="AP94" s="488"/>
      <c r="AQ94" s="488"/>
      <c r="AR94" s="488"/>
      <c r="AS94" s="488"/>
      <c r="AT94" s="488"/>
      <c r="AU94" s="488"/>
      <c r="AV94" s="488"/>
      <c r="AW94" s="488"/>
      <c r="AX94" s="488"/>
      <c r="AY94" s="488"/>
      <c r="AZ94" s="488"/>
      <c r="BA94" s="488"/>
      <c r="BB94" s="488"/>
      <c r="BC94" s="488"/>
      <c r="BD94" s="488"/>
      <c r="BE94" s="488"/>
      <c r="BF94" s="488"/>
      <c r="BG94" s="488"/>
    </row>
    <row r="95" spans="1:59" s="759" customFormat="1" hidden="1" outlineLevel="1">
      <c r="A95" s="405"/>
      <c r="B95" s="497"/>
      <c r="C95" s="498"/>
      <c r="D95" s="407"/>
      <c r="E95" s="407"/>
      <c r="F95" s="499"/>
      <c r="G95" s="409"/>
      <c r="H95" s="418"/>
      <c r="I95" s="418"/>
      <c r="J95" s="738" t="s">
        <v>1189</v>
      </c>
      <c r="K95" s="746" t="s">
        <v>294</v>
      </c>
      <c r="L95" s="746">
        <v>3</v>
      </c>
      <c r="M95" s="410"/>
      <c r="N95" s="410"/>
      <c r="O95" s="410"/>
      <c r="P95" s="410"/>
      <c r="Q95" s="410"/>
      <c r="R95" s="410"/>
      <c r="S95" s="410"/>
      <c r="T95" s="410"/>
      <c r="U95" s="410"/>
      <c r="V95" s="410"/>
      <c r="W95" s="410"/>
      <c r="X95" s="410"/>
      <c r="Y95" s="410"/>
      <c r="Z95" s="411"/>
      <c r="AA95" s="412"/>
      <c r="AB95" s="413"/>
      <c r="AC95" s="414"/>
      <c r="AD95" s="695"/>
      <c r="AE95" s="474"/>
      <c r="AF95" s="475"/>
      <c r="AG95" s="487"/>
      <c r="AH95" s="488"/>
      <c r="AI95" s="488"/>
      <c r="AJ95" s="488"/>
      <c r="AK95" s="488"/>
      <c r="AL95" s="488"/>
      <c r="AM95" s="488"/>
      <c r="AN95" s="488"/>
      <c r="AO95" s="488"/>
      <c r="AP95" s="488"/>
      <c r="AQ95" s="488"/>
      <c r="AR95" s="488"/>
      <c r="AS95" s="488"/>
      <c r="AT95" s="488"/>
      <c r="AU95" s="488"/>
      <c r="AV95" s="488"/>
      <c r="AW95" s="488"/>
      <c r="AX95" s="488"/>
      <c r="AY95" s="488"/>
      <c r="AZ95" s="488"/>
      <c r="BA95" s="488"/>
      <c r="BB95" s="488"/>
      <c r="BC95" s="488"/>
      <c r="BD95" s="488"/>
      <c r="BE95" s="488"/>
      <c r="BF95" s="488"/>
      <c r="BG95" s="488"/>
    </row>
    <row r="96" spans="1:59" s="759" customFormat="1" hidden="1" outlineLevel="1">
      <c r="A96" s="405"/>
      <c r="B96" s="497"/>
      <c r="C96" s="498"/>
      <c r="D96" s="407"/>
      <c r="E96" s="407"/>
      <c r="F96" s="499"/>
      <c r="G96" s="409"/>
      <c r="H96" s="418"/>
      <c r="I96" s="418"/>
      <c r="J96" s="738" t="s">
        <v>1190</v>
      </c>
      <c r="K96" s="746" t="s">
        <v>294</v>
      </c>
      <c r="L96" s="746">
        <v>2</v>
      </c>
      <c r="M96" s="410"/>
      <c r="N96" s="410"/>
      <c r="O96" s="410"/>
      <c r="P96" s="410"/>
      <c r="Q96" s="410"/>
      <c r="R96" s="410"/>
      <c r="S96" s="410"/>
      <c r="T96" s="410"/>
      <c r="U96" s="410"/>
      <c r="V96" s="410"/>
      <c r="W96" s="410"/>
      <c r="X96" s="410"/>
      <c r="Y96" s="410"/>
      <c r="Z96" s="411"/>
      <c r="AA96" s="412"/>
      <c r="AB96" s="413"/>
      <c r="AC96" s="414"/>
      <c r="AD96" s="695"/>
      <c r="AE96" s="474"/>
      <c r="AF96" s="475"/>
      <c r="AG96" s="487"/>
      <c r="AH96" s="488"/>
      <c r="AI96" s="488"/>
      <c r="AJ96" s="488"/>
      <c r="AK96" s="488"/>
      <c r="AL96" s="488"/>
      <c r="AM96" s="488"/>
      <c r="AN96" s="488"/>
      <c r="AO96" s="488"/>
      <c r="AP96" s="488"/>
      <c r="AQ96" s="488"/>
      <c r="AR96" s="488"/>
      <c r="AS96" s="488"/>
      <c r="AT96" s="488"/>
      <c r="AU96" s="488"/>
      <c r="AV96" s="488"/>
      <c r="AW96" s="488"/>
      <c r="AX96" s="488"/>
      <c r="AY96" s="488"/>
      <c r="AZ96" s="488"/>
      <c r="BA96" s="488"/>
      <c r="BB96" s="488"/>
      <c r="BC96" s="488"/>
      <c r="BD96" s="488"/>
      <c r="BE96" s="488"/>
      <c r="BF96" s="488"/>
      <c r="BG96" s="488"/>
    </row>
    <row r="97" spans="1:59" s="759" customFormat="1" hidden="1" outlineLevel="1">
      <c r="A97" s="405"/>
      <c r="B97" s="497"/>
      <c r="C97" s="498"/>
      <c r="D97" s="407"/>
      <c r="E97" s="407"/>
      <c r="F97" s="499"/>
      <c r="G97" s="409"/>
      <c r="H97" s="418"/>
      <c r="I97" s="418"/>
      <c r="J97" s="738"/>
      <c r="K97" s="746"/>
      <c r="L97" s="746">
        <v>1</v>
      </c>
      <c r="M97" s="410"/>
      <c r="N97" s="410"/>
      <c r="O97" s="410"/>
      <c r="P97" s="410"/>
      <c r="Q97" s="410"/>
      <c r="R97" s="410"/>
      <c r="S97" s="410"/>
      <c r="T97" s="410"/>
      <c r="U97" s="410"/>
      <c r="V97" s="410"/>
      <c r="W97" s="410"/>
      <c r="X97" s="410"/>
      <c r="Y97" s="410"/>
      <c r="Z97" s="411"/>
      <c r="AA97" s="412"/>
      <c r="AB97" s="413"/>
      <c r="AC97" s="414"/>
      <c r="AD97" s="695"/>
      <c r="AE97" s="474"/>
      <c r="AF97" s="475"/>
      <c r="AG97" s="487"/>
      <c r="AH97" s="488"/>
      <c r="AI97" s="488"/>
      <c r="AJ97" s="488"/>
      <c r="AK97" s="488"/>
      <c r="AL97" s="488"/>
      <c r="AM97" s="488"/>
      <c r="AN97" s="488"/>
      <c r="AO97" s="488"/>
      <c r="AP97" s="488"/>
      <c r="AQ97" s="488"/>
      <c r="AR97" s="488"/>
      <c r="AS97" s="488"/>
      <c r="AT97" s="488"/>
      <c r="AU97" s="488"/>
      <c r="AV97" s="488"/>
      <c r="AW97" s="488"/>
      <c r="AX97" s="488"/>
      <c r="AY97" s="488"/>
      <c r="AZ97" s="488"/>
      <c r="BA97" s="488"/>
      <c r="BB97" s="488"/>
      <c r="BC97" s="488"/>
      <c r="BD97" s="488"/>
      <c r="BE97" s="488"/>
      <c r="BF97" s="488"/>
      <c r="BG97" s="488"/>
    </row>
    <row r="98" spans="1:59" s="65" customFormat="1">
      <c r="A98" s="397">
        <f>A93+1</f>
        <v>89</v>
      </c>
      <c r="B98" s="501"/>
      <c r="C98" s="502" t="s">
        <v>76</v>
      </c>
      <c r="D98" s="423"/>
      <c r="E98" s="423"/>
      <c r="F98" s="503" t="s">
        <v>76</v>
      </c>
      <c r="G98" s="424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6"/>
      <c r="AA98" s="427"/>
      <c r="AB98" s="424"/>
      <c r="AC98" s="428"/>
      <c r="AD98" s="697">
        <f t="shared" si="19"/>
        <v>0</v>
      </c>
      <c r="AE98" s="476"/>
      <c r="AF98" s="477"/>
      <c r="AG98" s="485"/>
      <c r="AH98" s="486"/>
      <c r="AI98" s="486"/>
      <c r="AJ98" s="486"/>
      <c r="AK98" s="486"/>
      <c r="AL98" s="486"/>
      <c r="AM98" s="486"/>
      <c r="AN98" s="486"/>
      <c r="AO98" s="486"/>
      <c r="AP98" s="486"/>
      <c r="AQ98" s="486"/>
      <c r="AR98" s="486"/>
      <c r="AS98" s="486"/>
      <c r="AT98" s="486"/>
      <c r="AU98" s="486"/>
      <c r="AV98" s="486"/>
      <c r="AW98" s="486"/>
      <c r="AX98" s="486"/>
      <c r="AY98" s="486"/>
      <c r="AZ98" s="486"/>
      <c r="BA98" s="486"/>
      <c r="BB98" s="486"/>
      <c r="BC98" s="486"/>
      <c r="BD98" s="486"/>
      <c r="BE98" s="486"/>
      <c r="BF98" s="486"/>
      <c r="BG98" s="486"/>
    </row>
    <row r="99" spans="1:59" ht="30">
      <c r="A99" s="405">
        <f t="shared" si="17"/>
        <v>90</v>
      </c>
      <c r="B99" s="497" t="s">
        <v>70</v>
      </c>
      <c r="C99" s="498" t="s">
        <v>71</v>
      </c>
      <c r="D99" s="407" t="s">
        <v>289</v>
      </c>
      <c r="E99" s="407">
        <v>5.3</v>
      </c>
      <c r="F99" s="499" t="s">
        <v>71</v>
      </c>
      <c r="G99" s="409" t="s">
        <v>289</v>
      </c>
      <c r="H99" s="410">
        <v>5.3</v>
      </c>
      <c r="I99" s="410">
        <f>'СМР Приняты СК П7'!I99</f>
        <v>14.67</v>
      </c>
      <c r="J99" s="410"/>
      <c r="K99" s="410" t="s">
        <v>289</v>
      </c>
      <c r="L99" s="410"/>
      <c r="M99" s="410"/>
      <c r="N99" s="410"/>
      <c r="O99" s="410"/>
      <c r="P99" s="410"/>
      <c r="Q99" s="410"/>
      <c r="R99" s="410"/>
      <c r="S99" s="410"/>
      <c r="T99" s="410"/>
      <c r="U99" s="410"/>
      <c r="V99" s="410"/>
      <c r="W99" s="410"/>
      <c r="X99" s="410"/>
      <c r="Y99" s="410"/>
      <c r="Z99" s="411">
        <f t="shared" si="18"/>
        <v>0</v>
      </c>
      <c r="AA99" s="412">
        <f t="shared" si="2"/>
        <v>5.3</v>
      </c>
      <c r="AB99" s="413">
        <f t="shared" ref="AB99:AB141" si="23">E99-Z99</f>
        <v>5.3</v>
      </c>
      <c r="AC99" s="414" t="s">
        <v>411</v>
      </c>
      <c r="AD99" s="695">
        <f t="shared" si="19"/>
        <v>0</v>
      </c>
      <c r="AE99" s="474">
        <f t="shared" si="20"/>
        <v>0</v>
      </c>
      <c r="AF99" s="475">
        <f t="shared" si="21"/>
        <v>0</v>
      </c>
      <c r="AG99" s="487"/>
      <c r="AH99" s="488"/>
      <c r="AI99" s="488"/>
      <c r="AJ99" s="488"/>
      <c r="AK99" s="488"/>
      <c r="AL99" s="488"/>
      <c r="AM99" s="488"/>
      <c r="AN99" s="488"/>
      <c r="AO99" s="488"/>
      <c r="AP99" s="488"/>
      <c r="AQ99" s="488"/>
      <c r="AR99" s="488"/>
      <c r="AS99" s="488"/>
      <c r="AT99" s="488"/>
      <c r="AU99" s="488"/>
      <c r="AV99" s="488"/>
      <c r="AW99" s="488"/>
      <c r="AX99" s="488"/>
      <c r="AY99" s="488"/>
      <c r="AZ99" s="488"/>
      <c r="BA99" s="488"/>
      <c r="BB99" s="488"/>
      <c r="BC99" s="488"/>
      <c r="BD99" s="488"/>
      <c r="BE99" s="488"/>
      <c r="BF99" s="488"/>
      <c r="BG99" s="488"/>
    </row>
    <row r="100" spans="1:59" ht="30">
      <c r="A100" s="405">
        <f t="shared" si="17"/>
        <v>91</v>
      </c>
      <c r="B100" s="497" t="s">
        <v>72</v>
      </c>
      <c r="C100" s="498" t="s">
        <v>73</v>
      </c>
      <c r="D100" s="407" t="s">
        <v>294</v>
      </c>
      <c r="E100" s="407">
        <v>1</v>
      </c>
      <c r="F100" s="499" t="s">
        <v>73</v>
      </c>
      <c r="G100" s="409" t="s">
        <v>294</v>
      </c>
      <c r="H100" s="410">
        <v>1</v>
      </c>
      <c r="I100" s="410">
        <f>'СМР Приняты СК П7'!I100</f>
        <v>7.18</v>
      </c>
      <c r="J100" s="410"/>
      <c r="K100" s="410" t="s">
        <v>294</v>
      </c>
      <c r="L100" s="410"/>
      <c r="M100" s="410"/>
      <c r="N100" s="410"/>
      <c r="O100" s="410"/>
      <c r="P100" s="410"/>
      <c r="Q100" s="410"/>
      <c r="R100" s="410">
        <v>10.6</v>
      </c>
      <c r="S100" s="410"/>
      <c r="T100" s="410"/>
      <c r="U100" s="410"/>
      <c r="V100" s="410"/>
      <c r="W100" s="410"/>
      <c r="X100" s="410"/>
      <c r="Y100" s="410"/>
      <c r="Z100" s="411">
        <f t="shared" si="18"/>
        <v>10.6</v>
      </c>
      <c r="AA100" s="412">
        <f t="shared" si="2"/>
        <v>-9.6</v>
      </c>
      <c r="AB100" s="413">
        <f t="shared" si="23"/>
        <v>-9.6</v>
      </c>
      <c r="AC100" s="414" t="s">
        <v>411</v>
      </c>
      <c r="AD100" s="695">
        <f t="shared" si="19"/>
        <v>0</v>
      </c>
      <c r="AE100" s="474">
        <f t="shared" si="20"/>
        <v>0</v>
      </c>
      <c r="AF100" s="475">
        <f t="shared" si="21"/>
        <v>10.6</v>
      </c>
      <c r="AG100" s="487"/>
      <c r="AH100" s="488"/>
      <c r="AI100" s="488"/>
      <c r="AJ100" s="488"/>
      <c r="AK100" s="488"/>
      <c r="AL100" s="488"/>
      <c r="AM100" s="488"/>
      <c r="AN100" s="488"/>
      <c r="AO100" s="488"/>
      <c r="AP100" s="488"/>
      <c r="AQ100" s="488"/>
      <c r="AR100" s="488"/>
      <c r="AS100" s="488"/>
      <c r="AT100" s="488"/>
      <c r="AU100" s="488"/>
      <c r="AV100" s="488"/>
      <c r="AW100" s="488"/>
      <c r="AX100" s="488"/>
      <c r="AY100" s="488"/>
      <c r="AZ100" s="488"/>
      <c r="BA100" s="488"/>
      <c r="BB100" s="488"/>
      <c r="BC100" s="488"/>
      <c r="BD100" s="488"/>
      <c r="BE100" s="488"/>
      <c r="BF100" s="488"/>
      <c r="BG100" s="488"/>
    </row>
    <row r="101" spans="1:59" ht="75">
      <c r="A101" s="405">
        <f t="shared" si="17"/>
        <v>92</v>
      </c>
      <c r="B101" s="497" t="s">
        <v>77</v>
      </c>
      <c r="C101" s="498" t="s">
        <v>78</v>
      </c>
      <c r="D101" s="407" t="s">
        <v>294</v>
      </c>
      <c r="E101" s="407">
        <v>1</v>
      </c>
      <c r="F101" s="499" t="s">
        <v>78</v>
      </c>
      <c r="G101" s="409" t="s">
        <v>294</v>
      </c>
      <c r="H101" s="410">
        <v>1</v>
      </c>
      <c r="I101" s="410">
        <f>'СМР Приняты СК П7'!I101</f>
        <v>1.82</v>
      </c>
      <c r="J101" s="410"/>
      <c r="K101" s="410" t="s">
        <v>294</v>
      </c>
      <c r="L101" s="410"/>
      <c r="M101" s="410"/>
      <c r="N101" s="410"/>
      <c r="O101" s="410"/>
      <c r="P101" s="410"/>
      <c r="Q101" s="410"/>
      <c r="R101" s="410"/>
      <c r="S101" s="410"/>
      <c r="T101" s="410"/>
      <c r="U101" s="410"/>
      <c r="V101" s="410"/>
      <c r="W101" s="410"/>
      <c r="X101" s="410"/>
      <c r="Y101" s="410"/>
      <c r="Z101" s="411">
        <f t="shared" si="18"/>
        <v>0</v>
      </c>
      <c r="AA101" s="412">
        <f t="shared" si="2"/>
        <v>1</v>
      </c>
      <c r="AB101" s="413">
        <f t="shared" si="23"/>
        <v>1</v>
      </c>
      <c r="AC101" s="414" t="s">
        <v>411</v>
      </c>
      <c r="AD101" s="695">
        <f t="shared" si="19"/>
        <v>0</v>
      </c>
      <c r="AE101" s="474">
        <f t="shared" si="20"/>
        <v>0</v>
      </c>
      <c r="AF101" s="475">
        <f t="shared" si="21"/>
        <v>0</v>
      </c>
      <c r="AG101" s="487"/>
      <c r="AH101" s="488"/>
      <c r="AI101" s="488"/>
      <c r="AJ101" s="488"/>
      <c r="AK101" s="488"/>
      <c r="AL101" s="488"/>
      <c r="AM101" s="488"/>
      <c r="AN101" s="488"/>
      <c r="AO101" s="488"/>
      <c r="AP101" s="488"/>
      <c r="AQ101" s="488"/>
      <c r="AR101" s="488"/>
      <c r="AS101" s="488"/>
      <c r="AT101" s="488"/>
      <c r="AU101" s="488"/>
      <c r="AV101" s="488"/>
      <c r="AW101" s="488"/>
      <c r="AX101" s="488"/>
      <c r="AY101" s="488"/>
      <c r="AZ101" s="488"/>
      <c r="BA101" s="488"/>
      <c r="BB101" s="488"/>
      <c r="BC101" s="488"/>
      <c r="BD101" s="488"/>
      <c r="BE101" s="488"/>
      <c r="BF101" s="488"/>
      <c r="BG101" s="488"/>
    </row>
    <row r="102" spans="1:59" ht="30">
      <c r="A102" s="405">
        <f t="shared" si="17"/>
        <v>93</v>
      </c>
      <c r="B102" s="497" t="s">
        <v>79</v>
      </c>
      <c r="C102" s="498" t="s">
        <v>80</v>
      </c>
      <c r="D102" s="407" t="s">
        <v>294</v>
      </c>
      <c r="E102" s="407">
        <v>2</v>
      </c>
      <c r="F102" s="499" t="s">
        <v>80</v>
      </c>
      <c r="G102" s="409" t="s">
        <v>294</v>
      </c>
      <c r="H102" s="410">
        <v>2</v>
      </c>
      <c r="I102" s="410">
        <f>'СМР Приняты СК П7'!I102</f>
        <v>6.2</v>
      </c>
      <c r="J102" s="418" t="s">
        <v>538</v>
      </c>
      <c r="K102" s="410" t="s">
        <v>294</v>
      </c>
      <c r="L102" s="410"/>
      <c r="M102" s="410"/>
      <c r="N102" s="410"/>
      <c r="O102" s="410"/>
      <c r="P102" s="410"/>
      <c r="Q102" s="410"/>
      <c r="R102" s="410"/>
      <c r="S102" s="410">
        <v>1</v>
      </c>
      <c r="T102" s="410"/>
      <c r="U102" s="410"/>
      <c r="V102" s="410"/>
      <c r="W102" s="410"/>
      <c r="X102" s="410"/>
      <c r="Y102" s="410"/>
      <c r="Z102" s="411">
        <f t="shared" si="18"/>
        <v>1</v>
      </c>
      <c r="AA102" s="412">
        <f t="shared" si="2"/>
        <v>1</v>
      </c>
      <c r="AB102" s="413">
        <f t="shared" si="23"/>
        <v>1</v>
      </c>
      <c r="AC102" s="414" t="s">
        <v>411</v>
      </c>
      <c r="AD102" s="695">
        <f t="shared" si="19"/>
        <v>0</v>
      </c>
      <c r="AE102" s="474">
        <f t="shared" si="20"/>
        <v>0</v>
      </c>
      <c r="AF102" s="475">
        <f t="shared" si="21"/>
        <v>1</v>
      </c>
      <c r="AG102" s="487"/>
      <c r="AH102" s="488"/>
      <c r="AI102" s="488"/>
      <c r="AJ102" s="488"/>
      <c r="AK102" s="488"/>
      <c r="AL102" s="488"/>
      <c r="AM102" s="488"/>
      <c r="AN102" s="488"/>
      <c r="AO102" s="488"/>
      <c r="AP102" s="488"/>
      <c r="AQ102" s="488"/>
      <c r="AR102" s="488"/>
      <c r="AS102" s="488"/>
      <c r="AT102" s="488"/>
      <c r="AU102" s="488"/>
      <c r="AV102" s="488"/>
      <c r="AW102" s="488"/>
      <c r="AX102" s="488"/>
      <c r="AY102" s="488"/>
      <c r="AZ102" s="488"/>
      <c r="BA102" s="488"/>
      <c r="BB102" s="488"/>
      <c r="BC102" s="488"/>
      <c r="BD102" s="488"/>
      <c r="BE102" s="488"/>
      <c r="BF102" s="488"/>
      <c r="BG102" s="488"/>
    </row>
    <row r="103" spans="1:59" ht="60">
      <c r="A103" s="405">
        <f t="shared" si="17"/>
        <v>94</v>
      </c>
      <c r="B103" s="497"/>
      <c r="C103" s="498"/>
      <c r="D103" s="407"/>
      <c r="E103" s="407"/>
      <c r="F103" s="500" t="s">
        <v>15</v>
      </c>
      <c r="G103" s="417" t="s">
        <v>289</v>
      </c>
      <c r="H103" s="736">
        <v>109</v>
      </c>
      <c r="I103" s="418">
        <f>'СМР Приняты СК П7'!I103</f>
        <v>0.36</v>
      </c>
      <c r="J103" s="410"/>
      <c r="K103" s="410"/>
      <c r="L103" s="410">
        <v>1</v>
      </c>
      <c r="M103" s="410"/>
      <c r="N103" s="410"/>
      <c r="O103" s="410"/>
      <c r="P103" s="410"/>
      <c r="Q103" s="410"/>
      <c r="R103" s="410"/>
      <c r="S103" s="410">
        <v>1</v>
      </c>
      <c r="T103" s="410"/>
      <c r="U103" s="410"/>
      <c r="V103" s="410"/>
      <c r="W103" s="410"/>
      <c r="X103" s="410"/>
      <c r="Y103" s="410"/>
      <c r="Z103" s="411">
        <f t="shared" si="18"/>
        <v>1</v>
      </c>
      <c r="AA103" s="412">
        <f t="shared" si="2"/>
        <v>108</v>
      </c>
      <c r="AB103" s="413">
        <f t="shared" si="23"/>
        <v>-1</v>
      </c>
      <c r="AC103" s="414" t="s">
        <v>411</v>
      </c>
      <c r="AD103" s="695">
        <f t="shared" si="19"/>
        <v>0</v>
      </c>
      <c r="AE103" s="474">
        <f t="shared" si="20"/>
        <v>0</v>
      </c>
      <c r="AF103" s="475">
        <f t="shared" si="21"/>
        <v>1</v>
      </c>
      <c r="AG103" s="487"/>
      <c r="AH103" s="488"/>
      <c r="AI103" s="488"/>
      <c r="AJ103" s="488"/>
      <c r="AK103" s="488"/>
      <c r="AL103" s="488"/>
      <c r="AM103" s="488"/>
      <c r="AN103" s="488"/>
      <c r="AO103" s="488"/>
      <c r="AP103" s="488"/>
      <c r="AQ103" s="488"/>
      <c r="AR103" s="488"/>
      <c r="AS103" s="488"/>
      <c r="AT103" s="488"/>
      <c r="AU103" s="488"/>
      <c r="AV103" s="488"/>
      <c r="AW103" s="488"/>
      <c r="AX103" s="488"/>
      <c r="AY103" s="488"/>
      <c r="AZ103" s="488"/>
      <c r="BA103" s="488"/>
      <c r="BB103" s="488"/>
      <c r="BC103" s="488"/>
      <c r="BD103" s="488"/>
      <c r="BE103" s="488"/>
      <c r="BF103" s="488"/>
      <c r="BG103" s="488"/>
    </row>
    <row r="104" spans="1:59" s="750" customFormat="1" ht="30">
      <c r="A104" s="405"/>
      <c r="B104" s="497"/>
      <c r="C104" s="498"/>
      <c r="D104" s="407"/>
      <c r="E104" s="407"/>
      <c r="F104" s="745" t="s">
        <v>6</v>
      </c>
      <c r="G104" s="741" t="s">
        <v>1188</v>
      </c>
      <c r="H104" s="740">
        <v>381.5</v>
      </c>
      <c r="I104" s="418">
        <f>'СМР Приняты СК П7'!I104</f>
        <v>0</v>
      </c>
      <c r="J104" s="748"/>
      <c r="K104" s="748"/>
      <c r="L104" s="748"/>
      <c r="M104" s="410"/>
      <c r="N104" s="410"/>
      <c r="O104" s="410"/>
      <c r="P104" s="410"/>
      <c r="Q104" s="410"/>
      <c r="R104" s="410"/>
      <c r="S104" s="410">
        <v>29</v>
      </c>
      <c r="T104" s="410">
        <v>80</v>
      </c>
      <c r="U104" s="410"/>
      <c r="V104" s="410"/>
      <c r="W104" s="410"/>
      <c r="X104" s="410"/>
      <c r="Y104" s="410"/>
      <c r="Z104" s="411"/>
      <c r="AA104" s="412"/>
      <c r="AB104" s="413"/>
      <c r="AC104" s="414"/>
      <c r="AD104" s="695"/>
      <c r="AE104" s="474"/>
      <c r="AF104" s="475"/>
      <c r="AG104" s="487"/>
      <c r="AH104" s="488"/>
      <c r="AI104" s="488"/>
      <c r="AJ104" s="488"/>
      <c r="AK104" s="488"/>
      <c r="AL104" s="488"/>
      <c r="AM104" s="488"/>
      <c r="AN104" s="488"/>
      <c r="AO104" s="488"/>
      <c r="AP104" s="488"/>
      <c r="AQ104" s="488"/>
      <c r="AR104" s="488"/>
      <c r="AS104" s="488"/>
      <c r="AT104" s="488"/>
      <c r="AU104" s="488"/>
      <c r="AV104" s="488"/>
      <c r="AW104" s="488"/>
      <c r="AX104" s="488"/>
      <c r="AY104" s="488"/>
      <c r="AZ104" s="488"/>
      <c r="BA104" s="488"/>
      <c r="BB104" s="488"/>
      <c r="BC104" s="488"/>
      <c r="BD104" s="488"/>
      <c r="BE104" s="488"/>
      <c r="BF104" s="488"/>
      <c r="BG104" s="488"/>
    </row>
    <row r="105" spans="1:59" s="750" customFormat="1" ht="60">
      <c r="A105" s="405"/>
      <c r="B105" s="497"/>
      <c r="C105" s="498"/>
      <c r="D105" s="407"/>
      <c r="E105" s="407"/>
      <c r="F105" s="745" t="s">
        <v>59</v>
      </c>
      <c r="G105" s="741" t="s">
        <v>289</v>
      </c>
      <c r="H105" s="740">
        <v>0.9</v>
      </c>
      <c r="I105" s="418">
        <f>'СМР Приняты СК П7'!I105</f>
        <v>0</v>
      </c>
      <c r="J105" s="748" t="s">
        <v>465</v>
      </c>
      <c r="K105" s="748" t="s">
        <v>289</v>
      </c>
      <c r="L105" s="748"/>
      <c r="M105" s="410"/>
      <c r="N105" s="410"/>
      <c r="O105" s="410"/>
      <c r="P105" s="410"/>
      <c r="Q105" s="410"/>
      <c r="R105" s="410"/>
      <c r="S105" s="410">
        <v>101.5</v>
      </c>
      <c r="T105" s="410">
        <v>280</v>
      </c>
      <c r="U105" s="410">
        <v>0</v>
      </c>
      <c r="V105" s="410"/>
      <c r="W105" s="410"/>
      <c r="X105" s="410"/>
      <c r="Y105" s="410"/>
      <c r="Z105" s="411"/>
      <c r="AA105" s="412"/>
      <c r="AB105" s="413"/>
      <c r="AC105" s="414"/>
      <c r="AD105" s="695"/>
      <c r="AE105" s="474"/>
      <c r="AF105" s="475"/>
      <c r="AG105" s="487"/>
      <c r="AH105" s="488"/>
      <c r="AI105" s="488"/>
      <c r="AJ105" s="488"/>
      <c r="AK105" s="488"/>
      <c r="AL105" s="488"/>
      <c r="AM105" s="488"/>
      <c r="AN105" s="488"/>
      <c r="AO105" s="488"/>
      <c r="AP105" s="488"/>
      <c r="AQ105" s="488"/>
      <c r="AR105" s="488"/>
      <c r="AS105" s="488"/>
      <c r="AT105" s="488"/>
      <c r="AU105" s="488"/>
      <c r="AV105" s="488"/>
      <c r="AW105" s="488"/>
      <c r="AX105" s="488"/>
      <c r="AY105" s="488"/>
      <c r="AZ105" s="488"/>
      <c r="BA105" s="488"/>
      <c r="BB105" s="488"/>
      <c r="BC105" s="488"/>
      <c r="BD105" s="488"/>
      <c r="BE105" s="488"/>
      <c r="BF105" s="488"/>
      <c r="BG105" s="488"/>
    </row>
    <row r="106" spans="1:59" s="750" customFormat="1" ht="30">
      <c r="A106" s="405"/>
      <c r="B106" s="497"/>
      <c r="C106" s="498"/>
      <c r="D106" s="407"/>
      <c r="E106" s="407"/>
      <c r="F106" s="745" t="s">
        <v>63</v>
      </c>
      <c r="G106" s="741" t="s">
        <v>289</v>
      </c>
      <c r="H106" s="740">
        <v>63</v>
      </c>
      <c r="I106" s="418">
        <f>'СМР Приняты СК П7'!I106</f>
        <v>0</v>
      </c>
      <c r="J106" s="748" t="s">
        <v>505</v>
      </c>
      <c r="K106" s="748" t="s">
        <v>289</v>
      </c>
      <c r="L106" s="748">
        <v>0.9900000000000001</v>
      </c>
      <c r="M106" s="410"/>
      <c r="N106" s="410"/>
      <c r="O106" s="410"/>
      <c r="P106" s="410"/>
      <c r="Q106" s="410"/>
      <c r="R106" s="410"/>
      <c r="S106" s="410"/>
      <c r="T106" s="410">
        <v>0.99</v>
      </c>
      <c r="U106" s="410"/>
      <c r="V106" s="410"/>
      <c r="W106" s="410"/>
      <c r="X106" s="410"/>
      <c r="Y106" s="410"/>
      <c r="Z106" s="411"/>
      <c r="AA106" s="412"/>
      <c r="AB106" s="413"/>
      <c r="AC106" s="414"/>
      <c r="AD106" s="695"/>
      <c r="AE106" s="474"/>
      <c r="AF106" s="475"/>
      <c r="AG106" s="487"/>
      <c r="AH106" s="488"/>
      <c r="AI106" s="488"/>
      <c r="AJ106" s="488"/>
      <c r="AK106" s="488"/>
      <c r="AL106" s="488"/>
      <c r="AM106" s="488"/>
      <c r="AN106" s="488"/>
      <c r="AO106" s="488"/>
      <c r="AP106" s="488"/>
      <c r="AQ106" s="488"/>
      <c r="AR106" s="488"/>
      <c r="AS106" s="488"/>
      <c r="AT106" s="488"/>
      <c r="AU106" s="488"/>
      <c r="AV106" s="488"/>
      <c r="AW106" s="488"/>
      <c r="AX106" s="488"/>
      <c r="AY106" s="488"/>
      <c r="AZ106" s="488"/>
      <c r="BA106" s="488"/>
      <c r="BB106" s="488"/>
      <c r="BC106" s="488"/>
      <c r="BD106" s="488"/>
      <c r="BE106" s="488"/>
      <c r="BF106" s="488"/>
      <c r="BG106" s="488"/>
    </row>
    <row r="107" spans="1:59" ht="30">
      <c r="A107" s="405">
        <f>A103+1</f>
        <v>95</v>
      </c>
      <c r="B107" s="497"/>
      <c r="C107" s="498"/>
      <c r="D107" s="407"/>
      <c r="E107" s="407"/>
      <c r="F107" s="500" t="s">
        <v>521</v>
      </c>
      <c r="G107" s="417" t="s">
        <v>291</v>
      </c>
      <c r="H107" s="418">
        <v>44</v>
      </c>
      <c r="I107" s="418">
        <f>'СМР Приняты СК П7'!I107</f>
        <v>3.6749999999999998</v>
      </c>
      <c r="J107" s="410"/>
      <c r="K107" s="410"/>
      <c r="L107" s="410">
        <v>69.300000000000011</v>
      </c>
      <c r="M107" s="410"/>
      <c r="N107" s="410"/>
      <c r="O107" s="410"/>
      <c r="P107" s="410"/>
      <c r="Q107" s="410"/>
      <c r="R107" s="410"/>
      <c r="S107" s="410"/>
      <c r="T107" s="410"/>
      <c r="U107" s="410">
        <v>69.3</v>
      </c>
      <c r="V107" s="410"/>
      <c r="W107" s="410"/>
      <c r="X107" s="410"/>
      <c r="Y107" s="410"/>
      <c r="Z107" s="411">
        <f t="shared" si="18"/>
        <v>69.3</v>
      </c>
      <c r="AA107" s="412">
        <f t="shared" si="2"/>
        <v>-25.299999999999997</v>
      </c>
      <c r="AB107" s="413">
        <f t="shared" si="23"/>
        <v>-69.3</v>
      </c>
      <c r="AC107" s="414" t="s">
        <v>411</v>
      </c>
      <c r="AD107" s="695">
        <f t="shared" si="19"/>
        <v>0</v>
      </c>
      <c r="AE107" s="474">
        <f t="shared" si="20"/>
        <v>0</v>
      </c>
      <c r="AF107" s="475">
        <f t="shared" si="21"/>
        <v>69.3</v>
      </c>
      <c r="AG107" s="487"/>
      <c r="AH107" s="488"/>
      <c r="AI107" s="488"/>
      <c r="AJ107" s="488"/>
      <c r="AK107" s="488"/>
      <c r="AL107" s="488"/>
      <c r="AM107" s="488"/>
      <c r="AN107" s="488"/>
      <c r="AO107" s="488"/>
      <c r="AP107" s="488"/>
      <c r="AQ107" s="488"/>
      <c r="AR107" s="488"/>
      <c r="AS107" s="488"/>
      <c r="AT107" s="488"/>
      <c r="AU107" s="488"/>
      <c r="AV107" s="488"/>
      <c r="AW107" s="488"/>
      <c r="AX107" s="488"/>
      <c r="AY107" s="488"/>
      <c r="AZ107" s="488"/>
      <c r="BA107" s="488"/>
      <c r="BB107" s="488"/>
      <c r="BC107" s="488"/>
      <c r="BD107" s="488"/>
      <c r="BE107" s="488"/>
      <c r="BF107" s="488"/>
      <c r="BG107" s="488"/>
    </row>
    <row r="108" spans="1:59" ht="30">
      <c r="A108" s="405">
        <f t="shared" si="17"/>
        <v>96</v>
      </c>
      <c r="B108" s="497"/>
      <c r="C108" s="498"/>
      <c r="D108" s="407"/>
      <c r="E108" s="407"/>
      <c r="F108" s="500" t="s">
        <v>522</v>
      </c>
      <c r="G108" s="417" t="s">
        <v>291</v>
      </c>
      <c r="H108" s="418">
        <v>50</v>
      </c>
      <c r="I108" s="418">
        <f>'СМР Приняты СК П7'!I108</f>
        <v>1.0860000000000001</v>
      </c>
      <c r="J108" s="410"/>
      <c r="K108" s="410"/>
      <c r="L108" s="410"/>
      <c r="M108" s="410"/>
      <c r="N108" s="410"/>
      <c r="O108" s="410"/>
      <c r="P108" s="410"/>
      <c r="Q108" s="410"/>
      <c r="R108" s="410"/>
      <c r="S108" s="410">
        <v>44</v>
      </c>
      <c r="T108" s="410"/>
      <c r="U108" s="410"/>
      <c r="V108" s="410"/>
      <c r="W108" s="410"/>
      <c r="X108" s="410"/>
      <c r="Y108" s="410"/>
      <c r="Z108" s="411">
        <f t="shared" si="18"/>
        <v>44</v>
      </c>
      <c r="AA108" s="412">
        <f t="shared" si="2"/>
        <v>6</v>
      </c>
      <c r="AB108" s="413">
        <f t="shared" si="23"/>
        <v>-44</v>
      </c>
      <c r="AC108" s="414" t="s">
        <v>411</v>
      </c>
      <c r="AD108" s="695">
        <f t="shared" si="19"/>
        <v>0</v>
      </c>
      <c r="AE108" s="474">
        <f t="shared" si="20"/>
        <v>0</v>
      </c>
      <c r="AF108" s="475">
        <f t="shared" si="21"/>
        <v>44</v>
      </c>
      <c r="AG108" s="487"/>
      <c r="AH108" s="488"/>
      <c r="AI108" s="488"/>
      <c r="AJ108" s="488"/>
      <c r="AK108" s="488"/>
      <c r="AL108" s="488"/>
      <c r="AM108" s="488"/>
      <c r="AN108" s="488"/>
      <c r="AO108" s="488"/>
      <c r="AP108" s="488"/>
      <c r="AQ108" s="488"/>
      <c r="AR108" s="488"/>
      <c r="AS108" s="488"/>
      <c r="AT108" s="488"/>
      <c r="AU108" s="488"/>
      <c r="AV108" s="488"/>
      <c r="AW108" s="488"/>
      <c r="AX108" s="488"/>
      <c r="AY108" s="488"/>
      <c r="AZ108" s="488"/>
      <c r="BA108" s="488"/>
      <c r="BB108" s="488"/>
      <c r="BC108" s="488"/>
      <c r="BD108" s="488"/>
      <c r="BE108" s="488"/>
      <c r="BF108" s="488"/>
      <c r="BG108" s="488"/>
    </row>
    <row r="109" spans="1:59" ht="30">
      <c r="A109" s="405">
        <f t="shared" si="17"/>
        <v>97</v>
      </c>
      <c r="B109" s="497"/>
      <c r="C109" s="498"/>
      <c r="D109" s="407"/>
      <c r="E109" s="407"/>
      <c r="F109" s="500" t="s">
        <v>523</v>
      </c>
      <c r="G109" s="417" t="s">
        <v>482</v>
      </c>
      <c r="H109" s="418">
        <v>1</v>
      </c>
      <c r="I109" s="418">
        <f>'СМР Приняты СК П7'!I109</f>
        <v>14.67</v>
      </c>
      <c r="J109" s="410"/>
      <c r="K109" s="410"/>
      <c r="L109" s="410"/>
      <c r="M109" s="410"/>
      <c r="N109" s="410"/>
      <c r="O109" s="410"/>
      <c r="P109" s="410"/>
      <c r="Q109" s="410"/>
      <c r="R109" s="410"/>
      <c r="S109" s="410">
        <v>50</v>
      </c>
      <c r="T109" s="410"/>
      <c r="U109" s="410"/>
      <c r="V109" s="410"/>
      <c r="W109" s="410"/>
      <c r="X109" s="410"/>
      <c r="Y109" s="410"/>
      <c r="Z109" s="411">
        <f t="shared" si="18"/>
        <v>50</v>
      </c>
      <c r="AA109" s="412">
        <f t="shared" si="2"/>
        <v>-49</v>
      </c>
      <c r="AB109" s="413">
        <f t="shared" si="23"/>
        <v>-50</v>
      </c>
      <c r="AC109" s="414" t="s">
        <v>411</v>
      </c>
      <c r="AD109" s="695">
        <f t="shared" si="19"/>
        <v>0</v>
      </c>
      <c r="AE109" s="474">
        <f t="shared" si="20"/>
        <v>0</v>
      </c>
      <c r="AF109" s="475">
        <f t="shared" si="21"/>
        <v>50</v>
      </c>
      <c r="AG109" s="487"/>
      <c r="AH109" s="488"/>
      <c r="AI109" s="488"/>
      <c r="AJ109" s="488"/>
      <c r="AK109" s="488"/>
      <c r="AL109" s="488"/>
      <c r="AM109" s="488"/>
      <c r="AN109" s="488"/>
      <c r="AO109" s="488"/>
      <c r="AP109" s="488"/>
      <c r="AQ109" s="488"/>
      <c r="AR109" s="488"/>
      <c r="AS109" s="488"/>
      <c r="AT109" s="488"/>
      <c r="AU109" s="488"/>
      <c r="AV109" s="488"/>
      <c r="AW109" s="488"/>
      <c r="AX109" s="488"/>
      <c r="AY109" s="488"/>
      <c r="AZ109" s="488"/>
      <c r="BA109" s="488"/>
      <c r="BB109" s="488"/>
      <c r="BC109" s="488"/>
      <c r="BD109" s="488"/>
      <c r="BE109" s="488"/>
      <c r="BF109" s="488"/>
      <c r="BG109" s="488"/>
    </row>
    <row r="110" spans="1:59" ht="30" collapsed="1">
      <c r="A110" s="405">
        <f t="shared" si="17"/>
        <v>98</v>
      </c>
      <c r="B110" s="497"/>
      <c r="C110" s="498"/>
      <c r="D110" s="407"/>
      <c r="E110" s="407"/>
      <c r="F110" s="500" t="s">
        <v>524</v>
      </c>
      <c r="G110" s="417" t="s">
        <v>482</v>
      </c>
      <c r="H110" s="418">
        <v>1</v>
      </c>
      <c r="I110" s="418">
        <f>'СМР Приняты СК П7'!I110</f>
        <v>6.2</v>
      </c>
      <c r="J110" s="429" t="s">
        <v>529</v>
      </c>
      <c r="K110" s="418" t="s">
        <v>482</v>
      </c>
      <c r="L110" s="418"/>
      <c r="M110" s="410"/>
      <c r="N110" s="410"/>
      <c r="O110" s="410"/>
      <c r="P110" s="410"/>
      <c r="Q110" s="410"/>
      <c r="R110" s="410"/>
      <c r="S110" s="410">
        <v>1</v>
      </c>
      <c r="T110" s="410"/>
      <c r="U110" s="410"/>
      <c r="V110" s="410"/>
      <c r="W110" s="410"/>
      <c r="X110" s="410"/>
      <c r="Y110" s="410"/>
      <c r="Z110" s="411">
        <f t="shared" si="18"/>
        <v>1</v>
      </c>
      <c r="AA110" s="412">
        <f t="shared" si="2"/>
        <v>0</v>
      </c>
      <c r="AB110" s="413">
        <f t="shared" si="23"/>
        <v>-1</v>
      </c>
      <c r="AC110" s="439" t="s">
        <v>411</v>
      </c>
      <c r="AD110" s="699">
        <f t="shared" si="19"/>
        <v>0</v>
      </c>
      <c r="AE110" s="474">
        <f t="shared" si="20"/>
        <v>0</v>
      </c>
      <c r="AF110" s="475">
        <f t="shared" si="21"/>
        <v>1</v>
      </c>
      <c r="AG110" s="487"/>
      <c r="AH110" s="488"/>
      <c r="AI110" s="488"/>
      <c r="AJ110" s="488"/>
      <c r="AK110" s="488"/>
      <c r="AL110" s="488"/>
      <c r="AM110" s="488"/>
      <c r="AN110" s="488"/>
      <c r="AO110" s="488"/>
      <c r="AP110" s="488"/>
      <c r="AQ110" s="488"/>
      <c r="AR110" s="488"/>
      <c r="AS110" s="488"/>
      <c r="AT110" s="488"/>
      <c r="AU110" s="488"/>
      <c r="AV110" s="488"/>
      <c r="AW110" s="488"/>
      <c r="AX110" s="488"/>
      <c r="AY110" s="488"/>
      <c r="AZ110" s="488"/>
      <c r="BA110" s="488"/>
      <c r="BB110" s="488"/>
      <c r="BC110" s="488"/>
      <c r="BD110" s="488"/>
      <c r="BE110" s="488"/>
      <c r="BF110" s="488"/>
      <c r="BG110" s="488"/>
    </row>
    <row r="111" spans="1:59" ht="30" hidden="1" outlineLevel="1">
      <c r="A111" s="405">
        <f t="shared" si="17"/>
        <v>99</v>
      </c>
      <c r="B111" s="497"/>
      <c r="C111" s="498"/>
      <c r="D111" s="407"/>
      <c r="E111" s="407"/>
      <c r="F111" s="500"/>
      <c r="G111" s="417"/>
      <c r="H111" s="418"/>
      <c r="I111" s="418">
        <f>'СМР Приняты СК П7'!I111</f>
        <v>0</v>
      </c>
      <c r="J111" s="429" t="s">
        <v>531</v>
      </c>
      <c r="K111" s="418" t="s">
        <v>482</v>
      </c>
      <c r="L111" s="418" t="s">
        <v>530</v>
      </c>
      <c r="M111" s="410"/>
      <c r="N111" s="410"/>
      <c r="O111" s="410"/>
      <c r="P111" s="410"/>
      <c r="Q111" s="410"/>
      <c r="R111" s="410"/>
      <c r="S111" s="410"/>
      <c r="T111" s="410"/>
      <c r="U111" s="410"/>
      <c r="V111" s="410"/>
      <c r="W111" s="410"/>
      <c r="X111" s="410"/>
      <c r="Y111" s="410"/>
      <c r="Z111" s="411">
        <f t="shared" si="18"/>
        <v>0</v>
      </c>
      <c r="AA111" s="412">
        <f>L111-Z111</f>
        <v>1</v>
      </c>
      <c r="AB111" s="413">
        <f t="shared" si="23"/>
        <v>0</v>
      </c>
      <c r="AC111" s="414"/>
      <c r="AD111" s="695">
        <f t="shared" si="19"/>
        <v>0</v>
      </c>
      <c r="AE111" s="474">
        <f t="shared" si="20"/>
        <v>0</v>
      </c>
      <c r="AF111" s="475">
        <f t="shared" si="21"/>
        <v>0</v>
      </c>
      <c r="AG111" s="487"/>
      <c r="AH111" s="488"/>
      <c r="AI111" s="488"/>
      <c r="AJ111" s="488"/>
      <c r="AK111" s="488"/>
      <c r="AL111" s="488"/>
      <c r="AM111" s="488"/>
      <c r="AN111" s="488"/>
      <c r="AO111" s="488"/>
      <c r="AP111" s="488"/>
      <c r="AQ111" s="488"/>
      <c r="AR111" s="488"/>
      <c r="AS111" s="488"/>
      <c r="AT111" s="488"/>
      <c r="AU111" s="488"/>
      <c r="AV111" s="488"/>
      <c r="AW111" s="488"/>
      <c r="AX111" s="488"/>
      <c r="AY111" s="488"/>
      <c r="AZ111" s="488"/>
      <c r="BA111" s="488"/>
      <c r="BB111" s="488"/>
      <c r="BC111" s="488"/>
      <c r="BD111" s="488"/>
      <c r="BE111" s="488"/>
      <c r="BF111" s="488"/>
      <c r="BG111" s="488"/>
    </row>
    <row r="112" spans="1:59" ht="30" hidden="1" outlineLevel="1">
      <c r="A112" s="405">
        <f t="shared" si="17"/>
        <v>100</v>
      </c>
      <c r="B112" s="497"/>
      <c r="C112" s="498"/>
      <c r="D112" s="407"/>
      <c r="E112" s="407"/>
      <c r="F112" s="500"/>
      <c r="G112" s="417"/>
      <c r="H112" s="418"/>
      <c r="I112" s="418">
        <f>'СМР Приняты СК П7'!I112</f>
        <v>0</v>
      </c>
      <c r="J112" s="429" t="s">
        <v>532</v>
      </c>
      <c r="K112" s="418" t="s">
        <v>482</v>
      </c>
      <c r="L112" s="418" t="s">
        <v>530</v>
      </c>
      <c r="M112" s="410"/>
      <c r="N112" s="410"/>
      <c r="O112" s="410"/>
      <c r="P112" s="410"/>
      <c r="Q112" s="410"/>
      <c r="R112" s="410"/>
      <c r="S112" s="410">
        <v>1</v>
      </c>
      <c r="T112" s="410"/>
      <c r="U112" s="410"/>
      <c r="V112" s="410"/>
      <c r="W112" s="410"/>
      <c r="X112" s="410"/>
      <c r="Y112" s="410"/>
      <c r="Z112" s="411">
        <f t="shared" si="18"/>
        <v>1</v>
      </c>
      <c r="AA112" s="412">
        <f t="shared" ref="AA112:AA127" si="24">L112-Z112</f>
        <v>0</v>
      </c>
      <c r="AB112" s="413">
        <f t="shared" si="23"/>
        <v>-1</v>
      </c>
      <c r="AC112" s="414"/>
      <c r="AD112" s="695">
        <f t="shared" si="19"/>
        <v>0</v>
      </c>
      <c r="AE112" s="474">
        <f t="shared" si="20"/>
        <v>0</v>
      </c>
      <c r="AF112" s="475">
        <f t="shared" si="21"/>
        <v>1</v>
      </c>
      <c r="AG112" s="487"/>
      <c r="AH112" s="488"/>
      <c r="AI112" s="488"/>
      <c r="AJ112" s="488"/>
      <c r="AK112" s="488"/>
      <c r="AL112" s="488"/>
      <c r="AM112" s="488"/>
      <c r="AN112" s="488"/>
      <c r="AO112" s="488"/>
      <c r="AP112" s="488"/>
      <c r="AQ112" s="488"/>
      <c r="AR112" s="488"/>
      <c r="AS112" s="488"/>
      <c r="AT112" s="488"/>
      <c r="AU112" s="488"/>
      <c r="AV112" s="488"/>
      <c r="AW112" s="488"/>
      <c r="AX112" s="488"/>
      <c r="AY112" s="488"/>
      <c r="AZ112" s="488"/>
      <c r="BA112" s="488"/>
      <c r="BB112" s="488"/>
      <c r="BC112" s="488"/>
      <c r="BD112" s="488"/>
      <c r="BE112" s="488"/>
      <c r="BF112" s="488"/>
      <c r="BG112" s="488"/>
    </row>
    <row r="113" spans="1:59" ht="30" hidden="1" outlineLevel="1">
      <c r="A113" s="405">
        <f t="shared" si="17"/>
        <v>101</v>
      </c>
      <c r="B113" s="497"/>
      <c r="C113" s="498"/>
      <c r="D113" s="407"/>
      <c r="E113" s="407"/>
      <c r="F113" s="500"/>
      <c r="G113" s="417"/>
      <c r="H113" s="418"/>
      <c r="I113" s="418">
        <f>'СМР Приняты СК П7'!I113</f>
        <v>0</v>
      </c>
      <c r="J113" s="429" t="s">
        <v>533</v>
      </c>
      <c r="K113" s="418" t="s">
        <v>482</v>
      </c>
      <c r="L113" s="418" t="s">
        <v>530</v>
      </c>
      <c r="M113" s="410"/>
      <c r="N113" s="410"/>
      <c r="O113" s="410"/>
      <c r="P113" s="410"/>
      <c r="Q113" s="410"/>
      <c r="R113" s="410"/>
      <c r="S113" s="410">
        <v>1</v>
      </c>
      <c r="T113" s="410"/>
      <c r="U113" s="410"/>
      <c r="V113" s="410"/>
      <c r="W113" s="410"/>
      <c r="X113" s="410"/>
      <c r="Y113" s="410"/>
      <c r="Z113" s="411">
        <f t="shared" si="18"/>
        <v>1</v>
      </c>
      <c r="AA113" s="412">
        <f t="shared" si="24"/>
        <v>0</v>
      </c>
      <c r="AB113" s="413">
        <f t="shared" si="23"/>
        <v>-1</v>
      </c>
      <c r="AC113" s="414"/>
      <c r="AD113" s="695">
        <f t="shared" si="19"/>
        <v>0</v>
      </c>
      <c r="AE113" s="474">
        <f t="shared" si="20"/>
        <v>0</v>
      </c>
      <c r="AF113" s="475">
        <f t="shared" si="21"/>
        <v>1</v>
      </c>
      <c r="AG113" s="487"/>
      <c r="AH113" s="488"/>
      <c r="AI113" s="488"/>
      <c r="AJ113" s="488"/>
      <c r="AK113" s="488"/>
      <c r="AL113" s="488"/>
      <c r="AM113" s="488"/>
      <c r="AN113" s="488"/>
      <c r="AO113" s="488"/>
      <c r="AP113" s="488"/>
      <c r="AQ113" s="488"/>
      <c r="AR113" s="488"/>
      <c r="AS113" s="488"/>
      <c r="AT113" s="488"/>
      <c r="AU113" s="488"/>
      <c r="AV113" s="488"/>
      <c r="AW113" s="488"/>
      <c r="AX113" s="488"/>
      <c r="AY113" s="488"/>
      <c r="AZ113" s="488"/>
      <c r="BA113" s="488"/>
      <c r="BB113" s="488"/>
      <c r="BC113" s="488"/>
      <c r="BD113" s="488"/>
      <c r="BE113" s="488"/>
      <c r="BF113" s="488"/>
      <c r="BG113" s="488"/>
    </row>
    <row r="114" spans="1:59" ht="30" hidden="1" outlineLevel="1">
      <c r="A114" s="405">
        <f t="shared" si="17"/>
        <v>102</v>
      </c>
      <c r="B114" s="497"/>
      <c r="C114" s="498"/>
      <c r="D114" s="407"/>
      <c r="E114" s="407"/>
      <c r="F114" s="500"/>
      <c r="G114" s="417"/>
      <c r="H114" s="418"/>
      <c r="I114" s="418">
        <f>'СМР Приняты СК П7'!I114</f>
        <v>0</v>
      </c>
      <c r="J114" s="429" t="s">
        <v>534</v>
      </c>
      <c r="K114" s="418" t="s">
        <v>482</v>
      </c>
      <c r="L114" s="418" t="s">
        <v>530</v>
      </c>
      <c r="M114" s="410"/>
      <c r="N114" s="410"/>
      <c r="O114" s="410"/>
      <c r="P114" s="410"/>
      <c r="Q114" s="410"/>
      <c r="R114" s="410"/>
      <c r="S114" s="410">
        <v>1</v>
      </c>
      <c r="T114" s="410"/>
      <c r="U114" s="410"/>
      <c r="V114" s="410"/>
      <c r="W114" s="410"/>
      <c r="X114" s="410"/>
      <c r="Y114" s="410"/>
      <c r="Z114" s="411">
        <f t="shared" si="18"/>
        <v>1</v>
      </c>
      <c r="AA114" s="412">
        <f t="shared" si="24"/>
        <v>0</v>
      </c>
      <c r="AB114" s="413">
        <f t="shared" si="23"/>
        <v>-1</v>
      </c>
      <c r="AC114" s="414"/>
      <c r="AD114" s="695">
        <f t="shared" si="19"/>
        <v>0</v>
      </c>
      <c r="AE114" s="474">
        <f t="shared" si="20"/>
        <v>0</v>
      </c>
      <c r="AF114" s="475">
        <f t="shared" si="21"/>
        <v>1</v>
      </c>
      <c r="AG114" s="487"/>
      <c r="AH114" s="488"/>
      <c r="AI114" s="488"/>
      <c r="AJ114" s="488"/>
      <c r="AK114" s="488"/>
      <c r="AL114" s="488"/>
      <c r="AM114" s="488"/>
      <c r="AN114" s="488"/>
      <c r="AO114" s="488"/>
      <c r="AP114" s="488"/>
      <c r="AQ114" s="488"/>
      <c r="AR114" s="488"/>
      <c r="AS114" s="488"/>
      <c r="AT114" s="488"/>
      <c r="AU114" s="488"/>
      <c r="AV114" s="488"/>
      <c r="AW114" s="488"/>
      <c r="AX114" s="488"/>
      <c r="AY114" s="488"/>
      <c r="AZ114" s="488"/>
      <c r="BA114" s="488"/>
      <c r="BB114" s="488"/>
      <c r="BC114" s="488"/>
      <c r="BD114" s="488"/>
      <c r="BE114" s="488"/>
      <c r="BF114" s="488"/>
      <c r="BG114" s="488"/>
    </row>
    <row r="115" spans="1:59" hidden="1" outlineLevel="1">
      <c r="A115" s="405">
        <f t="shared" si="17"/>
        <v>103</v>
      </c>
      <c r="B115" s="497"/>
      <c r="C115" s="498"/>
      <c r="D115" s="407"/>
      <c r="E115" s="407"/>
      <c r="F115" s="500"/>
      <c r="G115" s="417"/>
      <c r="H115" s="418"/>
      <c r="I115" s="418">
        <f>'СМР Приняты СК П7'!I115</f>
        <v>0</v>
      </c>
      <c r="J115" s="429" t="s">
        <v>535</v>
      </c>
      <c r="K115" s="418" t="s">
        <v>482</v>
      </c>
      <c r="L115" s="418" t="s">
        <v>530</v>
      </c>
      <c r="M115" s="410"/>
      <c r="N115" s="410"/>
      <c r="O115" s="410"/>
      <c r="P115" s="410"/>
      <c r="Q115" s="410"/>
      <c r="R115" s="410"/>
      <c r="S115" s="410">
        <v>1</v>
      </c>
      <c r="T115" s="410"/>
      <c r="U115" s="410"/>
      <c r="V115" s="410"/>
      <c r="W115" s="410"/>
      <c r="X115" s="410"/>
      <c r="Y115" s="410"/>
      <c r="Z115" s="411">
        <f t="shared" si="18"/>
        <v>1</v>
      </c>
      <c r="AA115" s="412">
        <f t="shared" si="24"/>
        <v>0</v>
      </c>
      <c r="AB115" s="413">
        <f t="shared" si="23"/>
        <v>-1</v>
      </c>
      <c r="AC115" s="414"/>
      <c r="AD115" s="695">
        <f t="shared" si="19"/>
        <v>0</v>
      </c>
      <c r="AE115" s="474">
        <f t="shared" si="20"/>
        <v>0</v>
      </c>
      <c r="AF115" s="475">
        <f t="shared" si="21"/>
        <v>1</v>
      </c>
      <c r="AG115" s="487"/>
      <c r="AH115" s="488"/>
      <c r="AI115" s="488"/>
      <c r="AJ115" s="488"/>
      <c r="AK115" s="488"/>
      <c r="AL115" s="488"/>
      <c r="AM115" s="488"/>
      <c r="AN115" s="488"/>
      <c r="AO115" s="488"/>
      <c r="AP115" s="488"/>
      <c r="AQ115" s="488"/>
      <c r="AR115" s="488"/>
      <c r="AS115" s="488"/>
      <c r="AT115" s="488"/>
      <c r="AU115" s="488"/>
      <c r="AV115" s="488"/>
      <c r="AW115" s="488"/>
      <c r="AX115" s="488"/>
      <c r="AY115" s="488"/>
      <c r="AZ115" s="488"/>
      <c r="BA115" s="488"/>
      <c r="BB115" s="488"/>
      <c r="BC115" s="488"/>
      <c r="BD115" s="488"/>
      <c r="BE115" s="488"/>
      <c r="BF115" s="488"/>
      <c r="BG115" s="488"/>
    </row>
    <row r="116" spans="1:59" ht="30" hidden="1" outlineLevel="1">
      <c r="A116" s="405">
        <f t="shared" si="17"/>
        <v>104</v>
      </c>
      <c r="B116" s="497"/>
      <c r="C116" s="498"/>
      <c r="D116" s="407"/>
      <c r="E116" s="407"/>
      <c r="F116" s="500"/>
      <c r="G116" s="417"/>
      <c r="H116" s="418"/>
      <c r="I116" s="418">
        <f>'СМР Приняты СК П7'!I116</f>
        <v>0</v>
      </c>
      <c r="J116" s="429" t="s">
        <v>536</v>
      </c>
      <c r="K116" s="418" t="s">
        <v>482</v>
      </c>
      <c r="L116" s="418" t="s">
        <v>530</v>
      </c>
      <c r="M116" s="410"/>
      <c r="N116" s="410"/>
      <c r="O116" s="410"/>
      <c r="P116" s="410"/>
      <c r="Q116" s="410"/>
      <c r="R116" s="410"/>
      <c r="S116" s="410">
        <v>1</v>
      </c>
      <c r="T116" s="410"/>
      <c r="U116" s="410"/>
      <c r="V116" s="410"/>
      <c r="W116" s="410"/>
      <c r="X116" s="410"/>
      <c r="Y116" s="410"/>
      <c r="Z116" s="411">
        <f t="shared" si="18"/>
        <v>1</v>
      </c>
      <c r="AA116" s="412">
        <f t="shared" si="24"/>
        <v>0</v>
      </c>
      <c r="AB116" s="413">
        <f t="shared" si="23"/>
        <v>-1</v>
      </c>
      <c r="AC116" s="414"/>
      <c r="AD116" s="695">
        <f t="shared" si="19"/>
        <v>0</v>
      </c>
      <c r="AE116" s="474">
        <f t="shared" si="20"/>
        <v>0</v>
      </c>
      <c r="AF116" s="475">
        <f t="shared" si="21"/>
        <v>1</v>
      </c>
      <c r="AG116" s="487"/>
      <c r="AH116" s="488"/>
      <c r="AI116" s="488"/>
      <c r="AJ116" s="488"/>
      <c r="AK116" s="488"/>
      <c r="AL116" s="488"/>
      <c r="AM116" s="488"/>
      <c r="AN116" s="488"/>
      <c r="AO116" s="488"/>
      <c r="AP116" s="488"/>
      <c r="AQ116" s="488"/>
      <c r="AR116" s="488"/>
      <c r="AS116" s="488"/>
      <c r="AT116" s="488"/>
      <c r="AU116" s="488"/>
      <c r="AV116" s="488"/>
      <c r="AW116" s="488"/>
      <c r="AX116" s="488"/>
      <c r="AY116" s="488"/>
      <c r="AZ116" s="488"/>
      <c r="BA116" s="488"/>
      <c r="BB116" s="488"/>
      <c r="BC116" s="488"/>
      <c r="BD116" s="488"/>
      <c r="BE116" s="488"/>
      <c r="BF116" s="488"/>
      <c r="BG116" s="488"/>
    </row>
    <row r="117" spans="1:59" ht="30" hidden="1" outlineLevel="1">
      <c r="A117" s="405">
        <f t="shared" si="17"/>
        <v>105</v>
      </c>
      <c r="B117" s="497"/>
      <c r="C117" s="498"/>
      <c r="D117" s="407"/>
      <c r="E117" s="407"/>
      <c r="F117" s="500"/>
      <c r="G117" s="417"/>
      <c r="H117" s="418"/>
      <c r="I117" s="418">
        <f>'СМР Приняты СК П7'!I117</f>
        <v>0</v>
      </c>
      <c r="J117" s="429" t="s">
        <v>537</v>
      </c>
      <c r="K117" s="418" t="s">
        <v>482</v>
      </c>
      <c r="L117" s="418" t="s">
        <v>530</v>
      </c>
      <c r="M117" s="410"/>
      <c r="N117" s="410"/>
      <c r="O117" s="410"/>
      <c r="P117" s="410"/>
      <c r="Q117" s="410"/>
      <c r="R117" s="410"/>
      <c r="S117" s="410">
        <v>1</v>
      </c>
      <c r="T117" s="410"/>
      <c r="U117" s="410"/>
      <c r="V117" s="410"/>
      <c r="W117" s="410"/>
      <c r="X117" s="410"/>
      <c r="Y117" s="410"/>
      <c r="Z117" s="411">
        <f t="shared" si="18"/>
        <v>1</v>
      </c>
      <c r="AA117" s="412">
        <f t="shared" si="24"/>
        <v>0</v>
      </c>
      <c r="AB117" s="413">
        <f t="shared" si="23"/>
        <v>-1</v>
      </c>
      <c r="AC117" s="414"/>
      <c r="AD117" s="695">
        <f t="shared" si="19"/>
        <v>0</v>
      </c>
      <c r="AE117" s="474">
        <f t="shared" si="20"/>
        <v>0</v>
      </c>
      <c r="AF117" s="475">
        <f t="shared" si="21"/>
        <v>1</v>
      </c>
      <c r="AG117" s="487"/>
      <c r="AH117" s="488"/>
      <c r="AI117" s="488"/>
      <c r="AJ117" s="488"/>
      <c r="AK117" s="488"/>
      <c r="AL117" s="488"/>
      <c r="AM117" s="488"/>
      <c r="AN117" s="488"/>
      <c r="AO117" s="488"/>
      <c r="AP117" s="488"/>
      <c r="AQ117" s="488"/>
      <c r="AR117" s="488"/>
      <c r="AS117" s="488"/>
      <c r="AT117" s="488"/>
      <c r="AU117" s="488"/>
      <c r="AV117" s="488"/>
      <c r="AW117" s="488"/>
      <c r="AX117" s="488"/>
      <c r="AY117" s="488"/>
      <c r="AZ117" s="488"/>
      <c r="BA117" s="488"/>
      <c r="BB117" s="488"/>
      <c r="BC117" s="488"/>
      <c r="BD117" s="488"/>
      <c r="BE117" s="488"/>
      <c r="BF117" s="488"/>
      <c r="BG117" s="488"/>
    </row>
    <row r="118" spans="1:59" hidden="1" outlineLevel="1">
      <c r="A118" s="405">
        <f t="shared" si="17"/>
        <v>106</v>
      </c>
      <c r="B118" s="497"/>
      <c r="C118" s="498"/>
      <c r="D118" s="407"/>
      <c r="E118" s="407"/>
      <c r="F118" s="500"/>
      <c r="G118" s="417"/>
      <c r="H118" s="418"/>
      <c r="I118" s="418">
        <f>'СМР Приняты СК П7'!I118</f>
        <v>0</v>
      </c>
      <c r="J118" s="429" t="s">
        <v>540</v>
      </c>
      <c r="K118" s="418" t="s">
        <v>541</v>
      </c>
      <c r="L118" s="418" t="s">
        <v>530</v>
      </c>
      <c r="M118" s="410"/>
      <c r="N118" s="410"/>
      <c r="O118" s="410"/>
      <c r="P118" s="410"/>
      <c r="Q118" s="410"/>
      <c r="R118" s="410"/>
      <c r="S118" s="410">
        <v>1</v>
      </c>
      <c r="T118" s="410"/>
      <c r="U118" s="410"/>
      <c r="V118" s="410"/>
      <c r="W118" s="410"/>
      <c r="X118" s="410"/>
      <c r="Y118" s="410"/>
      <c r="Z118" s="411">
        <f t="shared" si="18"/>
        <v>1</v>
      </c>
      <c r="AA118" s="412">
        <f t="shared" si="24"/>
        <v>0</v>
      </c>
      <c r="AB118" s="413">
        <f t="shared" si="23"/>
        <v>-1</v>
      </c>
      <c r="AC118" s="414"/>
      <c r="AD118" s="695">
        <f t="shared" si="19"/>
        <v>0</v>
      </c>
      <c r="AE118" s="474">
        <f t="shared" si="20"/>
        <v>0</v>
      </c>
      <c r="AF118" s="475">
        <f t="shared" si="21"/>
        <v>1</v>
      </c>
      <c r="AG118" s="487"/>
      <c r="AH118" s="488"/>
      <c r="AI118" s="488"/>
      <c r="AJ118" s="488"/>
      <c r="AK118" s="488"/>
      <c r="AL118" s="488"/>
      <c r="AM118" s="488"/>
      <c r="AN118" s="488"/>
      <c r="AO118" s="488"/>
      <c r="AP118" s="488"/>
      <c r="AQ118" s="488"/>
      <c r="AR118" s="488"/>
      <c r="AS118" s="488"/>
      <c r="AT118" s="488"/>
      <c r="AU118" s="488"/>
      <c r="AV118" s="488"/>
      <c r="AW118" s="488"/>
      <c r="AX118" s="488"/>
      <c r="AY118" s="488"/>
      <c r="AZ118" s="488"/>
      <c r="BA118" s="488"/>
      <c r="BB118" s="488"/>
      <c r="BC118" s="488"/>
      <c r="BD118" s="488"/>
      <c r="BE118" s="488"/>
      <c r="BF118" s="488"/>
      <c r="BG118" s="488"/>
    </row>
    <row r="119" spans="1:59" hidden="1" outlineLevel="1">
      <c r="A119" s="405">
        <f t="shared" si="17"/>
        <v>107</v>
      </c>
      <c r="B119" s="497"/>
      <c r="C119" s="498"/>
      <c r="D119" s="407"/>
      <c r="E119" s="407"/>
      <c r="F119" s="500"/>
      <c r="G119" s="417"/>
      <c r="H119" s="418"/>
      <c r="I119" s="418">
        <f>'СМР Приняты СК П7'!I119</f>
        <v>0</v>
      </c>
      <c r="J119" s="429" t="s">
        <v>542</v>
      </c>
      <c r="K119" s="418" t="s">
        <v>541</v>
      </c>
      <c r="L119" s="418" t="s">
        <v>530</v>
      </c>
      <c r="M119" s="410"/>
      <c r="N119" s="410"/>
      <c r="O119" s="410"/>
      <c r="P119" s="410"/>
      <c r="Q119" s="410"/>
      <c r="R119" s="410"/>
      <c r="S119" s="410">
        <v>1</v>
      </c>
      <c r="T119" s="410"/>
      <c r="U119" s="410"/>
      <c r="V119" s="410"/>
      <c r="W119" s="410"/>
      <c r="X119" s="410"/>
      <c r="Y119" s="410"/>
      <c r="Z119" s="411">
        <f t="shared" si="18"/>
        <v>1</v>
      </c>
      <c r="AA119" s="412">
        <f t="shared" si="24"/>
        <v>0</v>
      </c>
      <c r="AB119" s="413">
        <f t="shared" si="23"/>
        <v>-1</v>
      </c>
      <c r="AC119" s="414"/>
      <c r="AD119" s="695">
        <f t="shared" si="19"/>
        <v>0</v>
      </c>
      <c r="AE119" s="474">
        <f t="shared" si="20"/>
        <v>0</v>
      </c>
      <c r="AF119" s="475">
        <f t="shared" si="21"/>
        <v>1</v>
      </c>
      <c r="AG119" s="487"/>
      <c r="AH119" s="488"/>
      <c r="AI119" s="488"/>
      <c r="AJ119" s="488"/>
      <c r="AK119" s="488"/>
      <c r="AL119" s="488"/>
      <c r="AM119" s="488"/>
      <c r="AN119" s="488"/>
      <c r="AO119" s="488"/>
      <c r="AP119" s="488"/>
      <c r="AQ119" s="488"/>
      <c r="AR119" s="488"/>
      <c r="AS119" s="488"/>
      <c r="AT119" s="488"/>
      <c r="AU119" s="488"/>
      <c r="AV119" s="488"/>
      <c r="AW119" s="488"/>
      <c r="AX119" s="488"/>
      <c r="AY119" s="488"/>
      <c r="AZ119" s="488"/>
      <c r="BA119" s="488"/>
      <c r="BB119" s="488"/>
      <c r="BC119" s="488"/>
      <c r="BD119" s="488"/>
      <c r="BE119" s="488"/>
      <c r="BF119" s="488"/>
      <c r="BG119" s="488"/>
    </row>
    <row r="120" spans="1:59" hidden="1" outlineLevel="1">
      <c r="A120" s="405">
        <f t="shared" si="17"/>
        <v>108</v>
      </c>
      <c r="B120" s="497"/>
      <c r="C120" s="498"/>
      <c r="D120" s="407"/>
      <c r="E120" s="407"/>
      <c r="F120" s="500"/>
      <c r="G120" s="417"/>
      <c r="H120" s="418"/>
      <c r="I120" s="418">
        <f>'СМР Приняты СК П7'!I120</f>
        <v>0</v>
      </c>
      <c r="J120" s="429" t="s">
        <v>544</v>
      </c>
      <c r="K120" s="418" t="s">
        <v>541</v>
      </c>
      <c r="L120" s="418" t="s">
        <v>543</v>
      </c>
      <c r="M120" s="410"/>
      <c r="N120" s="410"/>
      <c r="O120" s="410"/>
      <c r="P120" s="410"/>
      <c r="Q120" s="410"/>
      <c r="R120" s="410"/>
      <c r="S120" s="410">
        <v>60</v>
      </c>
      <c r="T120" s="410"/>
      <c r="U120" s="410"/>
      <c r="V120" s="410"/>
      <c r="W120" s="410"/>
      <c r="X120" s="410"/>
      <c r="Y120" s="410"/>
      <c r="Z120" s="411">
        <f t="shared" si="18"/>
        <v>60</v>
      </c>
      <c r="AA120" s="412">
        <f t="shared" si="24"/>
        <v>0</v>
      </c>
      <c r="AB120" s="413">
        <f t="shared" si="23"/>
        <v>-60</v>
      </c>
      <c r="AC120" s="414"/>
      <c r="AD120" s="695">
        <f t="shared" si="19"/>
        <v>0</v>
      </c>
      <c r="AE120" s="474">
        <f t="shared" si="20"/>
        <v>0</v>
      </c>
      <c r="AF120" s="475">
        <f t="shared" si="21"/>
        <v>60</v>
      </c>
      <c r="AG120" s="487"/>
      <c r="AH120" s="488"/>
      <c r="AI120" s="488"/>
      <c r="AJ120" s="488"/>
      <c r="AK120" s="488"/>
      <c r="AL120" s="488"/>
      <c r="AM120" s="488"/>
      <c r="AN120" s="488"/>
      <c r="AO120" s="488"/>
      <c r="AP120" s="488"/>
      <c r="AQ120" s="488"/>
      <c r="AR120" s="488"/>
      <c r="AS120" s="488"/>
      <c r="AT120" s="488"/>
      <c r="AU120" s="488"/>
      <c r="AV120" s="488"/>
      <c r="AW120" s="488"/>
      <c r="AX120" s="488"/>
      <c r="AY120" s="488"/>
      <c r="AZ120" s="488"/>
      <c r="BA120" s="488"/>
      <c r="BB120" s="488"/>
      <c r="BC120" s="488"/>
      <c r="BD120" s="488"/>
      <c r="BE120" s="488"/>
      <c r="BF120" s="488"/>
      <c r="BG120" s="488"/>
    </row>
    <row r="121" spans="1:59" hidden="1" outlineLevel="1">
      <c r="A121" s="405">
        <f t="shared" si="17"/>
        <v>109</v>
      </c>
      <c r="B121" s="497"/>
      <c r="C121" s="498"/>
      <c r="D121" s="407"/>
      <c r="E121" s="407"/>
      <c r="F121" s="500"/>
      <c r="G121" s="417"/>
      <c r="H121" s="418"/>
      <c r="I121" s="418">
        <f>'СМР Приняты СК П7'!I121</f>
        <v>0</v>
      </c>
      <c r="J121" s="429" t="s">
        <v>546</v>
      </c>
      <c r="K121" s="418" t="s">
        <v>482</v>
      </c>
      <c r="L121" s="418" t="s">
        <v>545</v>
      </c>
      <c r="M121" s="410"/>
      <c r="N121" s="410"/>
      <c r="O121" s="410"/>
      <c r="P121" s="410"/>
      <c r="Q121" s="410"/>
      <c r="R121" s="410"/>
      <c r="S121" s="410">
        <v>48</v>
      </c>
      <c r="T121" s="410"/>
      <c r="U121" s="410"/>
      <c r="V121" s="410"/>
      <c r="W121" s="410"/>
      <c r="X121" s="410"/>
      <c r="Y121" s="410"/>
      <c r="Z121" s="411">
        <f t="shared" si="18"/>
        <v>48</v>
      </c>
      <c r="AA121" s="412">
        <f t="shared" si="24"/>
        <v>0</v>
      </c>
      <c r="AB121" s="413">
        <f t="shared" si="23"/>
        <v>-48</v>
      </c>
      <c r="AC121" s="414"/>
      <c r="AD121" s="695">
        <f t="shared" si="19"/>
        <v>0</v>
      </c>
      <c r="AE121" s="474">
        <f t="shared" si="20"/>
        <v>0</v>
      </c>
      <c r="AF121" s="475">
        <f t="shared" si="21"/>
        <v>48</v>
      </c>
      <c r="AG121" s="487"/>
      <c r="AH121" s="488"/>
      <c r="AI121" s="488"/>
      <c r="AJ121" s="488"/>
      <c r="AK121" s="488"/>
      <c r="AL121" s="488"/>
      <c r="AM121" s="488"/>
      <c r="AN121" s="488"/>
      <c r="AO121" s="488"/>
      <c r="AP121" s="488"/>
      <c r="AQ121" s="488"/>
      <c r="AR121" s="488"/>
      <c r="AS121" s="488"/>
      <c r="AT121" s="488"/>
      <c r="AU121" s="488"/>
      <c r="AV121" s="488"/>
      <c r="AW121" s="488"/>
      <c r="AX121" s="488"/>
      <c r="AY121" s="488"/>
      <c r="AZ121" s="488"/>
      <c r="BA121" s="488"/>
      <c r="BB121" s="488"/>
      <c r="BC121" s="488"/>
      <c r="BD121" s="488"/>
      <c r="BE121" s="488"/>
      <c r="BF121" s="488"/>
      <c r="BG121" s="488"/>
    </row>
    <row r="122" spans="1:59" hidden="1" outlineLevel="1">
      <c r="A122" s="405">
        <f t="shared" si="17"/>
        <v>110</v>
      </c>
      <c r="B122" s="497"/>
      <c r="C122" s="498"/>
      <c r="D122" s="407"/>
      <c r="E122" s="407"/>
      <c r="F122" s="500"/>
      <c r="G122" s="417"/>
      <c r="H122" s="418"/>
      <c r="I122" s="418">
        <f>'СМР Приняты СК П7'!I122</f>
        <v>0</v>
      </c>
      <c r="J122" s="429" t="s">
        <v>548</v>
      </c>
      <c r="K122" s="418" t="s">
        <v>482</v>
      </c>
      <c r="L122" s="418" t="s">
        <v>547</v>
      </c>
      <c r="M122" s="410"/>
      <c r="N122" s="410"/>
      <c r="O122" s="410"/>
      <c r="P122" s="410"/>
      <c r="Q122" s="410"/>
      <c r="R122" s="410"/>
      <c r="S122" s="410">
        <v>4</v>
      </c>
      <c r="T122" s="410"/>
      <c r="U122" s="410"/>
      <c r="V122" s="410"/>
      <c r="W122" s="410"/>
      <c r="X122" s="410"/>
      <c r="Y122" s="410"/>
      <c r="Z122" s="411">
        <f t="shared" si="18"/>
        <v>4</v>
      </c>
      <c r="AA122" s="412">
        <f t="shared" si="24"/>
        <v>0</v>
      </c>
      <c r="AB122" s="413">
        <f t="shared" si="23"/>
        <v>-4</v>
      </c>
      <c r="AC122" s="414"/>
      <c r="AD122" s="695">
        <f t="shared" si="19"/>
        <v>0</v>
      </c>
      <c r="AE122" s="474">
        <f t="shared" si="20"/>
        <v>0</v>
      </c>
      <c r="AF122" s="475">
        <f t="shared" si="21"/>
        <v>4</v>
      </c>
      <c r="AG122" s="487"/>
      <c r="AH122" s="488"/>
      <c r="AI122" s="488"/>
      <c r="AJ122" s="488"/>
      <c r="AK122" s="488"/>
      <c r="AL122" s="488"/>
      <c r="AM122" s="488"/>
      <c r="AN122" s="488"/>
      <c r="AO122" s="488"/>
      <c r="AP122" s="488"/>
      <c r="AQ122" s="488"/>
      <c r="AR122" s="488"/>
      <c r="AS122" s="488"/>
      <c r="AT122" s="488"/>
      <c r="AU122" s="488"/>
      <c r="AV122" s="488"/>
      <c r="AW122" s="488"/>
      <c r="AX122" s="488"/>
      <c r="AY122" s="488"/>
      <c r="AZ122" s="488"/>
      <c r="BA122" s="488"/>
      <c r="BB122" s="488"/>
      <c r="BC122" s="488"/>
      <c r="BD122" s="488"/>
      <c r="BE122" s="488"/>
      <c r="BF122" s="488"/>
      <c r="BG122" s="488"/>
    </row>
    <row r="123" spans="1:59" hidden="1" outlineLevel="1">
      <c r="A123" s="405">
        <f t="shared" si="17"/>
        <v>111</v>
      </c>
      <c r="B123" s="497"/>
      <c r="C123" s="498"/>
      <c r="D123" s="407"/>
      <c r="E123" s="407"/>
      <c r="F123" s="500"/>
      <c r="G123" s="417"/>
      <c r="H123" s="418"/>
      <c r="I123" s="418">
        <f>'СМР Приняты СК П7'!I123</f>
        <v>0</v>
      </c>
      <c r="J123" s="429" t="s">
        <v>549</v>
      </c>
      <c r="K123" s="418" t="s">
        <v>482</v>
      </c>
      <c r="L123" s="418" t="s">
        <v>547</v>
      </c>
      <c r="M123" s="410"/>
      <c r="N123" s="410"/>
      <c r="O123" s="410"/>
      <c r="P123" s="410"/>
      <c r="Q123" s="410"/>
      <c r="R123" s="410"/>
      <c r="S123" s="410">
        <v>4</v>
      </c>
      <c r="T123" s="410"/>
      <c r="U123" s="410"/>
      <c r="V123" s="410"/>
      <c r="W123" s="410"/>
      <c r="X123" s="410"/>
      <c r="Y123" s="410"/>
      <c r="Z123" s="411">
        <f t="shared" si="18"/>
        <v>4</v>
      </c>
      <c r="AA123" s="412">
        <f t="shared" si="24"/>
        <v>0</v>
      </c>
      <c r="AB123" s="413">
        <f t="shared" si="23"/>
        <v>-4</v>
      </c>
      <c r="AC123" s="414"/>
      <c r="AD123" s="695">
        <f t="shared" si="19"/>
        <v>0</v>
      </c>
      <c r="AE123" s="474">
        <f t="shared" si="20"/>
        <v>0</v>
      </c>
      <c r="AF123" s="475">
        <f t="shared" si="21"/>
        <v>4</v>
      </c>
      <c r="AG123" s="487"/>
      <c r="AH123" s="488"/>
      <c r="AI123" s="488"/>
      <c r="AJ123" s="488"/>
      <c r="AK123" s="488"/>
      <c r="AL123" s="488"/>
      <c r="AM123" s="488"/>
      <c r="AN123" s="488"/>
      <c r="AO123" s="488"/>
      <c r="AP123" s="488"/>
      <c r="AQ123" s="488"/>
      <c r="AR123" s="488"/>
      <c r="AS123" s="488"/>
      <c r="AT123" s="488"/>
      <c r="AU123" s="488"/>
      <c r="AV123" s="488"/>
      <c r="AW123" s="488"/>
      <c r="AX123" s="488"/>
      <c r="AY123" s="488"/>
      <c r="AZ123" s="488"/>
      <c r="BA123" s="488"/>
      <c r="BB123" s="488"/>
      <c r="BC123" s="488"/>
      <c r="BD123" s="488"/>
      <c r="BE123" s="488"/>
      <c r="BF123" s="488"/>
      <c r="BG123" s="488"/>
    </row>
    <row r="124" spans="1:59" ht="45" hidden="1" outlineLevel="1">
      <c r="A124" s="405">
        <f t="shared" si="17"/>
        <v>112</v>
      </c>
      <c r="B124" s="497"/>
      <c r="C124" s="498"/>
      <c r="D124" s="407"/>
      <c r="E124" s="407"/>
      <c r="F124" s="500"/>
      <c r="G124" s="417"/>
      <c r="H124" s="418"/>
      <c r="I124" s="418">
        <f>'СМР Приняты СК П7'!I124</f>
        <v>0</v>
      </c>
      <c r="J124" s="429" t="s">
        <v>551</v>
      </c>
      <c r="K124" s="418" t="s">
        <v>482</v>
      </c>
      <c r="L124" s="418" t="s">
        <v>550</v>
      </c>
      <c r="M124" s="410"/>
      <c r="N124" s="410"/>
      <c r="O124" s="410"/>
      <c r="P124" s="410"/>
      <c r="Q124" s="410"/>
      <c r="R124" s="410"/>
      <c r="S124" s="410">
        <v>18</v>
      </c>
      <c r="T124" s="410"/>
      <c r="U124" s="410"/>
      <c r="V124" s="410"/>
      <c r="W124" s="410"/>
      <c r="X124" s="410"/>
      <c r="Y124" s="410"/>
      <c r="Z124" s="411">
        <f t="shared" si="18"/>
        <v>18</v>
      </c>
      <c r="AA124" s="412">
        <f t="shared" si="24"/>
        <v>0</v>
      </c>
      <c r="AB124" s="413">
        <f t="shared" si="23"/>
        <v>-18</v>
      </c>
      <c r="AC124" s="414"/>
      <c r="AD124" s="695">
        <f t="shared" si="19"/>
        <v>0</v>
      </c>
      <c r="AE124" s="474">
        <f t="shared" si="20"/>
        <v>0</v>
      </c>
      <c r="AF124" s="475">
        <f t="shared" si="21"/>
        <v>18</v>
      </c>
      <c r="AG124" s="487"/>
      <c r="AH124" s="488"/>
      <c r="AI124" s="488"/>
      <c r="AJ124" s="488"/>
      <c r="AK124" s="488"/>
      <c r="AL124" s="488"/>
      <c r="AM124" s="488"/>
      <c r="AN124" s="488"/>
      <c r="AO124" s="488"/>
      <c r="AP124" s="488"/>
      <c r="AQ124" s="488"/>
      <c r="AR124" s="488"/>
      <c r="AS124" s="488"/>
      <c r="AT124" s="488"/>
      <c r="AU124" s="488"/>
      <c r="AV124" s="488"/>
      <c r="AW124" s="488"/>
      <c r="AX124" s="488"/>
      <c r="AY124" s="488"/>
      <c r="AZ124" s="488"/>
      <c r="BA124" s="488"/>
      <c r="BB124" s="488"/>
      <c r="BC124" s="488"/>
      <c r="BD124" s="488"/>
      <c r="BE124" s="488"/>
      <c r="BF124" s="488"/>
      <c r="BG124" s="488"/>
    </row>
    <row r="125" spans="1:59" ht="30" hidden="1" outlineLevel="1">
      <c r="A125" s="405">
        <f t="shared" si="17"/>
        <v>113</v>
      </c>
      <c r="B125" s="497"/>
      <c r="C125" s="498"/>
      <c r="D125" s="407"/>
      <c r="E125" s="407"/>
      <c r="F125" s="500"/>
      <c r="G125" s="417"/>
      <c r="H125" s="418"/>
      <c r="I125" s="418">
        <f>'СМР Приняты СК П7'!I125</f>
        <v>0</v>
      </c>
      <c r="J125" s="429" t="s">
        <v>552</v>
      </c>
      <c r="K125" s="418" t="s">
        <v>482</v>
      </c>
      <c r="L125" s="418" t="s">
        <v>539</v>
      </c>
      <c r="M125" s="410"/>
      <c r="N125" s="410"/>
      <c r="O125" s="410"/>
      <c r="P125" s="410"/>
      <c r="Q125" s="410"/>
      <c r="R125" s="410"/>
      <c r="S125" s="410">
        <v>2</v>
      </c>
      <c r="T125" s="410"/>
      <c r="U125" s="410"/>
      <c r="V125" s="410"/>
      <c r="W125" s="410"/>
      <c r="X125" s="410"/>
      <c r="Y125" s="410"/>
      <c r="Z125" s="411">
        <f t="shared" si="18"/>
        <v>2</v>
      </c>
      <c r="AA125" s="412">
        <f t="shared" si="24"/>
        <v>0</v>
      </c>
      <c r="AB125" s="413">
        <f t="shared" si="23"/>
        <v>-2</v>
      </c>
      <c r="AC125" s="414"/>
      <c r="AD125" s="695">
        <f t="shared" si="19"/>
        <v>0</v>
      </c>
      <c r="AE125" s="474">
        <f t="shared" si="20"/>
        <v>0</v>
      </c>
      <c r="AF125" s="475">
        <f t="shared" si="21"/>
        <v>2</v>
      </c>
      <c r="AG125" s="487"/>
      <c r="AH125" s="488"/>
      <c r="AI125" s="488"/>
      <c r="AJ125" s="488"/>
      <c r="AK125" s="488"/>
      <c r="AL125" s="488"/>
      <c r="AM125" s="488"/>
      <c r="AN125" s="488"/>
      <c r="AO125" s="488"/>
      <c r="AP125" s="488"/>
      <c r="AQ125" s="488"/>
      <c r="AR125" s="488"/>
      <c r="AS125" s="488"/>
      <c r="AT125" s="488"/>
      <c r="AU125" s="488"/>
      <c r="AV125" s="488"/>
      <c r="AW125" s="488"/>
      <c r="AX125" s="488"/>
      <c r="AY125" s="488"/>
      <c r="AZ125" s="488"/>
      <c r="BA125" s="488"/>
      <c r="BB125" s="488"/>
      <c r="BC125" s="488"/>
      <c r="BD125" s="488"/>
      <c r="BE125" s="488"/>
      <c r="BF125" s="488"/>
      <c r="BG125" s="488"/>
    </row>
    <row r="126" spans="1:59" hidden="1" outlineLevel="1">
      <c r="A126" s="405">
        <f t="shared" si="17"/>
        <v>114</v>
      </c>
      <c r="B126" s="497"/>
      <c r="C126" s="498"/>
      <c r="D126" s="407"/>
      <c r="E126" s="407"/>
      <c r="F126" s="500"/>
      <c r="G126" s="417"/>
      <c r="H126" s="418"/>
      <c r="I126" s="418">
        <f>'СМР Приняты СК П7'!I126</f>
        <v>0</v>
      </c>
      <c r="J126" s="429" t="s">
        <v>553</v>
      </c>
      <c r="K126" s="418" t="s">
        <v>482</v>
      </c>
      <c r="L126" s="418" t="s">
        <v>539</v>
      </c>
      <c r="M126" s="410"/>
      <c r="N126" s="410"/>
      <c r="O126" s="410"/>
      <c r="P126" s="410"/>
      <c r="Q126" s="410"/>
      <c r="R126" s="410"/>
      <c r="S126" s="410">
        <v>2</v>
      </c>
      <c r="T126" s="410"/>
      <c r="U126" s="410"/>
      <c r="V126" s="410"/>
      <c r="W126" s="410"/>
      <c r="X126" s="410"/>
      <c r="Y126" s="410"/>
      <c r="Z126" s="411">
        <f t="shared" si="18"/>
        <v>2</v>
      </c>
      <c r="AA126" s="412">
        <f t="shared" si="24"/>
        <v>0</v>
      </c>
      <c r="AB126" s="413">
        <f t="shared" si="23"/>
        <v>-2</v>
      </c>
      <c r="AC126" s="414"/>
      <c r="AD126" s="695">
        <f t="shared" si="19"/>
        <v>0</v>
      </c>
      <c r="AE126" s="474">
        <f t="shared" si="20"/>
        <v>0</v>
      </c>
      <c r="AF126" s="475">
        <f t="shared" si="21"/>
        <v>2</v>
      </c>
      <c r="AG126" s="487"/>
      <c r="AH126" s="488"/>
      <c r="AI126" s="488"/>
      <c r="AJ126" s="488"/>
      <c r="AK126" s="488"/>
      <c r="AL126" s="488"/>
      <c r="AM126" s="488"/>
      <c r="AN126" s="488"/>
      <c r="AO126" s="488"/>
      <c r="AP126" s="488"/>
      <c r="AQ126" s="488"/>
      <c r="AR126" s="488"/>
      <c r="AS126" s="488"/>
      <c r="AT126" s="488"/>
      <c r="AU126" s="488"/>
      <c r="AV126" s="488"/>
      <c r="AW126" s="488"/>
      <c r="AX126" s="488"/>
      <c r="AY126" s="488"/>
      <c r="AZ126" s="488"/>
      <c r="BA126" s="488"/>
      <c r="BB126" s="488"/>
      <c r="BC126" s="488"/>
      <c r="BD126" s="488"/>
      <c r="BE126" s="488"/>
      <c r="BF126" s="488"/>
      <c r="BG126" s="488"/>
    </row>
    <row r="127" spans="1:59" collapsed="1">
      <c r="A127" s="405">
        <f t="shared" si="17"/>
        <v>115</v>
      </c>
      <c r="B127" s="497"/>
      <c r="C127" s="498"/>
      <c r="D127" s="407"/>
      <c r="E127" s="407"/>
      <c r="F127" s="500" t="s">
        <v>525</v>
      </c>
      <c r="G127" s="417" t="s">
        <v>291</v>
      </c>
      <c r="H127" s="418">
        <v>52</v>
      </c>
      <c r="I127" s="418">
        <f>'СМР Приняты СК П7'!I127</f>
        <v>1.0860000000000001</v>
      </c>
      <c r="J127" s="429" t="s">
        <v>554</v>
      </c>
      <c r="K127" s="418" t="s">
        <v>291</v>
      </c>
      <c r="L127" s="418" t="s">
        <v>539</v>
      </c>
      <c r="M127" s="410"/>
      <c r="N127" s="410"/>
      <c r="O127" s="410"/>
      <c r="P127" s="410"/>
      <c r="Q127" s="410"/>
      <c r="R127" s="410"/>
      <c r="S127" s="410">
        <v>2</v>
      </c>
      <c r="T127" s="410"/>
      <c r="U127" s="410"/>
      <c r="V127" s="410"/>
      <c r="W127" s="410"/>
      <c r="X127" s="410"/>
      <c r="Y127" s="410"/>
      <c r="Z127" s="411">
        <f t="shared" si="18"/>
        <v>2</v>
      </c>
      <c r="AA127" s="412">
        <f t="shared" si="24"/>
        <v>0</v>
      </c>
      <c r="AB127" s="413">
        <f t="shared" si="23"/>
        <v>-2</v>
      </c>
      <c r="AC127" s="414"/>
      <c r="AD127" s="695">
        <f t="shared" si="19"/>
        <v>0</v>
      </c>
      <c r="AE127" s="474">
        <f t="shared" si="20"/>
        <v>0</v>
      </c>
      <c r="AF127" s="475">
        <f t="shared" si="21"/>
        <v>2</v>
      </c>
      <c r="AG127" s="487"/>
      <c r="AH127" s="488"/>
      <c r="AI127" s="488"/>
      <c r="AJ127" s="488"/>
      <c r="AK127" s="488"/>
      <c r="AL127" s="488"/>
      <c r="AM127" s="488"/>
      <c r="AN127" s="488"/>
      <c r="AO127" s="488"/>
      <c r="AP127" s="488"/>
      <c r="AQ127" s="488"/>
      <c r="AR127" s="488"/>
      <c r="AS127" s="488"/>
      <c r="AT127" s="488"/>
      <c r="AU127" s="488"/>
      <c r="AV127" s="488"/>
      <c r="AW127" s="488"/>
      <c r="AX127" s="488"/>
      <c r="AY127" s="488"/>
      <c r="AZ127" s="488"/>
      <c r="BA127" s="488"/>
      <c r="BB127" s="488"/>
      <c r="BC127" s="488"/>
      <c r="BD127" s="488"/>
      <c r="BE127" s="488"/>
      <c r="BF127" s="488"/>
      <c r="BG127" s="488"/>
    </row>
    <row r="128" spans="1:59" hidden="1" outlineLevel="1">
      <c r="A128" s="405">
        <f t="shared" si="17"/>
        <v>116</v>
      </c>
      <c r="B128" s="497"/>
      <c r="C128" s="498"/>
      <c r="D128" s="407"/>
      <c r="E128" s="407"/>
      <c r="F128" s="500"/>
      <c r="G128" s="417"/>
      <c r="H128" s="418"/>
      <c r="I128" s="418">
        <f>'СМР Приняты СК П7'!I128</f>
        <v>0</v>
      </c>
      <c r="J128" s="429" t="s">
        <v>555</v>
      </c>
      <c r="K128" s="418"/>
      <c r="L128" s="418">
        <v>48</v>
      </c>
      <c r="M128" s="410"/>
      <c r="N128" s="410"/>
      <c r="O128" s="410"/>
      <c r="P128" s="410"/>
      <c r="Q128" s="410"/>
      <c r="R128" s="410"/>
      <c r="S128" s="410">
        <v>48</v>
      </c>
      <c r="T128" s="410"/>
      <c r="U128" s="410"/>
      <c r="V128" s="410"/>
      <c r="W128" s="410"/>
      <c r="X128" s="410"/>
      <c r="Y128" s="410"/>
      <c r="Z128" s="411">
        <f t="shared" si="18"/>
        <v>48</v>
      </c>
      <c r="AA128" s="412">
        <f t="shared" si="2"/>
        <v>-48</v>
      </c>
      <c r="AB128" s="413">
        <f t="shared" si="23"/>
        <v>-48</v>
      </c>
      <c r="AC128" s="414"/>
      <c r="AD128" s="695">
        <f t="shared" si="19"/>
        <v>0</v>
      </c>
      <c r="AE128" s="474">
        <f t="shared" si="20"/>
        <v>0</v>
      </c>
      <c r="AF128" s="475">
        <f t="shared" si="21"/>
        <v>48</v>
      </c>
      <c r="AG128" s="487"/>
      <c r="AH128" s="488"/>
      <c r="AI128" s="488"/>
      <c r="AJ128" s="488"/>
      <c r="AK128" s="488"/>
      <c r="AL128" s="488"/>
      <c r="AM128" s="488"/>
      <c r="AN128" s="488"/>
      <c r="AO128" s="488"/>
      <c r="AP128" s="488"/>
      <c r="AQ128" s="488"/>
      <c r="AR128" s="488"/>
      <c r="AS128" s="488"/>
      <c r="AT128" s="488"/>
      <c r="AU128" s="488"/>
      <c r="AV128" s="488"/>
      <c r="AW128" s="488"/>
      <c r="AX128" s="488"/>
      <c r="AY128" s="488"/>
      <c r="AZ128" s="488"/>
      <c r="BA128" s="488"/>
      <c r="BB128" s="488"/>
      <c r="BC128" s="488"/>
      <c r="BD128" s="488"/>
      <c r="BE128" s="488"/>
      <c r="BF128" s="488"/>
      <c r="BG128" s="488"/>
    </row>
    <row r="129" spans="1:59">
      <c r="A129" s="405">
        <f t="shared" si="17"/>
        <v>117</v>
      </c>
      <c r="B129" s="497"/>
      <c r="C129" s="498"/>
      <c r="D129" s="407"/>
      <c r="E129" s="407"/>
      <c r="F129" s="500" t="s">
        <v>526</v>
      </c>
      <c r="G129" s="417" t="s">
        <v>291</v>
      </c>
      <c r="H129" s="418">
        <v>46</v>
      </c>
      <c r="I129" s="418">
        <f>'СМР Приняты СК П7'!I129</f>
        <v>0.23300000000000001</v>
      </c>
      <c r="J129" s="429"/>
      <c r="K129" s="418"/>
      <c r="L129" s="418"/>
      <c r="M129" s="410"/>
      <c r="N129" s="410"/>
      <c r="O129" s="410"/>
      <c r="P129" s="410"/>
      <c r="Q129" s="410"/>
      <c r="R129" s="410"/>
      <c r="S129" s="410"/>
      <c r="T129" s="410"/>
      <c r="U129" s="410"/>
      <c r="V129" s="410"/>
      <c r="W129" s="410"/>
      <c r="X129" s="410"/>
      <c r="Y129" s="410"/>
      <c r="Z129" s="411">
        <f t="shared" si="18"/>
        <v>0</v>
      </c>
      <c r="AA129" s="412">
        <f t="shared" si="2"/>
        <v>46</v>
      </c>
      <c r="AB129" s="413">
        <f t="shared" si="23"/>
        <v>0</v>
      </c>
      <c r="AC129" s="414"/>
      <c r="AD129" s="695">
        <f t="shared" si="19"/>
        <v>0</v>
      </c>
      <c r="AE129" s="474">
        <f t="shared" si="20"/>
        <v>0</v>
      </c>
      <c r="AF129" s="475">
        <f t="shared" si="21"/>
        <v>0</v>
      </c>
      <c r="AG129" s="487"/>
      <c r="AH129" s="488"/>
      <c r="AI129" s="488"/>
      <c r="AJ129" s="488"/>
      <c r="AK129" s="488"/>
      <c r="AL129" s="488"/>
      <c r="AM129" s="488"/>
      <c r="AN129" s="488"/>
      <c r="AO129" s="488"/>
      <c r="AP129" s="488"/>
      <c r="AQ129" s="488"/>
      <c r="AR129" s="488"/>
      <c r="AS129" s="488"/>
      <c r="AT129" s="488"/>
      <c r="AU129" s="488"/>
      <c r="AV129" s="488"/>
      <c r="AW129" s="488"/>
      <c r="AX129" s="488"/>
      <c r="AY129" s="488"/>
      <c r="AZ129" s="488"/>
      <c r="BA129" s="488"/>
      <c r="BB129" s="488"/>
      <c r="BC129" s="488"/>
      <c r="BD129" s="488"/>
      <c r="BE129" s="488"/>
      <c r="BF129" s="488"/>
      <c r="BG129" s="488"/>
    </row>
    <row r="130" spans="1:59">
      <c r="A130" s="405">
        <f t="shared" si="17"/>
        <v>118</v>
      </c>
      <c r="B130" s="497"/>
      <c r="C130" s="498"/>
      <c r="D130" s="407"/>
      <c r="E130" s="407"/>
      <c r="F130" s="500" t="s">
        <v>526</v>
      </c>
      <c r="G130" s="417" t="s">
        <v>291</v>
      </c>
      <c r="H130" s="418">
        <v>46</v>
      </c>
      <c r="I130" s="418">
        <f>'СМР Приняты СК П7'!I130</f>
        <v>0</v>
      </c>
      <c r="J130" s="429"/>
      <c r="K130" s="418"/>
      <c r="L130" s="418"/>
      <c r="M130" s="410"/>
      <c r="N130" s="410"/>
      <c r="O130" s="410"/>
      <c r="P130" s="410"/>
      <c r="Q130" s="410"/>
      <c r="R130" s="410"/>
      <c r="S130" s="410"/>
      <c r="T130" s="410"/>
      <c r="U130" s="410"/>
      <c r="V130" s="410"/>
      <c r="W130" s="410"/>
      <c r="X130" s="410"/>
      <c r="Y130" s="410"/>
      <c r="Z130" s="411">
        <f t="shared" si="18"/>
        <v>0</v>
      </c>
      <c r="AA130" s="412">
        <f t="shared" si="2"/>
        <v>46</v>
      </c>
      <c r="AB130" s="413">
        <f t="shared" si="23"/>
        <v>0</v>
      </c>
      <c r="AC130" s="414"/>
      <c r="AD130" s="695">
        <f t="shared" si="19"/>
        <v>0</v>
      </c>
      <c r="AE130" s="474">
        <f t="shared" si="20"/>
        <v>0</v>
      </c>
      <c r="AF130" s="475">
        <f t="shared" si="21"/>
        <v>0</v>
      </c>
      <c r="AG130" s="487"/>
      <c r="AH130" s="488"/>
      <c r="AI130" s="488"/>
      <c r="AJ130" s="488"/>
      <c r="AK130" s="488"/>
      <c r="AL130" s="488"/>
      <c r="AM130" s="488"/>
      <c r="AN130" s="488"/>
      <c r="AO130" s="488"/>
      <c r="AP130" s="488"/>
      <c r="AQ130" s="488"/>
      <c r="AR130" s="488"/>
      <c r="AS130" s="488"/>
      <c r="AT130" s="488"/>
      <c r="AU130" s="488"/>
      <c r="AV130" s="488"/>
      <c r="AW130" s="488"/>
      <c r="AX130" s="488"/>
      <c r="AY130" s="488"/>
      <c r="AZ130" s="488"/>
      <c r="BA130" s="488"/>
      <c r="BB130" s="488"/>
      <c r="BC130" s="488"/>
      <c r="BD130" s="488"/>
      <c r="BE130" s="488"/>
      <c r="BF130" s="488"/>
      <c r="BG130" s="488"/>
    </row>
    <row r="131" spans="1:59">
      <c r="A131" s="405">
        <f t="shared" si="17"/>
        <v>119</v>
      </c>
      <c r="B131" s="497"/>
      <c r="C131" s="498"/>
      <c r="D131" s="407"/>
      <c r="E131" s="407"/>
      <c r="F131" s="500" t="s">
        <v>527</v>
      </c>
      <c r="G131" s="417"/>
      <c r="H131" s="418"/>
      <c r="I131" s="418">
        <f>'СМР Приняты СК П7'!I131</f>
        <v>0</v>
      </c>
      <c r="J131" s="429"/>
      <c r="K131" s="418"/>
      <c r="L131" s="418"/>
      <c r="M131" s="410"/>
      <c r="N131" s="410"/>
      <c r="O131" s="410"/>
      <c r="P131" s="410"/>
      <c r="Q131" s="410"/>
      <c r="R131" s="410"/>
      <c r="S131" s="410"/>
      <c r="T131" s="410"/>
      <c r="U131" s="410"/>
      <c r="V131" s="410"/>
      <c r="W131" s="410"/>
      <c r="X131" s="410"/>
      <c r="Y131" s="410"/>
      <c r="Z131" s="411">
        <f t="shared" si="18"/>
        <v>0</v>
      </c>
      <c r="AA131" s="412">
        <f t="shared" si="2"/>
        <v>0</v>
      </c>
      <c r="AB131" s="413">
        <f t="shared" si="23"/>
        <v>0</v>
      </c>
      <c r="AC131" s="414"/>
      <c r="AD131" s="695">
        <f t="shared" si="19"/>
        <v>0</v>
      </c>
      <c r="AE131" s="474">
        <f t="shared" si="20"/>
        <v>0</v>
      </c>
      <c r="AF131" s="475">
        <f t="shared" si="21"/>
        <v>0</v>
      </c>
      <c r="AG131" s="487"/>
      <c r="AH131" s="488"/>
      <c r="AI131" s="488"/>
      <c r="AJ131" s="488"/>
      <c r="AK131" s="488"/>
      <c r="AL131" s="488"/>
      <c r="AM131" s="488"/>
      <c r="AN131" s="488"/>
      <c r="AO131" s="488"/>
      <c r="AP131" s="488"/>
      <c r="AQ131" s="488"/>
      <c r="AR131" s="488"/>
      <c r="AS131" s="488"/>
      <c r="AT131" s="488"/>
      <c r="AU131" s="488"/>
      <c r="AV131" s="488"/>
      <c r="AW131" s="488"/>
      <c r="AX131" s="488"/>
      <c r="AY131" s="488"/>
      <c r="AZ131" s="488"/>
      <c r="BA131" s="488"/>
      <c r="BB131" s="488"/>
      <c r="BC131" s="488"/>
      <c r="BD131" s="488"/>
      <c r="BE131" s="488"/>
      <c r="BF131" s="488"/>
      <c r="BG131" s="488"/>
    </row>
    <row r="132" spans="1:59">
      <c r="A132" s="405">
        <f t="shared" si="17"/>
        <v>120</v>
      </c>
      <c r="B132" s="497"/>
      <c r="C132" s="498"/>
      <c r="D132" s="407"/>
      <c r="E132" s="407"/>
      <c r="F132" s="500" t="s">
        <v>528</v>
      </c>
      <c r="G132" s="417"/>
      <c r="H132" s="418">
        <v>4.4000000000000004</v>
      </c>
      <c r="I132" s="418">
        <f>'СМР Приняты СК П7'!I132</f>
        <v>2.806</v>
      </c>
      <c r="J132" s="429" t="s">
        <v>527</v>
      </c>
      <c r="K132" s="418" t="s">
        <v>289</v>
      </c>
      <c r="L132" s="418">
        <v>1</v>
      </c>
      <c r="M132" s="410"/>
      <c r="N132" s="410"/>
      <c r="O132" s="410"/>
      <c r="P132" s="410"/>
      <c r="Q132" s="410"/>
      <c r="R132" s="410"/>
      <c r="S132" s="410"/>
      <c r="T132" s="410"/>
      <c r="U132" s="410"/>
      <c r="V132" s="410">
        <v>1</v>
      </c>
      <c r="W132" s="410"/>
      <c r="X132" s="410"/>
      <c r="Y132" s="410"/>
      <c r="Z132" s="411">
        <f t="shared" si="18"/>
        <v>1</v>
      </c>
      <c r="AA132" s="412">
        <f t="shared" si="2"/>
        <v>3.4000000000000004</v>
      </c>
      <c r="AB132" s="413">
        <f t="shared" si="23"/>
        <v>-1</v>
      </c>
      <c r="AC132" s="414"/>
      <c r="AD132" s="695">
        <f t="shared" si="19"/>
        <v>0</v>
      </c>
      <c r="AE132" s="474">
        <f t="shared" si="20"/>
        <v>0</v>
      </c>
      <c r="AF132" s="475">
        <f t="shared" si="21"/>
        <v>1</v>
      </c>
      <c r="AG132" s="487"/>
      <c r="AH132" s="488"/>
      <c r="AI132" s="488"/>
      <c r="AJ132" s="488"/>
      <c r="AK132" s="488"/>
      <c r="AL132" s="488"/>
      <c r="AM132" s="488"/>
      <c r="AN132" s="488"/>
      <c r="AO132" s="488"/>
      <c r="AP132" s="488"/>
      <c r="AQ132" s="488"/>
      <c r="AR132" s="488"/>
      <c r="AS132" s="488"/>
      <c r="AT132" s="488"/>
      <c r="AU132" s="488"/>
      <c r="AV132" s="488"/>
      <c r="AW132" s="488"/>
      <c r="AX132" s="488"/>
      <c r="AY132" s="488"/>
      <c r="AZ132" s="488"/>
      <c r="BA132" s="488"/>
      <c r="BB132" s="488"/>
      <c r="BC132" s="488"/>
      <c r="BD132" s="488"/>
      <c r="BE132" s="488"/>
      <c r="BF132" s="488"/>
      <c r="BG132" s="488"/>
    </row>
    <row r="133" spans="1:59" ht="30">
      <c r="A133" s="405">
        <f t="shared" si="17"/>
        <v>121</v>
      </c>
      <c r="B133" s="497" t="s">
        <v>81</v>
      </c>
      <c r="C133" s="498" t="s">
        <v>82</v>
      </c>
      <c r="D133" s="407" t="s">
        <v>291</v>
      </c>
      <c r="E133" s="407">
        <v>58.6</v>
      </c>
      <c r="F133" s="499" t="s">
        <v>82</v>
      </c>
      <c r="G133" s="409" t="s">
        <v>291</v>
      </c>
      <c r="H133" s="410">
        <v>58.6</v>
      </c>
      <c r="I133" s="410">
        <f>'СМР Приняты СК П7'!I133</f>
        <v>1.0860000000000001</v>
      </c>
      <c r="J133" s="410"/>
      <c r="K133" s="410" t="s">
        <v>291</v>
      </c>
      <c r="L133" s="410">
        <v>4.4000000000000004</v>
      </c>
      <c r="M133" s="410"/>
      <c r="N133" s="410"/>
      <c r="O133" s="410"/>
      <c r="P133" s="410"/>
      <c r="Q133" s="410"/>
      <c r="R133" s="410"/>
      <c r="S133" s="410"/>
      <c r="T133" s="410">
        <v>4.4000000000000004</v>
      </c>
      <c r="U133" s="410"/>
      <c r="V133" s="410"/>
      <c r="W133" s="410"/>
      <c r="X133" s="410"/>
      <c r="Y133" s="410"/>
      <c r="Z133" s="411">
        <f t="shared" si="18"/>
        <v>4.4000000000000004</v>
      </c>
      <c r="AA133" s="412">
        <f t="shared" si="2"/>
        <v>54.2</v>
      </c>
      <c r="AB133" s="413">
        <f t="shared" si="23"/>
        <v>54.2</v>
      </c>
      <c r="AC133" s="414"/>
      <c r="AD133" s="695">
        <f t="shared" si="19"/>
        <v>0</v>
      </c>
      <c r="AE133" s="474">
        <f t="shared" si="20"/>
        <v>0</v>
      </c>
      <c r="AF133" s="475">
        <f t="shared" si="21"/>
        <v>4.4000000000000004</v>
      </c>
      <c r="AG133" s="487"/>
      <c r="AH133" s="488"/>
      <c r="AI133" s="488"/>
      <c r="AJ133" s="488"/>
      <c r="AK133" s="488"/>
      <c r="AL133" s="488"/>
      <c r="AM133" s="488"/>
      <c r="AN133" s="488"/>
      <c r="AO133" s="488"/>
      <c r="AP133" s="488"/>
      <c r="AQ133" s="488"/>
      <c r="AR133" s="488"/>
      <c r="AS133" s="488"/>
      <c r="AT133" s="488"/>
      <c r="AU133" s="488"/>
      <c r="AV133" s="488"/>
      <c r="AW133" s="488"/>
      <c r="AX133" s="488"/>
      <c r="AY133" s="488"/>
      <c r="AZ133" s="488"/>
      <c r="BA133" s="488"/>
      <c r="BB133" s="488"/>
      <c r="BC133" s="488"/>
      <c r="BD133" s="488"/>
      <c r="BE133" s="488"/>
      <c r="BF133" s="488"/>
      <c r="BG133" s="488"/>
    </row>
    <row r="134" spans="1:59" ht="45">
      <c r="A134" s="405">
        <f t="shared" si="17"/>
        <v>122</v>
      </c>
      <c r="B134" s="497" t="s">
        <v>83</v>
      </c>
      <c r="C134" s="498" t="s">
        <v>84</v>
      </c>
      <c r="D134" s="407" t="s">
        <v>291</v>
      </c>
      <c r="E134" s="407">
        <v>0</v>
      </c>
      <c r="F134" s="499" t="s">
        <v>84</v>
      </c>
      <c r="G134" s="409" t="s">
        <v>291</v>
      </c>
      <c r="H134" s="410">
        <v>0</v>
      </c>
      <c r="I134" s="410">
        <f>'СМР Приняты СК П7'!I134</f>
        <v>2.4289999999999998</v>
      </c>
      <c r="J134" s="410"/>
      <c r="K134" s="410" t="s">
        <v>291</v>
      </c>
      <c r="L134" s="410"/>
      <c r="M134" s="410"/>
      <c r="N134" s="410"/>
      <c r="O134" s="410"/>
      <c r="P134" s="410"/>
      <c r="Q134" s="410"/>
      <c r="R134" s="410">
        <v>50</v>
      </c>
      <c r="S134" s="410"/>
      <c r="T134" s="410"/>
      <c r="U134" s="410"/>
      <c r="V134" s="410"/>
      <c r="W134" s="410"/>
      <c r="X134" s="410"/>
      <c r="Y134" s="410"/>
      <c r="Z134" s="411">
        <f t="shared" si="18"/>
        <v>50</v>
      </c>
      <c r="AA134" s="412">
        <f t="shared" si="2"/>
        <v>-50</v>
      </c>
      <c r="AB134" s="413">
        <f t="shared" si="23"/>
        <v>-50</v>
      </c>
      <c r="AC134" s="414"/>
      <c r="AD134" s="695">
        <f t="shared" si="19"/>
        <v>0</v>
      </c>
      <c r="AE134" s="474">
        <f t="shared" si="20"/>
        <v>0</v>
      </c>
      <c r="AF134" s="475">
        <f t="shared" si="21"/>
        <v>50</v>
      </c>
      <c r="AG134" s="487"/>
      <c r="AH134" s="488"/>
      <c r="AI134" s="488"/>
      <c r="AJ134" s="488"/>
      <c r="AK134" s="488"/>
      <c r="AL134" s="488"/>
      <c r="AM134" s="488"/>
      <c r="AN134" s="488"/>
      <c r="AO134" s="488"/>
      <c r="AP134" s="488"/>
      <c r="AQ134" s="488"/>
      <c r="AR134" s="488"/>
      <c r="AS134" s="488"/>
      <c r="AT134" s="488"/>
      <c r="AU134" s="488"/>
      <c r="AV134" s="488"/>
      <c r="AW134" s="488"/>
      <c r="AX134" s="488"/>
      <c r="AY134" s="488"/>
      <c r="AZ134" s="488"/>
      <c r="BA134" s="488"/>
      <c r="BB134" s="488"/>
      <c r="BC134" s="488"/>
      <c r="BD134" s="488"/>
      <c r="BE134" s="488"/>
      <c r="BF134" s="488"/>
      <c r="BG134" s="488"/>
    </row>
    <row r="135" spans="1:59" ht="30">
      <c r="A135" s="405">
        <f t="shared" si="17"/>
        <v>123</v>
      </c>
      <c r="B135" s="497" t="s">
        <v>85</v>
      </c>
      <c r="C135" s="498" t="s">
        <v>86</v>
      </c>
      <c r="D135" s="407" t="s">
        <v>294</v>
      </c>
      <c r="E135" s="407">
        <v>2</v>
      </c>
      <c r="F135" s="499" t="s">
        <v>86</v>
      </c>
      <c r="G135" s="409" t="s">
        <v>294</v>
      </c>
      <c r="H135" s="410">
        <v>2</v>
      </c>
      <c r="I135" s="410">
        <f>'СМР Приняты СК П7'!I135</f>
        <v>36.869</v>
      </c>
      <c r="J135" s="410"/>
      <c r="K135" s="410" t="s">
        <v>294</v>
      </c>
      <c r="L135" s="410"/>
      <c r="M135" s="410"/>
      <c r="N135" s="410"/>
      <c r="O135" s="410"/>
      <c r="P135" s="410"/>
      <c r="Q135" s="410"/>
      <c r="R135" s="410"/>
      <c r="S135" s="410"/>
      <c r="T135" s="410"/>
      <c r="U135" s="410"/>
      <c r="V135" s="410"/>
      <c r="W135" s="410"/>
      <c r="X135" s="410"/>
      <c r="Y135" s="410"/>
      <c r="Z135" s="411">
        <f t="shared" si="18"/>
        <v>0</v>
      </c>
      <c r="AA135" s="412">
        <f t="shared" si="2"/>
        <v>2</v>
      </c>
      <c r="AB135" s="413">
        <f t="shared" si="23"/>
        <v>2</v>
      </c>
      <c r="AC135" s="414"/>
      <c r="AD135" s="695">
        <f t="shared" si="19"/>
        <v>0</v>
      </c>
      <c r="AE135" s="474">
        <f t="shared" si="20"/>
        <v>0</v>
      </c>
      <c r="AF135" s="475">
        <f t="shared" si="21"/>
        <v>0</v>
      </c>
      <c r="AG135" s="487"/>
      <c r="AH135" s="488"/>
      <c r="AI135" s="488"/>
      <c r="AJ135" s="488"/>
      <c r="AK135" s="488"/>
      <c r="AL135" s="488"/>
      <c r="AM135" s="488"/>
      <c r="AN135" s="488"/>
      <c r="AO135" s="488"/>
      <c r="AP135" s="488"/>
      <c r="AQ135" s="488"/>
      <c r="AR135" s="488"/>
      <c r="AS135" s="488"/>
      <c r="AT135" s="488"/>
      <c r="AU135" s="488"/>
      <c r="AV135" s="488"/>
      <c r="AW135" s="488"/>
      <c r="AX135" s="488"/>
      <c r="AY135" s="488"/>
      <c r="AZ135" s="488"/>
      <c r="BA135" s="488"/>
      <c r="BB135" s="488"/>
      <c r="BC135" s="488"/>
      <c r="BD135" s="488"/>
      <c r="BE135" s="488"/>
      <c r="BF135" s="488"/>
      <c r="BG135" s="488"/>
    </row>
    <row r="136" spans="1:59" ht="45">
      <c r="A136" s="405">
        <f t="shared" si="17"/>
        <v>124</v>
      </c>
      <c r="B136" s="497" t="s">
        <v>87</v>
      </c>
      <c r="C136" s="498" t="s">
        <v>88</v>
      </c>
      <c r="D136" s="407" t="s">
        <v>291</v>
      </c>
      <c r="E136" s="407">
        <v>44</v>
      </c>
      <c r="F136" s="499" t="s">
        <v>88</v>
      </c>
      <c r="G136" s="409" t="s">
        <v>291</v>
      </c>
      <c r="H136" s="410">
        <v>44</v>
      </c>
      <c r="I136" s="410">
        <f>'СМР Приняты СК П7'!I136</f>
        <v>3.6749999999999998</v>
      </c>
      <c r="J136" s="410"/>
      <c r="K136" s="410" t="s">
        <v>291</v>
      </c>
      <c r="L136" s="410"/>
      <c r="M136" s="410"/>
      <c r="N136" s="410"/>
      <c r="O136" s="410"/>
      <c r="P136" s="410"/>
      <c r="Q136" s="410"/>
      <c r="R136" s="410">
        <v>1</v>
      </c>
      <c r="S136" s="410"/>
      <c r="T136" s="410"/>
      <c r="U136" s="410"/>
      <c r="V136" s="410"/>
      <c r="W136" s="410"/>
      <c r="X136" s="410"/>
      <c r="Y136" s="410"/>
      <c r="Z136" s="411">
        <f t="shared" si="18"/>
        <v>1</v>
      </c>
      <c r="AA136" s="412">
        <f t="shared" si="2"/>
        <v>43</v>
      </c>
      <c r="AB136" s="413">
        <f t="shared" si="23"/>
        <v>43</v>
      </c>
      <c r="AC136" s="414"/>
      <c r="AD136" s="695">
        <f t="shared" si="19"/>
        <v>0</v>
      </c>
      <c r="AE136" s="474">
        <f t="shared" si="20"/>
        <v>0</v>
      </c>
      <c r="AF136" s="475">
        <f t="shared" si="21"/>
        <v>1</v>
      </c>
      <c r="AG136" s="487"/>
      <c r="AH136" s="488"/>
      <c r="AI136" s="488"/>
      <c r="AJ136" s="488"/>
      <c r="AK136" s="488"/>
      <c r="AL136" s="488"/>
      <c r="AM136" s="488"/>
      <c r="AN136" s="488"/>
      <c r="AO136" s="488"/>
      <c r="AP136" s="488"/>
      <c r="AQ136" s="488"/>
      <c r="AR136" s="488"/>
      <c r="AS136" s="488"/>
      <c r="AT136" s="488"/>
      <c r="AU136" s="488"/>
      <c r="AV136" s="488"/>
      <c r="AW136" s="488"/>
      <c r="AX136" s="488"/>
      <c r="AY136" s="488"/>
      <c r="AZ136" s="488"/>
      <c r="BA136" s="488"/>
      <c r="BB136" s="488"/>
      <c r="BC136" s="488"/>
      <c r="BD136" s="488"/>
      <c r="BE136" s="488"/>
      <c r="BF136" s="488"/>
      <c r="BG136" s="488"/>
    </row>
    <row r="137" spans="1:59" ht="30">
      <c r="A137" s="405">
        <f t="shared" si="17"/>
        <v>125</v>
      </c>
      <c r="B137" s="497" t="s">
        <v>89</v>
      </c>
      <c r="C137" s="498" t="s">
        <v>90</v>
      </c>
      <c r="D137" s="407" t="s">
        <v>291</v>
      </c>
      <c r="E137" s="407">
        <v>44</v>
      </c>
      <c r="F137" s="499" t="s">
        <v>90</v>
      </c>
      <c r="G137" s="409" t="s">
        <v>291</v>
      </c>
      <c r="H137" s="410">
        <v>44</v>
      </c>
      <c r="I137" s="410">
        <f>'СМР Приняты СК П7'!I137</f>
        <v>1.2529999999999999</v>
      </c>
      <c r="J137" s="410"/>
      <c r="K137" s="410" t="s">
        <v>291</v>
      </c>
      <c r="L137" s="410"/>
      <c r="M137" s="410"/>
      <c r="N137" s="410"/>
      <c r="O137" s="410"/>
      <c r="P137" s="410"/>
      <c r="Q137" s="410"/>
      <c r="R137" s="410">
        <v>44</v>
      </c>
      <c r="S137" s="410"/>
      <c r="T137" s="410"/>
      <c r="U137" s="410"/>
      <c r="V137" s="410"/>
      <c r="W137" s="410"/>
      <c r="X137" s="410"/>
      <c r="Y137" s="410"/>
      <c r="Z137" s="411">
        <f t="shared" si="18"/>
        <v>44</v>
      </c>
      <c r="AA137" s="412">
        <f t="shared" si="2"/>
        <v>0</v>
      </c>
      <c r="AB137" s="413">
        <f t="shared" si="23"/>
        <v>0</v>
      </c>
      <c r="AC137" s="414"/>
      <c r="AD137" s="695">
        <f t="shared" si="19"/>
        <v>0</v>
      </c>
      <c r="AE137" s="474">
        <f t="shared" si="20"/>
        <v>0</v>
      </c>
      <c r="AF137" s="475">
        <f t="shared" si="21"/>
        <v>44</v>
      </c>
      <c r="AG137" s="487"/>
      <c r="AH137" s="488"/>
      <c r="AI137" s="488"/>
      <c r="AJ137" s="488"/>
      <c r="AK137" s="488"/>
      <c r="AL137" s="488"/>
      <c r="AM137" s="488"/>
      <c r="AN137" s="488"/>
      <c r="AO137" s="488"/>
      <c r="AP137" s="488"/>
      <c r="AQ137" s="488"/>
      <c r="AR137" s="488"/>
      <c r="AS137" s="488"/>
      <c r="AT137" s="488"/>
      <c r="AU137" s="488"/>
      <c r="AV137" s="488"/>
      <c r="AW137" s="488"/>
      <c r="AX137" s="488"/>
      <c r="AY137" s="488"/>
      <c r="AZ137" s="488"/>
      <c r="BA137" s="488"/>
      <c r="BB137" s="488"/>
      <c r="BC137" s="488"/>
      <c r="BD137" s="488"/>
      <c r="BE137" s="488"/>
      <c r="BF137" s="488"/>
      <c r="BG137" s="488"/>
    </row>
    <row r="138" spans="1:59">
      <c r="A138" s="405">
        <f t="shared" si="17"/>
        <v>126</v>
      </c>
      <c r="B138" s="497" t="s">
        <v>91</v>
      </c>
      <c r="C138" s="498" t="s">
        <v>92</v>
      </c>
      <c r="D138" s="407" t="s">
        <v>295</v>
      </c>
      <c r="E138" s="407">
        <v>2</v>
      </c>
      <c r="F138" s="499" t="s">
        <v>92</v>
      </c>
      <c r="G138" s="409" t="s">
        <v>295</v>
      </c>
      <c r="H138" s="410">
        <v>2</v>
      </c>
      <c r="I138" s="410">
        <f>'СМР Приняты СК П7'!I138</f>
        <v>8.2390000000000008</v>
      </c>
      <c r="J138" s="410"/>
      <c r="K138" s="410" t="s">
        <v>295</v>
      </c>
      <c r="L138" s="410"/>
      <c r="M138" s="410"/>
      <c r="N138" s="410"/>
      <c r="O138" s="410"/>
      <c r="P138" s="410"/>
      <c r="Q138" s="410"/>
      <c r="R138" s="410">
        <v>44</v>
      </c>
      <c r="S138" s="410"/>
      <c r="T138" s="410"/>
      <c r="U138" s="410"/>
      <c r="V138" s="410"/>
      <c r="W138" s="410"/>
      <c r="X138" s="410"/>
      <c r="Y138" s="410"/>
      <c r="Z138" s="411">
        <f t="shared" si="18"/>
        <v>44</v>
      </c>
      <c r="AA138" s="412">
        <f t="shared" si="2"/>
        <v>-42</v>
      </c>
      <c r="AB138" s="413">
        <f t="shared" si="23"/>
        <v>-42</v>
      </c>
      <c r="AC138" s="414"/>
      <c r="AD138" s="695">
        <f t="shared" si="19"/>
        <v>0</v>
      </c>
      <c r="AE138" s="474">
        <f t="shared" si="20"/>
        <v>0</v>
      </c>
      <c r="AF138" s="475">
        <f t="shared" si="21"/>
        <v>44</v>
      </c>
      <c r="AG138" s="487"/>
      <c r="AH138" s="488"/>
      <c r="AI138" s="488"/>
      <c r="AJ138" s="488"/>
      <c r="AK138" s="488"/>
      <c r="AL138" s="488"/>
      <c r="AM138" s="488"/>
      <c r="AN138" s="488"/>
      <c r="AO138" s="488"/>
      <c r="AP138" s="488"/>
      <c r="AQ138" s="488"/>
      <c r="AR138" s="488"/>
      <c r="AS138" s="488"/>
      <c r="AT138" s="488"/>
      <c r="AU138" s="488"/>
      <c r="AV138" s="488"/>
      <c r="AW138" s="488"/>
      <c r="AX138" s="488"/>
      <c r="AY138" s="488"/>
      <c r="AZ138" s="488"/>
      <c r="BA138" s="488"/>
      <c r="BB138" s="488"/>
      <c r="BC138" s="488"/>
      <c r="BD138" s="488"/>
      <c r="BE138" s="488"/>
      <c r="BF138" s="488"/>
      <c r="BG138" s="488"/>
    </row>
    <row r="139" spans="1:59" ht="30">
      <c r="A139" s="405">
        <f t="shared" si="17"/>
        <v>127</v>
      </c>
      <c r="B139" s="497" t="s">
        <v>93</v>
      </c>
      <c r="C139" s="498" t="s">
        <v>94</v>
      </c>
      <c r="D139" s="407" t="s">
        <v>296</v>
      </c>
      <c r="E139" s="407">
        <v>4</v>
      </c>
      <c r="F139" s="499" t="s">
        <v>94</v>
      </c>
      <c r="G139" s="409" t="s">
        <v>296</v>
      </c>
      <c r="H139" s="410">
        <v>4</v>
      </c>
      <c r="I139" s="410">
        <f>'СМР Приняты СК П7'!I139</f>
        <v>1.054</v>
      </c>
      <c r="J139" s="410"/>
      <c r="K139" s="410" t="s">
        <v>296</v>
      </c>
      <c r="L139" s="410"/>
      <c r="M139" s="410"/>
      <c r="N139" s="410"/>
      <c r="O139" s="410"/>
      <c r="P139" s="410"/>
      <c r="Q139" s="410"/>
      <c r="R139" s="410">
        <v>2</v>
      </c>
      <c r="S139" s="410"/>
      <c r="T139" s="410"/>
      <c r="U139" s="410"/>
      <c r="V139" s="410"/>
      <c r="W139" s="410"/>
      <c r="X139" s="410"/>
      <c r="Y139" s="410"/>
      <c r="Z139" s="411">
        <f t="shared" si="18"/>
        <v>2</v>
      </c>
      <c r="AA139" s="412">
        <f t="shared" ref="AA139:AA211" si="25">H139-Z139</f>
        <v>2</v>
      </c>
      <c r="AB139" s="413">
        <f t="shared" si="23"/>
        <v>2</v>
      </c>
      <c r="AC139" s="414"/>
      <c r="AD139" s="695">
        <f t="shared" si="19"/>
        <v>0</v>
      </c>
      <c r="AE139" s="474">
        <f t="shared" si="20"/>
        <v>0</v>
      </c>
      <c r="AF139" s="475">
        <f t="shared" si="21"/>
        <v>2</v>
      </c>
      <c r="AG139" s="487"/>
      <c r="AH139" s="488"/>
      <c r="AI139" s="488"/>
      <c r="AJ139" s="488"/>
      <c r="AK139" s="488"/>
      <c r="AL139" s="488"/>
      <c r="AM139" s="488"/>
      <c r="AN139" s="488"/>
      <c r="AO139" s="488"/>
      <c r="AP139" s="488"/>
      <c r="AQ139" s="488"/>
      <c r="AR139" s="488"/>
      <c r="AS139" s="488"/>
      <c r="AT139" s="488"/>
      <c r="AU139" s="488"/>
      <c r="AV139" s="488"/>
      <c r="AW139" s="488"/>
      <c r="AX139" s="488"/>
      <c r="AY139" s="488"/>
      <c r="AZ139" s="488"/>
      <c r="BA139" s="488"/>
      <c r="BB139" s="488"/>
      <c r="BC139" s="488"/>
      <c r="BD139" s="488"/>
      <c r="BE139" s="488"/>
      <c r="BF139" s="488"/>
      <c r="BG139" s="488"/>
    </row>
    <row r="140" spans="1:59">
      <c r="A140" s="405">
        <f t="shared" si="17"/>
        <v>128</v>
      </c>
      <c r="B140" s="497" t="s">
        <v>95</v>
      </c>
      <c r="C140" s="498" t="s">
        <v>96</v>
      </c>
      <c r="D140" s="407" t="s">
        <v>289</v>
      </c>
      <c r="E140" s="407">
        <v>0.09</v>
      </c>
      <c r="F140" s="499" t="s">
        <v>96</v>
      </c>
      <c r="G140" s="409" t="s">
        <v>289</v>
      </c>
      <c r="H140" s="410">
        <v>0.09</v>
      </c>
      <c r="I140" s="410">
        <f>'СМР Приняты СК П7'!I140</f>
        <v>8.6159999999999997</v>
      </c>
      <c r="J140" s="410"/>
      <c r="K140" s="410" t="s">
        <v>289</v>
      </c>
      <c r="L140" s="410"/>
      <c r="M140" s="410"/>
      <c r="N140" s="410"/>
      <c r="O140" s="410"/>
      <c r="P140" s="410"/>
      <c r="Q140" s="410"/>
      <c r="R140" s="410">
        <v>4</v>
      </c>
      <c r="S140" s="410"/>
      <c r="T140" s="410"/>
      <c r="U140" s="410"/>
      <c r="V140" s="410"/>
      <c r="W140" s="410"/>
      <c r="X140" s="410"/>
      <c r="Y140" s="410"/>
      <c r="Z140" s="411">
        <f t="shared" si="18"/>
        <v>4</v>
      </c>
      <c r="AA140" s="412">
        <f t="shared" si="25"/>
        <v>-3.91</v>
      </c>
      <c r="AB140" s="413">
        <f t="shared" si="23"/>
        <v>-3.91</v>
      </c>
      <c r="AC140" s="414"/>
      <c r="AD140" s="695">
        <f t="shared" si="19"/>
        <v>0</v>
      </c>
      <c r="AE140" s="474">
        <f t="shared" si="20"/>
        <v>0</v>
      </c>
      <c r="AF140" s="475">
        <f t="shared" si="21"/>
        <v>4</v>
      </c>
      <c r="AG140" s="487"/>
      <c r="AH140" s="488"/>
      <c r="AI140" s="488"/>
      <c r="AJ140" s="488"/>
      <c r="AK140" s="488"/>
      <c r="AL140" s="488"/>
      <c r="AM140" s="488"/>
      <c r="AN140" s="488"/>
      <c r="AO140" s="488"/>
      <c r="AP140" s="488"/>
      <c r="AQ140" s="488"/>
      <c r="AR140" s="488"/>
      <c r="AS140" s="488"/>
      <c r="AT140" s="488"/>
      <c r="AU140" s="488"/>
      <c r="AV140" s="488"/>
      <c r="AW140" s="488"/>
      <c r="AX140" s="488"/>
      <c r="AY140" s="488"/>
      <c r="AZ140" s="488"/>
      <c r="BA140" s="488"/>
      <c r="BB140" s="488"/>
      <c r="BC140" s="488"/>
      <c r="BD140" s="488"/>
      <c r="BE140" s="488"/>
      <c r="BF140" s="488"/>
      <c r="BG140" s="488"/>
    </row>
    <row r="141" spans="1:59">
      <c r="A141" s="405">
        <f t="shared" si="17"/>
        <v>129</v>
      </c>
      <c r="B141" s="497" t="s">
        <v>74</v>
      </c>
      <c r="C141" s="498" t="s">
        <v>75</v>
      </c>
      <c r="D141" s="407" t="s">
        <v>293</v>
      </c>
      <c r="E141" s="407">
        <v>16.96</v>
      </c>
      <c r="F141" s="499" t="s">
        <v>75</v>
      </c>
      <c r="G141" s="409" t="s">
        <v>293</v>
      </c>
      <c r="H141" s="410">
        <v>16.96</v>
      </c>
      <c r="I141" s="410">
        <f>'СМР Приняты СК П7'!I141</f>
        <v>0.28000000000000003</v>
      </c>
      <c r="J141" s="410"/>
      <c r="K141" s="410" t="s">
        <v>293</v>
      </c>
      <c r="L141" s="410"/>
      <c r="M141" s="410"/>
      <c r="N141" s="410"/>
      <c r="O141" s="410"/>
      <c r="P141" s="410"/>
      <c r="Q141" s="410"/>
      <c r="R141" s="410">
        <v>0.09</v>
      </c>
      <c r="S141" s="410"/>
      <c r="T141" s="410"/>
      <c r="U141" s="410"/>
      <c r="V141" s="410"/>
      <c r="W141" s="410"/>
      <c r="X141" s="410"/>
      <c r="Y141" s="410"/>
      <c r="Z141" s="411">
        <f t="shared" si="18"/>
        <v>0.09</v>
      </c>
      <c r="AA141" s="412">
        <f t="shared" si="25"/>
        <v>16.87</v>
      </c>
      <c r="AB141" s="413">
        <f t="shared" si="23"/>
        <v>16.87</v>
      </c>
      <c r="AC141" s="414"/>
      <c r="AD141" s="695">
        <f t="shared" si="19"/>
        <v>0</v>
      </c>
      <c r="AE141" s="474">
        <f t="shared" si="20"/>
        <v>0</v>
      </c>
      <c r="AF141" s="475">
        <f t="shared" si="21"/>
        <v>0.09</v>
      </c>
      <c r="AG141" s="487"/>
      <c r="AH141" s="488"/>
      <c r="AI141" s="488"/>
      <c r="AJ141" s="488"/>
      <c r="AK141" s="488"/>
      <c r="AL141" s="488"/>
      <c r="AM141" s="488"/>
      <c r="AN141" s="488"/>
      <c r="AO141" s="488"/>
      <c r="AP141" s="488"/>
      <c r="AQ141" s="488"/>
      <c r="AR141" s="488"/>
      <c r="AS141" s="488"/>
      <c r="AT141" s="488"/>
      <c r="AU141" s="488"/>
      <c r="AV141" s="488"/>
      <c r="AW141" s="488"/>
      <c r="AX141" s="488"/>
      <c r="AY141" s="488"/>
      <c r="AZ141" s="488"/>
      <c r="BA141" s="488"/>
      <c r="BB141" s="488"/>
      <c r="BC141" s="488"/>
      <c r="BD141" s="488"/>
      <c r="BE141" s="488"/>
      <c r="BF141" s="488"/>
      <c r="BG141" s="488"/>
    </row>
    <row r="142" spans="1:59" s="65" customFormat="1">
      <c r="A142" s="397">
        <f t="shared" si="17"/>
        <v>130</v>
      </c>
      <c r="B142" s="501"/>
      <c r="C142" s="502" t="s">
        <v>97</v>
      </c>
      <c r="D142" s="423"/>
      <c r="E142" s="423"/>
      <c r="F142" s="503" t="s">
        <v>97</v>
      </c>
      <c r="G142" s="424"/>
      <c r="H142" s="425"/>
      <c r="I142" s="425"/>
      <c r="J142" s="425"/>
      <c r="K142" s="425"/>
      <c r="L142" s="425"/>
      <c r="M142" s="425"/>
      <c r="N142" s="425"/>
      <c r="O142" s="425"/>
      <c r="P142" s="425"/>
      <c r="Q142" s="425"/>
      <c r="R142" s="425">
        <v>16.96</v>
      </c>
      <c r="S142" s="425"/>
      <c r="T142" s="425"/>
      <c r="U142" s="425"/>
      <c r="V142" s="425"/>
      <c r="W142" s="425"/>
      <c r="X142" s="425"/>
      <c r="Y142" s="425"/>
      <c r="Z142" s="426"/>
      <c r="AA142" s="427"/>
      <c r="AB142" s="424"/>
      <c r="AC142" s="428"/>
      <c r="AD142" s="697">
        <f t="shared" si="19"/>
        <v>0</v>
      </c>
      <c r="AE142" s="476"/>
      <c r="AF142" s="477"/>
      <c r="AG142" s="485"/>
      <c r="AH142" s="486"/>
      <c r="AI142" s="486"/>
      <c r="AJ142" s="486"/>
      <c r="AK142" s="486"/>
      <c r="AL142" s="486"/>
      <c r="AM142" s="486"/>
      <c r="AN142" s="486"/>
      <c r="AO142" s="486"/>
      <c r="AP142" s="486"/>
      <c r="AQ142" s="486"/>
      <c r="AR142" s="486"/>
      <c r="AS142" s="486"/>
      <c r="AT142" s="486"/>
      <c r="AU142" s="486"/>
      <c r="AV142" s="486"/>
      <c r="AW142" s="486"/>
      <c r="AX142" s="486"/>
      <c r="AY142" s="486"/>
      <c r="AZ142" s="486"/>
      <c r="BA142" s="486"/>
      <c r="BB142" s="486"/>
      <c r="BC142" s="486"/>
      <c r="BD142" s="486"/>
      <c r="BE142" s="486"/>
      <c r="BF142" s="486"/>
      <c r="BG142" s="486"/>
    </row>
    <row r="143" spans="1:59" s="65" customFormat="1" ht="30">
      <c r="A143" s="397">
        <f t="shared" ref="A143:A206" si="26">A142+1</f>
        <v>131</v>
      </c>
      <c r="B143" s="501"/>
      <c r="C143" s="502" t="s">
        <v>566</v>
      </c>
      <c r="D143" s="423"/>
      <c r="E143" s="423"/>
      <c r="F143" s="503" t="s">
        <v>566</v>
      </c>
      <c r="G143" s="424"/>
      <c r="H143" s="425"/>
      <c r="I143" s="425"/>
      <c r="J143" s="425"/>
      <c r="K143" s="425"/>
      <c r="L143" s="425"/>
      <c r="M143" s="425"/>
      <c r="N143" s="425"/>
      <c r="O143" s="425"/>
      <c r="P143" s="425"/>
      <c r="Q143" s="425"/>
      <c r="R143" s="425"/>
      <c r="S143" s="425"/>
      <c r="T143" s="425"/>
      <c r="U143" s="425"/>
      <c r="V143" s="425"/>
      <c r="W143" s="425"/>
      <c r="X143" s="425"/>
      <c r="Y143" s="425"/>
      <c r="Z143" s="426"/>
      <c r="AA143" s="427"/>
      <c r="AB143" s="424"/>
      <c r="AC143" s="428"/>
      <c r="AD143" s="697">
        <f t="shared" ref="AD143:AD206" si="27">AE143*I143</f>
        <v>0</v>
      </c>
      <c r="AE143" s="476"/>
      <c r="AF143" s="477"/>
      <c r="AG143" s="485"/>
      <c r="AH143" s="486"/>
      <c r="AI143" s="486"/>
      <c r="AJ143" s="486"/>
      <c r="AK143" s="486"/>
      <c r="AL143" s="486"/>
      <c r="AM143" s="486"/>
      <c r="AN143" s="486"/>
      <c r="AO143" s="486"/>
      <c r="AP143" s="486"/>
      <c r="AQ143" s="486"/>
      <c r="AR143" s="486"/>
      <c r="AS143" s="486"/>
      <c r="AT143" s="486"/>
      <c r="AU143" s="486"/>
      <c r="AV143" s="486"/>
      <c r="AW143" s="486"/>
      <c r="AX143" s="486"/>
      <c r="AY143" s="486"/>
      <c r="AZ143" s="486"/>
      <c r="BA143" s="486"/>
      <c r="BB143" s="486"/>
      <c r="BC143" s="486"/>
      <c r="BD143" s="486"/>
      <c r="BE143" s="486"/>
      <c r="BF143" s="486"/>
      <c r="BG143" s="486"/>
    </row>
    <row r="144" spans="1:59" ht="75">
      <c r="A144" s="405">
        <f t="shared" si="26"/>
        <v>132</v>
      </c>
      <c r="B144" s="497" t="s">
        <v>98</v>
      </c>
      <c r="C144" s="498" t="s">
        <v>99</v>
      </c>
      <c r="D144" s="407" t="s">
        <v>289</v>
      </c>
      <c r="E144" s="407">
        <v>46.289879999999997</v>
      </c>
      <c r="F144" s="498" t="s">
        <v>99</v>
      </c>
      <c r="G144" s="407" t="s">
        <v>289</v>
      </c>
      <c r="H144" s="430">
        <v>46.289879999999997</v>
      </c>
      <c r="I144" s="430">
        <f>'СМР Приняты СК П7'!I144</f>
        <v>0.36</v>
      </c>
      <c r="J144" s="430"/>
      <c r="K144" s="430" t="s">
        <v>289</v>
      </c>
      <c r="L144" s="430"/>
      <c r="M144" s="430"/>
      <c r="N144" s="430"/>
      <c r="O144" s="430"/>
      <c r="P144" s="430"/>
      <c r="Q144" s="430"/>
      <c r="R144" s="430"/>
      <c r="S144" s="430"/>
      <c r="T144" s="430"/>
      <c r="U144" s="430"/>
      <c r="V144" s="430"/>
      <c r="W144" s="430"/>
      <c r="X144" s="430"/>
      <c r="Y144" s="430"/>
      <c r="Z144" s="440">
        <f t="shared" ref="Z144:Z206" si="28">SUM(M144:Y144)</f>
        <v>0</v>
      </c>
      <c r="AA144" s="441">
        <f t="shared" si="25"/>
        <v>46.289879999999997</v>
      </c>
      <c r="AB144" s="413">
        <f t="shared" ref="AB144:AB147" si="29">E144-Z144</f>
        <v>46.289879999999997</v>
      </c>
      <c r="AC144" s="442"/>
      <c r="AD144" s="700">
        <f t="shared" si="27"/>
        <v>0</v>
      </c>
      <c r="AE144" s="474">
        <f t="shared" ref="AE144:AE206" si="30">SUM(AG144:BG144)</f>
        <v>0</v>
      </c>
      <c r="AF144" s="475">
        <f t="shared" ref="AF144:AF206" si="31">Z144-AE144</f>
        <v>0</v>
      </c>
      <c r="AG144" s="487"/>
      <c r="AH144" s="488"/>
      <c r="AI144" s="488"/>
      <c r="AJ144" s="488"/>
      <c r="AK144" s="488"/>
      <c r="AL144" s="488"/>
      <c r="AM144" s="488"/>
      <c r="AN144" s="488"/>
      <c r="AO144" s="488"/>
      <c r="AP144" s="488"/>
      <c r="AQ144" s="488"/>
      <c r="AR144" s="488"/>
      <c r="AS144" s="488"/>
      <c r="AT144" s="488"/>
      <c r="AU144" s="488"/>
      <c r="AV144" s="488"/>
      <c r="AW144" s="488"/>
      <c r="AX144" s="488"/>
      <c r="AY144" s="488"/>
      <c r="AZ144" s="488"/>
      <c r="BA144" s="488"/>
      <c r="BB144" s="488"/>
      <c r="BC144" s="488"/>
      <c r="BD144" s="488"/>
      <c r="BE144" s="488"/>
      <c r="BF144" s="488"/>
      <c r="BG144" s="488"/>
    </row>
    <row r="145" spans="1:59" ht="30">
      <c r="A145" s="405">
        <f t="shared" si="26"/>
        <v>133</v>
      </c>
      <c r="B145" s="497" t="s">
        <v>33</v>
      </c>
      <c r="C145" s="498" t="s">
        <v>34</v>
      </c>
      <c r="D145" s="407" t="s">
        <v>289</v>
      </c>
      <c r="E145" s="407">
        <v>1.68</v>
      </c>
      <c r="F145" s="498" t="s">
        <v>34</v>
      </c>
      <c r="G145" s="407" t="s">
        <v>289</v>
      </c>
      <c r="H145" s="430">
        <v>1.68</v>
      </c>
      <c r="I145" s="430">
        <f>'СМР Приняты СК П7'!I145</f>
        <v>0.27</v>
      </c>
      <c r="J145" s="429" t="s">
        <v>556</v>
      </c>
      <c r="K145" s="418" t="s">
        <v>289</v>
      </c>
      <c r="L145" s="418"/>
      <c r="M145" s="430"/>
      <c r="N145" s="430"/>
      <c r="O145" s="430"/>
      <c r="P145" s="430"/>
      <c r="Q145" s="430"/>
      <c r="R145" s="430"/>
      <c r="S145" s="430"/>
      <c r="T145" s="430"/>
      <c r="U145" s="430"/>
      <c r="V145" s="430"/>
      <c r="W145" s="430"/>
      <c r="X145" s="430"/>
      <c r="Y145" s="430"/>
      <c r="Z145" s="440">
        <f t="shared" si="28"/>
        <v>0</v>
      </c>
      <c r="AA145" s="441">
        <f t="shared" si="25"/>
        <v>1.68</v>
      </c>
      <c r="AB145" s="413">
        <f t="shared" si="29"/>
        <v>1.68</v>
      </c>
      <c r="AC145" s="442"/>
      <c r="AD145" s="700">
        <f t="shared" si="27"/>
        <v>0</v>
      </c>
      <c r="AE145" s="474">
        <f t="shared" si="30"/>
        <v>0</v>
      </c>
      <c r="AF145" s="475">
        <f t="shared" si="31"/>
        <v>0</v>
      </c>
      <c r="AG145" s="487"/>
      <c r="AH145" s="488"/>
      <c r="AI145" s="488"/>
      <c r="AJ145" s="488"/>
      <c r="AK145" s="488"/>
      <c r="AL145" s="488"/>
      <c r="AM145" s="488"/>
      <c r="AN145" s="488"/>
      <c r="AO145" s="488"/>
      <c r="AP145" s="488"/>
      <c r="AQ145" s="488"/>
      <c r="AR145" s="488"/>
      <c r="AS145" s="488"/>
      <c r="AT145" s="488"/>
      <c r="AU145" s="488"/>
      <c r="AV145" s="488"/>
      <c r="AW145" s="488"/>
      <c r="AX145" s="488"/>
      <c r="AY145" s="488"/>
      <c r="AZ145" s="488"/>
      <c r="BA145" s="488"/>
      <c r="BB145" s="488"/>
      <c r="BC145" s="488"/>
      <c r="BD145" s="488"/>
      <c r="BE145" s="488"/>
      <c r="BF145" s="488"/>
      <c r="BG145" s="488"/>
    </row>
    <row r="146" spans="1:59">
      <c r="A146" s="405">
        <f t="shared" si="26"/>
        <v>134</v>
      </c>
      <c r="B146" s="497"/>
      <c r="C146" s="498"/>
      <c r="D146" s="407"/>
      <c r="E146" s="407"/>
      <c r="F146" s="500" t="s">
        <v>101</v>
      </c>
      <c r="G146" s="417" t="s">
        <v>289</v>
      </c>
      <c r="H146" s="418">
        <v>0.58799999999999997</v>
      </c>
      <c r="I146" s="418">
        <f>'СМР Приняты СК П7'!I146</f>
        <v>2.71</v>
      </c>
      <c r="J146" s="429" t="s">
        <v>557</v>
      </c>
      <c r="K146" s="418" t="s">
        <v>289</v>
      </c>
      <c r="L146" s="418">
        <v>1.68</v>
      </c>
      <c r="M146" s="430"/>
      <c r="N146" s="430"/>
      <c r="O146" s="430"/>
      <c r="P146" s="430"/>
      <c r="Q146" s="430"/>
      <c r="R146" s="430"/>
      <c r="S146" s="430"/>
      <c r="T146" s="430"/>
      <c r="U146" s="430"/>
      <c r="V146" s="430"/>
      <c r="W146" s="430"/>
      <c r="X146" s="430"/>
      <c r="Y146" s="430"/>
      <c r="Z146" s="440">
        <f t="shared" si="28"/>
        <v>0</v>
      </c>
      <c r="AA146" s="441"/>
      <c r="AB146" s="413">
        <f t="shared" si="29"/>
        <v>0</v>
      </c>
      <c r="AC146" s="442"/>
      <c r="AD146" s="700">
        <f t="shared" si="27"/>
        <v>0</v>
      </c>
      <c r="AE146" s="474">
        <f t="shared" si="30"/>
        <v>0</v>
      </c>
      <c r="AF146" s="475">
        <f t="shared" si="31"/>
        <v>0</v>
      </c>
      <c r="AG146" s="487"/>
      <c r="AH146" s="488"/>
      <c r="AI146" s="488"/>
      <c r="AJ146" s="488"/>
      <c r="AK146" s="488"/>
      <c r="AL146" s="488"/>
      <c r="AM146" s="488"/>
      <c r="AN146" s="488"/>
      <c r="AO146" s="488"/>
      <c r="AP146" s="488"/>
      <c r="AQ146" s="488"/>
      <c r="AR146" s="488"/>
      <c r="AS146" s="488"/>
      <c r="AT146" s="488"/>
      <c r="AU146" s="488"/>
      <c r="AV146" s="488"/>
      <c r="AW146" s="488"/>
      <c r="AX146" s="488"/>
      <c r="AY146" s="488"/>
      <c r="AZ146" s="488"/>
      <c r="BA146" s="488"/>
      <c r="BB146" s="488"/>
      <c r="BC146" s="488"/>
      <c r="BD146" s="488"/>
      <c r="BE146" s="488"/>
      <c r="BF146" s="488"/>
      <c r="BG146" s="488"/>
    </row>
    <row r="147" spans="1:59">
      <c r="A147" s="405">
        <f t="shared" si="26"/>
        <v>135</v>
      </c>
      <c r="B147" s="497" t="s">
        <v>100</v>
      </c>
      <c r="C147" s="498" t="s">
        <v>101</v>
      </c>
      <c r="D147" s="407" t="s">
        <v>289</v>
      </c>
      <c r="E147" s="407">
        <v>9.8280000000000012</v>
      </c>
      <c r="F147" s="498" t="s">
        <v>101</v>
      </c>
      <c r="G147" s="407" t="s">
        <v>289</v>
      </c>
      <c r="H147" s="430">
        <v>9.8280000000000012</v>
      </c>
      <c r="I147" s="430">
        <f>'СМР Приняты СК П7'!I147</f>
        <v>2.71</v>
      </c>
      <c r="J147" s="429" t="s">
        <v>558</v>
      </c>
      <c r="K147" s="418" t="s">
        <v>289</v>
      </c>
      <c r="L147" s="418">
        <v>0.58799999999999997</v>
      </c>
      <c r="M147" s="430"/>
      <c r="N147" s="430"/>
      <c r="O147" s="430"/>
      <c r="P147" s="430"/>
      <c r="Q147" s="430"/>
      <c r="R147" s="430"/>
      <c r="S147" s="430"/>
      <c r="T147" s="430"/>
      <c r="U147" s="430"/>
      <c r="V147" s="430"/>
      <c r="W147" s="430"/>
      <c r="X147" s="430"/>
      <c r="Y147" s="430"/>
      <c r="Z147" s="440">
        <f t="shared" si="28"/>
        <v>0</v>
      </c>
      <c r="AA147" s="441">
        <f t="shared" si="25"/>
        <v>9.8280000000000012</v>
      </c>
      <c r="AB147" s="413">
        <f t="shared" si="29"/>
        <v>9.8280000000000012</v>
      </c>
      <c r="AC147" s="442"/>
      <c r="AD147" s="700">
        <f t="shared" si="27"/>
        <v>0</v>
      </c>
      <c r="AE147" s="474">
        <f t="shared" si="30"/>
        <v>0</v>
      </c>
      <c r="AF147" s="475">
        <f t="shared" si="31"/>
        <v>0</v>
      </c>
      <c r="AG147" s="487"/>
      <c r="AH147" s="488"/>
      <c r="AI147" s="488"/>
      <c r="AJ147" s="488"/>
      <c r="AK147" s="488"/>
      <c r="AL147" s="488"/>
      <c r="AM147" s="488"/>
      <c r="AN147" s="488"/>
      <c r="AO147" s="488"/>
      <c r="AP147" s="488"/>
      <c r="AQ147" s="488"/>
      <c r="AR147" s="488"/>
      <c r="AS147" s="488"/>
      <c r="AT147" s="488"/>
      <c r="AU147" s="488"/>
      <c r="AV147" s="488"/>
      <c r="AW147" s="488"/>
      <c r="AX147" s="488"/>
      <c r="AY147" s="488"/>
      <c r="AZ147" s="488"/>
      <c r="BA147" s="488"/>
      <c r="BB147" s="488"/>
      <c r="BC147" s="488"/>
      <c r="BD147" s="488"/>
      <c r="BE147" s="488"/>
      <c r="BF147" s="488"/>
      <c r="BG147" s="488"/>
    </row>
    <row r="148" spans="1:59" s="65" customFormat="1" ht="30">
      <c r="A148" s="397">
        <f t="shared" si="26"/>
        <v>136</v>
      </c>
      <c r="B148" s="501"/>
      <c r="C148" s="502" t="s">
        <v>565</v>
      </c>
      <c r="D148" s="423"/>
      <c r="E148" s="423"/>
      <c r="F148" s="503" t="s">
        <v>565</v>
      </c>
      <c r="G148" s="424"/>
      <c r="H148" s="425"/>
      <c r="I148" s="425"/>
      <c r="J148" s="425"/>
      <c r="K148" s="425"/>
      <c r="L148" s="425">
        <v>9.24</v>
      </c>
      <c r="M148" s="425"/>
      <c r="N148" s="425"/>
      <c r="O148" s="425"/>
      <c r="P148" s="425"/>
      <c r="Q148" s="425"/>
      <c r="R148" s="425"/>
      <c r="S148" s="425"/>
      <c r="T148" s="425"/>
      <c r="U148" s="425"/>
      <c r="V148" s="425"/>
      <c r="W148" s="425"/>
      <c r="X148" s="425"/>
      <c r="Y148" s="425"/>
      <c r="Z148" s="426"/>
      <c r="AA148" s="427"/>
      <c r="AB148" s="424"/>
      <c r="AC148" s="428"/>
      <c r="AD148" s="697">
        <f t="shared" si="27"/>
        <v>0</v>
      </c>
      <c r="AE148" s="476"/>
      <c r="AF148" s="477"/>
      <c r="AG148" s="485"/>
      <c r="AH148" s="486"/>
      <c r="AI148" s="486"/>
      <c r="AJ148" s="486"/>
      <c r="AK148" s="486"/>
      <c r="AL148" s="486"/>
      <c r="AM148" s="486"/>
      <c r="AN148" s="486"/>
      <c r="AO148" s="486"/>
      <c r="AP148" s="486"/>
      <c r="AQ148" s="486"/>
      <c r="AR148" s="486"/>
      <c r="AS148" s="486"/>
      <c r="AT148" s="486"/>
      <c r="AU148" s="486"/>
      <c r="AV148" s="486"/>
      <c r="AW148" s="486"/>
      <c r="AX148" s="486"/>
      <c r="AY148" s="486"/>
      <c r="AZ148" s="486"/>
      <c r="BA148" s="486"/>
      <c r="BB148" s="486"/>
      <c r="BC148" s="486"/>
      <c r="BD148" s="486"/>
      <c r="BE148" s="486"/>
      <c r="BF148" s="486"/>
      <c r="BG148" s="486"/>
    </row>
    <row r="149" spans="1:59" ht="75">
      <c r="A149" s="405">
        <f t="shared" si="26"/>
        <v>137</v>
      </c>
      <c r="B149" s="497" t="s">
        <v>98</v>
      </c>
      <c r="C149" s="498" t="s">
        <v>99</v>
      </c>
      <c r="D149" s="407" t="s">
        <v>289</v>
      </c>
      <c r="E149" s="407">
        <v>28.655639999999995</v>
      </c>
      <c r="F149" s="498" t="s">
        <v>99</v>
      </c>
      <c r="G149" s="407" t="s">
        <v>289</v>
      </c>
      <c r="H149" s="430">
        <v>28.655639999999995</v>
      </c>
      <c r="I149" s="430">
        <f>'СМР Приняты СК П7'!I149</f>
        <v>0.36</v>
      </c>
      <c r="J149" s="430"/>
      <c r="K149" s="430" t="s">
        <v>289</v>
      </c>
      <c r="L149" s="430"/>
      <c r="M149" s="430"/>
      <c r="N149" s="430"/>
      <c r="O149" s="430"/>
      <c r="P149" s="430"/>
      <c r="Q149" s="430"/>
      <c r="R149" s="430"/>
      <c r="S149" s="430"/>
      <c r="T149" s="430"/>
      <c r="U149" s="430"/>
      <c r="V149" s="430"/>
      <c r="W149" s="430"/>
      <c r="X149" s="430"/>
      <c r="Y149" s="430"/>
      <c r="Z149" s="440">
        <f t="shared" si="28"/>
        <v>0</v>
      </c>
      <c r="AA149" s="441">
        <f t="shared" si="25"/>
        <v>28.655639999999995</v>
      </c>
      <c r="AB149" s="413">
        <f t="shared" ref="AB149:AB152" si="32">E149-Z149</f>
        <v>28.655639999999995</v>
      </c>
      <c r="AC149" s="442"/>
      <c r="AD149" s="700">
        <f t="shared" si="27"/>
        <v>0</v>
      </c>
      <c r="AE149" s="474">
        <f t="shared" si="30"/>
        <v>0</v>
      </c>
      <c r="AF149" s="475">
        <f t="shared" si="31"/>
        <v>0</v>
      </c>
      <c r="AG149" s="487"/>
      <c r="AH149" s="488"/>
      <c r="AI149" s="488"/>
      <c r="AJ149" s="488"/>
      <c r="AK149" s="488"/>
      <c r="AL149" s="488"/>
      <c r="AM149" s="488"/>
      <c r="AN149" s="488"/>
      <c r="AO149" s="488"/>
      <c r="AP149" s="488"/>
      <c r="AQ149" s="488"/>
      <c r="AR149" s="488"/>
      <c r="AS149" s="488"/>
      <c r="AT149" s="488"/>
      <c r="AU149" s="488"/>
      <c r="AV149" s="488"/>
      <c r="AW149" s="488"/>
      <c r="AX149" s="488"/>
      <c r="AY149" s="488"/>
      <c r="AZ149" s="488"/>
      <c r="BA149" s="488"/>
      <c r="BB149" s="488"/>
      <c r="BC149" s="488"/>
      <c r="BD149" s="488"/>
      <c r="BE149" s="488"/>
      <c r="BF149" s="488"/>
      <c r="BG149" s="488"/>
    </row>
    <row r="150" spans="1:59" ht="30">
      <c r="A150" s="405">
        <f t="shared" si="26"/>
        <v>138</v>
      </c>
      <c r="B150" s="497" t="s">
        <v>33</v>
      </c>
      <c r="C150" s="498" t="s">
        <v>34</v>
      </c>
      <c r="D150" s="407" t="s">
        <v>289</v>
      </c>
      <c r="E150" s="407">
        <v>1.04</v>
      </c>
      <c r="F150" s="498" t="s">
        <v>34</v>
      </c>
      <c r="G150" s="407" t="s">
        <v>289</v>
      </c>
      <c r="H150" s="430">
        <v>1.04</v>
      </c>
      <c r="I150" s="430">
        <f>'СМР Приняты СК П7'!I150</f>
        <v>0.27</v>
      </c>
      <c r="J150" s="429" t="s">
        <v>556</v>
      </c>
      <c r="K150" s="418" t="s">
        <v>289</v>
      </c>
      <c r="L150" s="418"/>
      <c r="M150" s="430"/>
      <c r="N150" s="430"/>
      <c r="O150" s="430"/>
      <c r="P150" s="430"/>
      <c r="Q150" s="430"/>
      <c r="R150" s="430"/>
      <c r="S150" s="430"/>
      <c r="T150" s="430"/>
      <c r="U150" s="430"/>
      <c r="V150" s="430"/>
      <c r="W150" s="430"/>
      <c r="X150" s="430"/>
      <c r="Y150" s="430"/>
      <c r="Z150" s="440">
        <f t="shared" si="28"/>
        <v>0</v>
      </c>
      <c r="AA150" s="441">
        <f t="shared" si="25"/>
        <v>1.04</v>
      </c>
      <c r="AB150" s="413">
        <f t="shared" si="32"/>
        <v>1.04</v>
      </c>
      <c r="AC150" s="442"/>
      <c r="AD150" s="700">
        <f t="shared" si="27"/>
        <v>0</v>
      </c>
      <c r="AE150" s="474">
        <f t="shared" si="30"/>
        <v>0</v>
      </c>
      <c r="AF150" s="475">
        <f t="shared" si="31"/>
        <v>0</v>
      </c>
      <c r="AG150" s="487"/>
      <c r="AH150" s="488"/>
      <c r="AI150" s="488"/>
      <c r="AJ150" s="488"/>
      <c r="AK150" s="488"/>
      <c r="AL150" s="488"/>
      <c r="AM150" s="488"/>
      <c r="AN150" s="488"/>
      <c r="AO150" s="488"/>
      <c r="AP150" s="488"/>
      <c r="AQ150" s="488"/>
      <c r="AR150" s="488"/>
      <c r="AS150" s="488"/>
      <c r="AT150" s="488"/>
      <c r="AU150" s="488"/>
      <c r="AV150" s="488"/>
      <c r="AW150" s="488"/>
      <c r="AX150" s="488"/>
      <c r="AY150" s="488"/>
      <c r="AZ150" s="488"/>
      <c r="BA150" s="488"/>
      <c r="BB150" s="488"/>
      <c r="BC150" s="488"/>
      <c r="BD150" s="488"/>
      <c r="BE150" s="488"/>
      <c r="BF150" s="488"/>
      <c r="BG150" s="488"/>
    </row>
    <row r="151" spans="1:59">
      <c r="A151" s="405">
        <f t="shared" si="26"/>
        <v>139</v>
      </c>
      <c r="B151" s="497"/>
      <c r="C151" s="498"/>
      <c r="D151" s="407"/>
      <c r="E151" s="407"/>
      <c r="F151" s="500" t="s">
        <v>101</v>
      </c>
      <c r="G151" s="417" t="s">
        <v>289</v>
      </c>
      <c r="H151" s="430">
        <v>6.0840000000000005</v>
      </c>
      <c r="I151" s="430">
        <f>'СМР Приняты СК П7'!I151</f>
        <v>2.71</v>
      </c>
      <c r="J151" s="429" t="s">
        <v>557</v>
      </c>
      <c r="K151" s="418" t="s">
        <v>289</v>
      </c>
      <c r="L151" s="418">
        <v>1.04</v>
      </c>
      <c r="M151" s="430"/>
      <c r="N151" s="430"/>
      <c r="O151" s="430"/>
      <c r="P151" s="430"/>
      <c r="Q151" s="430"/>
      <c r="R151" s="430"/>
      <c r="S151" s="430"/>
      <c r="T151" s="430"/>
      <c r="U151" s="430"/>
      <c r="V151" s="430"/>
      <c r="W151" s="430"/>
      <c r="X151" s="430"/>
      <c r="Y151" s="430"/>
      <c r="Z151" s="440">
        <f t="shared" si="28"/>
        <v>0</v>
      </c>
      <c r="AA151" s="441"/>
      <c r="AB151" s="413">
        <f t="shared" si="32"/>
        <v>0</v>
      </c>
      <c r="AC151" s="442"/>
      <c r="AD151" s="700">
        <f t="shared" si="27"/>
        <v>0</v>
      </c>
      <c r="AE151" s="474">
        <f t="shared" si="30"/>
        <v>0</v>
      </c>
      <c r="AF151" s="475">
        <f t="shared" si="31"/>
        <v>0</v>
      </c>
      <c r="AG151" s="487"/>
      <c r="AH151" s="488"/>
      <c r="AI151" s="488"/>
      <c r="AJ151" s="488"/>
      <c r="AK151" s="488"/>
      <c r="AL151" s="488"/>
      <c r="AM151" s="488"/>
      <c r="AN151" s="488"/>
      <c r="AO151" s="488"/>
      <c r="AP151" s="488"/>
      <c r="AQ151" s="488"/>
      <c r="AR151" s="488"/>
      <c r="AS151" s="488"/>
      <c r="AT151" s="488"/>
      <c r="AU151" s="488"/>
      <c r="AV151" s="488"/>
      <c r="AW151" s="488"/>
      <c r="AX151" s="488"/>
      <c r="AY151" s="488"/>
      <c r="AZ151" s="488"/>
      <c r="BA151" s="488"/>
      <c r="BB151" s="488"/>
      <c r="BC151" s="488"/>
      <c r="BD151" s="488"/>
      <c r="BE151" s="488"/>
      <c r="BF151" s="488"/>
      <c r="BG151" s="488"/>
    </row>
    <row r="152" spans="1:59">
      <c r="A152" s="405">
        <f t="shared" si="26"/>
        <v>140</v>
      </c>
      <c r="B152" s="497" t="s">
        <v>100</v>
      </c>
      <c r="C152" s="498" t="s">
        <v>101</v>
      </c>
      <c r="D152" s="407" t="s">
        <v>289</v>
      </c>
      <c r="E152" s="407">
        <v>6.0840000000000005</v>
      </c>
      <c r="F152" s="498" t="s">
        <v>101</v>
      </c>
      <c r="G152" s="407" t="s">
        <v>289</v>
      </c>
      <c r="H152" s="430"/>
      <c r="I152" s="430">
        <f>'СМР Приняты СК П7'!I152</f>
        <v>0</v>
      </c>
      <c r="J152" s="429" t="s">
        <v>558</v>
      </c>
      <c r="K152" s="418" t="s">
        <v>289</v>
      </c>
      <c r="L152" s="418">
        <v>0.36399999999999999</v>
      </c>
      <c r="M152" s="430"/>
      <c r="N152" s="430"/>
      <c r="O152" s="430"/>
      <c r="P152" s="430"/>
      <c r="Q152" s="430"/>
      <c r="R152" s="430"/>
      <c r="S152" s="430"/>
      <c r="T152" s="430"/>
      <c r="U152" s="430"/>
      <c r="V152" s="430"/>
      <c r="W152" s="430"/>
      <c r="X152" s="430"/>
      <c r="Y152" s="430"/>
      <c r="Z152" s="440">
        <f t="shared" si="28"/>
        <v>0</v>
      </c>
      <c r="AA152" s="441">
        <f t="shared" si="25"/>
        <v>0</v>
      </c>
      <c r="AB152" s="413">
        <f t="shared" si="32"/>
        <v>6.0840000000000005</v>
      </c>
      <c r="AC152" s="442"/>
      <c r="AD152" s="700">
        <f t="shared" si="27"/>
        <v>0</v>
      </c>
      <c r="AE152" s="474">
        <f t="shared" si="30"/>
        <v>0</v>
      </c>
      <c r="AF152" s="475">
        <f t="shared" si="31"/>
        <v>0</v>
      </c>
      <c r="AG152" s="487"/>
      <c r="AH152" s="488"/>
      <c r="AI152" s="488"/>
      <c r="AJ152" s="488"/>
      <c r="AK152" s="488"/>
      <c r="AL152" s="488"/>
      <c r="AM152" s="488"/>
      <c r="AN152" s="488"/>
      <c r="AO152" s="488"/>
      <c r="AP152" s="488"/>
      <c r="AQ152" s="488"/>
      <c r="AR152" s="488"/>
      <c r="AS152" s="488"/>
      <c r="AT152" s="488"/>
      <c r="AU152" s="488"/>
      <c r="AV152" s="488"/>
      <c r="AW152" s="488"/>
      <c r="AX152" s="488"/>
      <c r="AY152" s="488"/>
      <c r="AZ152" s="488"/>
      <c r="BA152" s="488"/>
      <c r="BB152" s="488"/>
      <c r="BC152" s="488"/>
      <c r="BD152" s="488"/>
      <c r="BE152" s="488"/>
      <c r="BF152" s="488"/>
      <c r="BG152" s="488"/>
    </row>
    <row r="153" spans="1:59" s="65" customFormat="1" ht="30">
      <c r="A153" s="397">
        <f t="shared" si="26"/>
        <v>141</v>
      </c>
      <c r="B153" s="501"/>
      <c r="C153" s="502" t="s">
        <v>564</v>
      </c>
      <c r="D153" s="423"/>
      <c r="E153" s="423"/>
      <c r="F153" s="503" t="s">
        <v>564</v>
      </c>
      <c r="G153" s="424"/>
      <c r="H153" s="425"/>
      <c r="I153" s="425"/>
      <c r="J153" s="425"/>
      <c r="K153" s="425"/>
      <c r="L153" s="425">
        <v>5.72</v>
      </c>
      <c r="M153" s="425"/>
      <c r="N153" s="425"/>
      <c r="O153" s="425"/>
      <c r="P153" s="425"/>
      <c r="Q153" s="425"/>
      <c r="R153" s="425"/>
      <c r="S153" s="425"/>
      <c r="T153" s="425"/>
      <c r="U153" s="425"/>
      <c r="V153" s="425"/>
      <c r="W153" s="425"/>
      <c r="X153" s="425"/>
      <c r="Y153" s="425"/>
      <c r="Z153" s="426"/>
      <c r="AA153" s="427"/>
      <c r="AB153" s="424"/>
      <c r="AC153" s="428"/>
      <c r="AD153" s="697">
        <f t="shared" si="27"/>
        <v>0</v>
      </c>
      <c r="AE153" s="476"/>
      <c r="AF153" s="477"/>
      <c r="AG153" s="485"/>
      <c r="AH153" s="486"/>
      <c r="AI153" s="486"/>
      <c r="AJ153" s="486"/>
      <c r="AK153" s="486"/>
      <c r="AL153" s="486"/>
      <c r="AM153" s="486"/>
      <c r="AN153" s="486"/>
      <c r="AO153" s="486"/>
      <c r="AP153" s="486"/>
      <c r="AQ153" s="486"/>
      <c r="AR153" s="486"/>
      <c r="AS153" s="486"/>
      <c r="AT153" s="486"/>
      <c r="AU153" s="486"/>
      <c r="AV153" s="486"/>
      <c r="AW153" s="486"/>
      <c r="AX153" s="486"/>
      <c r="AY153" s="486"/>
      <c r="AZ153" s="486"/>
      <c r="BA153" s="486"/>
      <c r="BB153" s="486"/>
      <c r="BC153" s="486"/>
      <c r="BD153" s="486"/>
      <c r="BE153" s="486"/>
      <c r="BF153" s="486"/>
      <c r="BG153" s="486"/>
    </row>
    <row r="154" spans="1:59" ht="75">
      <c r="A154" s="405">
        <f t="shared" si="26"/>
        <v>142</v>
      </c>
      <c r="B154" s="497" t="s">
        <v>98</v>
      </c>
      <c r="C154" s="498" t="s">
        <v>99</v>
      </c>
      <c r="D154" s="407" t="s">
        <v>289</v>
      </c>
      <c r="E154" s="407">
        <v>11.2</v>
      </c>
      <c r="F154" s="498" t="s">
        <v>99</v>
      </c>
      <c r="G154" s="407" t="s">
        <v>289</v>
      </c>
      <c r="H154" s="430">
        <v>11.2</v>
      </c>
      <c r="I154" s="430">
        <f>'СМР Приняты СК П7'!I154</f>
        <v>0.36</v>
      </c>
      <c r="J154" s="430"/>
      <c r="K154" s="430" t="s">
        <v>289</v>
      </c>
      <c r="L154" s="430"/>
      <c r="M154" s="430"/>
      <c r="N154" s="430"/>
      <c r="O154" s="430"/>
      <c r="P154" s="430"/>
      <c r="Q154" s="430"/>
      <c r="R154" s="430"/>
      <c r="S154" s="430"/>
      <c r="T154" s="430"/>
      <c r="U154" s="430"/>
      <c r="V154" s="430"/>
      <c r="W154" s="430"/>
      <c r="X154" s="430"/>
      <c r="Y154" s="430"/>
      <c r="Z154" s="440">
        <f t="shared" si="28"/>
        <v>0</v>
      </c>
      <c r="AA154" s="441">
        <f t="shared" si="25"/>
        <v>11.2</v>
      </c>
      <c r="AB154" s="413">
        <f t="shared" ref="AB154:AB162" si="33">E154-Z154</f>
        <v>11.2</v>
      </c>
      <c r="AC154" s="442"/>
      <c r="AD154" s="700">
        <f t="shared" si="27"/>
        <v>0</v>
      </c>
      <c r="AE154" s="474">
        <f t="shared" si="30"/>
        <v>0</v>
      </c>
      <c r="AF154" s="475">
        <f t="shared" si="31"/>
        <v>0</v>
      </c>
      <c r="AG154" s="487"/>
      <c r="AH154" s="488"/>
      <c r="AI154" s="488"/>
      <c r="AJ154" s="488"/>
      <c r="AK154" s="488"/>
      <c r="AL154" s="488"/>
      <c r="AM154" s="488"/>
      <c r="AN154" s="488"/>
      <c r="AO154" s="488"/>
      <c r="AP154" s="488"/>
      <c r="AQ154" s="488"/>
      <c r="AR154" s="488"/>
      <c r="AS154" s="488"/>
      <c r="AT154" s="488"/>
      <c r="AU154" s="488"/>
      <c r="AV154" s="488"/>
      <c r="AW154" s="488"/>
      <c r="AX154" s="488"/>
      <c r="AY154" s="488"/>
      <c r="AZ154" s="488"/>
      <c r="BA154" s="488"/>
      <c r="BB154" s="488"/>
      <c r="BC154" s="488"/>
      <c r="BD154" s="488"/>
      <c r="BE154" s="488"/>
      <c r="BF154" s="488"/>
      <c r="BG154" s="488"/>
    </row>
    <row r="155" spans="1:59">
      <c r="A155" s="405">
        <f t="shared" si="26"/>
        <v>143</v>
      </c>
      <c r="B155" s="497" t="s">
        <v>100</v>
      </c>
      <c r="C155" s="498" t="s">
        <v>101</v>
      </c>
      <c r="D155" s="407" t="s">
        <v>289</v>
      </c>
      <c r="E155" s="407">
        <v>1.04</v>
      </c>
      <c r="F155" s="498" t="s">
        <v>101</v>
      </c>
      <c r="G155" s="407" t="s">
        <v>289</v>
      </c>
      <c r="H155" s="430">
        <v>1.04</v>
      </c>
      <c r="I155" s="430">
        <f>'СМР Приняты СК П7'!I155</f>
        <v>2.71</v>
      </c>
      <c r="J155" s="418" t="s">
        <v>656</v>
      </c>
      <c r="K155" s="418" t="s">
        <v>289</v>
      </c>
      <c r="L155" s="418"/>
      <c r="M155" s="430"/>
      <c r="N155" s="430"/>
      <c r="O155" s="430"/>
      <c r="P155" s="430"/>
      <c r="Q155" s="430"/>
      <c r="R155" s="430"/>
      <c r="S155" s="430"/>
      <c r="T155" s="430"/>
      <c r="U155" s="430"/>
      <c r="V155" s="430"/>
      <c r="W155" s="430"/>
      <c r="X155" s="430"/>
      <c r="Y155" s="430"/>
      <c r="Z155" s="440">
        <f t="shared" si="28"/>
        <v>0</v>
      </c>
      <c r="AA155" s="441">
        <f t="shared" si="25"/>
        <v>1.04</v>
      </c>
      <c r="AB155" s="413">
        <f t="shared" si="33"/>
        <v>1.04</v>
      </c>
      <c r="AC155" s="442"/>
      <c r="AD155" s="700">
        <f t="shared" si="27"/>
        <v>0</v>
      </c>
      <c r="AE155" s="474">
        <f t="shared" si="30"/>
        <v>0</v>
      </c>
      <c r="AF155" s="475">
        <f t="shared" si="31"/>
        <v>0</v>
      </c>
      <c r="AG155" s="487"/>
      <c r="AH155" s="488"/>
      <c r="AI155" s="488"/>
      <c r="AJ155" s="488"/>
      <c r="AK155" s="488"/>
      <c r="AL155" s="488"/>
      <c r="AM155" s="488"/>
      <c r="AN155" s="488"/>
      <c r="AO155" s="488"/>
      <c r="AP155" s="488"/>
      <c r="AQ155" s="488"/>
      <c r="AR155" s="488"/>
      <c r="AS155" s="488"/>
      <c r="AT155" s="488"/>
      <c r="AU155" s="488"/>
      <c r="AV155" s="488"/>
      <c r="AW155" s="488"/>
      <c r="AX155" s="488"/>
      <c r="AY155" s="488"/>
      <c r="AZ155" s="488"/>
      <c r="BA155" s="488"/>
      <c r="BB155" s="488"/>
      <c r="BC155" s="488"/>
      <c r="BD155" s="488"/>
      <c r="BE155" s="488"/>
      <c r="BF155" s="488"/>
      <c r="BG155" s="488"/>
    </row>
    <row r="156" spans="1:59" ht="30" collapsed="1">
      <c r="A156" s="405">
        <f t="shared" si="26"/>
        <v>144</v>
      </c>
      <c r="B156" s="497" t="s">
        <v>102</v>
      </c>
      <c r="C156" s="498" t="s">
        <v>103</v>
      </c>
      <c r="D156" s="407" t="s">
        <v>292</v>
      </c>
      <c r="E156" s="407">
        <v>0.11512</v>
      </c>
      <c r="F156" s="498" t="s">
        <v>103</v>
      </c>
      <c r="G156" s="407" t="s">
        <v>292</v>
      </c>
      <c r="H156" s="430">
        <v>0.11512</v>
      </c>
      <c r="I156" s="430">
        <f>'СМР Приняты СК П7'!I156</f>
        <v>2.36</v>
      </c>
      <c r="J156" s="418" t="s">
        <v>559</v>
      </c>
      <c r="K156" s="418" t="s">
        <v>297</v>
      </c>
      <c r="L156" s="418">
        <v>1.04</v>
      </c>
      <c r="M156" s="430"/>
      <c r="N156" s="430"/>
      <c r="O156" s="430"/>
      <c r="P156" s="430"/>
      <c r="Q156" s="430"/>
      <c r="R156" s="430"/>
      <c r="S156" s="430"/>
      <c r="T156" s="430"/>
      <c r="U156" s="430"/>
      <c r="V156" s="430"/>
      <c r="W156" s="430"/>
      <c r="X156" s="430"/>
      <c r="Y156" s="430"/>
      <c r="Z156" s="440">
        <f t="shared" si="28"/>
        <v>0</v>
      </c>
      <c r="AA156" s="441">
        <f t="shared" si="25"/>
        <v>0.11512</v>
      </c>
      <c r="AB156" s="413">
        <f t="shared" si="33"/>
        <v>0.11512</v>
      </c>
      <c r="AC156" s="442"/>
      <c r="AD156" s="700">
        <f t="shared" si="27"/>
        <v>0</v>
      </c>
      <c r="AE156" s="474">
        <f t="shared" si="30"/>
        <v>0</v>
      </c>
      <c r="AF156" s="475">
        <f t="shared" si="31"/>
        <v>0</v>
      </c>
      <c r="AG156" s="487"/>
      <c r="AH156" s="488"/>
      <c r="AI156" s="488"/>
      <c r="AJ156" s="488"/>
      <c r="AK156" s="488"/>
      <c r="AL156" s="488"/>
      <c r="AM156" s="488"/>
      <c r="AN156" s="488"/>
      <c r="AO156" s="488"/>
      <c r="AP156" s="488"/>
      <c r="AQ156" s="488"/>
      <c r="AR156" s="488"/>
      <c r="AS156" s="488"/>
      <c r="AT156" s="488"/>
      <c r="AU156" s="488"/>
      <c r="AV156" s="488"/>
      <c r="AW156" s="488"/>
      <c r="AX156" s="488"/>
      <c r="AY156" s="488"/>
      <c r="AZ156" s="488"/>
      <c r="BA156" s="488"/>
      <c r="BB156" s="488"/>
      <c r="BC156" s="488"/>
      <c r="BD156" s="488"/>
      <c r="BE156" s="488"/>
      <c r="BF156" s="488"/>
      <c r="BG156" s="488"/>
    </row>
    <row r="157" spans="1:59" hidden="1" outlineLevel="1">
      <c r="A157" s="405">
        <f t="shared" si="26"/>
        <v>145</v>
      </c>
      <c r="B157" s="497"/>
      <c r="C157" s="498"/>
      <c r="D157" s="407"/>
      <c r="E157" s="407"/>
      <c r="F157" s="498"/>
      <c r="G157" s="407"/>
      <c r="H157" s="430"/>
      <c r="I157" s="430">
        <f>'СМР Приняты СК П7'!I157</f>
        <v>0</v>
      </c>
      <c r="J157" s="418" t="s">
        <v>560</v>
      </c>
      <c r="K157" s="418" t="s">
        <v>297</v>
      </c>
      <c r="L157" s="418">
        <v>19.98</v>
      </c>
      <c r="M157" s="430"/>
      <c r="N157" s="430"/>
      <c r="O157" s="430"/>
      <c r="P157" s="430"/>
      <c r="Q157" s="430"/>
      <c r="R157" s="430"/>
      <c r="S157" s="430"/>
      <c r="T157" s="430"/>
      <c r="U157" s="430"/>
      <c r="V157" s="430"/>
      <c r="W157" s="430"/>
      <c r="X157" s="430"/>
      <c r="Y157" s="430"/>
      <c r="Z157" s="440">
        <f t="shared" si="28"/>
        <v>0</v>
      </c>
      <c r="AA157" s="441"/>
      <c r="AB157" s="413">
        <f t="shared" si="33"/>
        <v>0</v>
      </c>
      <c r="AC157" s="442"/>
      <c r="AD157" s="700">
        <f t="shared" si="27"/>
        <v>0</v>
      </c>
      <c r="AE157" s="474">
        <f t="shared" si="30"/>
        <v>0</v>
      </c>
      <c r="AF157" s="475">
        <f t="shared" si="31"/>
        <v>0</v>
      </c>
      <c r="AG157" s="487"/>
      <c r="AH157" s="488"/>
      <c r="AI157" s="488"/>
      <c r="AJ157" s="488"/>
      <c r="AK157" s="488"/>
      <c r="AL157" s="488"/>
      <c r="AM157" s="488"/>
      <c r="AN157" s="488"/>
      <c r="AO157" s="488"/>
      <c r="AP157" s="488"/>
      <c r="AQ157" s="488"/>
      <c r="AR157" s="488"/>
      <c r="AS157" s="488"/>
      <c r="AT157" s="488"/>
      <c r="AU157" s="488"/>
      <c r="AV157" s="488"/>
      <c r="AW157" s="488"/>
      <c r="AX157" s="488"/>
      <c r="AY157" s="488"/>
      <c r="AZ157" s="488"/>
      <c r="BA157" s="488"/>
      <c r="BB157" s="488"/>
      <c r="BC157" s="488"/>
      <c r="BD157" s="488"/>
      <c r="BE157" s="488"/>
      <c r="BF157" s="488"/>
      <c r="BG157" s="488"/>
    </row>
    <row r="158" spans="1:59" collapsed="1">
      <c r="A158" s="405">
        <f t="shared" si="26"/>
        <v>146</v>
      </c>
      <c r="B158" s="497" t="s">
        <v>104</v>
      </c>
      <c r="C158" s="498" t="s">
        <v>105</v>
      </c>
      <c r="D158" s="407" t="s">
        <v>297</v>
      </c>
      <c r="E158" s="407">
        <v>4.5999999999999996</v>
      </c>
      <c r="F158" s="498" t="s">
        <v>105</v>
      </c>
      <c r="G158" s="407" t="s">
        <v>297</v>
      </c>
      <c r="H158" s="430">
        <v>4.5999999999999996</v>
      </c>
      <c r="I158" s="430">
        <f>'СМР Приняты СК П7'!I158</f>
        <v>0.20399999999999999</v>
      </c>
      <c r="J158" s="418" t="s">
        <v>561</v>
      </c>
      <c r="K158" s="418" t="s">
        <v>297</v>
      </c>
      <c r="L158" s="418">
        <v>8.8000000000000007</v>
      </c>
      <c r="M158" s="430"/>
      <c r="N158" s="430"/>
      <c r="O158" s="430"/>
      <c r="P158" s="430"/>
      <c r="Q158" s="430"/>
      <c r="R158" s="430"/>
      <c r="S158" s="430"/>
      <c r="T158" s="430"/>
      <c r="U158" s="430"/>
      <c r="V158" s="430"/>
      <c r="W158" s="430"/>
      <c r="X158" s="430"/>
      <c r="Y158" s="430"/>
      <c r="Z158" s="440">
        <f t="shared" si="28"/>
        <v>0</v>
      </c>
      <c r="AA158" s="441">
        <f t="shared" si="25"/>
        <v>4.5999999999999996</v>
      </c>
      <c r="AB158" s="413">
        <f t="shared" si="33"/>
        <v>4.5999999999999996</v>
      </c>
      <c r="AC158" s="442"/>
      <c r="AD158" s="700">
        <f t="shared" si="27"/>
        <v>0</v>
      </c>
      <c r="AE158" s="474">
        <f t="shared" si="30"/>
        <v>0</v>
      </c>
      <c r="AF158" s="475">
        <f t="shared" si="31"/>
        <v>0</v>
      </c>
      <c r="AG158" s="487"/>
      <c r="AH158" s="488"/>
      <c r="AI158" s="488"/>
      <c r="AJ158" s="488"/>
      <c r="AK158" s="488"/>
      <c r="AL158" s="488"/>
      <c r="AM158" s="488"/>
      <c r="AN158" s="488"/>
      <c r="AO158" s="488"/>
      <c r="AP158" s="488"/>
      <c r="AQ158" s="488"/>
      <c r="AR158" s="488"/>
      <c r="AS158" s="488"/>
      <c r="AT158" s="488"/>
      <c r="AU158" s="488"/>
      <c r="AV158" s="488"/>
      <c r="AW158" s="488"/>
      <c r="AX158" s="488"/>
      <c r="AY158" s="488"/>
      <c r="AZ158" s="488"/>
      <c r="BA158" s="488"/>
      <c r="BB158" s="488"/>
      <c r="BC158" s="488"/>
      <c r="BD158" s="488"/>
      <c r="BE158" s="488"/>
      <c r="BF158" s="488"/>
      <c r="BG158" s="488"/>
    </row>
    <row r="159" spans="1:59" hidden="1" outlineLevel="1">
      <c r="A159" s="405">
        <f t="shared" si="26"/>
        <v>147</v>
      </c>
      <c r="B159" s="497"/>
      <c r="C159" s="498"/>
      <c r="D159" s="407"/>
      <c r="E159" s="407"/>
      <c r="F159" s="498"/>
      <c r="G159" s="407"/>
      <c r="H159" s="430"/>
      <c r="I159" s="430">
        <f>'СМР Приняты СК П7'!I159</f>
        <v>0</v>
      </c>
      <c r="J159" s="418" t="s">
        <v>562</v>
      </c>
      <c r="K159" s="418" t="s">
        <v>297</v>
      </c>
      <c r="L159" s="418">
        <v>2.52</v>
      </c>
      <c r="M159" s="430"/>
      <c r="N159" s="430"/>
      <c r="O159" s="430"/>
      <c r="P159" s="430"/>
      <c r="Q159" s="430"/>
      <c r="R159" s="430"/>
      <c r="S159" s="430"/>
      <c r="T159" s="430"/>
      <c r="U159" s="430"/>
      <c r="V159" s="430"/>
      <c r="W159" s="430"/>
      <c r="X159" s="430"/>
      <c r="Y159" s="430"/>
      <c r="Z159" s="440">
        <f t="shared" si="28"/>
        <v>0</v>
      </c>
      <c r="AA159" s="441"/>
      <c r="AB159" s="413">
        <f t="shared" si="33"/>
        <v>0</v>
      </c>
      <c r="AC159" s="442"/>
      <c r="AD159" s="700">
        <f t="shared" si="27"/>
        <v>0</v>
      </c>
      <c r="AE159" s="474">
        <f t="shared" si="30"/>
        <v>0</v>
      </c>
      <c r="AF159" s="475">
        <f t="shared" si="31"/>
        <v>0</v>
      </c>
      <c r="AG159" s="487"/>
      <c r="AH159" s="488"/>
      <c r="AI159" s="488"/>
      <c r="AJ159" s="488"/>
      <c r="AK159" s="488"/>
      <c r="AL159" s="488"/>
      <c r="AM159" s="488"/>
      <c r="AN159" s="488"/>
      <c r="AO159" s="488"/>
      <c r="AP159" s="488"/>
      <c r="AQ159" s="488"/>
      <c r="AR159" s="488"/>
      <c r="AS159" s="488"/>
      <c r="AT159" s="488"/>
      <c r="AU159" s="488"/>
      <c r="AV159" s="488"/>
      <c r="AW159" s="488"/>
      <c r="AX159" s="488"/>
      <c r="AY159" s="488"/>
      <c r="AZ159" s="488"/>
      <c r="BA159" s="488"/>
      <c r="BB159" s="488"/>
      <c r="BC159" s="488"/>
      <c r="BD159" s="488"/>
      <c r="BE159" s="488"/>
      <c r="BF159" s="488"/>
      <c r="BG159" s="488"/>
    </row>
    <row r="160" spans="1:59">
      <c r="A160" s="405">
        <f t="shared" si="26"/>
        <v>148</v>
      </c>
      <c r="B160" s="497" t="s">
        <v>100</v>
      </c>
      <c r="C160" s="498" t="s">
        <v>101</v>
      </c>
      <c r="D160" s="407" t="s">
        <v>289</v>
      </c>
      <c r="E160" s="407">
        <v>5.48</v>
      </c>
      <c r="F160" s="498" t="s">
        <v>101</v>
      </c>
      <c r="G160" s="407" t="s">
        <v>289</v>
      </c>
      <c r="H160" s="430">
        <v>5.48</v>
      </c>
      <c r="I160" s="430">
        <f>'СМР Приняты СК П7'!I160</f>
        <v>2.71</v>
      </c>
      <c r="J160" s="418" t="s">
        <v>558</v>
      </c>
      <c r="K160" s="418" t="s">
        <v>289</v>
      </c>
      <c r="L160" s="418">
        <v>2.08</v>
      </c>
      <c r="M160" s="430"/>
      <c r="N160" s="430"/>
      <c r="O160" s="430"/>
      <c r="P160" s="430"/>
      <c r="Q160" s="430"/>
      <c r="R160" s="430"/>
      <c r="S160" s="430"/>
      <c r="T160" s="430"/>
      <c r="U160" s="430"/>
      <c r="V160" s="430"/>
      <c r="W160" s="430"/>
      <c r="X160" s="430"/>
      <c r="Y160" s="430"/>
      <c r="Z160" s="440">
        <f t="shared" si="28"/>
        <v>0</v>
      </c>
      <c r="AA160" s="441">
        <f t="shared" si="25"/>
        <v>5.48</v>
      </c>
      <c r="AB160" s="413">
        <f t="shared" si="33"/>
        <v>5.48</v>
      </c>
      <c r="AC160" s="442"/>
      <c r="AD160" s="700">
        <f t="shared" si="27"/>
        <v>0</v>
      </c>
      <c r="AE160" s="474">
        <f t="shared" si="30"/>
        <v>0</v>
      </c>
      <c r="AF160" s="475">
        <f t="shared" si="31"/>
        <v>0</v>
      </c>
      <c r="AG160" s="487"/>
      <c r="AH160" s="488"/>
      <c r="AI160" s="488"/>
      <c r="AJ160" s="488"/>
      <c r="AK160" s="488"/>
      <c r="AL160" s="488"/>
      <c r="AM160" s="488"/>
      <c r="AN160" s="488"/>
      <c r="AO160" s="488"/>
      <c r="AP160" s="488"/>
      <c r="AQ160" s="488"/>
      <c r="AR160" s="488"/>
      <c r="AS160" s="488"/>
      <c r="AT160" s="488"/>
      <c r="AU160" s="488"/>
      <c r="AV160" s="488"/>
      <c r="AW160" s="488"/>
      <c r="AX160" s="488"/>
      <c r="AY160" s="488"/>
      <c r="AZ160" s="488"/>
      <c r="BA160" s="488"/>
      <c r="BB160" s="488"/>
      <c r="BC160" s="488"/>
      <c r="BD160" s="488"/>
      <c r="BE160" s="488"/>
      <c r="BF160" s="488"/>
      <c r="BG160" s="488"/>
    </row>
    <row r="161" spans="1:59" ht="30">
      <c r="A161" s="405">
        <f t="shared" si="26"/>
        <v>149</v>
      </c>
      <c r="B161" s="497" t="s">
        <v>106</v>
      </c>
      <c r="C161" s="498" t="s">
        <v>107</v>
      </c>
      <c r="D161" s="407" t="s">
        <v>293</v>
      </c>
      <c r="E161" s="407">
        <v>29.12</v>
      </c>
      <c r="F161" s="498" t="s">
        <v>107</v>
      </c>
      <c r="G161" s="407" t="s">
        <v>293</v>
      </c>
      <c r="H161" s="430">
        <v>29.12</v>
      </c>
      <c r="I161" s="430">
        <f>'СМР Приняты СК П7'!I161</f>
        <v>0.28000000000000003</v>
      </c>
      <c r="J161" s="418" t="s">
        <v>563</v>
      </c>
      <c r="K161" s="418" t="s">
        <v>293</v>
      </c>
      <c r="L161" s="418">
        <v>4.4400000000000004</v>
      </c>
      <c r="M161" s="430"/>
      <c r="N161" s="430"/>
      <c r="O161" s="430"/>
      <c r="P161" s="430"/>
      <c r="Q161" s="430"/>
      <c r="R161" s="430"/>
      <c r="S161" s="430"/>
      <c r="T161" s="430"/>
      <c r="U161" s="430"/>
      <c r="V161" s="430"/>
      <c r="W161" s="430"/>
      <c r="X161" s="430"/>
      <c r="Y161" s="430"/>
      <c r="Z161" s="440">
        <f t="shared" si="28"/>
        <v>0</v>
      </c>
      <c r="AA161" s="441">
        <f t="shared" si="25"/>
        <v>29.12</v>
      </c>
      <c r="AB161" s="413">
        <f t="shared" si="33"/>
        <v>29.12</v>
      </c>
      <c r="AC161" s="442" t="s">
        <v>456</v>
      </c>
      <c r="AD161" s="700">
        <f t="shared" si="27"/>
        <v>0</v>
      </c>
      <c r="AE161" s="474">
        <f t="shared" si="30"/>
        <v>0</v>
      </c>
      <c r="AF161" s="475">
        <f t="shared" si="31"/>
        <v>0</v>
      </c>
      <c r="AG161" s="487"/>
      <c r="AH161" s="488"/>
      <c r="AI161" s="488"/>
      <c r="AJ161" s="488"/>
      <c r="AK161" s="488"/>
      <c r="AL161" s="488"/>
      <c r="AM161" s="488"/>
      <c r="AN161" s="488"/>
      <c r="AO161" s="488"/>
      <c r="AP161" s="488"/>
      <c r="AQ161" s="488"/>
      <c r="AR161" s="488"/>
      <c r="AS161" s="488"/>
      <c r="AT161" s="488"/>
      <c r="AU161" s="488"/>
      <c r="AV161" s="488"/>
      <c r="AW161" s="488"/>
      <c r="AX161" s="488"/>
      <c r="AY161" s="488"/>
      <c r="AZ161" s="488"/>
      <c r="BA161" s="488"/>
      <c r="BB161" s="488"/>
      <c r="BC161" s="488"/>
      <c r="BD161" s="488"/>
      <c r="BE161" s="488"/>
      <c r="BF161" s="488"/>
      <c r="BG161" s="488"/>
    </row>
    <row r="162" spans="1:59" ht="30">
      <c r="A162" s="405">
        <f t="shared" si="26"/>
        <v>150</v>
      </c>
      <c r="B162" s="497" t="s">
        <v>62</v>
      </c>
      <c r="C162" s="498" t="s">
        <v>63</v>
      </c>
      <c r="D162" s="407" t="s">
        <v>289</v>
      </c>
      <c r="E162" s="407">
        <v>4.68</v>
      </c>
      <c r="F162" s="498" t="s">
        <v>63</v>
      </c>
      <c r="G162" s="407" t="s">
        <v>289</v>
      </c>
      <c r="H162" s="430">
        <v>4.68</v>
      </c>
      <c r="I162" s="430">
        <f>'СМР Приняты СК П7'!I162</f>
        <v>0.17</v>
      </c>
      <c r="J162" s="430"/>
      <c r="K162" s="430" t="s">
        <v>289</v>
      </c>
      <c r="L162" s="430">
        <v>29.12</v>
      </c>
      <c r="M162" s="430"/>
      <c r="N162" s="430"/>
      <c r="O162" s="430"/>
      <c r="P162" s="430"/>
      <c r="Q162" s="430"/>
      <c r="R162" s="430"/>
      <c r="S162" s="430"/>
      <c r="T162" s="430"/>
      <c r="U162" s="430"/>
      <c r="V162" s="430"/>
      <c r="W162" s="430"/>
      <c r="X162" s="430"/>
      <c r="Y162" s="430"/>
      <c r="Z162" s="440">
        <f t="shared" si="28"/>
        <v>0</v>
      </c>
      <c r="AA162" s="441">
        <f t="shared" si="25"/>
        <v>4.68</v>
      </c>
      <c r="AB162" s="413">
        <f t="shared" si="33"/>
        <v>4.68</v>
      </c>
      <c r="AC162" s="442"/>
      <c r="AD162" s="700">
        <f t="shared" si="27"/>
        <v>0</v>
      </c>
      <c r="AE162" s="474">
        <f t="shared" si="30"/>
        <v>0</v>
      </c>
      <c r="AF162" s="475">
        <f t="shared" si="31"/>
        <v>0</v>
      </c>
      <c r="AG162" s="487"/>
      <c r="AH162" s="488"/>
      <c r="AI162" s="488"/>
      <c r="AJ162" s="488"/>
      <c r="AK162" s="488"/>
      <c r="AL162" s="488"/>
      <c r="AM162" s="488"/>
      <c r="AN162" s="488"/>
      <c r="AO162" s="488"/>
      <c r="AP162" s="488"/>
      <c r="AQ162" s="488"/>
      <c r="AR162" s="488"/>
      <c r="AS162" s="488"/>
      <c r="AT162" s="488"/>
      <c r="AU162" s="488"/>
      <c r="AV162" s="488"/>
      <c r="AW162" s="488"/>
      <c r="AX162" s="488"/>
      <c r="AY162" s="488"/>
      <c r="AZ162" s="488"/>
      <c r="BA162" s="488"/>
      <c r="BB162" s="488"/>
      <c r="BC162" s="488"/>
      <c r="BD162" s="488"/>
      <c r="BE162" s="488"/>
      <c r="BF162" s="488"/>
      <c r="BG162" s="488"/>
    </row>
    <row r="163" spans="1:59" s="65" customFormat="1" ht="30">
      <c r="A163" s="397">
        <f t="shared" si="26"/>
        <v>151</v>
      </c>
      <c r="B163" s="501"/>
      <c r="C163" s="502" t="s">
        <v>567</v>
      </c>
      <c r="D163" s="423"/>
      <c r="E163" s="423"/>
      <c r="F163" s="503" t="s">
        <v>567</v>
      </c>
      <c r="G163" s="424"/>
      <c r="H163" s="425"/>
      <c r="I163" s="425"/>
      <c r="J163" s="425"/>
      <c r="K163" s="425"/>
      <c r="L163" s="425"/>
      <c r="M163" s="425"/>
      <c r="N163" s="425"/>
      <c r="O163" s="425"/>
      <c r="P163" s="425"/>
      <c r="Q163" s="425"/>
      <c r="R163" s="425"/>
      <c r="S163" s="425"/>
      <c r="T163" s="425"/>
      <c r="U163" s="425"/>
      <c r="V163" s="425"/>
      <c r="W163" s="425"/>
      <c r="X163" s="425"/>
      <c r="Y163" s="425"/>
      <c r="Z163" s="426"/>
      <c r="AA163" s="427"/>
      <c r="AB163" s="424"/>
      <c r="AC163" s="428"/>
      <c r="AD163" s="697">
        <f t="shared" si="27"/>
        <v>0</v>
      </c>
      <c r="AE163" s="476"/>
      <c r="AF163" s="477"/>
      <c r="AG163" s="485"/>
      <c r="AH163" s="486"/>
      <c r="AI163" s="486"/>
      <c r="AJ163" s="486"/>
      <c r="AK163" s="486"/>
      <c r="AL163" s="486"/>
      <c r="AM163" s="486"/>
      <c r="AN163" s="486"/>
      <c r="AO163" s="486"/>
      <c r="AP163" s="486"/>
      <c r="AQ163" s="486"/>
      <c r="AR163" s="486"/>
      <c r="AS163" s="486"/>
      <c r="AT163" s="486"/>
      <c r="AU163" s="486"/>
      <c r="AV163" s="486"/>
      <c r="AW163" s="486"/>
      <c r="AX163" s="486"/>
      <c r="AY163" s="486"/>
      <c r="AZ163" s="486"/>
      <c r="BA163" s="486"/>
      <c r="BB163" s="486"/>
      <c r="BC163" s="486"/>
      <c r="BD163" s="486"/>
      <c r="BE163" s="486"/>
      <c r="BF163" s="486"/>
      <c r="BG163" s="486"/>
    </row>
    <row r="164" spans="1:59" ht="60">
      <c r="A164" s="405">
        <f t="shared" si="26"/>
        <v>152</v>
      </c>
      <c r="B164" s="497" t="s">
        <v>14</v>
      </c>
      <c r="C164" s="498" t="s">
        <v>15</v>
      </c>
      <c r="D164" s="407" t="s">
        <v>289</v>
      </c>
      <c r="E164" s="407">
        <v>193.6</v>
      </c>
      <c r="F164" s="500" t="s">
        <v>15</v>
      </c>
      <c r="G164" s="417" t="s">
        <v>289</v>
      </c>
      <c r="H164" s="418">
        <v>193.6</v>
      </c>
      <c r="I164" s="418">
        <f>'СМР Приняты СК П7'!I164</f>
        <v>0.36</v>
      </c>
      <c r="J164" s="418"/>
      <c r="K164" s="418" t="s">
        <v>289</v>
      </c>
      <c r="L164" s="418"/>
      <c r="M164" s="418"/>
      <c r="N164" s="418"/>
      <c r="O164" s="418"/>
      <c r="P164" s="418"/>
      <c r="Q164" s="418"/>
      <c r="R164" s="418"/>
      <c r="S164" s="418"/>
      <c r="T164" s="418"/>
      <c r="U164" s="418"/>
      <c r="V164" s="418"/>
      <c r="W164" s="418"/>
      <c r="X164" s="418"/>
      <c r="Y164" s="418"/>
      <c r="Z164" s="419">
        <f t="shared" si="28"/>
        <v>0</v>
      </c>
      <c r="AA164" s="420">
        <f t="shared" si="25"/>
        <v>193.6</v>
      </c>
      <c r="AB164" s="413">
        <f t="shared" ref="AB164:AB170" si="34">E164-Z164</f>
        <v>193.6</v>
      </c>
      <c r="AC164" s="734" t="s">
        <v>1116</v>
      </c>
      <c r="AD164" s="701">
        <f t="shared" si="27"/>
        <v>0</v>
      </c>
      <c r="AE164" s="474">
        <f t="shared" si="30"/>
        <v>0</v>
      </c>
      <c r="AF164" s="475">
        <f t="shared" si="31"/>
        <v>0</v>
      </c>
      <c r="AG164" s="487"/>
      <c r="AH164" s="488"/>
      <c r="AI164" s="488"/>
      <c r="AJ164" s="488"/>
      <c r="AK164" s="488"/>
      <c r="AL164" s="488"/>
      <c r="AM164" s="488"/>
      <c r="AN164" s="488"/>
      <c r="AO164" s="488"/>
      <c r="AP164" s="488"/>
      <c r="AQ164" s="488"/>
      <c r="AR164" s="488"/>
      <c r="AS164" s="488"/>
      <c r="AT164" s="488"/>
      <c r="AU164" s="488"/>
      <c r="AV164" s="488"/>
      <c r="AW164" s="488"/>
      <c r="AX164" s="488"/>
      <c r="AY164" s="488"/>
      <c r="AZ164" s="488"/>
      <c r="BA164" s="488"/>
      <c r="BB164" s="488"/>
      <c r="BC164" s="488"/>
      <c r="BD164" s="488"/>
      <c r="BE164" s="488"/>
      <c r="BF164" s="488"/>
      <c r="BG164" s="488"/>
    </row>
    <row r="165" spans="1:59">
      <c r="A165" s="405">
        <f t="shared" si="26"/>
        <v>153</v>
      </c>
      <c r="B165" s="497" t="s">
        <v>100</v>
      </c>
      <c r="C165" s="498" t="s">
        <v>101</v>
      </c>
      <c r="D165" s="407" t="s">
        <v>289</v>
      </c>
      <c r="E165" s="407">
        <v>11</v>
      </c>
      <c r="F165" s="500" t="s">
        <v>101</v>
      </c>
      <c r="G165" s="417" t="s">
        <v>289</v>
      </c>
      <c r="H165" s="418">
        <v>11</v>
      </c>
      <c r="I165" s="418">
        <f>'СМР Приняты СК П7'!I165</f>
        <v>2.71</v>
      </c>
      <c r="J165" s="418"/>
      <c r="K165" s="418" t="s">
        <v>289</v>
      </c>
      <c r="L165" s="418"/>
      <c r="M165" s="418"/>
      <c r="N165" s="418"/>
      <c r="O165" s="418"/>
      <c r="P165" s="418"/>
      <c r="Q165" s="418"/>
      <c r="R165" s="418"/>
      <c r="S165" s="418"/>
      <c r="T165" s="418"/>
      <c r="U165" s="418"/>
      <c r="V165" s="418"/>
      <c r="W165" s="418"/>
      <c r="X165" s="418"/>
      <c r="Y165" s="418"/>
      <c r="Z165" s="419">
        <f t="shared" si="28"/>
        <v>0</v>
      </c>
      <c r="AA165" s="420">
        <f t="shared" si="25"/>
        <v>11</v>
      </c>
      <c r="AB165" s="413">
        <f t="shared" si="34"/>
        <v>11</v>
      </c>
      <c r="AC165" s="734"/>
      <c r="AD165" s="701">
        <f t="shared" si="27"/>
        <v>0</v>
      </c>
      <c r="AE165" s="474">
        <f t="shared" si="30"/>
        <v>0</v>
      </c>
      <c r="AF165" s="475">
        <f t="shared" si="31"/>
        <v>0</v>
      </c>
      <c r="AG165" s="487"/>
      <c r="AH165" s="488"/>
      <c r="AI165" s="488"/>
      <c r="AJ165" s="488"/>
      <c r="AK165" s="488"/>
      <c r="AL165" s="488"/>
      <c r="AM165" s="488"/>
      <c r="AN165" s="488"/>
      <c r="AO165" s="488"/>
      <c r="AP165" s="488"/>
      <c r="AQ165" s="488"/>
      <c r="AR165" s="488"/>
      <c r="AS165" s="488"/>
      <c r="AT165" s="488"/>
      <c r="AU165" s="488"/>
      <c r="AV165" s="488"/>
      <c r="AW165" s="488"/>
      <c r="AX165" s="488"/>
      <c r="AY165" s="488"/>
      <c r="AZ165" s="488"/>
      <c r="BA165" s="488"/>
      <c r="BB165" s="488"/>
      <c r="BC165" s="488"/>
      <c r="BD165" s="488"/>
      <c r="BE165" s="488"/>
      <c r="BF165" s="488"/>
      <c r="BG165" s="488"/>
    </row>
    <row r="166" spans="1:59" ht="30">
      <c r="A166" s="405">
        <f t="shared" si="26"/>
        <v>154</v>
      </c>
      <c r="B166" s="497" t="s">
        <v>102</v>
      </c>
      <c r="C166" s="498" t="s">
        <v>103</v>
      </c>
      <c r="D166" s="407" t="s">
        <v>292</v>
      </c>
      <c r="E166" s="407">
        <v>2.5151499999999998</v>
      </c>
      <c r="F166" s="500" t="s">
        <v>103</v>
      </c>
      <c r="G166" s="417" t="s">
        <v>292</v>
      </c>
      <c r="H166" s="418">
        <v>2.5151499999999998</v>
      </c>
      <c r="I166" s="418">
        <f>'СМР Приняты СК П7'!I166</f>
        <v>2.36</v>
      </c>
      <c r="J166" s="418"/>
      <c r="K166" s="418" t="s">
        <v>292</v>
      </c>
      <c r="L166" s="418"/>
      <c r="M166" s="418"/>
      <c r="N166" s="418"/>
      <c r="O166" s="418"/>
      <c r="P166" s="418"/>
      <c r="Q166" s="418"/>
      <c r="R166" s="418"/>
      <c r="S166" s="418"/>
      <c r="T166" s="418"/>
      <c r="U166" s="418"/>
      <c r="V166" s="418"/>
      <c r="W166" s="418"/>
      <c r="X166" s="418"/>
      <c r="Y166" s="418"/>
      <c r="Z166" s="419">
        <f t="shared" si="28"/>
        <v>0</v>
      </c>
      <c r="AA166" s="420">
        <f t="shared" si="25"/>
        <v>2.5151499999999998</v>
      </c>
      <c r="AB166" s="413">
        <f t="shared" si="34"/>
        <v>2.5151499999999998</v>
      </c>
      <c r="AC166" s="734"/>
      <c r="AD166" s="701">
        <f t="shared" si="27"/>
        <v>0</v>
      </c>
      <c r="AE166" s="474">
        <f t="shared" si="30"/>
        <v>0</v>
      </c>
      <c r="AF166" s="475">
        <f t="shared" si="31"/>
        <v>0</v>
      </c>
      <c r="AG166" s="487"/>
      <c r="AH166" s="488"/>
      <c r="AI166" s="488"/>
      <c r="AJ166" s="488"/>
      <c r="AK166" s="488"/>
      <c r="AL166" s="488"/>
      <c r="AM166" s="488"/>
      <c r="AN166" s="488"/>
      <c r="AO166" s="488"/>
      <c r="AP166" s="488"/>
      <c r="AQ166" s="488"/>
      <c r="AR166" s="488"/>
      <c r="AS166" s="488"/>
      <c r="AT166" s="488"/>
      <c r="AU166" s="488"/>
      <c r="AV166" s="488"/>
      <c r="AW166" s="488"/>
      <c r="AX166" s="488"/>
      <c r="AY166" s="488"/>
      <c r="AZ166" s="488"/>
      <c r="BA166" s="488"/>
      <c r="BB166" s="488"/>
      <c r="BC166" s="488"/>
      <c r="BD166" s="488"/>
      <c r="BE166" s="488"/>
      <c r="BF166" s="488"/>
      <c r="BG166" s="488"/>
    </row>
    <row r="167" spans="1:59">
      <c r="A167" s="405">
        <f t="shared" si="26"/>
        <v>155</v>
      </c>
      <c r="B167" s="497" t="s">
        <v>104</v>
      </c>
      <c r="C167" s="498" t="s">
        <v>105</v>
      </c>
      <c r="D167" s="407" t="s">
        <v>297</v>
      </c>
      <c r="E167" s="407">
        <v>17.600000000000001</v>
      </c>
      <c r="F167" s="500" t="s">
        <v>105</v>
      </c>
      <c r="G167" s="417" t="s">
        <v>297</v>
      </c>
      <c r="H167" s="418">
        <v>17.600000000000001</v>
      </c>
      <c r="I167" s="418">
        <f>'СМР Приняты СК П7'!I167</f>
        <v>0.20399999999999999</v>
      </c>
      <c r="J167" s="418"/>
      <c r="K167" s="418" t="s">
        <v>297</v>
      </c>
      <c r="L167" s="418"/>
      <c r="M167" s="418"/>
      <c r="N167" s="418"/>
      <c r="O167" s="418"/>
      <c r="P167" s="418"/>
      <c r="Q167" s="418"/>
      <c r="R167" s="418"/>
      <c r="S167" s="418"/>
      <c r="T167" s="418"/>
      <c r="U167" s="418"/>
      <c r="V167" s="418"/>
      <c r="W167" s="418"/>
      <c r="X167" s="418"/>
      <c r="Y167" s="418"/>
      <c r="Z167" s="419">
        <f t="shared" si="28"/>
        <v>0</v>
      </c>
      <c r="AA167" s="420">
        <f t="shared" si="25"/>
        <v>17.600000000000001</v>
      </c>
      <c r="AB167" s="413">
        <f t="shared" si="34"/>
        <v>17.600000000000001</v>
      </c>
      <c r="AC167" s="734"/>
      <c r="AD167" s="701">
        <f t="shared" si="27"/>
        <v>0</v>
      </c>
      <c r="AE167" s="474">
        <f t="shared" si="30"/>
        <v>0</v>
      </c>
      <c r="AF167" s="475">
        <f t="shared" si="31"/>
        <v>0</v>
      </c>
      <c r="AG167" s="487"/>
      <c r="AH167" s="488"/>
      <c r="AI167" s="488"/>
      <c r="AJ167" s="488"/>
      <c r="AK167" s="488"/>
      <c r="AL167" s="488"/>
      <c r="AM167" s="488"/>
      <c r="AN167" s="488"/>
      <c r="AO167" s="488"/>
      <c r="AP167" s="488"/>
      <c r="AQ167" s="488"/>
      <c r="AR167" s="488"/>
      <c r="AS167" s="488"/>
      <c r="AT167" s="488"/>
      <c r="AU167" s="488"/>
      <c r="AV167" s="488"/>
      <c r="AW167" s="488"/>
      <c r="AX167" s="488"/>
      <c r="AY167" s="488"/>
      <c r="AZ167" s="488"/>
      <c r="BA167" s="488"/>
      <c r="BB167" s="488"/>
      <c r="BC167" s="488"/>
      <c r="BD167" s="488"/>
      <c r="BE167" s="488"/>
      <c r="BF167" s="488"/>
      <c r="BG167" s="488"/>
    </row>
    <row r="168" spans="1:59">
      <c r="A168" s="405">
        <f t="shared" si="26"/>
        <v>156</v>
      </c>
      <c r="B168" s="497" t="s">
        <v>100</v>
      </c>
      <c r="C168" s="498" t="s">
        <v>101</v>
      </c>
      <c r="D168" s="407" t="s">
        <v>289</v>
      </c>
      <c r="E168" s="407">
        <v>33</v>
      </c>
      <c r="F168" s="500" t="s">
        <v>101</v>
      </c>
      <c r="G168" s="417" t="s">
        <v>289</v>
      </c>
      <c r="H168" s="418">
        <v>33</v>
      </c>
      <c r="I168" s="418">
        <f>'СМР Приняты СК П7'!I168</f>
        <v>2.71</v>
      </c>
      <c r="J168" s="418"/>
      <c r="K168" s="418" t="s">
        <v>289</v>
      </c>
      <c r="L168" s="418"/>
      <c r="M168" s="418"/>
      <c r="N168" s="418"/>
      <c r="O168" s="418"/>
      <c r="P168" s="418"/>
      <c r="Q168" s="418"/>
      <c r="R168" s="418"/>
      <c r="S168" s="418"/>
      <c r="T168" s="418"/>
      <c r="U168" s="418"/>
      <c r="V168" s="418"/>
      <c r="W168" s="418"/>
      <c r="X168" s="418"/>
      <c r="Y168" s="418"/>
      <c r="Z168" s="419">
        <f t="shared" si="28"/>
        <v>0</v>
      </c>
      <c r="AA168" s="420">
        <f t="shared" si="25"/>
        <v>33</v>
      </c>
      <c r="AB168" s="413">
        <f t="shared" si="34"/>
        <v>33</v>
      </c>
      <c r="AC168" s="734"/>
      <c r="AD168" s="701">
        <f t="shared" si="27"/>
        <v>0</v>
      </c>
      <c r="AE168" s="474">
        <f t="shared" si="30"/>
        <v>0</v>
      </c>
      <c r="AF168" s="475">
        <f t="shared" si="31"/>
        <v>0</v>
      </c>
      <c r="AG168" s="487"/>
      <c r="AH168" s="488"/>
      <c r="AI168" s="488"/>
      <c r="AJ168" s="488"/>
      <c r="AK168" s="488"/>
      <c r="AL168" s="488"/>
      <c r="AM168" s="488"/>
      <c r="AN168" s="488"/>
      <c r="AO168" s="488"/>
      <c r="AP168" s="488"/>
      <c r="AQ168" s="488"/>
      <c r="AR168" s="488"/>
      <c r="AS168" s="488"/>
      <c r="AT168" s="488"/>
      <c r="AU168" s="488"/>
      <c r="AV168" s="488"/>
      <c r="AW168" s="488"/>
      <c r="AX168" s="488"/>
      <c r="AY168" s="488"/>
      <c r="AZ168" s="488"/>
      <c r="BA168" s="488"/>
      <c r="BB168" s="488"/>
      <c r="BC168" s="488"/>
      <c r="BD168" s="488"/>
      <c r="BE168" s="488"/>
      <c r="BF168" s="488"/>
      <c r="BG168" s="488"/>
    </row>
    <row r="169" spans="1:59" ht="30">
      <c r="A169" s="405">
        <f t="shared" si="26"/>
        <v>157</v>
      </c>
      <c r="B169" s="497" t="s">
        <v>106</v>
      </c>
      <c r="C169" s="498" t="s">
        <v>107</v>
      </c>
      <c r="D169" s="407" t="s">
        <v>293</v>
      </c>
      <c r="E169" s="407">
        <v>252.99999999999997</v>
      </c>
      <c r="F169" s="500" t="s">
        <v>107</v>
      </c>
      <c r="G169" s="417" t="s">
        <v>293</v>
      </c>
      <c r="H169" s="418">
        <v>252.99999999999997</v>
      </c>
      <c r="I169" s="418">
        <f>'СМР Приняты СК П7'!I169</f>
        <v>0.28000000000000003</v>
      </c>
      <c r="J169" s="418"/>
      <c r="K169" s="418" t="s">
        <v>293</v>
      </c>
      <c r="L169" s="418"/>
      <c r="M169" s="418"/>
      <c r="N169" s="418"/>
      <c r="O169" s="418"/>
      <c r="P169" s="418"/>
      <c r="Q169" s="418"/>
      <c r="R169" s="418"/>
      <c r="S169" s="418"/>
      <c r="T169" s="418"/>
      <c r="U169" s="418"/>
      <c r="V169" s="418"/>
      <c r="W169" s="418"/>
      <c r="X169" s="418"/>
      <c r="Y169" s="418"/>
      <c r="Z169" s="419">
        <f t="shared" si="28"/>
        <v>0</v>
      </c>
      <c r="AA169" s="420">
        <f t="shared" si="25"/>
        <v>252.99999999999997</v>
      </c>
      <c r="AB169" s="413">
        <f t="shared" si="34"/>
        <v>252.99999999999997</v>
      </c>
      <c r="AC169" s="734"/>
      <c r="AD169" s="701">
        <f t="shared" si="27"/>
        <v>0</v>
      </c>
      <c r="AE169" s="474">
        <f t="shared" si="30"/>
        <v>0</v>
      </c>
      <c r="AF169" s="475">
        <f t="shared" si="31"/>
        <v>0</v>
      </c>
      <c r="AG169" s="487"/>
      <c r="AH169" s="488"/>
      <c r="AI169" s="488"/>
      <c r="AJ169" s="488"/>
      <c r="AK169" s="488"/>
      <c r="AL169" s="488"/>
      <c r="AM169" s="488"/>
      <c r="AN169" s="488"/>
      <c r="AO169" s="488"/>
      <c r="AP169" s="488"/>
      <c r="AQ169" s="488"/>
      <c r="AR169" s="488"/>
      <c r="AS169" s="488"/>
      <c r="AT169" s="488"/>
      <c r="AU169" s="488"/>
      <c r="AV169" s="488"/>
      <c r="AW169" s="488"/>
      <c r="AX169" s="488"/>
      <c r="AY169" s="488"/>
      <c r="AZ169" s="488"/>
      <c r="BA169" s="488"/>
      <c r="BB169" s="488"/>
      <c r="BC169" s="488"/>
      <c r="BD169" s="488"/>
      <c r="BE169" s="488"/>
      <c r="BF169" s="488"/>
      <c r="BG169" s="488"/>
    </row>
    <row r="170" spans="1:59" ht="30">
      <c r="A170" s="405">
        <f t="shared" si="26"/>
        <v>158</v>
      </c>
      <c r="B170" s="497" t="s">
        <v>62</v>
      </c>
      <c r="C170" s="498" t="s">
        <v>63</v>
      </c>
      <c r="D170" s="407" t="s">
        <v>289</v>
      </c>
      <c r="E170" s="407">
        <v>149.6</v>
      </c>
      <c r="F170" s="500" t="s">
        <v>63</v>
      </c>
      <c r="G170" s="417" t="s">
        <v>289</v>
      </c>
      <c r="H170" s="418">
        <v>149.6</v>
      </c>
      <c r="I170" s="418">
        <f>'СМР Приняты СК П7'!I170</f>
        <v>0.17</v>
      </c>
      <c r="J170" s="418"/>
      <c r="K170" s="418" t="s">
        <v>289</v>
      </c>
      <c r="L170" s="418"/>
      <c r="M170" s="418"/>
      <c r="N170" s="418"/>
      <c r="O170" s="418"/>
      <c r="P170" s="418"/>
      <c r="Q170" s="418"/>
      <c r="R170" s="418"/>
      <c r="S170" s="418"/>
      <c r="T170" s="418"/>
      <c r="U170" s="418"/>
      <c r="V170" s="418"/>
      <c r="W170" s="418"/>
      <c r="X170" s="418"/>
      <c r="Y170" s="418"/>
      <c r="Z170" s="419">
        <f t="shared" si="28"/>
        <v>0</v>
      </c>
      <c r="AA170" s="420">
        <f t="shared" si="25"/>
        <v>149.6</v>
      </c>
      <c r="AB170" s="413">
        <f t="shared" si="34"/>
        <v>149.6</v>
      </c>
      <c r="AC170" s="734"/>
      <c r="AD170" s="701">
        <f t="shared" si="27"/>
        <v>0</v>
      </c>
      <c r="AE170" s="474">
        <f t="shared" si="30"/>
        <v>0</v>
      </c>
      <c r="AF170" s="475">
        <f t="shared" si="31"/>
        <v>0</v>
      </c>
      <c r="AG170" s="487"/>
      <c r="AH170" s="488"/>
      <c r="AI170" s="488"/>
      <c r="AJ170" s="488"/>
      <c r="AK170" s="488"/>
      <c r="AL170" s="488"/>
      <c r="AM170" s="488"/>
      <c r="AN170" s="488"/>
      <c r="AO170" s="488"/>
      <c r="AP170" s="488"/>
      <c r="AQ170" s="488"/>
      <c r="AR170" s="488"/>
      <c r="AS170" s="488"/>
      <c r="AT170" s="488"/>
      <c r="AU170" s="488"/>
      <c r="AV170" s="488"/>
      <c r="AW170" s="488"/>
      <c r="AX170" s="488"/>
      <c r="AY170" s="488"/>
      <c r="AZ170" s="488"/>
      <c r="BA170" s="488"/>
      <c r="BB170" s="488"/>
      <c r="BC170" s="488"/>
      <c r="BD170" s="488"/>
      <c r="BE170" s="488"/>
      <c r="BF170" s="488"/>
      <c r="BG170" s="488"/>
    </row>
    <row r="171" spans="1:59" s="65" customFormat="1" ht="30">
      <c r="A171" s="397">
        <f t="shared" si="26"/>
        <v>159</v>
      </c>
      <c r="B171" s="501"/>
      <c r="C171" s="502" t="s">
        <v>568</v>
      </c>
      <c r="D171" s="423"/>
      <c r="E171" s="423"/>
      <c r="F171" s="503" t="s">
        <v>568</v>
      </c>
      <c r="G171" s="424"/>
      <c r="H171" s="425"/>
      <c r="I171" s="425"/>
      <c r="J171" s="425"/>
      <c r="K171" s="425"/>
      <c r="L171" s="425"/>
      <c r="M171" s="425"/>
      <c r="N171" s="425"/>
      <c r="O171" s="425"/>
      <c r="P171" s="425"/>
      <c r="Q171" s="425"/>
      <c r="R171" s="425"/>
      <c r="S171" s="425"/>
      <c r="T171" s="425"/>
      <c r="U171" s="425"/>
      <c r="V171" s="425"/>
      <c r="W171" s="425"/>
      <c r="X171" s="425"/>
      <c r="Y171" s="425"/>
      <c r="Z171" s="426"/>
      <c r="AA171" s="427"/>
      <c r="AB171" s="424"/>
      <c r="AC171" s="428"/>
      <c r="AD171" s="697">
        <f t="shared" si="27"/>
        <v>0</v>
      </c>
      <c r="AE171" s="476"/>
      <c r="AF171" s="477"/>
      <c r="AG171" s="485"/>
      <c r="AH171" s="486"/>
      <c r="AI171" s="486"/>
      <c r="AJ171" s="486"/>
      <c r="AK171" s="486"/>
      <c r="AL171" s="486"/>
      <c r="AM171" s="486"/>
      <c r="AN171" s="486"/>
      <c r="AO171" s="486"/>
      <c r="AP171" s="486"/>
      <c r="AQ171" s="486"/>
      <c r="AR171" s="486"/>
      <c r="AS171" s="486"/>
      <c r="AT171" s="486"/>
      <c r="AU171" s="486"/>
      <c r="AV171" s="486"/>
      <c r="AW171" s="486"/>
      <c r="AX171" s="486"/>
      <c r="AY171" s="486"/>
      <c r="AZ171" s="486"/>
      <c r="BA171" s="486"/>
      <c r="BB171" s="486"/>
      <c r="BC171" s="486"/>
      <c r="BD171" s="486"/>
      <c r="BE171" s="486"/>
      <c r="BF171" s="486"/>
      <c r="BG171" s="486"/>
    </row>
    <row r="172" spans="1:59" ht="60">
      <c r="A172" s="405">
        <f t="shared" si="26"/>
        <v>160</v>
      </c>
      <c r="B172" s="497" t="s">
        <v>14</v>
      </c>
      <c r="C172" s="498" t="s">
        <v>15</v>
      </c>
      <c r="D172" s="407" t="s">
        <v>289</v>
      </c>
      <c r="E172" s="407">
        <v>24.6</v>
      </c>
      <c r="F172" s="500" t="s">
        <v>15</v>
      </c>
      <c r="G172" s="417" t="s">
        <v>289</v>
      </c>
      <c r="H172" s="418">
        <v>24.6</v>
      </c>
      <c r="I172" s="418">
        <f>'СМР Приняты СК П7'!I172</f>
        <v>0.36</v>
      </c>
      <c r="J172" s="418"/>
      <c r="K172" s="418" t="s">
        <v>289</v>
      </c>
      <c r="L172" s="418"/>
      <c r="M172" s="418"/>
      <c r="N172" s="418"/>
      <c r="O172" s="418"/>
      <c r="P172" s="418"/>
      <c r="Q172" s="418"/>
      <c r="R172" s="418"/>
      <c r="S172" s="418"/>
      <c r="T172" s="418"/>
      <c r="U172" s="418"/>
      <c r="V172" s="418"/>
      <c r="W172" s="418"/>
      <c r="X172" s="418"/>
      <c r="Y172" s="418"/>
      <c r="Z172" s="419">
        <f t="shared" si="28"/>
        <v>0</v>
      </c>
      <c r="AA172" s="420">
        <f t="shared" si="25"/>
        <v>24.6</v>
      </c>
      <c r="AB172" s="413">
        <f t="shared" ref="AB172:AB178" si="35">E172-Z172</f>
        <v>24.6</v>
      </c>
      <c r="AC172" s="734" t="s">
        <v>1117</v>
      </c>
      <c r="AD172" s="701">
        <f t="shared" si="27"/>
        <v>0</v>
      </c>
      <c r="AE172" s="474">
        <f t="shared" si="30"/>
        <v>0</v>
      </c>
      <c r="AF172" s="475">
        <f t="shared" si="31"/>
        <v>0</v>
      </c>
      <c r="AG172" s="487"/>
      <c r="AH172" s="488"/>
      <c r="AI172" s="488"/>
      <c r="AJ172" s="488"/>
      <c r="AK172" s="488"/>
      <c r="AL172" s="488"/>
      <c r="AM172" s="488"/>
      <c r="AN172" s="488"/>
      <c r="AO172" s="488"/>
      <c r="AP172" s="488"/>
      <c r="AQ172" s="488"/>
      <c r="AR172" s="488"/>
      <c r="AS172" s="488"/>
      <c r="AT172" s="488"/>
      <c r="AU172" s="488"/>
      <c r="AV172" s="488"/>
      <c r="AW172" s="488"/>
      <c r="AX172" s="488"/>
      <c r="AY172" s="488"/>
      <c r="AZ172" s="488"/>
      <c r="BA172" s="488"/>
      <c r="BB172" s="488"/>
      <c r="BC172" s="488"/>
      <c r="BD172" s="488"/>
      <c r="BE172" s="488"/>
      <c r="BF172" s="488"/>
      <c r="BG172" s="488"/>
    </row>
    <row r="173" spans="1:59">
      <c r="A173" s="405">
        <f t="shared" si="26"/>
        <v>161</v>
      </c>
      <c r="B173" s="497" t="s">
        <v>100</v>
      </c>
      <c r="C173" s="498" t="s">
        <v>101</v>
      </c>
      <c r="D173" s="407" t="s">
        <v>289</v>
      </c>
      <c r="E173" s="407">
        <v>1.4000000000000001</v>
      </c>
      <c r="F173" s="500" t="s">
        <v>101</v>
      </c>
      <c r="G173" s="417" t="s">
        <v>289</v>
      </c>
      <c r="H173" s="418">
        <v>1.4000000000000001</v>
      </c>
      <c r="I173" s="418">
        <f>'СМР Приняты СК П7'!I173</f>
        <v>2.71</v>
      </c>
      <c r="J173" s="418"/>
      <c r="K173" s="418" t="s">
        <v>289</v>
      </c>
      <c r="L173" s="418"/>
      <c r="M173" s="418"/>
      <c r="N173" s="418"/>
      <c r="O173" s="418"/>
      <c r="P173" s="418"/>
      <c r="Q173" s="418"/>
      <c r="R173" s="418"/>
      <c r="S173" s="418"/>
      <c r="T173" s="418"/>
      <c r="U173" s="418"/>
      <c r="V173" s="418"/>
      <c r="W173" s="418"/>
      <c r="X173" s="418"/>
      <c r="Y173" s="418"/>
      <c r="Z173" s="419">
        <f t="shared" si="28"/>
        <v>0</v>
      </c>
      <c r="AA173" s="420">
        <f t="shared" si="25"/>
        <v>1.4000000000000001</v>
      </c>
      <c r="AB173" s="413">
        <f t="shared" si="35"/>
        <v>1.4000000000000001</v>
      </c>
      <c r="AC173" s="734"/>
      <c r="AD173" s="701">
        <f t="shared" si="27"/>
        <v>0</v>
      </c>
      <c r="AE173" s="474">
        <f t="shared" si="30"/>
        <v>0</v>
      </c>
      <c r="AF173" s="475">
        <f t="shared" si="31"/>
        <v>0</v>
      </c>
      <c r="AG173" s="487"/>
      <c r="AH173" s="488"/>
      <c r="AI173" s="488"/>
      <c r="AJ173" s="488"/>
      <c r="AK173" s="488"/>
      <c r="AL173" s="488"/>
      <c r="AM173" s="488"/>
      <c r="AN173" s="488"/>
      <c r="AO173" s="488"/>
      <c r="AP173" s="488"/>
      <c r="AQ173" s="488"/>
      <c r="AR173" s="488"/>
      <c r="AS173" s="488"/>
      <c r="AT173" s="488"/>
      <c r="AU173" s="488"/>
      <c r="AV173" s="488"/>
      <c r="AW173" s="488"/>
      <c r="AX173" s="488"/>
      <c r="AY173" s="488"/>
      <c r="AZ173" s="488"/>
      <c r="BA173" s="488"/>
      <c r="BB173" s="488"/>
      <c r="BC173" s="488"/>
      <c r="BD173" s="488"/>
      <c r="BE173" s="488"/>
      <c r="BF173" s="488"/>
      <c r="BG173" s="488"/>
    </row>
    <row r="174" spans="1:59" ht="30">
      <c r="A174" s="405">
        <f t="shared" si="26"/>
        <v>162</v>
      </c>
      <c r="B174" s="497" t="s">
        <v>102</v>
      </c>
      <c r="C174" s="498" t="s">
        <v>103</v>
      </c>
      <c r="D174" s="407" t="s">
        <v>292</v>
      </c>
      <c r="E174" s="407">
        <v>0.32011000000000001</v>
      </c>
      <c r="F174" s="500" t="s">
        <v>103</v>
      </c>
      <c r="G174" s="417" t="s">
        <v>292</v>
      </c>
      <c r="H174" s="418">
        <v>0.32011000000000001</v>
      </c>
      <c r="I174" s="418">
        <f>'СМР Приняты СК П7'!I174</f>
        <v>2.36</v>
      </c>
      <c r="J174" s="418"/>
      <c r="K174" s="418" t="s">
        <v>292</v>
      </c>
      <c r="L174" s="418"/>
      <c r="M174" s="418"/>
      <c r="N174" s="418"/>
      <c r="O174" s="418"/>
      <c r="P174" s="418"/>
      <c r="Q174" s="418"/>
      <c r="R174" s="418"/>
      <c r="S174" s="418"/>
      <c r="T174" s="418"/>
      <c r="U174" s="418"/>
      <c r="V174" s="418"/>
      <c r="W174" s="418"/>
      <c r="X174" s="418"/>
      <c r="Y174" s="418"/>
      <c r="Z174" s="419">
        <f t="shared" si="28"/>
        <v>0</v>
      </c>
      <c r="AA174" s="420">
        <f t="shared" si="25"/>
        <v>0.32011000000000001</v>
      </c>
      <c r="AB174" s="413">
        <f t="shared" si="35"/>
        <v>0.32011000000000001</v>
      </c>
      <c r="AC174" s="734"/>
      <c r="AD174" s="701">
        <f t="shared" si="27"/>
        <v>0</v>
      </c>
      <c r="AE174" s="474">
        <f t="shared" si="30"/>
        <v>0</v>
      </c>
      <c r="AF174" s="475">
        <f t="shared" si="31"/>
        <v>0</v>
      </c>
      <c r="AG174" s="487"/>
      <c r="AH174" s="488"/>
      <c r="AI174" s="488"/>
      <c r="AJ174" s="488"/>
      <c r="AK174" s="488"/>
      <c r="AL174" s="488"/>
      <c r="AM174" s="488"/>
      <c r="AN174" s="488"/>
      <c r="AO174" s="488"/>
      <c r="AP174" s="488"/>
      <c r="AQ174" s="488"/>
      <c r="AR174" s="488"/>
      <c r="AS174" s="488"/>
      <c r="AT174" s="488"/>
      <c r="AU174" s="488"/>
      <c r="AV174" s="488"/>
      <c r="AW174" s="488"/>
      <c r="AX174" s="488"/>
      <c r="AY174" s="488"/>
      <c r="AZ174" s="488"/>
      <c r="BA174" s="488"/>
      <c r="BB174" s="488"/>
      <c r="BC174" s="488"/>
      <c r="BD174" s="488"/>
      <c r="BE174" s="488"/>
      <c r="BF174" s="488"/>
      <c r="BG174" s="488"/>
    </row>
    <row r="175" spans="1:59">
      <c r="A175" s="405">
        <f t="shared" si="26"/>
        <v>163</v>
      </c>
      <c r="B175" s="497" t="s">
        <v>104</v>
      </c>
      <c r="C175" s="498" t="s">
        <v>105</v>
      </c>
      <c r="D175" s="407" t="s">
        <v>297</v>
      </c>
      <c r="E175" s="407">
        <v>2.2400000000000002</v>
      </c>
      <c r="F175" s="500" t="s">
        <v>105</v>
      </c>
      <c r="G175" s="417" t="s">
        <v>297</v>
      </c>
      <c r="H175" s="418">
        <v>2.2400000000000002</v>
      </c>
      <c r="I175" s="418">
        <f>'СМР Приняты СК П7'!I175</f>
        <v>0.20399999999999999</v>
      </c>
      <c r="J175" s="418"/>
      <c r="K175" s="418" t="s">
        <v>297</v>
      </c>
      <c r="L175" s="418"/>
      <c r="M175" s="418"/>
      <c r="N175" s="418"/>
      <c r="O175" s="418"/>
      <c r="P175" s="418"/>
      <c r="Q175" s="418"/>
      <c r="R175" s="418"/>
      <c r="S175" s="418"/>
      <c r="T175" s="418"/>
      <c r="U175" s="418"/>
      <c r="V175" s="418"/>
      <c r="W175" s="418"/>
      <c r="X175" s="418"/>
      <c r="Y175" s="418"/>
      <c r="Z175" s="419">
        <f t="shared" si="28"/>
        <v>0</v>
      </c>
      <c r="AA175" s="420">
        <f t="shared" si="25"/>
        <v>2.2400000000000002</v>
      </c>
      <c r="AB175" s="413">
        <f t="shared" si="35"/>
        <v>2.2400000000000002</v>
      </c>
      <c r="AC175" s="734"/>
      <c r="AD175" s="701">
        <f t="shared" si="27"/>
        <v>0</v>
      </c>
      <c r="AE175" s="474">
        <f t="shared" si="30"/>
        <v>0</v>
      </c>
      <c r="AF175" s="475">
        <f t="shared" si="31"/>
        <v>0</v>
      </c>
      <c r="AG175" s="487"/>
      <c r="AH175" s="488"/>
      <c r="AI175" s="488"/>
      <c r="AJ175" s="488"/>
      <c r="AK175" s="488"/>
      <c r="AL175" s="488"/>
      <c r="AM175" s="488"/>
      <c r="AN175" s="488"/>
      <c r="AO175" s="488"/>
      <c r="AP175" s="488"/>
      <c r="AQ175" s="488"/>
      <c r="AR175" s="488"/>
      <c r="AS175" s="488"/>
      <c r="AT175" s="488"/>
      <c r="AU175" s="488"/>
      <c r="AV175" s="488"/>
      <c r="AW175" s="488"/>
      <c r="AX175" s="488"/>
      <c r="AY175" s="488"/>
      <c r="AZ175" s="488"/>
      <c r="BA175" s="488"/>
      <c r="BB175" s="488"/>
      <c r="BC175" s="488"/>
      <c r="BD175" s="488"/>
      <c r="BE175" s="488"/>
      <c r="BF175" s="488"/>
      <c r="BG175" s="488"/>
    </row>
    <row r="176" spans="1:59">
      <c r="A176" s="405">
        <f t="shared" si="26"/>
        <v>164</v>
      </c>
      <c r="B176" s="497" t="s">
        <v>100</v>
      </c>
      <c r="C176" s="498" t="s">
        <v>101</v>
      </c>
      <c r="D176" s="407" t="s">
        <v>289</v>
      </c>
      <c r="E176" s="407">
        <v>4.2</v>
      </c>
      <c r="F176" s="500" t="s">
        <v>101</v>
      </c>
      <c r="G176" s="417" t="s">
        <v>289</v>
      </c>
      <c r="H176" s="418">
        <v>4.2</v>
      </c>
      <c r="I176" s="418">
        <f>'СМР Приняты СК П7'!I176</f>
        <v>2.71</v>
      </c>
      <c r="J176" s="418"/>
      <c r="K176" s="418" t="s">
        <v>289</v>
      </c>
      <c r="L176" s="418"/>
      <c r="M176" s="418"/>
      <c r="N176" s="418"/>
      <c r="O176" s="418"/>
      <c r="P176" s="418"/>
      <c r="Q176" s="418"/>
      <c r="R176" s="418"/>
      <c r="S176" s="418"/>
      <c r="T176" s="418"/>
      <c r="U176" s="418"/>
      <c r="V176" s="418"/>
      <c r="W176" s="418"/>
      <c r="X176" s="418"/>
      <c r="Y176" s="418"/>
      <c r="Z176" s="419">
        <f t="shared" si="28"/>
        <v>0</v>
      </c>
      <c r="AA176" s="420">
        <f t="shared" si="25"/>
        <v>4.2</v>
      </c>
      <c r="AB176" s="413">
        <f t="shared" si="35"/>
        <v>4.2</v>
      </c>
      <c r="AC176" s="734"/>
      <c r="AD176" s="701">
        <f t="shared" si="27"/>
        <v>0</v>
      </c>
      <c r="AE176" s="474">
        <f t="shared" si="30"/>
        <v>0</v>
      </c>
      <c r="AF176" s="475">
        <f t="shared" si="31"/>
        <v>0</v>
      </c>
      <c r="AG176" s="487"/>
      <c r="AH176" s="488"/>
      <c r="AI176" s="488"/>
      <c r="AJ176" s="488"/>
      <c r="AK176" s="488"/>
      <c r="AL176" s="488"/>
      <c r="AM176" s="488"/>
      <c r="AN176" s="488"/>
      <c r="AO176" s="488"/>
      <c r="AP176" s="488"/>
      <c r="AQ176" s="488"/>
      <c r="AR176" s="488"/>
      <c r="AS176" s="488"/>
      <c r="AT176" s="488"/>
      <c r="AU176" s="488"/>
      <c r="AV176" s="488"/>
      <c r="AW176" s="488"/>
      <c r="AX176" s="488"/>
      <c r="AY176" s="488"/>
      <c r="AZ176" s="488"/>
      <c r="BA176" s="488"/>
      <c r="BB176" s="488"/>
      <c r="BC176" s="488"/>
      <c r="BD176" s="488"/>
      <c r="BE176" s="488"/>
      <c r="BF176" s="488"/>
      <c r="BG176" s="488"/>
    </row>
    <row r="177" spans="1:59" ht="30">
      <c r="A177" s="405">
        <f t="shared" si="26"/>
        <v>165</v>
      </c>
      <c r="B177" s="497" t="s">
        <v>106</v>
      </c>
      <c r="C177" s="498" t="s">
        <v>107</v>
      </c>
      <c r="D177" s="407" t="s">
        <v>293</v>
      </c>
      <c r="E177" s="407">
        <v>32.199999999999996</v>
      </c>
      <c r="F177" s="500" t="s">
        <v>107</v>
      </c>
      <c r="G177" s="417" t="s">
        <v>293</v>
      </c>
      <c r="H177" s="418">
        <v>32.199999999999996</v>
      </c>
      <c r="I177" s="418">
        <f>'СМР Приняты СК П7'!I177</f>
        <v>0.28000000000000003</v>
      </c>
      <c r="J177" s="418"/>
      <c r="K177" s="418" t="s">
        <v>293</v>
      </c>
      <c r="L177" s="418"/>
      <c r="M177" s="418"/>
      <c r="N177" s="418"/>
      <c r="O177" s="418"/>
      <c r="P177" s="418"/>
      <c r="Q177" s="418"/>
      <c r="R177" s="418"/>
      <c r="S177" s="418"/>
      <c r="T177" s="418"/>
      <c r="U177" s="418"/>
      <c r="V177" s="418"/>
      <c r="W177" s="418"/>
      <c r="X177" s="418"/>
      <c r="Y177" s="418"/>
      <c r="Z177" s="419">
        <f t="shared" si="28"/>
        <v>0</v>
      </c>
      <c r="AA177" s="420">
        <f t="shared" si="25"/>
        <v>32.199999999999996</v>
      </c>
      <c r="AB177" s="413">
        <f t="shared" si="35"/>
        <v>32.199999999999996</v>
      </c>
      <c r="AC177" s="734"/>
      <c r="AD177" s="701">
        <f t="shared" si="27"/>
        <v>0</v>
      </c>
      <c r="AE177" s="474">
        <f t="shared" si="30"/>
        <v>0</v>
      </c>
      <c r="AF177" s="475">
        <f t="shared" si="31"/>
        <v>0</v>
      </c>
      <c r="AG177" s="487"/>
      <c r="AH177" s="488"/>
      <c r="AI177" s="488"/>
      <c r="AJ177" s="488"/>
      <c r="AK177" s="488"/>
      <c r="AL177" s="488"/>
      <c r="AM177" s="488"/>
      <c r="AN177" s="488"/>
      <c r="AO177" s="488"/>
      <c r="AP177" s="488"/>
      <c r="AQ177" s="488"/>
      <c r="AR177" s="488"/>
      <c r="AS177" s="488"/>
      <c r="AT177" s="488"/>
      <c r="AU177" s="488"/>
      <c r="AV177" s="488"/>
      <c r="AW177" s="488"/>
      <c r="AX177" s="488"/>
      <c r="AY177" s="488"/>
      <c r="AZ177" s="488"/>
      <c r="BA177" s="488"/>
      <c r="BB177" s="488"/>
      <c r="BC177" s="488"/>
      <c r="BD177" s="488"/>
      <c r="BE177" s="488"/>
      <c r="BF177" s="488"/>
      <c r="BG177" s="488"/>
    </row>
    <row r="178" spans="1:59" ht="30">
      <c r="A178" s="405">
        <f t="shared" si="26"/>
        <v>166</v>
      </c>
      <c r="B178" s="497" t="s">
        <v>62</v>
      </c>
      <c r="C178" s="498" t="s">
        <v>63</v>
      </c>
      <c r="D178" s="407" t="s">
        <v>289</v>
      </c>
      <c r="E178" s="407">
        <v>19.000000000000004</v>
      </c>
      <c r="F178" s="500" t="s">
        <v>63</v>
      </c>
      <c r="G178" s="417" t="s">
        <v>289</v>
      </c>
      <c r="H178" s="418">
        <v>19.000000000000004</v>
      </c>
      <c r="I178" s="418">
        <f>'СМР Приняты СК П7'!I178</f>
        <v>0.17</v>
      </c>
      <c r="J178" s="418"/>
      <c r="K178" s="418" t="s">
        <v>289</v>
      </c>
      <c r="L178" s="418"/>
      <c r="M178" s="418"/>
      <c r="N178" s="418"/>
      <c r="O178" s="418"/>
      <c r="P178" s="418"/>
      <c r="Q178" s="418"/>
      <c r="R178" s="418"/>
      <c r="S178" s="418"/>
      <c r="T178" s="418"/>
      <c r="U178" s="418"/>
      <c r="V178" s="418"/>
      <c r="W178" s="418"/>
      <c r="X178" s="418"/>
      <c r="Y178" s="418"/>
      <c r="Z178" s="419">
        <f t="shared" si="28"/>
        <v>0</v>
      </c>
      <c r="AA178" s="420">
        <f t="shared" si="25"/>
        <v>19.000000000000004</v>
      </c>
      <c r="AB178" s="413">
        <f t="shared" si="35"/>
        <v>19.000000000000004</v>
      </c>
      <c r="AC178" s="734"/>
      <c r="AD178" s="701">
        <f t="shared" si="27"/>
        <v>0</v>
      </c>
      <c r="AE178" s="474">
        <f t="shared" si="30"/>
        <v>0</v>
      </c>
      <c r="AF178" s="475">
        <f t="shared" si="31"/>
        <v>0</v>
      </c>
      <c r="AG178" s="487"/>
      <c r="AH178" s="488"/>
      <c r="AI178" s="488"/>
      <c r="AJ178" s="488"/>
      <c r="AK178" s="488"/>
      <c r="AL178" s="488"/>
      <c r="AM178" s="488"/>
      <c r="AN178" s="488"/>
      <c r="AO178" s="488"/>
      <c r="AP178" s="488"/>
      <c r="AQ178" s="488"/>
      <c r="AR178" s="488"/>
      <c r="AS178" s="488"/>
      <c r="AT178" s="488"/>
      <c r="AU178" s="488"/>
      <c r="AV178" s="488"/>
      <c r="AW178" s="488"/>
      <c r="AX178" s="488"/>
      <c r="AY178" s="488"/>
      <c r="AZ178" s="488"/>
      <c r="BA178" s="488"/>
      <c r="BB178" s="488"/>
      <c r="BC178" s="488"/>
      <c r="BD178" s="488"/>
      <c r="BE178" s="488"/>
      <c r="BF178" s="488"/>
      <c r="BG178" s="488"/>
    </row>
    <row r="179" spans="1:59" s="65" customFormat="1" ht="30">
      <c r="A179" s="397">
        <f t="shared" si="26"/>
        <v>167</v>
      </c>
      <c r="B179" s="501"/>
      <c r="C179" s="502" t="s">
        <v>569</v>
      </c>
      <c r="D179" s="423"/>
      <c r="E179" s="423"/>
      <c r="F179" s="503" t="s">
        <v>569</v>
      </c>
      <c r="G179" s="424"/>
      <c r="H179" s="425"/>
      <c r="I179" s="425"/>
      <c r="J179" s="425"/>
      <c r="K179" s="425"/>
      <c r="L179" s="425"/>
      <c r="M179" s="425"/>
      <c r="N179" s="425"/>
      <c r="O179" s="425"/>
      <c r="P179" s="425"/>
      <c r="Q179" s="425"/>
      <c r="R179" s="425"/>
      <c r="S179" s="425"/>
      <c r="T179" s="425"/>
      <c r="U179" s="425"/>
      <c r="V179" s="425"/>
      <c r="W179" s="425"/>
      <c r="X179" s="425"/>
      <c r="Y179" s="425"/>
      <c r="Z179" s="426"/>
      <c r="AA179" s="427"/>
      <c r="AB179" s="424"/>
      <c r="AC179" s="428"/>
      <c r="AD179" s="697">
        <f t="shared" si="27"/>
        <v>0</v>
      </c>
      <c r="AE179" s="476"/>
      <c r="AF179" s="477"/>
      <c r="AG179" s="485"/>
      <c r="AH179" s="486"/>
      <c r="AI179" s="486"/>
      <c r="AJ179" s="486"/>
      <c r="AK179" s="486"/>
      <c r="AL179" s="486"/>
      <c r="AM179" s="486"/>
      <c r="AN179" s="486"/>
      <c r="AO179" s="486"/>
      <c r="AP179" s="486"/>
      <c r="AQ179" s="486"/>
      <c r="AR179" s="486"/>
      <c r="AS179" s="486"/>
      <c r="AT179" s="486"/>
      <c r="AU179" s="486"/>
      <c r="AV179" s="486"/>
      <c r="AW179" s="486"/>
      <c r="AX179" s="486"/>
      <c r="AY179" s="486"/>
      <c r="AZ179" s="486"/>
      <c r="BA179" s="486"/>
      <c r="BB179" s="486"/>
      <c r="BC179" s="486"/>
      <c r="BD179" s="486"/>
      <c r="BE179" s="486"/>
      <c r="BF179" s="486"/>
      <c r="BG179" s="486"/>
    </row>
    <row r="180" spans="1:59" ht="60">
      <c r="A180" s="405">
        <f t="shared" si="26"/>
        <v>168</v>
      </c>
      <c r="B180" s="497" t="s">
        <v>14</v>
      </c>
      <c r="C180" s="498" t="s">
        <v>15</v>
      </c>
      <c r="D180" s="407" t="s">
        <v>289</v>
      </c>
      <c r="E180" s="407">
        <v>14</v>
      </c>
      <c r="F180" s="498" t="s">
        <v>15</v>
      </c>
      <c r="G180" s="407" t="s">
        <v>289</v>
      </c>
      <c r="H180" s="430">
        <v>14</v>
      </c>
      <c r="I180" s="430">
        <f>'СМР Приняты СК П7'!I180</f>
        <v>0.36</v>
      </c>
      <c r="J180" s="430"/>
      <c r="K180" s="430" t="s">
        <v>289</v>
      </c>
      <c r="L180" s="430"/>
      <c r="M180" s="430"/>
      <c r="N180" s="430"/>
      <c r="O180" s="430"/>
      <c r="P180" s="430"/>
      <c r="Q180" s="430"/>
      <c r="R180" s="430"/>
      <c r="S180" s="430"/>
      <c r="T180" s="430"/>
      <c r="U180" s="430"/>
      <c r="V180" s="430"/>
      <c r="W180" s="430"/>
      <c r="X180" s="430"/>
      <c r="Y180" s="430"/>
      <c r="Z180" s="440">
        <f t="shared" si="28"/>
        <v>0</v>
      </c>
      <c r="AA180" s="441">
        <f t="shared" si="25"/>
        <v>14</v>
      </c>
      <c r="AB180" s="413">
        <f t="shared" ref="AB180:AB189" si="36">E180-Z180</f>
        <v>14</v>
      </c>
      <c r="AC180" s="442" t="s">
        <v>411</v>
      </c>
      <c r="AD180" s="700">
        <f t="shared" si="27"/>
        <v>0</v>
      </c>
      <c r="AE180" s="474">
        <f t="shared" si="30"/>
        <v>0</v>
      </c>
      <c r="AF180" s="475">
        <f t="shared" si="31"/>
        <v>0</v>
      </c>
      <c r="AG180" s="487"/>
      <c r="AH180" s="488"/>
      <c r="AI180" s="488"/>
      <c r="AJ180" s="488"/>
      <c r="AK180" s="488"/>
      <c r="AL180" s="488"/>
      <c r="AM180" s="488"/>
      <c r="AN180" s="488"/>
      <c r="AO180" s="488"/>
      <c r="AP180" s="488"/>
      <c r="AQ180" s="488"/>
      <c r="AR180" s="488"/>
      <c r="AS180" s="488"/>
      <c r="AT180" s="488"/>
      <c r="AU180" s="488"/>
      <c r="AV180" s="488"/>
      <c r="AW180" s="488"/>
      <c r="AX180" s="488"/>
      <c r="AY180" s="488"/>
      <c r="AZ180" s="488"/>
      <c r="BA180" s="488"/>
      <c r="BB180" s="488"/>
      <c r="BC180" s="488"/>
      <c r="BD180" s="488"/>
      <c r="BE180" s="488"/>
      <c r="BF180" s="488"/>
      <c r="BG180" s="488"/>
    </row>
    <row r="181" spans="1:59" ht="30">
      <c r="A181" s="405">
        <f t="shared" si="26"/>
        <v>169</v>
      </c>
      <c r="B181" s="497" t="s">
        <v>100</v>
      </c>
      <c r="C181" s="498" t="s">
        <v>101</v>
      </c>
      <c r="D181" s="407" t="s">
        <v>289</v>
      </c>
      <c r="E181" s="407">
        <v>0.94</v>
      </c>
      <c r="F181" s="498" t="s">
        <v>101</v>
      </c>
      <c r="G181" s="407" t="s">
        <v>289</v>
      </c>
      <c r="H181" s="430">
        <v>0.94</v>
      </c>
      <c r="I181" s="430">
        <f>'СМР Приняты СК П7'!I181</f>
        <v>2.71</v>
      </c>
      <c r="J181" s="418" t="s">
        <v>656</v>
      </c>
      <c r="K181" s="418" t="s">
        <v>289</v>
      </c>
      <c r="L181" s="418"/>
      <c r="M181" s="430"/>
      <c r="N181" s="430"/>
      <c r="O181" s="430"/>
      <c r="P181" s="430"/>
      <c r="Q181" s="430"/>
      <c r="R181" s="430"/>
      <c r="S181" s="430">
        <v>14</v>
      </c>
      <c r="T181" s="430"/>
      <c r="U181" s="430"/>
      <c r="V181" s="430"/>
      <c r="W181" s="430"/>
      <c r="X181" s="430"/>
      <c r="Y181" s="430"/>
      <c r="Z181" s="440">
        <f t="shared" si="28"/>
        <v>14</v>
      </c>
      <c r="AA181" s="441">
        <f t="shared" si="25"/>
        <v>-13.06</v>
      </c>
      <c r="AB181" s="413">
        <f t="shared" si="36"/>
        <v>-13.06</v>
      </c>
      <c r="AC181" s="442" t="s">
        <v>411</v>
      </c>
      <c r="AD181" s="700">
        <f t="shared" si="27"/>
        <v>0</v>
      </c>
      <c r="AE181" s="474">
        <f t="shared" si="30"/>
        <v>0</v>
      </c>
      <c r="AF181" s="475">
        <f t="shared" si="31"/>
        <v>14</v>
      </c>
      <c r="AG181" s="487"/>
      <c r="AH181" s="488"/>
      <c r="AI181" s="488"/>
      <c r="AJ181" s="488"/>
      <c r="AK181" s="488"/>
      <c r="AL181" s="488"/>
      <c r="AM181" s="488"/>
      <c r="AN181" s="488"/>
      <c r="AO181" s="488"/>
      <c r="AP181" s="488"/>
      <c r="AQ181" s="488"/>
      <c r="AR181" s="488"/>
      <c r="AS181" s="488"/>
      <c r="AT181" s="488"/>
      <c r="AU181" s="488"/>
      <c r="AV181" s="488"/>
      <c r="AW181" s="488"/>
      <c r="AX181" s="488"/>
      <c r="AY181" s="488"/>
      <c r="AZ181" s="488"/>
      <c r="BA181" s="488"/>
      <c r="BB181" s="488"/>
      <c r="BC181" s="488"/>
      <c r="BD181" s="488"/>
      <c r="BE181" s="488"/>
      <c r="BF181" s="488"/>
      <c r="BG181" s="488"/>
    </row>
    <row r="182" spans="1:59" ht="30" collapsed="1">
      <c r="A182" s="405">
        <f t="shared" si="26"/>
        <v>170</v>
      </c>
      <c r="B182" s="497" t="s">
        <v>102</v>
      </c>
      <c r="C182" s="498" t="s">
        <v>103</v>
      </c>
      <c r="D182" s="407" t="s">
        <v>292</v>
      </c>
      <c r="E182" s="407">
        <v>0.77804999999999991</v>
      </c>
      <c r="F182" s="498" t="s">
        <v>103</v>
      </c>
      <c r="G182" s="407" t="s">
        <v>292</v>
      </c>
      <c r="H182" s="430">
        <v>0.77804999999999991</v>
      </c>
      <c r="I182" s="430">
        <f>'СМР Приняты СК П7'!I182</f>
        <v>2.36</v>
      </c>
      <c r="J182" s="418" t="s">
        <v>559</v>
      </c>
      <c r="K182" s="418" t="s">
        <v>297</v>
      </c>
      <c r="L182" s="418">
        <v>0.94</v>
      </c>
      <c r="M182" s="430"/>
      <c r="N182" s="430"/>
      <c r="O182" s="430"/>
      <c r="P182" s="430"/>
      <c r="Q182" s="430"/>
      <c r="R182" s="430"/>
      <c r="S182" s="430">
        <v>1.7</v>
      </c>
      <c r="T182" s="430"/>
      <c r="U182" s="430"/>
      <c r="V182" s="430"/>
      <c r="W182" s="430"/>
      <c r="X182" s="430"/>
      <c r="Y182" s="430"/>
      <c r="Z182" s="440">
        <f t="shared" si="28"/>
        <v>1.7</v>
      </c>
      <c r="AA182" s="441">
        <f t="shared" si="25"/>
        <v>-0.92195000000000005</v>
      </c>
      <c r="AB182" s="413">
        <f t="shared" si="36"/>
        <v>-0.92195000000000005</v>
      </c>
      <c r="AC182" s="442" t="s">
        <v>411</v>
      </c>
      <c r="AD182" s="700">
        <f t="shared" si="27"/>
        <v>0</v>
      </c>
      <c r="AE182" s="474">
        <f t="shared" si="30"/>
        <v>0</v>
      </c>
      <c r="AF182" s="475">
        <f t="shared" si="31"/>
        <v>1.7</v>
      </c>
      <c r="AG182" s="487"/>
      <c r="AH182" s="488"/>
      <c r="AI182" s="488"/>
      <c r="AJ182" s="488"/>
      <c r="AK182" s="488"/>
      <c r="AL182" s="488"/>
      <c r="AM182" s="488"/>
      <c r="AN182" s="488"/>
      <c r="AO182" s="488"/>
      <c r="AP182" s="488"/>
      <c r="AQ182" s="488"/>
      <c r="AR182" s="488"/>
      <c r="AS182" s="488"/>
      <c r="AT182" s="488"/>
      <c r="AU182" s="488"/>
      <c r="AV182" s="488"/>
      <c r="AW182" s="488"/>
      <c r="AX182" s="488"/>
      <c r="AY182" s="488"/>
      <c r="AZ182" s="488"/>
      <c r="BA182" s="488"/>
      <c r="BB182" s="488"/>
      <c r="BC182" s="488"/>
      <c r="BD182" s="488"/>
      <c r="BE182" s="488"/>
      <c r="BF182" s="488"/>
      <c r="BG182" s="488"/>
    </row>
    <row r="183" spans="1:59" hidden="1" outlineLevel="1">
      <c r="A183" s="405">
        <f t="shared" si="26"/>
        <v>171</v>
      </c>
      <c r="B183" s="497"/>
      <c r="C183" s="498"/>
      <c r="D183" s="407"/>
      <c r="E183" s="407"/>
      <c r="F183" s="498"/>
      <c r="G183" s="407"/>
      <c r="H183" s="430"/>
      <c r="I183" s="430">
        <f>'СМР Приняты СК П7'!I183</f>
        <v>0</v>
      </c>
      <c r="J183" s="418" t="s">
        <v>572</v>
      </c>
      <c r="K183" s="418" t="s">
        <v>297</v>
      </c>
      <c r="L183" s="418">
        <v>612.54</v>
      </c>
      <c r="M183" s="430"/>
      <c r="N183" s="430"/>
      <c r="O183" s="430"/>
      <c r="P183" s="430"/>
      <c r="Q183" s="430"/>
      <c r="R183" s="430"/>
      <c r="S183" s="430">
        <v>0.38902499999999995</v>
      </c>
      <c r="T183" s="430">
        <v>0.38902500000000001</v>
      </c>
      <c r="U183" s="430"/>
      <c r="V183" s="430"/>
      <c r="W183" s="430"/>
      <c r="X183" s="430"/>
      <c r="Y183" s="430"/>
      <c r="Z183" s="440">
        <f t="shared" si="28"/>
        <v>0.77804999999999991</v>
      </c>
      <c r="AA183" s="441"/>
      <c r="AB183" s="413">
        <f t="shared" si="36"/>
        <v>-0.77804999999999991</v>
      </c>
      <c r="AC183" s="442"/>
      <c r="AD183" s="700">
        <f t="shared" si="27"/>
        <v>0</v>
      </c>
      <c r="AE183" s="474">
        <f t="shared" si="30"/>
        <v>0</v>
      </c>
      <c r="AF183" s="475">
        <f t="shared" si="31"/>
        <v>0.77804999999999991</v>
      </c>
      <c r="AG183" s="487"/>
      <c r="AH183" s="488"/>
      <c r="AI183" s="488"/>
      <c r="AJ183" s="488"/>
      <c r="AK183" s="488"/>
      <c r="AL183" s="488"/>
      <c r="AM183" s="488"/>
      <c r="AN183" s="488"/>
      <c r="AO183" s="488"/>
      <c r="AP183" s="488"/>
      <c r="AQ183" s="488"/>
      <c r="AR183" s="488"/>
      <c r="AS183" s="488"/>
      <c r="AT183" s="488"/>
      <c r="AU183" s="488"/>
      <c r="AV183" s="488"/>
      <c r="AW183" s="488"/>
      <c r="AX183" s="488"/>
      <c r="AY183" s="488"/>
      <c r="AZ183" s="488"/>
      <c r="BA183" s="488"/>
      <c r="BB183" s="488"/>
      <c r="BC183" s="488"/>
      <c r="BD183" s="488"/>
      <c r="BE183" s="488"/>
      <c r="BF183" s="488"/>
      <c r="BG183" s="488"/>
    </row>
    <row r="184" spans="1:59" hidden="1" outlineLevel="1">
      <c r="A184" s="405">
        <f t="shared" si="26"/>
        <v>172</v>
      </c>
      <c r="B184" s="497"/>
      <c r="C184" s="498"/>
      <c r="D184" s="407"/>
      <c r="E184" s="407"/>
      <c r="F184" s="498"/>
      <c r="G184" s="407"/>
      <c r="H184" s="430"/>
      <c r="I184" s="430">
        <f>'СМР Приняты СК П7'!I184</f>
        <v>0</v>
      </c>
      <c r="J184" s="418" t="s">
        <v>573</v>
      </c>
      <c r="K184" s="418" t="s">
        <v>297</v>
      </c>
      <c r="L184" s="418">
        <v>142.94999999999999</v>
      </c>
      <c r="M184" s="430"/>
      <c r="N184" s="430"/>
      <c r="O184" s="430"/>
      <c r="P184" s="430"/>
      <c r="Q184" s="430"/>
      <c r="R184" s="430"/>
      <c r="S184" s="430"/>
      <c r="T184" s="430"/>
      <c r="U184" s="430"/>
      <c r="V184" s="430"/>
      <c r="W184" s="430"/>
      <c r="X184" s="430"/>
      <c r="Y184" s="430"/>
      <c r="Z184" s="440">
        <f t="shared" si="28"/>
        <v>0</v>
      </c>
      <c r="AA184" s="441"/>
      <c r="AB184" s="413">
        <f t="shared" si="36"/>
        <v>0</v>
      </c>
      <c r="AC184" s="442"/>
      <c r="AD184" s="700">
        <f t="shared" si="27"/>
        <v>0</v>
      </c>
      <c r="AE184" s="474">
        <f t="shared" si="30"/>
        <v>0</v>
      </c>
      <c r="AF184" s="475">
        <f t="shared" si="31"/>
        <v>0</v>
      </c>
      <c r="AG184" s="487"/>
      <c r="AH184" s="488"/>
      <c r="AI184" s="488"/>
      <c r="AJ184" s="488"/>
      <c r="AK184" s="488"/>
      <c r="AL184" s="488"/>
      <c r="AM184" s="488"/>
      <c r="AN184" s="488"/>
      <c r="AO184" s="488"/>
      <c r="AP184" s="488"/>
      <c r="AQ184" s="488"/>
      <c r="AR184" s="488"/>
      <c r="AS184" s="488"/>
      <c r="AT184" s="488"/>
      <c r="AU184" s="488"/>
      <c r="AV184" s="488"/>
      <c r="AW184" s="488"/>
      <c r="AX184" s="488"/>
      <c r="AY184" s="488"/>
      <c r="AZ184" s="488"/>
      <c r="BA184" s="488"/>
      <c r="BB184" s="488"/>
      <c r="BC184" s="488"/>
      <c r="BD184" s="488"/>
      <c r="BE184" s="488"/>
      <c r="BF184" s="488"/>
      <c r="BG184" s="488"/>
    </row>
    <row r="185" spans="1:59" ht="30">
      <c r="A185" s="405">
        <f t="shared" si="26"/>
        <v>173</v>
      </c>
      <c r="B185" s="497" t="s">
        <v>104</v>
      </c>
      <c r="C185" s="498" t="s">
        <v>105</v>
      </c>
      <c r="D185" s="407" t="s">
        <v>297</v>
      </c>
      <c r="E185" s="407">
        <v>114.24</v>
      </c>
      <c r="F185" s="498" t="s">
        <v>105</v>
      </c>
      <c r="G185" s="407" t="s">
        <v>297</v>
      </c>
      <c r="H185" s="430">
        <v>114.24</v>
      </c>
      <c r="I185" s="430">
        <f>'СМР Приняты СК П7'!I185</f>
        <v>0.20399999999999999</v>
      </c>
      <c r="J185" s="418" t="s">
        <v>574</v>
      </c>
      <c r="K185" s="418" t="s">
        <v>297</v>
      </c>
      <c r="L185" s="418">
        <v>22.56</v>
      </c>
      <c r="M185" s="430"/>
      <c r="N185" s="430"/>
      <c r="O185" s="430"/>
      <c r="P185" s="430"/>
      <c r="Q185" s="430"/>
      <c r="R185" s="430"/>
      <c r="S185" s="430"/>
      <c r="T185" s="430"/>
      <c r="U185" s="430"/>
      <c r="V185" s="430"/>
      <c r="W185" s="430"/>
      <c r="X185" s="430"/>
      <c r="Y185" s="430"/>
      <c r="Z185" s="440">
        <f t="shared" si="28"/>
        <v>0</v>
      </c>
      <c r="AA185" s="441">
        <f t="shared" si="25"/>
        <v>114.24</v>
      </c>
      <c r="AB185" s="413">
        <f t="shared" si="36"/>
        <v>114.24</v>
      </c>
      <c r="AC185" s="442" t="s">
        <v>411</v>
      </c>
      <c r="AD185" s="700">
        <f t="shared" si="27"/>
        <v>0</v>
      </c>
      <c r="AE185" s="474">
        <f t="shared" si="30"/>
        <v>0</v>
      </c>
      <c r="AF185" s="475">
        <f t="shared" si="31"/>
        <v>0</v>
      </c>
      <c r="AG185" s="487"/>
      <c r="AH185" s="488"/>
      <c r="AI185" s="488"/>
      <c r="AJ185" s="488"/>
      <c r="AK185" s="488"/>
      <c r="AL185" s="488"/>
      <c r="AM185" s="488"/>
      <c r="AN185" s="488"/>
      <c r="AO185" s="488"/>
      <c r="AP185" s="488"/>
      <c r="AQ185" s="488"/>
      <c r="AR185" s="488"/>
      <c r="AS185" s="488"/>
      <c r="AT185" s="488"/>
      <c r="AU185" s="488"/>
      <c r="AV185" s="488"/>
      <c r="AW185" s="488"/>
      <c r="AX185" s="488"/>
      <c r="AY185" s="488"/>
      <c r="AZ185" s="488"/>
      <c r="BA185" s="488"/>
      <c r="BB185" s="488"/>
      <c r="BC185" s="488"/>
      <c r="BD185" s="488"/>
      <c r="BE185" s="488"/>
      <c r="BF185" s="488"/>
      <c r="BG185" s="488"/>
    </row>
    <row r="186" spans="1:59" ht="30">
      <c r="A186" s="405">
        <f t="shared" si="26"/>
        <v>174</v>
      </c>
      <c r="B186" s="497" t="s">
        <v>100</v>
      </c>
      <c r="C186" s="498" t="s">
        <v>101</v>
      </c>
      <c r="D186" s="407" t="s">
        <v>289</v>
      </c>
      <c r="E186" s="407">
        <v>4.4000000000000004</v>
      </c>
      <c r="F186" s="498" t="s">
        <v>101</v>
      </c>
      <c r="G186" s="407" t="s">
        <v>289</v>
      </c>
      <c r="H186" s="430">
        <v>4.4000000000000004</v>
      </c>
      <c r="I186" s="430">
        <f>'СМР Приняты СК П7'!I186</f>
        <v>2.71</v>
      </c>
      <c r="J186" s="418" t="s">
        <v>558</v>
      </c>
      <c r="K186" s="418" t="s">
        <v>289</v>
      </c>
      <c r="L186" s="418">
        <v>114.24</v>
      </c>
      <c r="M186" s="430"/>
      <c r="N186" s="430"/>
      <c r="O186" s="430"/>
      <c r="P186" s="430"/>
      <c r="Q186" s="430"/>
      <c r="R186" s="430"/>
      <c r="S186" s="430"/>
      <c r="T186" s="430">
        <v>114.24</v>
      </c>
      <c r="U186" s="430"/>
      <c r="V186" s="430"/>
      <c r="W186" s="430"/>
      <c r="X186" s="430"/>
      <c r="Y186" s="430"/>
      <c r="Z186" s="440">
        <f t="shared" si="28"/>
        <v>114.24</v>
      </c>
      <c r="AA186" s="441">
        <f t="shared" si="25"/>
        <v>-109.83999999999999</v>
      </c>
      <c r="AB186" s="413">
        <f t="shared" si="36"/>
        <v>-109.83999999999999</v>
      </c>
      <c r="AC186" s="442" t="s">
        <v>411</v>
      </c>
      <c r="AD186" s="700">
        <f t="shared" si="27"/>
        <v>0</v>
      </c>
      <c r="AE186" s="474">
        <f t="shared" si="30"/>
        <v>0</v>
      </c>
      <c r="AF186" s="475">
        <f t="shared" si="31"/>
        <v>114.24</v>
      </c>
      <c r="AG186" s="487"/>
      <c r="AH186" s="488"/>
      <c r="AI186" s="488"/>
      <c r="AJ186" s="488"/>
      <c r="AK186" s="488"/>
      <c r="AL186" s="488"/>
      <c r="AM186" s="488"/>
      <c r="AN186" s="488"/>
      <c r="AO186" s="488"/>
      <c r="AP186" s="488"/>
      <c r="AQ186" s="488"/>
      <c r="AR186" s="488"/>
      <c r="AS186" s="488"/>
      <c r="AT186" s="488"/>
      <c r="AU186" s="488"/>
      <c r="AV186" s="488"/>
      <c r="AW186" s="488"/>
      <c r="AX186" s="488"/>
      <c r="AY186" s="488"/>
      <c r="AZ186" s="488"/>
      <c r="BA186" s="488"/>
      <c r="BB186" s="488"/>
      <c r="BC186" s="488"/>
      <c r="BD186" s="488"/>
      <c r="BE186" s="488"/>
      <c r="BF186" s="488"/>
      <c r="BG186" s="488"/>
    </row>
    <row r="187" spans="1:59" ht="30">
      <c r="A187" s="405">
        <f t="shared" si="26"/>
        <v>175</v>
      </c>
      <c r="B187" s="497" t="s">
        <v>106</v>
      </c>
      <c r="C187" s="498" t="s">
        <v>107</v>
      </c>
      <c r="D187" s="407" t="s">
        <v>293</v>
      </c>
      <c r="E187" s="407">
        <v>26.8</v>
      </c>
      <c r="F187" s="498" t="s">
        <v>107</v>
      </c>
      <c r="G187" s="407" t="s">
        <v>293</v>
      </c>
      <c r="H187" s="430">
        <v>26.8</v>
      </c>
      <c r="I187" s="430">
        <f>'СМР Приняты СК П7'!I187</f>
        <v>0.28000000000000003</v>
      </c>
      <c r="J187" s="418" t="s">
        <v>563</v>
      </c>
      <c r="K187" s="418" t="s">
        <v>293</v>
      </c>
      <c r="L187" s="418">
        <v>4.4000000000000004</v>
      </c>
      <c r="M187" s="430"/>
      <c r="N187" s="430"/>
      <c r="O187" s="430"/>
      <c r="P187" s="430"/>
      <c r="Q187" s="430"/>
      <c r="R187" s="430"/>
      <c r="S187" s="430"/>
      <c r="T187" s="430">
        <v>4.4000000000000004</v>
      </c>
      <c r="U187" s="430"/>
      <c r="V187" s="430"/>
      <c r="W187" s="430"/>
      <c r="X187" s="430"/>
      <c r="Y187" s="430"/>
      <c r="Z187" s="440">
        <f t="shared" si="28"/>
        <v>4.4000000000000004</v>
      </c>
      <c r="AA187" s="441">
        <f t="shared" si="25"/>
        <v>22.4</v>
      </c>
      <c r="AB187" s="413">
        <f t="shared" si="36"/>
        <v>22.4</v>
      </c>
      <c r="AC187" s="442" t="s">
        <v>411</v>
      </c>
      <c r="AD187" s="700">
        <f t="shared" si="27"/>
        <v>0</v>
      </c>
      <c r="AE187" s="474">
        <f t="shared" si="30"/>
        <v>0</v>
      </c>
      <c r="AF187" s="475">
        <f t="shared" si="31"/>
        <v>4.4000000000000004</v>
      </c>
      <c r="AG187" s="487"/>
      <c r="AH187" s="488"/>
      <c r="AI187" s="488"/>
      <c r="AJ187" s="488"/>
      <c r="AK187" s="488"/>
      <c r="AL187" s="488"/>
      <c r="AM187" s="488"/>
      <c r="AN187" s="488"/>
      <c r="AO187" s="488"/>
      <c r="AP187" s="488"/>
      <c r="AQ187" s="488"/>
      <c r="AR187" s="488"/>
      <c r="AS187" s="488"/>
      <c r="AT187" s="488"/>
      <c r="AU187" s="488"/>
      <c r="AV187" s="488"/>
      <c r="AW187" s="488"/>
      <c r="AX187" s="488"/>
      <c r="AY187" s="488"/>
      <c r="AZ187" s="488"/>
      <c r="BA187" s="488"/>
      <c r="BB187" s="488"/>
      <c r="BC187" s="488"/>
      <c r="BD187" s="488"/>
      <c r="BE187" s="488"/>
      <c r="BF187" s="488"/>
      <c r="BG187" s="488"/>
    </row>
    <row r="188" spans="1:59" ht="30">
      <c r="A188" s="405">
        <f t="shared" si="26"/>
        <v>176</v>
      </c>
      <c r="B188" s="497" t="s">
        <v>62</v>
      </c>
      <c r="C188" s="498" t="s">
        <v>63</v>
      </c>
      <c r="D188" s="407" t="s">
        <v>289</v>
      </c>
      <c r="E188" s="407">
        <v>7.67</v>
      </c>
      <c r="F188" s="498" t="s">
        <v>63</v>
      </c>
      <c r="G188" s="407" t="s">
        <v>289</v>
      </c>
      <c r="H188" s="430">
        <v>7.67</v>
      </c>
      <c r="I188" s="430">
        <f>'СМР Приняты СК П7'!I188</f>
        <v>0.17</v>
      </c>
      <c r="J188" s="418" t="s">
        <v>505</v>
      </c>
      <c r="K188" s="418" t="s">
        <v>651</v>
      </c>
      <c r="L188" s="418">
        <v>26.8</v>
      </c>
      <c r="M188" s="430"/>
      <c r="N188" s="430"/>
      <c r="O188" s="430"/>
      <c r="P188" s="430"/>
      <c r="Q188" s="430"/>
      <c r="R188" s="430"/>
      <c r="S188" s="430">
        <v>6.5</v>
      </c>
      <c r="T188" s="430">
        <v>20.3</v>
      </c>
      <c r="U188" s="430"/>
      <c r="V188" s="430"/>
      <c r="W188" s="430"/>
      <c r="X188" s="430"/>
      <c r="Y188" s="430"/>
      <c r="Z188" s="440">
        <f t="shared" si="28"/>
        <v>26.8</v>
      </c>
      <c r="AA188" s="441">
        <f t="shared" si="25"/>
        <v>-19.130000000000003</v>
      </c>
      <c r="AB188" s="413">
        <f t="shared" si="36"/>
        <v>-19.130000000000003</v>
      </c>
      <c r="AC188" s="442" t="s">
        <v>411</v>
      </c>
      <c r="AD188" s="700">
        <f t="shared" si="27"/>
        <v>0</v>
      </c>
      <c r="AE188" s="474">
        <f t="shared" si="30"/>
        <v>0</v>
      </c>
      <c r="AF188" s="475">
        <f t="shared" si="31"/>
        <v>26.8</v>
      </c>
      <c r="AG188" s="487"/>
      <c r="AH188" s="488"/>
      <c r="AI188" s="488"/>
      <c r="AJ188" s="488"/>
      <c r="AK188" s="488"/>
      <c r="AL188" s="488"/>
      <c r="AM188" s="488"/>
      <c r="AN188" s="488"/>
      <c r="AO188" s="488"/>
      <c r="AP188" s="488"/>
      <c r="AQ188" s="488"/>
      <c r="AR188" s="488"/>
      <c r="AS188" s="488"/>
      <c r="AT188" s="488"/>
      <c r="AU188" s="488"/>
      <c r="AV188" s="488"/>
      <c r="AW188" s="488"/>
      <c r="AX188" s="488"/>
      <c r="AY188" s="488"/>
      <c r="AZ188" s="488"/>
      <c r="BA188" s="488"/>
      <c r="BB188" s="488"/>
      <c r="BC188" s="488"/>
      <c r="BD188" s="488"/>
      <c r="BE188" s="488"/>
      <c r="BF188" s="488"/>
      <c r="BG188" s="488"/>
    </row>
    <row r="189" spans="1:59" s="188" customFormat="1" ht="30">
      <c r="A189" s="433">
        <f t="shared" si="26"/>
        <v>177</v>
      </c>
      <c r="B189" s="497"/>
      <c r="C189" s="498"/>
      <c r="D189" s="407"/>
      <c r="E189" s="407"/>
      <c r="F189" s="500" t="s">
        <v>995</v>
      </c>
      <c r="G189" s="417" t="s">
        <v>291</v>
      </c>
      <c r="H189" s="418">
        <v>20</v>
      </c>
      <c r="I189" s="418">
        <f>'СМР Приняты СК П7'!I189</f>
        <v>0.109</v>
      </c>
      <c r="J189" s="418" t="s">
        <v>878</v>
      </c>
      <c r="K189" s="418" t="s">
        <v>291</v>
      </c>
      <c r="L189" s="418">
        <v>12.6555</v>
      </c>
      <c r="M189" s="418"/>
      <c r="N189" s="418"/>
      <c r="O189" s="418"/>
      <c r="P189" s="418"/>
      <c r="Q189" s="418"/>
      <c r="R189" s="418"/>
      <c r="S189" s="418"/>
      <c r="T189" s="418">
        <v>12.66</v>
      </c>
      <c r="U189" s="418"/>
      <c r="V189" s="418"/>
      <c r="W189" s="418"/>
      <c r="X189" s="418"/>
      <c r="Y189" s="418"/>
      <c r="Z189" s="440">
        <f t="shared" si="28"/>
        <v>12.66</v>
      </c>
      <c r="AA189" s="441">
        <f t="shared" si="25"/>
        <v>7.34</v>
      </c>
      <c r="AB189" s="413">
        <f t="shared" si="36"/>
        <v>-12.66</v>
      </c>
      <c r="AC189" s="442" t="s">
        <v>411</v>
      </c>
      <c r="AD189" s="700">
        <f t="shared" si="27"/>
        <v>0</v>
      </c>
      <c r="AE189" s="474">
        <f t="shared" si="30"/>
        <v>0</v>
      </c>
      <c r="AF189" s="478">
        <f t="shared" si="31"/>
        <v>12.66</v>
      </c>
      <c r="AG189" s="489"/>
      <c r="AH189" s="490"/>
      <c r="AI189" s="490"/>
      <c r="AJ189" s="490"/>
      <c r="AK189" s="490"/>
      <c r="AL189" s="490"/>
      <c r="AM189" s="490"/>
      <c r="AN189" s="490"/>
      <c r="AO189" s="490"/>
      <c r="AP189" s="490"/>
      <c r="AQ189" s="490"/>
      <c r="AR189" s="490"/>
      <c r="AS189" s="490"/>
      <c r="AT189" s="490"/>
      <c r="AU189" s="490"/>
      <c r="AV189" s="490"/>
      <c r="AW189" s="490"/>
      <c r="AX189" s="490"/>
      <c r="AY189" s="490"/>
      <c r="AZ189" s="490"/>
      <c r="BA189" s="490"/>
      <c r="BB189" s="490"/>
      <c r="BC189" s="490"/>
      <c r="BD189" s="490"/>
      <c r="BE189" s="490"/>
      <c r="BF189" s="490"/>
      <c r="BG189" s="490"/>
    </row>
    <row r="190" spans="1:59" s="65" customFormat="1" ht="30">
      <c r="A190" s="397">
        <f t="shared" si="26"/>
        <v>178</v>
      </c>
      <c r="B190" s="501"/>
      <c r="C190" s="502" t="s">
        <v>570</v>
      </c>
      <c r="D190" s="423"/>
      <c r="E190" s="423"/>
      <c r="F190" s="503" t="s">
        <v>570</v>
      </c>
      <c r="G190" s="424"/>
      <c r="H190" s="425"/>
      <c r="I190" s="425"/>
      <c r="J190" s="425"/>
      <c r="K190" s="425"/>
      <c r="L190" s="425">
        <v>20</v>
      </c>
      <c r="M190" s="425"/>
      <c r="N190" s="425"/>
      <c r="O190" s="425"/>
      <c r="P190" s="425"/>
      <c r="Q190" s="425"/>
      <c r="R190" s="425"/>
      <c r="S190" s="425"/>
      <c r="T190" s="425">
        <v>20</v>
      </c>
      <c r="U190" s="425"/>
      <c r="V190" s="425"/>
      <c r="W190" s="425"/>
      <c r="X190" s="425"/>
      <c r="Y190" s="425"/>
      <c r="Z190" s="426"/>
      <c r="AA190" s="427"/>
      <c r="AB190" s="424"/>
      <c r="AC190" s="428"/>
      <c r="AD190" s="697">
        <f t="shared" si="27"/>
        <v>0</v>
      </c>
      <c r="AE190" s="476"/>
      <c r="AF190" s="477"/>
      <c r="AG190" s="485"/>
      <c r="AH190" s="486"/>
      <c r="AI190" s="486"/>
      <c r="AJ190" s="486"/>
      <c r="AK190" s="486"/>
      <c r="AL190" s="486"/>
      <c r="AM190" s="486"/>
      <c r="AN190" s="486"/>
      <c r="AO190" s="486"/>
      <c r="AP190" s="486"/>
      <c r="AQ190" s="486"/>
      <c r="AR190" s="486"/>
      <c r="AS190" s="486"/>
      <c r="AT190" s="486"/>
      <c r="AU190" s="486"/>
      <c r="AV190" s="486"/>
      <c r="AW190" s="486"/>
      <c r="AX190" s="486"/>
      <c r="AY190" s="486"/>
      <c r="AZ190" s="486"/>
      <c r="BA190" s="486"/>
      <c r="BB190" s="486"/>
      <c r="BC190" s="486"/>
      <c r="BD190" s="486"/>
      <c r="BE190" s="486"/>
      <c r="BF190" s="486"/>
      <c r="BG190" s="486"/>
    </row>
    <row r="191" spans="1:59" ht="60">
      <c r="A191" s="405">
        <f t="shared" si="26"/>
        <v>179</v>
      </c>
      <c r="B191" s="497" t="s">
        <v>14</v>
      </c>
      <c r="C191" s="498" t="s">
        <v>15</v>
      </c>
      <c r="D191" s="407" t="s">
        <v>289</v>
      </c>
      <c r="E191" s="407">
        <v>2.56</v>
      </c>
      <c r="F191" s="498" t="s">
        <v>15</v>
      </c>
      <c r="G191" s="407" t="s">
        <v>289</v>
      </c>
      <c r="H191" s="430">
        <v>2.56</v>
      </c>
      <c r="I191" s="430">
        <f>'СМР Приняты СК П7'!I191</f>
        <v>0.36</v>
      </c>
      <c r="J191" s="430"/>
      <c r="K191" s="430" t="s">
        <v>289</v>
      </c>
      <c r="L191" s="430"/>
      <c r="M191" s="430"/>
      <c r="N191" s="430"/>
      <c r="O191" s="430"/>
      <c r="P191" s="430"/>
      <c r="Q191" s="430"/>
      <c r="R191" s="430"/>
      <c r="S191" s="430"/>
      <c r="T191" s="430"/>
      <c r="U191" s="430"/>
      <c r="V191" s="430"/>
      <c r="W191" s="430"/>
      <c r="X191" s="430"/>
      <c r="Y191" s="430"/>
      <c r="Z191" s="440">
        <f t="shared" si="28"/>
        <v>0</v>
      </c>
      <c r="AA191" s="441">
        <f t="shared" si="25"/>
        <v>2.56</v>
      </c>
      <c r="AB191" s="413">
        <f t="shared" ref="AB191:AB198" si="37">E191-Z191</f>
        <v>2.56</v>
      </c>
      <c r="AC191" s="442" t="s">
        <v>411</v>
      </c>
      <c r="AD191" s="700">
        <f t="shared" si="27"/>
        <v>0</v>
      </c>
      <c r="AE191" s="474">
        <f t="shared" si="30"/>
        <v>0</v>
      </c>
      <c r="AF191" s="475">
        <f t="shared" si="31"/>
        <v>0</v>
      </c>
      <c r="AG191" s="487"/>
      <c r="AH191" s="488"/>
      <c r="AI191" s="488"/>
      <c r="AJ191" s="488"/>
      <c r="AK191" s="488"/>
      <c r="AL191" s="488"/>
      <c r="AM191" s="488"/>
      <c r="AN191" s="488"/>
      <c r="AO191" s="488"/>
      <c r="AP191" s="488"/>
      <c r="AQ191" s="488"/>
      <c r="AR191" s="488"/>
      <c r="AS191" s="488"/>
      <c r="AT191" s="488"/>
      <c r="AU191" s="488"/>
      <c r="AV191" s="488"/>
      <c r="AW191" s="488"/>
      <c r="AX191" s="488"/>
      <c r="AY191" s="488"/>
      <c r="AZ191" s="488"/>
      <c r="BA191" s="488"/>
      <c r="BB191" s="488"/>
      <c r="BC191" s="488"/>
      <c r="BD191" s="488"/>
      <c r="BE191" s="488"/>
      <c r="BF191" s="488"/>
      <c r="BG191" s="488"/>
    </row>
    <row r="192" spans="1:59" ht="30">
      <c r="A192" s="405">
        <f t="shared" si="26"/>
        <v>180</v>
      </c>
      <c r="B192" s="497" t="s">
        <v>100</v>
      </c>
      <c r="C192" s="498" t="s">
        <v>101</v>
      </c>
      <c r="D192" s="407" t="s">
        <v>289</v>
      </c>
      <c r="E192" s="407">
        <v>0.12</v>
      </c>
      <c r="F192" s="498" t="s">
        <v>101</v>
      </c>
      <c r="G192" s="407" t="s">
        <v>289</v>
      </c>
      <c r="H192" s="430">
        <v>0.12</v>
      </c>
      <c r="I192" s="430">
        <f>'СМР Приняты СК П7'!I192</f>
        <v>2.71</v>
      </c>
      <c r="J192" s="418" t="s">
        <v>656</v>
      </c>
      <c r="K192" s="418" t="s">
        <v>289</v>
      </c>
      <c r="L192" s="418"/>
      <c r="M192" s="430"/>
      <c r="N192" s="430"/>
      <c r="O192" s="430"/>
      <c r="P192" s="430"/>
      <c r="Q192" s="430"/>
      <c r="R192" s="430"/>
      <c r="S192" s="430"/>
      <c r="T192" s="430">
        <v>2.56</v>
      </c>
      <c r="U192" s="430"/>
      <c r="V192" s="430"/>
      <c r="W192" s="430"/>
      <c r="X192" s="430"/>
      <c r="Y192" s="430"/>
      <c r="Z192" s="440">
        <f t="shared" si="28"/>
        <v>2.56</v>
      </c>
      <c r="AA192" s="441">
        <f t="shared" si="25"/>
        <v>-2.44</v>
      </c>
      <c r="AB192" s="413">
        <f t="shared" si="37"/>
        <v>-2.44</v>
      </c>
      <c r="AC192" s="442" t="s">
        <v>411</v>
      </c>
      <c r="AD192" s="700">
        <f t="shared" si="27"/>
        <v>0</v>
      </c>
      <c r="AE192" s="474">
        <f t="shared" si="30"/>
        <v>0</v>
      </c>
      <c r="AF192" s="475">
        <f t="shared" si="31"/>
        <v>2.56</v>
      </c>
      <c r="AG192" s="487"/>
      <c r="AH192" s="488"/>
      <c r="AI192" s="488"/>
      <c r="AJ192" s="488"/>
      <c r="AK192" s="488"/>
      <c r="AL192" s="488"/>
      <c r="AM192" s="488"/>
      <c r="AN192" s="488"/>
      <c r="AO192" s="488"/>
      <c r="AP192" s="488"/>
      <c r="AQ192" s="488"/>
      <c r="AR192" s="488"/>
      <c r="AS192" s="488"/>
      <c r="AT192" s="488"/>
      <c r="AU192" s="488"/>
      <c r="AV192" s="488"/>
      <c r="AW192" s="488"/>
      <c r="AX192" s="488"/>
      <c r="AY192" s="488"/>
      <c r="AZ192" s="488"/>
      <c r="BA192" s="488"/>
      <c r="BB192" s="488"/>
      <c r="BC192" s="488"/>
      <c r="BD192" s="488"/>
      <c r="BE192" s="488"/>
      <c r="BF192" s="488"/>
      <c r="BG192" s="488"/>
    </row>
    <row r="193" spans="1:59" ht="30" collapsed="1">
      <c r="A193" s="405">
        <f t="shared" si="26"/>
        <v>181</v>
      </c>
      <c r="B193" s="497" t="s">
        <v>102</v>
      </c>
      <c r="C193" s="498" t="s">
        <v>103</v>
      </c>
      <c r="D193" s="407" t="s">
        <v>292</v>
      </c>
      <c r="E193" s="407">
        <v>1.4919999999999999E-2</v>
      </c>
      <c r="F193" s="498" t="s">
        <v>103</v>
      </c>
      <c r="G193" s="407" t="s">
        <v>292</v>
      </c>
      <c r="H193" s="430">
        <v>1.4919999999999999E-2</v>
      </c>
      <c r="I193" s="430">
        <f>'СМР Приняты СК П7'!I193</f>
        <v>2.36</v>
      </c>
      <c r="J193" s="418" t="s">
        <v>559</v>
      </c>
      <c r="K193" s="418" t="s">
        <v>297</v>
      </c>
      <c r="L193" s="418">
        <v>0.12</v>
      </c>
      <c r="M193" s="430"/>
      <c r="N193" s="430"/>
      <c r="O193" s="430"/>
      <c r="P193" s="430"/>
      <c r="Q193" s="430"/>
      <c r="R193" s="430"/>
      <c r="S193" s="430"/>
      <c r="T193" s="430">
        <v>0.12</v>
      </c>
      <c r="U193" s="430"/>
      <c r="V193" s="430"/>
      <c r="W193" s="430"/>
      <c r="X193" s="430"/>
      <c r="Y193" s="430"/>
      <c r="Z193" s="440">
        <f t="shared" si="28"/>
        <v>0.12</v>
      </c>
      <c r="AA193" s="441">
        <f t="shared" si="25"/>
        <v>-0.10507999999999999</v>
      </c>
      <c r="AB193" s="413">
        <f t="shared" si="37"/>
        <v>-0.10507999999999999</v>
      </c>
      <c r="AC193" s="442" t="s">
        <v>411</v>
      </c>
      <c r="AD193" s="700">
        <f t="shared" si="27"/>
        <v>0</v>
      </c>
      <c r="AE193" s="474">
        <f t="shared" si="30"/>
        <v>0</v>
      </c>
      <c r="AF193" s="475">
        <f t="shared" si="31"/>
        <v>0.12</v>
      </c>
      <c r="AG193" s="487"/>
      <c r="AH193" s="488"/>
      <c r="AI193" s="488"/>
      <c r="AJ193" s="488"/>
      <c r="AK193" s="488"/>
      <c r="AL193" s="488"/>
      <c r="AM193" s="488"/>
      <c r="AN193" s="488"/>
      <c r="AO193" s="488"/>
      <c r="AP193" s="488"/>
      <c r="AQ193" s="488"/>
      <c r="AR193" s="488"/>
      <c r="AS193" s="488"/>
      <c r="AT193" s="488"/>
      <c r="AU193" s="488"/>
      <c r="AV193" s="488"/>
      <c r="AW193" s="488"/>
      <c r="AX193" s="488"/>
      <c r="AY193" s="488"/>
      <c r="AZ193" s="488"/>
      <c r="BA193" s="488"/>
      <c r="BB193" s="488"/>
      <c r="BC193" s="488"/>
      <c r="BD193" s="488"/>
      <c r="BE193" s="488"/>
      <c r="BF193" s="488"/>
      <c r="BG193" s="488"/>
    </row>
    <row r="194" spans="1:59" ht="30" hidden="1" outlineLevel="1">
      <c r="A194" s="405">
        <f t="shared" si="26"/>
        <v>182</v>
      </c>
      <c r="B194" s="497"/>
      <c r="C194" s="498"/>
      <c r="D194" s="407"/>
      <c r="E194" s="407"/>
      <c r="F194" s="498"/>
      <c r="G194" s="407"/>
      <c r="H194" s="430"/>
      <c r="I194" s="430">
        <f>'СМР Приняты СК П7'!I194</f>
        <v>0</v>
      </c>
      <c r="J194" s="418" t="s">
        <v>560</v>
      </c>
      <c r="K194" s="418" t="s">
        <v>297</v>
      </c>
      <c r="L194" s="418">
        <v>10</v>
      </c>
      <c r="M194" s="430"/>
      <c r="N194" s="430"/>
      <c r="O194" s="430"/>
      <c r="P194" s="430"/>
      <c r="Q194" s="430"/>
      <c r="R194" s="430"/>
      <c r="S194" s="430"/>
      <c r="T194" s="430">
        <v>1.4919999999999999E-2</v>
      </c>
      <c r="U194" s="430"/>
      <c r="V194" s="430"/>
      <c r="W194" s="430"/>
      <c r="X194" s="430"/>
      <c r="Y194" s="430"/>
      <c r="Z194" s="440">
        <f t="shared" si="28"/>
        <v>1.4919999999999999E-2</v>
      </c>
      <c r="AA194" s="441">
        <f>L194-Z194</f>
        <v>9.98508</v>
      </c>
      <c r="AB194" s="413">
        <f t="shared" si="37"/>
        <v>-1.4919999999999999E-2</v>
      </c>
      <c r="AC194" s="442" t="s">
        <v>411</v>
      </c>
      <c r="AD194" s="700">
        <f t="shared" si="27"/>
        <v>0</v>
      </c>
      <c r="AE194" s="474">
        <f t="shared" si="30"/>
        <v>0</v>
      </c>
      <c r="AF194" s="475">
        <f t="shared" si="31"/>
        <v>1.4919999999999999E-2</v>
      </c>
      <c r="AG194" s="487"/>
      <c r="AH194" s="488"/>
      <c r="AI194" s="488"/>
      <c r="AJ194" s="488"/>
      <c r="AK194" s="488"/>
      <c r="AL194" s="488"/>
      <c r="AM194" s="488"/>
      <c r="AN194" s="488"/>
      <c r="AO194" s="488"/>
      <c r="AP194" s="488"/>
      <c r="AQ194" s="488"/>
      <c r="AR194" s="488"/>
      <c r="AS194" s="488"/>
      <c r="AT194" s="488"/>
      <c r="AU194" s="488"/>
      <c r="AV194" s="488"/>
      <c r="AW194" s="488"/>
      <c r="AX194" s="488"/>
      <c r="AY194" s="488"/>
      <c r="AZ194" s="488"/>
      <c r="BA194" s="488"/>
      <c r="BB194" s="488"/>
      <c r="BC194" s="488"/>
      <c r="BD194" s="488"/>
      <c r="BE194" s="488"/>
      <c r="BF194" s="488"/>
      <c r="BG194" s="488"/>
    </row>
    <row r="195" spans="1:59" ht="30">
      <c r="A195" s="405">
        <f t="shared" si="26"/>
        <v>183</v>
      </c>
      <c r="B195" s="497" t="s">
        <v>104</v>
      </c>
      <c r="C195" s="498" t="s">
        <v>105</v>
      </c>
      <c r="D195" s="407" t="s">
        <v>297</v>
      </c>
      <c r="E195" s="407">
        <v>0.38</v>
      </c>
      <c r="F195" s="498" t="s">
        <v>105</v>
      </c>
      <c r="G195" s="407" t="s">
        <v>297</v>
      </c>
      <c r="H195" s="430">
        <v>0.38</v>
      </c>
      <c r="I195" s="430">
        <f>'СМР Приняты СК П7'!I195</f>
        <v>0.20399999999999999</v>
      </c>
      <c r="J195" s="418" t="s">
        <v>575</v>
      </c>
      <c r="K195" s="418" t="s">
        <v>297</v>
      </c>
      <c r="L195" s="418">
        <v>4.92</v>
      </c>
      <c r="M195" s="430"/>
      <c r="N195" s="430"/>
      <c r="O195" s="430"/>
      <c r="P195" s="430"/>
      <c r="Q195" s="430"/>
      <c r="R195" s="430"/>
      <c r="S195" s="430"/>
      <c r="T195" s="430">
        <v>4.92</v>
      </c>
      <c r="U195" s="430"/>
      <c r="V195" s="430"/>
      <c r="W195" s="430"/>
      <c r="X195" s="430"/>
      <c r="Y195" s="430"/>
      <c r="Z195" s="440">
        <f t="shared" si="28"/>
        <v>4.92</v>
      </c>
      <c r="AA195" s="441">
        <f t="shared" si="25"/>
        <v>-4.54</v>
      </c>
      <c r="AB195" s="413">
        <f t="shared" si="37"/>
        <v>-4.54</v>
      </c>
      <c r="AC195" s="442" t="s">
        <v>411</v>
      </c>
      <c r="AD195" s="700">
        <f t="shared" si="27"/>
        <v>0</v>
      </c>
      <c r="AE195" s="474">
        <f t="shared" si="30"/>
        <v>0</v>
      </c>
      <c r="AF195" s="475">
        <f t="shared" si="31"/>
        <v>4.92</v>
      </c>
      <c r="AG195" s="487"/>
      <c r="AH195" s="488"/>
      <c r="AI195" s="488"/>
      <c r="AJ195" s="488"/>
      <c r="AK195" s="488"/>
      <c r="AL195" s="488"/>
      <c r="AM195" s="488"/>
      <c r="AN195" s="488"/>
      <c r="AO195" s="488"/>
      <c r="AP195" s="488"/>
      <c r="AQ195" s="488"/>
      <c r="AR195" s="488"/>
      <c r="AS195" s="488"/>
      <c r="AT195" s="488"/>
      <c r="AU195" s="488"/>
      <c r="AV195" s="488"/>
      <c r="AW195" s="488"/>
      <c r="AX195" s="488"/>
      <c r="AY195" s="488"/>
      <c r="AZ195" s="488"/>
      <c r="BA195" s="488"/>
      <c r="BB195" s="488"/>
      <c r="BC195" s="488"/>
      <c r="BD195" s="488"/>
      <c r="BE195" s="488"/>
      <c r="BF195" s="488"/>
      <c r="BG195" s="488"/>
    </row>
    <row r="196" spans="1:59" ht="30">
      <c r="A196" s="405">
        <f t="shared" si="26"/>
        <v>184</v>
      </c>
      <c r="B196" s="497" t="s">
        <v>100</v>
      </c>
      <c r="C196" s="498" t="s">
        <v>101</v>
      </c>
      <c r="D196" s="407" t="s">
        <v>289</v>
      </c>
      <c r="E196" s="407">
        <v>0.42</v>
      </c>
      <c r="F196" s="498" t="s">
        <v>101</v>
      </c>
      <c r="G196" s="407" t="s">
        <v>289</v>
      </c>
      <c r="H196" s="430">
        <v>0.42</v>
      </c>
      <c r="I196" s="430">
        <f>'СМР Приняты СК П7'!I196</f>
        <v>2.71</v>
      </c>
      <c r="J196" s="418" t="s">
        <v>558</v>
      </c>
      <c r="K196" s="418" t="s">
        <v>289</v>
      </c>
      <c r="L196" s="418">
        <v>0.38</v>
      </c>
      <c r="M196" s="430"/>
      <c r="N196" s="430"/>
      <c r="O196" s="430"/>
      <c r="P196" s="430"/>
      <c r="Q196" s="430"/>
      <c r="R196" s="430"/>
      <c r="S196" s="430"/>
      <c r="T196" s="430">
        <v>0.38</v>
      </c>
      <c r="U196" s="430"/>
      <c r="V196" s="430"/>
      <c r="W196" s="430"/>
      <c r="X196" s="430"/>
      <c r="Y196" s="430"/>
      <c r="Z196" s="440">
        <f t="shared" si="28"/>
        <v>0.38</v>
      </c>
      <c r="AA196" s="441">
        <f t="shared" si="25"/>
        <v>3.999999999999998E-2</v>
      </c>
      <c r="AB196" s="413">
        <f t="shared" si="37"/>
        <v>3.999999999999998E-2</v>
      </c>
      <c r="AC196" s="442" t="s">
        <v>411</v>
      </c>
      <c r="AD196" s="700">
        <f t="shared" si="27"/>
        <v>0</v>
      </c>
      <c r="AE196" s="474">
        <f t="shared" si="30"/>
        <v>0</v>
      </c>
      <c r="AF196" s="475">
        <f t="shared" si="31"/>
        <v>0.38</v>
      </c>
      <c r="AG196" s="487"/>
      <c r="AH196" s="488"/>
      <c r="AI196" s="488"/>
      <c r="AJ196" s="488"/>
      <c r="AK196" s="488"/>
      <c r="AL196" s="488"/>
      <c r="AM196" s="488"/>
      <c r="AN196" s="488"/>
      <c r="AO196" s="488"/>
      <c r="AP196" s="488"/>
      <c r="AQ196" s="488"/>
      <c r="AR196" s="488"/>
      <c r="AS196" s="488"/>
      <c r="AT196" s="488"/>
      <c r="AU196" s="488"/>
      <c r="AV196" s="488"/>
      <c r="AW196" s="488"/>
      <c r="AX196" s="488"/>
      <c r="AY196" s="488"/>
      <c r="AZ196" s="488"/>
      <c r="BA196" s="488"/>
      <c r="BB196" s="488"/>
      <c r="BC196" s="488"/>
      <c r="BD196" s="488"/>
      <c r="BE196" s="488"/>
      <c r="BF196" s="488"/>
      <c r="BG196" s="488"/>
    </row>
    <row r="197" spans="1:59" ht="30">
      <c r="A197" s="405">
        <f t="shared" si="26"/>
        <v>185</v>
      </c>
      <c r="B197" s="497" t="s">
        <v>106</v>
      </c>
      <c r="C197" s="498" t="s">
        <v>107</v>
      </c>
      <c r="D197" s="407" t="s">
        <v>293</v>
      </c>
      <c r="E197" s="407">
        <v>2.8</v>
      </c>
      <c r="F197" s="498" t="s">
        <v>107</v>
      </c>
      <c r="G197" s="407" t="s">
        <v>293</v>
      </c>
      <c r="H197" s="430">
        <v>2.8</v>
      </c>
      <c r="I197" s="430">
        <f>'СМР Приняты СК П7'!I197</f>
        <v>0.28000000000000003</v>
      </c>
      <c r="J197" s="418" t="s">
        <v>563</v>
      </c>
      <c r="K197" s="418" t="s">
        <v>293</v>
      </c>
      <c r="L197" s="418">
        <v>0.42</v>
      </c>
      <c r="M197" s="430"/>
      <c r="N197" s="430"/>
      <c r="O197" s="430"/>
      <c r="P197" s="430"/>
      <c r="Q197" s="430"/>
      <c r="R197" s="430"/>
      <c r="S197" s="430"/>
      <c r="T197" s="430">
        <v>0.42</v>
      </c>
      <c r="U197" s="430"/>
      <c r="V197" s="430"/>
      <c r="W197" s="430"/>
      <c r="X197" s="430"/>
      <c r="Y197" s="430"/>
      <c r="Z197" s="440">
        <f t="shared" si="28"/>
        <v>0.42</v>
      </c>
      <c r="AA197" s="441">
        <f t="shared" si="25"/>
        <v>2.38</v>
      </c>
      <c r="AB197" s="413">
        <f t="shared" si="37"/>
        <v>2.38</v>
      </c>
      <c r="AC197" s="442" t="s">
        <v>411</v>
      </c>
      <c r="AD197" s="700">
        <f t="shared" si="27"/>
        <v>0</v>
      </c>
      <c r="AE197" s="474">
        <f t="shared" si="30"/>
        <v>0</v>
      </c>
      <c r="AF197" s="475">
        <f t="shared" si="31"/>
        <v>0.42</v>
      </c>
      <c r="AG197" s="487"/>
      <c r="AH197" s="488"/>
      <c r="AI197" s="488"/>
      <c r="AJ197" s="488"/>
      <c r="AK197" s="488"/>
      <c r="AL197" s="488"/>
      <c r="AM197" s="488"/>
      <c r="AN197" s="488"/>
      <c r="AO197" s="488"/>
      <c r="AP197" s="488"/>
      <c r="AQ197" s="488"/>
      <c r="AR197" s="488"/>
      <c r="AS197" s="488"/>
      <c r="AT197" s="488"/>
      <c r="AU197" s="488"/>
      <c r="AV197" s="488"/>
      <c r="AW197" s="488"/>
      <c r="AX197" s="488"/>
      <c r="AY197" s="488"/>
      <c r="AZ197" s="488"/>
      <c r="BA197" s="488"/>
      <c r="BB197" s="488"/>
      <c r="BC197" s="488"/>
      <c r="BD197" s="488"/>
      <c r="BE197" s="488"/>
      <c r="BF197" s="488"/>
      <c r="BG197" s="488"/>
    </row>
    <row r="198" spans="1:59" ht="30">
      <c r="A198" s="405">
        <f t="shared" si="26"/>
        <v>186</v>
      </c>
      <c r="B198" s="497" t="s">
        <v>62</v>
      </c>
      <c r="C198" s="498" t="s">
        <v>63</v>
      </c>
      <c r="D198" s="407" t="s">
        <v>289</v>
      </c>
      <c r="E198" s="407">
        <v>2.02</v>
      </c>
      <c r="F198" s="498" t="s">
        <v>63</v>
      </c>
      <c r="G198" s="407" t="s">
        <v>289</v>
      </c>
      <c r="H198" s="430">
        <v>2.02</v>
      </c>
      <c r="I198" s="430">
        <f>'СМР Приняты СК П7'!I198</f>
        <v>0.17</v>
      </c>
      <c r="J198" s="430"/>
      <c r="K198" s="430" t="s">
        <v>289</v>
      </c>
      <c r="L198" s="430">
        <v>2.8</v>
      </c>
      <c r="M198" s="430"/>
      <c r="N198" s="430"/>
      <c r="O198" s="430"/>
      <c r="P198" s="430"/>
      <c r="Q198" s="430"/>
      <c r="R198" s="430"/>
      <c r="S198" s="430"/>
      <c r="T198" s="430">
        <v>0.6</v>
      </c>
      <c r="U198" s="430">
        <v>2.2000000000000002</v>
      </c>
      <c r="V198" s="430"/>
      <c r="W198" s="430"/>
      <c r="X198" s="430"/>
      <c r="Y198" s="430"/>
      <c r="Z198" s="440">
        <f t="shared" si="28"/>
        <v>2.8000000000000003</v>
      </c>
      <c r="AA198" s="441">
        <f t="shared" si="25"/>
        <v>-0.78000000000000025</v>
      </c>
      <c r="AB198" s="413">
        <f t="shared" si="37"/>
        <v>-0.78000000000000025</v>
      </c>
      <c r="AC198" s="442" t="s">
        <v>411</v>
      </c>
      <c r="AD198" s="700">
        <f t="shared" si="27"/>
        <v>0</v>
      </c>
      <c r="AE198" s="474">
        <f t="shared" si="30"/>
        <v>0</v>
      </c>
      <c r="AF198" s="475">
        <f t="shared" si="31"/>
        <v>2.8000000000000003</v>
      </c>
      <c r="AG198" s="487"/>
      <c r="AH198" s="488"/>
      <c r="AI198" s="488"/>
      <c r="AJ198" s="488"/>
      <c r="AK198" s="488"/>
      <c r="AL198" s="488"/>
      <c r="AM198" s="488"/>
      <c r="AN198" s="488"/>
      <c r="AO198" s="488"/>
      <c r="AP198" s="488"/>
      <c r="AQ198" s="488"/>
      <c r="AR198" s="488"/>
      <c r="AS198" s="488"/>
      <c r="AT198" s="488"/>
      <c r="AU198" s="488"/>
      <c r="AV198" s="488"/>
      <c r="AW198" s="488"/>
      <c r="AX198" s="488"/>
      <c r="AY198" s="488"/>
      <c r="AZ198" s="488"/>
      <c r="BA198" s="488"/>
      <c r="BB198" s="488"/>
      <c r="BC198" s="488"/>
      <c r="BD198" s="488"/>
      <c r="BE198" s="488"/>
      <c r="BF198" s="488"/>
      <c r="BG198" s="488"/>
    </row>
    <row r="199" spans="1:59" s="65" customFormat="1" ht="30">
      <c r="A199" s="397">
        <f t="shared" si="26"/>
        <v>187</v>
      </c>
      <c r="B199" s="501"/>
      <c r="C199" s="502" t="s">
        <v>571</v>
      </c>
      <c r="D199" s="423"/>
      <c r="E199" s="423"/>
      <c r="F199" s="502" t="s">
        <v>571</v>
      </c>
      <c r="G199" s="423"/>
      <c r="H199" s="443"/>
      <c r="I199" s="443"/>
      <c r="J199" s="443"/>
      <c r="K199" s="443"/>
      <c r="L199" s="443"/>
      <c r="M199" s="443"/>
      <c r="N199" s="443"/>
      <c r="O199" s="443"/>
      <c r="P199" s="443"/>
      <c r="Q199" s="443"/>
      <c r="R199" s="443"/>
      <c r="S199" s="443"/>
      <c r="T199" s="443"/>
      <c r="U199" s="443">
        <v>2.02</v>
      </c>
      <c r="V199" s="443"/>
      <c r="W199" s="443"/>
      <c r="X199" s="443"/>
      <c r="Y199" s="443"/>
      <c r="Z199" s="444"/>
      <c r="AA199" s="445"/>
      <c r="AB199" s="423"/>
      <c r="AC199" s="446"/>
      <c r="AD199" s="702">
        <f t="shared" si="27"/>
        <v>0</v>
      </c>
      <c r="AE199" s="476"/>
      <c r="AF199" s="477"/>
      <c r="AG199" s="485"/>
      <c r="AH199" s="486"/>
      <c r="AI199" s="486"/>
      <c r="AJ199" s="486"/>
      <c r="AK199" s="486"/>
      <c r="AL199" s="486"/>
      <c r="AM199" s="486"/>
      <c r="AN199" s="486"/>
      <c r="AO199" s="486"/>
      <c r="AP199" s="486"/>
      <c r="AQ199" s="486"/>
      <c r="AR199" s="486"/>
      <c r="AS199" s="486"/>
      <c r="AT199" s="486"/>
      <c r="AU199" s="486"/>
      <c r="AV199" s="486"/>
      <c r="AW199" s="486"/>
      <c r="AX199" s="486"/>
      <c r="AY199" s="486"/>
      <c r="AZ199" s="486"/>
      <c r="BA199" s="486"/>
      <c r="BB199" s="486"/>
      <c r="BC199" s="486"/>
      <c r="BD199" s="486"/>
      <c r="BE199" s="486"/>
      <c r="BF199" s="486"/>
      <c r="BG199" s="486"/>
    </row>
    <row r="200" spans="1:59" ht="60">
      <c r="A200" s="405">
        <f t="shared" si="26"/>
        <v>188</v>
      </c>
      <c r="B200" s="497" t="s">
        <v>14</v>
      </c>
      <c r="C200" s="498" t="s">
        <v>15</v>
      </c>
      <c r="D200" s="407" t="s">
        <v>289</v>
      </c>
      <c r="E200" s="407">
        <v>3.88</v>
      </c>
      <c r="F200" s="498" t="s">
        <v>15</v>
      </c>
      <c r="G200" s="407" t="s">
        <v>289</v>
      </c>
      <c r="H200" s="430">
        <v>3.88</v>
      </c>
      <c r="I200" s="430">
        <f>'СМР Приняты СК П7'!I200</f>
        <v>0.36</v>
      </c>
      <c r="J200" s="430"/>
      <c r="K200" s="430" t="s">
        <v>289</v>
      </c>
      <c r="L200" s="430"/>
      <c r="M200" s="430"/>
      <c r="N200" s="430"/>
      <c r="O200" s="430"/>
      <c r="P200" s="430"/>
      <c r="Q200" s="430"/>
      <c r="R200" s="430"/>
      <c r="S200" s="430"/>
      <c r="T200" s="430"/>
      <c r="U200" s="430"/>
      <c r="V200" s="430"/>
      <c r="W200" s="430"/>
      <c r="X200" s="430"/>
      <c r="Y200" s="430"/>
      <c r="Z200" s="440">
        <f t="shared" si="28"/>
        <v>0</v>
      </c>
      <c r="AA200" s="441">
        <f t="shared" si="25"/>
        <v>3.88</v>
      </c>
      <c r="AB200" s="413">
        <f t="shared" ref="AB200:AB206" si="38">E200-Z200</f>
        <v>3.88</v>
      </c>
      <c r="AC200" s="442" t="s">
        <v>411</v>
      </c>
      <c r="AD200" s="700">
        <f t="shared" si="27"/>
        <v>0</v>
      </c>
      <c r="AE200" s="474">
        <f t="shared" si="30"/>
        <v>0</v>
      </c>
      <c r="AF200" s="475">
        <f t="shared" si="31"/>
        <v>0</v>
      </c>
      <c r="AG200" s="487"/>
      <c r="AH200" s="488"/>
      <c r="AI200" s="488"/>
      <c r="AJ200" s="488"/>
      <c r="AK200" s="488"/>
      <c r="AL200" s="488"/>
      <c r="AM200" s="488"/>
      <c r="AN200" s="488"/>
      <c r="AO200" s="488"/>
      <c r="AP200" s="488"/>
      <c r="AQ200" s="488"/>
      <c r="AR200" s="488"/>
      <c r="AS200" s="488"/>
      <c r="AT200" s="488"/>
      <c r="AU200" s="488"/>
      <c r="AV200" s="488"/>
      <c r="AW200" s="488"/>
      <c r="AX200" s="488"/>
      <c r="AY200" s="488"/>
      <c r="AZ200" s="488"/>
      <c r="BA200" s="488"/>
      <c r="BB200" s="488"/>
      <c r="BC200" s="488"/>
      <c r="BD200" s="488"/>
      <c r="BE200" s="488"/>
      <c r="BF200" s="488"/>
      <c r="BG200" s="488"/>
    </row>
    <row r="201" spans="1:59" ht="30">
      <c r="A201" s="405">
        <f t="shared" si="26"/>
        <v>189</v>
      </c>
      <c r="B201" s="497" t="s">
        <v>100</v>
      </c>
      <c r="C201" s="498" t="s">
        <v>101</v>
      </c>
      <c r="D201" s="407" t="s">
        <v>289</v>
      </c>
      <c r="E201" s="407">
        <v>0.2</v>
      </c>
      <c r="F201" s="498" t="s">
        <v>101</v>
      </c>
      <c r="G201" s="407" t="s">
        <v>289</v>
      </c>
      <c r="H201" s="430">
        <v>0.2</v>
      </c>
      <c r="I201" s="430">
        <f>'СМР Приняты СК П7'!I201</f>
        <v>2.71</v>
      </c>
      <c r="J201" s="418" t="s">
        <v>557</v>
      </c>
      <c r="K201" s="418" t="s">
        <v>289</v>
      </c>
      <c r="L201" s="418"/>
      <c r="M201" s="430"/>
      <c r="N201" s="430"/>
      <c r="O201" s="430"/>
      <c r="P201" s="430"/>
      <c r="Q201" s="430"/>
      <c r="R201" s="430"/>
      <c r="S201" s="430"/>
      <c r="T201" s="430">
        <v>3.88</v>
      </c>
      <c r="U201" s="430"/>
      <c r="V201" s="430"/>
      <c r="W201" s="430"/>
      <c r="X201" s="430"/>
      <c r="Y201" s="430"/>
      <c r="Z201" s="440">
        <f t="shared" si="28"/>
        <v>3.88</v>
      </c>
      <c r="AA201" s="441">
        <f t="shared" si="25"/>
        <v>-3.6799999999999997</v>
      </c>
      <c r="AB201" s="413">
        <f t="shared" si="38"/>
        <v>-3.6799999999999997</v>
      </c>
      <c r="AC201" s="442" t="s">
        <v>411</v>
      </c>
      <c r="AD201" s="700">
        <f t="shared" si="27"/>
        <v>0</v>
      </c>
      <c r="AE201" s="474">
        <f t="shared" si="30"/>
        <v>0</v>
      </c>
      <c r="AF201" s="475">
        <f t="shared" si="31"/>
        <v>3.88</v>
      </c>
      <c r="AG201" s="487"/>
      <c r="AH201" s="488"/>
      <c r="AI201" s="488"/>
      <c r="AJ201" s="488"/>
      <c r="AK201" s="488"/>
      <c r="AL201" s="488"/>
      <c r="AM201" s="488"/>
      <c r="AN201" s="488"/>
      <c r="AO201" s="488"/>
      <c r="AP201" s="488"/>
      <c r="AQ201" s="488"/>
      <c r="AR201" s="488"/>
      <c r="AS201" s="488"/>
      <c r="AT201" s="488"/>
      <c r="AU201" s="488"/>
      <c r="AV201" s="488"/>
      <c r="AW201" s="488"/>
      <c r="AX201" s="488"/>
      <c r="AY201" s="488"/>
      <c r="AZ201" s="488"/>
      <c r="BA201" s="488"/>
      <c r="BB201" s="488"/>
      <c r="BC201" s="488"/>
      <c r="BD201" s="488"/>
      <c r="BE201" s="488"/>
      <c r="BF201" s="488"/>
      <c r="BG201" s="488"/>
    </row>
    <row r="202" spans="1:59" ht="30" collapsed="1">
      <c r="A202" s="405">
        <f t="shared" si="26"/>
        <v>190</v>
      </c>
      <c r="B202" s="497" t="s">
        <v>102</v>
      </c>
      <c r="C202" s="498" t="s">
        <v>103</v>
      </c>
      <c r="D202" s="407" t="s">
        <v>292</v>
      </c>
      <c r="E202" s="407">
        <v>3.5999999999999997E-2</v>
      </c>
      <c r="F202" s="498" t="s">
        <v>103</v>
      </c>
      <c r="G202" s="407" t="s">
        <v>292</v>
      </c>
      <c r="H202" s="430">
        <v>3.5999999999999997E-2</v>
      </c>
      <c r="I202" s="430">
        <f>'СМР Приняты СК П7'!I202</f>
        <v>2.36</v>
      </c>
      <c r="J202" s="418" t="s">
        <v>559</v>
      </c>
      <c r="K202" s="418" t="s">
        <v>297</v>
      </c>
      <c r="L202" s="418">
        <v>0.2</v>
      </c>
      <c r="M202" s="430"/>
      <c r="N202" s="430"/>
      <c r="O202" s="430"/>
      <c r="P202" s="430"/>
      <c r="Q202" s="430"/>
      <c r="R202" s="430"/>
      <c r="S202" s="430"/>
      <c r="T202" s="430">
        <v>0.2</v>
      </c>
      <c r="U202" s="430"/>
      <c r="V202" s="430"/>
      <c r="W202" s="430"/>
      <c r="X202" s="430"/>
      <c r="Y202" s="430"/>
      <c r="Z202" s="440">
        <f t="shared" si="28"/>
        <v>0.2</v>
      </c>
      <c r="AA202" s="441">
        <f t="shared" si="25"/>
        <v>-0.16400000000000001</v>
      </c>
      <c r="AB202" s="413">
        <f t="shared" si="38"/>
        <v>-0.16400000000000001</v>
      </c>
      <c r="AC202" s="442" t="s">
        <v>411</v>
      </c>
      <c r="AD202" s="700">
        <f t="shared" si="27"/>
        <v>0</v>
      </c>
      <c r="AE202" s="474">
        <f t="shared" si="30"/>
        <v>0</v>
      </c>
      <c r="AF202" s="475">
        <f t="shared" si="31"/>
        <v>0.2</v>
      </c>
      <c r="AG202" s="487"/>
      <c r="AH202" s="488"/>
      <c r="AI202" s="488"/>
      <c r="AJ202" s="488"/>
      <c r="AK202" s="488"/>
      <c r="AL202" s="488"/>
      <c r="AM202" s="488"/>
      <c r="AN202" s="488"/>
      <c r="AO202" s="488"/>
      <c r="AP202" s="488"/>
      <c r="AQ202" s="488"/>
      <c r="AR202" s="488"/>
      <c r="AS202" s="488"/>
      <c r="AT202" s="488"/>
      <c r="AU202" s="488"/>
      <c r="AV202" s="488"/>
      <c r="AW202" s="488"/>
      <c r="AX202" s="488"/>
      <c r="AY202" s="488"/>
      <c r="AZ202" s="488"/>
      <c r="BA202" s="488"/>
      <c r="BB202" s="488"/>
      <c r="BC202" s="488"/>
      <c r="BD202" s="488"/>
      <c r="BE202" s="488"/>
      <c r="BF202" s="488"/>
      <c r="BG202" s="488"/>
    </row>
    <row r="203" spans="1:59" ht="30" hidden="1" outlineLevel="1">
      <c r="A203" s="405">
        <f t="shared" si="26"/>
        <v>191</v>
      </c>
      <c r="B203" s="497"/>
      <c r="C203" s="498"/>
      <c r="D203" s="407"/>
      <c r="E203" s="407"/>
      <c r="F203" s="498"/>
      <c r="G203" s="407"/>
      <c r="H203" s="430"/>
      <c r="I203" s="430">
        <f>'СМР Приняты СК П7'!I203</f>
        <v>0</v>
      </c>
      <c r="J203" s="418" t="s">
        <v>573</v>
      </c>
      <c r="K203" s="418" t="s">
        <v>297</v>
      </c>
      <c r="L203" s="418">
        <v>30.2</v>
      </c>
      <c r="M203" s="430"/>
      <c r="N203" s="430"/>
      <c r="O203" s="430"/>
      <c r="P203" s="430"/>
      <c r="Q203" s="430"/>
      <c r="R203" s="430"/>
      <c r="S203" s="430"/>
      <c r="T203" s="430"/>
      <c r="U203" s="430">
        <v>3.5999999999999997E-2</v>
      </c>
      <c r="V203" s="430"/>
      <c r="W203" s="430"/>
      <c r="X203" s="430"/>
      <c r="Y203" s="430"/>
      <c r="Z203" s="440">
        <f t="shared" si="28"/>
        <v>3.5999999999999997E-2</v>
      </c>
      <c r="AA203" s="441"/>
      <c r="AB203" s="413">
        <f t="shared" si="38"/>
        <v>-3.5999999999999997E-2</v>
      </c>
      <c r="AC203" s="442" t="s">
        <v>411</v>
      </c>
      <c r="AD203" s="700">
        <f t="shared" si="27"/>
        <v>0</v>
      </c>
      <c r="AE203" s="474">
        <f t="shared" si="30"/>
        <v>0</v>
      </c>
      <c r="AF203" s="475">
        <f t="shared" si="31"/>
        <v>3.5999999999999997E-2</v>
      </c>
      <c r="AG203" s="487"/>
      <c r="AH203" s="488"/>
      <c r="AI203" s="488"/>
      <c r="AJ203" s="488"/>
      <c r="AK203" s="488"/>
      <c r="AL203" s="488"/>
      <c r="AM203" s="488"/>
      <c r="AN203" s="488"/>
      <c r="AO203" s="488"/>
      <c r="AP203" s="488"/>
      <c r="AQ203" s="488"/>
      <c r="AR203" s="488"/>
      <c r="AS203" s="488"/>
      <c r="AT203" s="488"/>
      <c r="AU203" s="488"/>
      <c r="AV203" s="488"/>
      <c r="AW203" s="488"/>
      <c r="AX203" s="488"/>
      <c r="AY203" s="488"/>
      <c r="AZ203" s="488"/>
      <c r="BA203" s="488"/>
      <c r="BB203" s="488"/>
      <c r="BC203" s="488"/>
      <c r="BD203" s="488"/>
      <c r="BE203" s="488"/>
      <c r="BF203" s="488"/>
      <c r="BG203" s="488"/>
    </row>
    <row r="204" spans="1:59" ht="30">
      <c r="A204" s="405">
        <f t="shared" si="26"/>
        <v>192</v>
      </c>
      <c r="B204" s="497" t="s">
        <v>100</v>
      </c>
      <c r="C204" s="498" t="s">
        <v>101</v>
      </c>
      <c r="D204" s="407" t="s">
        <v>289</v>
      </c>
      <c r="E204" s="407">
        <v>1</v>
      </c>
      <c r="F204" s="498" t="s">
        <v>101</v>
      </c>
      <c r="G204" s="407" t="s">
        <v>289</v>
      </c>
      <c r="H204" s="430">
        <v>1</v>
      </c>
      <c r="I204" s="430">
        <f>'СМР Приняты СК П7'!I204</f>
        <v>2.71</v>
      </c>
      <c r="J204" s="418" t="s">
        <v>558</v>
      </c>
      <c r="K204" s="418" t="s">
        <v>289</v>
      </c>
      <c r="L204" s="418">
        <v>5.8</v>
      </c>
      <c r="M204" s="430"/>
      <c r="N204" s="430"/>
      <c r="O204" s="430"/>
      <c r="P204" s="430"/>
      <c r="Q204" s="430"/>
      <c r="R204" s="430"/>
      <c r="S204" s="430"/>
      <c r="T204" s="430"/>
      <c r="U204" s="430"/>
      <c r="V204" s="430"/>
      <c r="W204" s="430"/>
      <c r="X204" s="430"/>
      <c r="Y204" s="430"/>
      <c r="Z204" s="440">
        <f t="shared" si="28"/>
        <v>0</v>
      </c>
      <c r="AA204" s="441">
        <f t="shared" si="25"/>
        <v>1</v>
      </c>
      <c r="AB204" s="413">
        <f t="shared" si="38"/>
        <v>1</v>
      </c>
      <c r="AC204" s="442" t="s">
        <v>411</v>
      </c>
      <c r="AD204" s="700">
        <f t="shared" si="27"/>
        <v>0</v>
      </c>
      <c r="AE204" s="474">
        <f t="shared" si="30"/>
        <v>0</v>
      </c>
      <c r="AF204" s="475">
        <f t="shared" si="31"/>
        <v>0</v>
      </c>
      <c r="AG204" s="487"/>
      <c r="AH204" s="488"/>
      <c r="AI204" s="488"/>
      <c r="AJ204" s="488"/>
      <c r="AK204" s="488"/>
      <c r="AL204" s="488"/>
      <c r="AM204" s="488"/>
      <c r="AN204" s="488"/>
      <c r="AO204" s="488"/>
      <c r="AP204" s="488"/>
      <c r="AQ204" s="488"/>
      <c r="AR204" s="488"/>
      <c r="AS204" s="488"/>
      <c r="AT204" s="488"/>
      <c r="AU204" s="488"/>
      <c r="AV204" s="488"/>
      <c r="AW204" s="488"/>
      <c r="AX204" s="488"/>
      <c r="AY204" s="488"/>
      <c r="AZ204" s="488"/>
      <c r="BA204" s="488"/>
      <c r="BB204" s="488"/>
      <c r="BC204" s="488"/>
      <c r="BD204" s="488"/>
      <c r="BE204" s="488"/>
      <c r="BF204" s="488"/>
      <c r="BG204" s="488"/>
    </row>
    <row r="205" spans="1:59" ht="30">
      <c r="A205" s="405">
        <f t="shared" si="26"/>
        <v>193</v>
      </c>
      <c r="B205" s="497" t="s">
        <v>106</v>
      </c>
      <c r="C205" s="498" t="s">
        <v>107</v>
      </c>
      <c r="D205" s="407" t="s">
        <v>293</v>
      </c>
      <c r="E205" s="407">
        <v>11.8</v>
      </c>
      <c r="F205" s="498" t="s">
        <v>107</v>
      </c>
      <c r="G205" s="407" t="s">
        <v>293</v>
      </c>
      <c r="H205" s="430">
        <v>11.8</v>
      </c>
      <c r="I205" s="430">
        <f>'СМР Приняты СК П7'!I205</f>
        <v>0.28000000000000003</v>
      </c>
      <c r="J205" s="418" t="s">
        <v>563</v>
      </c>
      <c r="K205" s="418" t="s">
        <v>293</v>
      </c>
      <c r="L205" s="418">
        <v>0.8</v>
      </c>
      <c r="M205" s="430"/>
      <c r="N205" s="430"/>
      <c r="O205" s="430"/>
      <c r="P205" s="430"/>
      <c r="Q205" s="430"/>
      <c r="R205" s="430"/>
      <c r="S205" s="430"/>
      <c r="T205" s="430"/>
      <c r="U205" s="430">
        <v>1</v>
      </c>
      <c r="V205" s="430"/>
      <c r="W205" s="430"/>
      <c r="X205" s="430"/>
      <c r="Y205" s="430"/>
      <c r="Z205" s="440">
        <f t="shared" si="28"/>
        <v>1</v>
      </c>
      <c r="AA205" s="441">
        <f t="shared" si="25"/>
        <v>10.8</v>
      </c>
      <c r="AB205" s="413">
        <f t="shared" si="38"/>
        <v>10.8</v>
      </c>
      <c r="AC205" s="442" t="s">
        <v>411</v>
      </c>
      <c r="AD205" s="700">
        <f t="shared" si="27"/>
        <v>0</v>
      </c>
      <c r="AE205" s="474">
        <f t="shared" si="30"/>
        <v>0</v>
      </c>
      <c r="AF205" s="475">
        <f t="shared" si="31"/>
        <v>1</v>
      </c>
      <c r="AG205" s="487"/>
      <c r="AH205" s="488"/>
      <c r="AI205" s="488"/>
      <c r="AJ205" s="488"/>
      <c r="AK205" s="488"/>
      <c r="AL205" s="488"/>
      <c r="AM205" s="488"/>
      <c r="AN205" s="488"/>
      <c r="AO205" s="488"/>
      <c r="AP205" s="488"/>
      <c r="AQ205" s="488"/>
      <c r="AR205" s="488"/>
      <c r="AS205" s="488"/>
      <c r="AT205" s="488"/>
      <c r="AU205" s="488"/>
      <c r="AV205" s="488"/>
      <c r="AW205" s="488"/>
      <c r="AX205" s="488"/>
      <c r="AY205" s="488"/>
      <c r="AZ205" s="488"/>
      <c r="BA205" s="488"/>
      <c r="BB205" s="488"/>
      <c r="BC205" s="488"/>
      <c r="BD205" s="488"/>
      <c r="BE205" s="488"/>
      <c r="BF205" s="488"/>
      <c r="BG205" s="488"/>
    </row>
    <row r="206" spans="1:59" ht="30">
      <c r="A206" s="405">
        <f t="shared" si="26"/>
        <v>194</v>
      </c>
      <c r="B206" s="497" t="s">
        <v>62</v>
      </c>
      <c r="C206" s="498" t="s">
        <v>63</v>
      </c>
      <c r="D206" s="407" t="s">
        <v>289</v>
      </c>
      <c r="E206" s="407">
        <v>2.6799999999999997</v>
      </c>
      <c r="F206" s="498" t="s">
        <v>63</v>
      </c>
      <c r="G206" s="407" t="s">
        <v>289</v>
      </c>
      <c r="H206" s="430">
        <v>2.6799999999999997</v>
      </c>
      <c r="I206" s="430">
        <f>'СМР Приняты СК П7'!I206</f>
        <v>0.17</v>
      </c>
      <c r="J206" s="430"/>
      <c r="K206" s="430" t="s">
        <v>289</v>
      </c>
      <c r="L206" s="430">
        <v>2.8</v>
      </c>
      <c r="M206" s="430"/>
      <c r="N206" s="430"/>
      <c r="O206" s="430"/>
      <c r="P206" s="430"/>
      <c r="Q206" s="430"/>
      <c r="R206" s="430"/>
      <c r="S206" s="430"/>
      <c r="T206" s="430">
        <v>1.8</v>
      </c>
      <c r="U206" s="430">
        <v>10</v>
      </c>
      <c r="V206" s="430"/>
      <c r="W206" s="430"/>
      <c r="X206" s="430"/>
      <c r="Y206" s="430"/>
      <c r="Z206" s="440">
        <f t="shared" si="28"/>
        <v>11.8</v>
      </c>
      <c r="AA206" s="441">
        <f t="shared" si="25"/>
        <v>-9.120000000000001</v>
      </c>
      <c r="AB206" s="413">
        <f t="shared" si="38"/>
        <v>-9.120000000000001</v>
      </c>
      <c r="AC206" s="442" t="s">
        <v>411</v>
      </c>
      <c r="AD206" s="700">
        <f t="shared" si="27"/>
        <v>0</v>
      </c>
      <c r="AE206" s="474">
        <f t="shared" si="30"/>
        <v>0</v>
      </c>
      <c r="AF206" s="475">
        <f t="shared" si="31"/>
        <v>11.8</v>
      </c>
      <c r="AG206" s="487"/>
      <c r="AH206" s="488"/>
      <c r="AI206" s="488"/>
      <c r="AJ206" s="488"/>
      <c r="AK206" s="488"/>
      <c r="AL206" s="488"/>
      <c r="AM206" s="488"/>
      <c r="AN206" s="488"/>
      <c r="AO206" s="488"/>
      <c r="AP206" s="488"/>
      <c r="AQ206" s="488"/>
      <c r="AR206" s="488"/>
      <c r="AS206" s="488"/>
      <c r="AT206" s="488"/>
      <c r="AU206" s="488"/>
      <c r="AV206" s="488"/>
      <c r="AW206" s="488"/>
      <c r="AX206" s="488"/>
      <c r="AY206" s="488"/>
      <c r="AZ206" s="488"/>
      <c r="BA206" s="488"/>
      <c r="BB206" s="488"/>
      <c r="BC206" s="488"/>
      <c r="BD206" s="488"/>
      <c r="BE206" s="488"/>
      <c r="BF206" s="488"/>
      <c r="BG206" s="488"/>
    </row>
    <row r="207" spans="1:59" s="65" customFormat="1">
      <c r="A207" s="397">
        <f t="shared" ref="A207:A273" si="39">A206+1</f>
        <v>195</v>
      </c>
      <c r="B207" s="501"/>
      <c r="C207" s="502" t="s">
        <v>108</v>
      </c>
      <c r="D207" s="423"/>
      <c r="E207" s="423"/>
      <c r="F207" s="503" t="s">
        <v>108</v>
      </c>
      <c r="G207" s="424"/>
      <c r="H207" s="425"/>
      <c r="I207" s="425"/>
      <c r="J207" s="425"/>
      <c r="K207" s="425"/>
      <c r="L207" s="425"/>
      <c r="M207" s="425"/>
      <c r="N207" s="425"/>
      <c r="O207" s="425"/>
      <c r="P207" s="425"/>
      <c r="Q207" s="425"/>
      <c r="R207" s="425"/>
      <c r="S207" s="425"/>
      <c r="T207" s="425"/>
      <c r="U207" s="425">
        <v>2.68</v>
      </c>
      <c r="V207" s="425"/>
      <c r="W207" s="425"/>
      <c r="X207" s="425"/>
      <c r="Y207" s="425"/>
      <c r="Z207" s="426"/>
      <c r="AA207" s="427"/>
      <c r="AB207" s="424"/>
      <c r="AC207" s="428"/>
      <c r="AD207" s="697">
        <f t="shared" ref="AD207:AD273" si="40">AE207*I207</f>
        <v>0</v>
      </c>
      <c r="AE207" s="476"/>
      <c r="AF207" s="477"/>
      <c r="AG207" s="485"/>
      <c r="AH207" s="486"/>
      <c r="AI207" s="486"/>
      <c r="AJ207" s="486"/>
      <c r="AK207" s="486"/>
      <c r="AL207" s="486"/>
      <c r="AM207" s="486"/>
      <c r="AN207" s="486"/>
      <c r="AO207" s="486"/>
      <c r="AP207" s="486"/>
      <c r="AQ207" s="486"/>
      <c r="AR207" s="486"/>
      <c r="AS207" s="486"/>
      <c r="AT207" s="486"/>
      <c r="AU207" s="486"/>
      <c r="AV207" s="486"/>
      <c r="AW207" s="486"/>
      <c r="AX207" s="486"/>
      <c r="AY207" s="486"/>
      <c r="AZ207" s="486"/>
      <c r="BA207" s="486"/>
      <c r="BB207" s="486"/>
      <c r="BC207" s="486"/>
      <c r="BD207" s="486"/>
      <c r="BE207" s="486"/>
      <c r="BF207" s="486"/>
      <c r="BG207" s="486"/>
    </row>
    <row r="208" spans="1:59" s="65" customFormat="1">
      <c r="A208" s="397">
        <f t="shared" si="39"/>
        <v>196</v>
      </c>
      <c r="B208" s="501"/>
      <c r="C208" s="502" t="s">
        <v>109</v>
      </c>
      <c r="D208" s="423"/>
      <c r="E208" s="423"/>
      <c r="F208" s="503" t="s">
        <v>109</v>
      </c>
      <c r="G208" s="424"/>
      <c r="H208" s="425"/>
      <c r="I208" s="425"/>
      <c r="J208" s="425"/>
      <c r="K208" s="425"/>
      <c r="L208" s="425"/>
      <c r="M208" s="425"/>
      <c r="N208" s="425"/>
      <c r="O208" s="425"/>
      <c r="P208" s="425"/>
      <c r="Q208" s="425"/>
      <c r="R208" s="425"/>
      <c r="S208" s="425"/>
      <c r="T208" s="425"/>
      <c r="U208" s="425"/>
      <c r="V208" s="425"/>
      <c r="W208" s="425"/>
      <c r="X208" s="425"/>
      <c r="Y208" s="425"/>
      <c r="Z208" s="426"/>
      <c r="AA208" s="427"/>
      <c r="AB208" s="424"/>
      <c r="AC208" s="428"/>
      <c r="AD208" s="697">
        <f t="shared" si="40"/>
        <v>0</v>
      </c>
      <c r="AE208" s="476"/>
      <c r="AF208" s="477"/>
      <c r="AG208" s="485"/>
      <c r="AH208" s="486"/>
      <c r="AI208" s="486"/>
      <c r="AJ208" s="486"/>
      <c r="AK208" s="486"/>
      <c r="AL208" s="486"/>
      <c r="AM208" s="486"/>
      <c r="AN208" s="486"/>
      <c r="AO208" s="486"/>
      <c r="AP208" s="486"/>
      <c r="AQ208" s="486"/>
      <c r="AR208" s="486"/>
      <c r="AS208" s="486"/>
      <c r="AT208" s="486"/>
      <c r="AU208" s="486"/>
      <c r="AV208" s="486"/>
      <c r="AW208" s="486"/>
      <c r="AX208" s="486"/>
      <c r="AY208" s="486"/>
      <c r="AZ208" s="486"/>
      <c r="BA208" s="486"/>
      <c r="BB208" s="486"/>
      <c r="BC208" s="486"/>
      <c r="BD208" s="486"/>
      <c r="BE208" s="486"/>
      <c r="BF208" s="486"/>
      <c r="BG208" s="486"/>
    </row>
    <row r="209" spans="1:59">
      <c r="A209" s="405">
        <f t="shared" si="39"/>
        <v>197</v>
      </c>
      <c r="B209" s="497" t="s">
        <v>110</v>
      </c>
      <c r="C209" s="498" t="s">
        <v>111</v>
      </c>
      <c r="D209" s="407" t="s">
        <v>294</v>
      </c>
      <c r="E209" s="407">
        <v>1</v>
      </c>
      <c r="F209" s="499" t="s">
        <v>792</v>
      </c>
      <c r="G209" s="409" t="s">
        <v>294</v>
      </c>
      <c r="H209" s="410">
        <v>1</v>
      </c>
      <c r="I209" s="410">
        <f>'СМР Приняты СК П7'!I209</f>
        <v>1.68</v>
      </c>
      <c r="J209" s="418" t="s">
        <v>576</v>
      </c>
      <c r="K209" s="418" t="s">
        <v>294</v>
      </c>
      <c r="L209" s="418"/>
      <c r="M209" s="410"/>
      <c r="N209" s="410"/>
      <c r="O209" s="410"/>
      <c r="P209" s="410"/>
      <c r="Q209" s="410"/>
      <c r="R209" s="410"/>
      <c r="S209" s="410"/>
      <c r="T209" s="410"/>
      <c r="U209" s="410"/>
      <c r="V209" s="410"/>
      <c r="W209" s="410"/>
      <c r="X209" s="410"/>
      <c r="Y209" s="410"/>
      <c r="Z209" s="411">
        <f t="shared" ref="Z209:Z275" si="41">SUM(M209:Y209)</f>
        <v>0</v>
      </c>
      <c r="AA209" s="412">
        <f t="shared" si="25"/>
        <v>1</v>
      </c>
      <c r="AB209" s="413">
        <f t="shared" ref="AB209:AB218" si="42">E209-Z209</f>
        <v>1</v>
      </c>
      <c r="AC209" s="414"/>
      <c r="AD209" s="695">
        <f t="shared" si="40"/>
        <v>0</v>
      </c>
      <c r="AE209" s="474">
        <f t="shared" ref="AE209:AE273" si="43">SUM(AG209:BG209)</f>
        <v>0</v>
      </c>
      <c r="AF209" s="475">
        <f t="shared" ref="AF209:AF273" si="44">Z209-AE209</f>
        <v>0</v>
      </c>
      <c r="AG209" s="487"/>
      <c r="AH209" s="488"/>
      <c r="AI209" s="488"/>
      <c r="AJ209" s="488"/>
      <c r="AK209" s="488"/>
      <c r="AL209" s="488"/>
      <c r="AM209" s="488"/>
      <c r="AN209" s="488"/>
      <c r="AO209" s="488"/>
      <c r="AP209" s="488"/>
      <c r="AQ209" s="488"/>
      <c r="AR209" s="488"/>
      <c r="AS209" s="488"/>
      <c r="AT209" s="488"/>
      <c r="AU209" s="488"/>
      <c r="AV209" s="488"/>
      <c r="AW209" s="488"/>
      <c r="AX209" s="488"/>
      <c r="AY209" s="488"/>
      <c r="AZ209" s="488"/>
      <c r="BA209" s="488"/>
      <c r="BB209" s="488"/>
      <c r="BC209" s="488"/>
      <c r="BD209" s="488"/>
      <c r="BE209" s="488"/>
      <c r="BF209" s="488"/>
      <c r="BG209" s="488"/>
    </row>
    <row r="210" spans="1:59" ht="30">
      <c r="A210" s="405">
        <f t="shared" si="39"/>
        <v>198</v>
      </c>
      <c r="B210" s="497" t="s">
        <v>112</v>
      </c>
      <c r="C210" s="498" t="s">
        <v>113</v>
      </c>
      <c r="D210" s="407" t="s">
        <v>294</v>
      </c>
      <c r="E210" s="407">
        <v>1</v>
      </c>
      <c r="F210" s="499" t="s">
        <v>113</v>
      </c>
      <c r="G210" s="409" t="s">
        <v>294</v>
      </c>
      <c r="H210" s="410">
        <v>1</v>
      </c>
      <c r="I210" s="410">
        <f>'СМР Приняты СК П7'!I210</f>
        <v>0.84</v>
      </c>
      <c r="J210" s="418" t="s">
        <v>577</v>
      </c>
      <c r="K210" s="418" t="s">
        <v>294</v>
      </c>
      <c r="L210" s="418">
        <v>1</v>
      </c>
      <c r="M210" s="410"/>
      <c r="N210" s="410"/>
      <c r="O210" s="410"/>
      <c r="P210" s="410"/>
      <c r="Q210" s="410"/>
      <c r="R210" s="410"/>
      <c r="S210" s="410"/>
      <c r="T210" s="410"/>
      <c r="U210" s="410"/>
      <c r="V210" s="410"/>
      <c r="W210" s="410"/>
      <c r="X210" s="410"/>
      <c r="Y210" s="410"/>
      <c r="Z210" s="411">
        <f t="shared" si="41"/>
        <v>0</v>
      </c>
      <c r="AA210" s="412">
        <f t="shared" si="25"/>
        <v>1</v>
      </c>
      <c r="AB210" s="413">
        <f t="shared" si="42"/>
        <v>1</v>
      </c>
      <c r="AC210" s="414"/>
      <c r="AD210" s="695">
        <f t="shared" si="40"/>
        <v>0</v>
      </c>
      <c r="AE210" s="474">
        <f t="shared" si="43"/>
        <v>0</v>
      </c>
      <c r="AF210" s="475">
        <f t="shared" si="44"/>
        <v>0</v>
      </c>
      <c r="AG210" s="487"/>
      <c r="AH210" s="488"/>
      <c r="AI210" s="488"/>
      <c r="AJ210" s="488"/>
      <c r="AK210" s="488"/>
      <c r="AL210" s="488"/>
      <c r="AM210" s="488"/>
      <c r="AN210" s="488"/>
      <c r="AO210" s="488"/>
      <c r="AP210" s="488"/>
      <c r="AQ210" s="488"/>
      <c r="AR210" s="488"/>
      <c r="AS210" s="488"/>
      <c r="AT210" s="488"/>
      <c r="AU210" s="488"/>
      <c r="AV210" s="488"/>
      <c r="AW210" s="488"/>
      <c r="AX210" s="488"/>
      <c r="AY210" s="488"/>
      <c r="AZ210" s="488"/>
      <c r="BA210" s="488"/>
      <c r="BB210" s="488"/>
      <c r="BC210" s="488"/>
      <c r="BD210" s="488"/>
      <c r="BE210" s="488"/>
      <c r="BF210" s="488"/>
      <c r="BG210" s="488"/>
    </row>
    <row r="211" spans="1:59" ht="30">
      <c r="A211" s="405">
        <f t="shared" si="39"/>
        <v>199</v>
      </c>
      <c r="B211" s="497" t="s">
        <v>114</v>
      </c>
      <c r="C211" s="498" t="s">
        <v>115</v>
      </c>
      <c r="D211" s="407" t="s">
        <v>294</v>
      </c>
      <c r="E211" s="407">
        <v>1</v>
      </c>
      <c r="F211" s="499" t="s">
        <v>115</v>
      </c>
      <c r="G211" s="409" t="s">
        <v>294</v>
      </c>
      <c r="H211" s="410">
        <v>1</v>
      </c>
      <c r="I211" s="410">
        <f>'СМР Приняты СК П7'!I211</f>
        <v>6.51</v>
      </c>
      <c r="J211" s="418" t="s">
        <v>578</v>
      </c>
      <c r="K211" s="418" t="s">
        <v>294</v>
      </c>
      <c r="L211" s="418">
        <v>1</v>
      </c>
      <c r="M211" s="410"/>
      <c r="N211" s="410"/>
      <c r="O211" s="410"/>
      <c r="P211" s="410"/>
      <c r="Q211" s="410"/>
      <c r="R211" s="410"/>
      <c r="S211" s="410"/>
      <c r="T211" s="410"/>
      <c r="U211" s="410"/>
      <c r="V211" s="410"/>
      <c r="W211" s="410"/>
      <c r="X211" s="410"/>
      <c r="Y211" s="410"/>
      <c r="Z211" s="411">
        <f t="shared" si="41"/>
        <v>0</v>
      </c>
      <c r="AA211" s="412">
        <f t="shared" si="25"/>
        <v>1</v>
      </c>
      <c r="AB211" s="413">
        <f t="shared" si="42"/>
        <v>1</v>
      </c>
      <c r="AC211" s="414"/>
      <c r="AD211" s="695">
        <f t="shared" si="40"/>
        <v>0</v>
      </c>
      <c r="AE211" s="474">
        <f t="shared" si="43"/>
        <v>0</v>
      </c>
      <c r="AF211" s="475">
        <f t="shared" si="44"/>
        <v>0</v>
      </c>
      <c r="AG211" s="487"/>
      <c r="AH211" s="488"/>
      <c r="AI211" s="488"/>
      <c r="AJ211" s="488"/>
      <c r="AK211" s="488"/>
      <c r="AL211" s="488"/>
      <c r="AM211" s="488"/>
      <c r="AN211" s="488"/>
      <c r="AO211" s="488"/>
      <c r="AP211" s="488"/>
      <c r="AQ211" s="488"/>
      <c r="AR211" s="488"/>
      <c r="AS211" s="488"/>
      <c r="AT211" s="488"/>
      <c r="AU211" s="488"/>
      <c r="AV211" s="488"/>
      <c r="AW211" s="488"/>
      <c r="AX211" s="488"/>
      <c r="AY211" s="488"/>
      <c r="AZ211" s="488"/>
      <c r="BA211" s="488"/>
      <c r="BB211" s="488"/>
      <c r="BC211" s="488"/>
      <c r="BD211" s="488"/>
      <c r="BE211" s="488"/>
      <c r="BF211" s="488"/>
      <c r="BG211" s="488"/>
    </row>
    <row r="212" spans="1:59" ht="30">
      <c r="A212" s="405">
        <f t="shared" si="39"/>
        <v>200</v>
      </c>
      <c r="B212" s="497" t="s">
        <v>116</v>
      </c>
      <c r="C212" s="498" t="s">
        <v>117</v>
      </c>
      <c r="D212" s="407" t="s">
        <v>294</v>
      </c>
      <c r="E212" s="407">
        <v>3</v>
      </c>
      <c r="F212" s="499" t="s">
        <v>117</v>
      </c>
      <c r="G212" s="409" t="s">
        <v>294</v>
      </c>
      <c r="H212" s="410">
        <v>3</v>
      </c>
      <c r="I212" s="410">
        <f>'СМР Приняты СК П7'!I212</f>
        <v>0.58799999999999997</v>
      </c>
      <c r="J212" s="418" t="s">
        <v>579</v>
      </c>
      <c r="K212" s="418" t="s">
        <v>294</v>
      </c>
      <c r="L212" s="418">
        <v>1</v>
      </c>
      <c r="M212" s="410"/>
      <c r="N212" s="410"/>
      <c r="O212" s="410"/>
      <c r="P212" s="410"/>
      <c r="Q212" s="410"/>
      <c r="R212" s="410"/>
      <c r="S212" s="410"/>
      <c r="T212" s="410"/>
      <c r="U212" s="410"/>
      <c r="V212" s="410"/>
      <c r="W212" s="410"/>
      <c r="X212" s="410"/>
      <c r="Y212" s="410"/>
      <c r="Z212" s="411">
        <f t="shared" si="41"/>
        <v>0</v>
      </c>
      <c r="AA212" s="412">
        <f t="shared" ref="AA212:AA320" si="45">H212-Z212</f>
        <v>3</v>
      </c>
      <c r="AB212" s="413">
        <f t="shared" si="42"/>
        <v>3</v>
      </c>
      <c r="AC212" s="414"/>
      <c r="AD212" s="695">
        <f t="shared" si="40"/>
        <v>0</v>
      </c>
      <c r="AE212" s="474">
        <f t="shared" si="43"/>
        <v>0</v>
      </c>
      <c r="AF212" s="475">
        <f t="shared" si="44"/>
        <v>0</v>
      </c>
      <c r="AG212" s="487"/>
      <c r="AH212" s="488"/>
      <c r="AI212" s="488"/>
      <c r="AJ212" s="488"/>
      <c r="AK212" s="488"/>
      <c r="AL212" s="488"/>
      <c r="AM212" s="488"/>
      <c r="AN212" s="488"/>
      <c r="AO212" s="488"/>
      <c r="AP212" s="488"/>
      <c r="AQ212" s="488"/>
      <c r="AR212" s="488"/>
      <c r="AS212" s="488"/>
      <c r="AT212" s="488"/>
      <c r="AU212" s="488"/>
      <c r="AV212" s="488"/>
      <c r="AW212" s="488"/>
      <c r="AX212" s="488"/>
      <c r="AY212" s="488"/>
      <c r="AZ212" s="488"/>
      <c r="BA212" s="488"/>
      <c r="BB212" s="488"/>
      <c r="BC212" s="488"/>
      <c r="BD212" s="488"/>
      <c r="BE212" s="488"/>
      <c r="BF212" s="488"/>
      <c r="BG212" s="488"/>
    </row>
    <row r="213" spans="1:59" ht="30">
      <c r="A213" s="405">
        <f t="shared" si="39"/>
        <v>201</v>
      </c>
      <c r="B213" s="497" t="s">
        <v>118</v>
      </c>
      <c r="C213" s="498" t="s">
        <v>119</v>
      </c>
      <c r="D213" s="407" t="s">
        <v>294</v>
      </c>
      <c r="E213" s="407">
        <v>1</v>
      </c>
      <c r="F213" s="499" t="s">
        <v>119</v>
      </c>
      <c r="G213" s="409" t="s">
        <v>294</v>
      </c>
      <c r="H213" s="410">
        <v>1</v>
      </c>
      <c r="I213" s="410">
        <f>'СМР Приняты СК П7'!I213</f>
        <v>0.58799999999999997</v>
      </c>
      <c r="J213" s="418" t="s">
        <v>580</v>
      </c>
      <c r="K213" s="418" t="s">
        <v>294</v>
      </c>
      <c r="L213" s="418">
        <v>3</v>
      </c>
      <c r="M213" s="410"/>
      <c r="N213" s="410"/>
      <c r="O213" s="410"/>
      <c r="P213" s="410"/>
      <c r="Q213" s="410"/>
      <c r="R213" s="410"/>
      <c r="S213" s="410"/>
      <c r="T213" s="410"/>
      <c r="U213" s="410"/>
      <c r="V213" s="410"/>
      <c r="W213" s="410"/>
      <c r="X213" s="410"/>
      <c r="Y213" s="410"/>
      <c r="Z213" s="411">
        <f t="shared" si="41"/>
        <v>0</v>
      </c>
      <c r="AA213" s="412">
        <f t="shared" si="45"/>
        <v>1</v>
      </c>
      <c r="AB213" s="413">
        <f t="shared" si="42"/>
        <v>1</v>
      </c>
      <c r="AC213" s="414"/>
      <c r="AD213" s="695">
        <f t="shared" si="40"/>
        <v>0</v>
      </c>
      <c r="AE213" s="474">
        <f t="shared" si="43"/>
        <v>0</v>
      </c>
      <c r="AF213" s="475">
        <f t="shared" si="44"/>
        <v>0</v>
      </c>
      <c r="AG213" s="487"/>
      <c r="AH213" s="488"/>
      <c r="AI213" s="488"/>
      <c r="AJ213" s="488"/>
      <c r="AK213" s="488"/>
      <c r="AL213" s="488"/>
      <c r="AM213" s="488"/>
      <c r="AN213" s="488"/>
      <c r="AO213" s="488"/>
      <c r="AP213" s="488"/>
      <c r="AQ213" s="488"/>
      <c r="AR213" s="488"/>
      <c r="AS213" s="488"/>
      <c r="AT213" s="488"/>
      <c r="AU213" s="488"/>
      <c r="AV213" s="488"/>
      <c r="AW213" s="488"/>
      <c r="AX213" s="488"/>
      <c r="AY213" s="488"/>
      <c r="AZ213" s="488"/>
      <c r="BA213" s="488"/>
      <c r="BB213" s="488"/>
      <c r="BC213" s="488"/>
      <c r="BD213" s="488"/>
      <c r="BE213" s="488"/>
      <c r="BF213" s="488"/>
      <c r="BG213" s="488"/>
    </row>
    <row r="214" spans="1:59" ht="30">
      <c r="A214" s="405">
        <f t="shared" si="39"/>
        <v>202</v>
      </c>
      <c r="B214" s="497" t="s">
        <v>120</v>
      </c>
      <c r="C214" s="498" t="s">
        <v>121</v>
      </c>
      <c r="D214" s="407" t="s">
        <v>294</v>
      </c>
      <c r="E214" s="407">
        <v>1</v>
      </c>
      <c r="F214" s="499" t="s">
        <v>121</v>
      </c>
      <c r="G214" s="409" t="s">
        <v>294</v>
      </c>
      <c r="H214" s="410">
        <v>1</v>
      </c>
      <c r="I214" s="410">
        <f>'СМР Приняты СК П7'!I214</f>
        <v>0.55400000000000005</v>
      </c>
      <c r="J214" s="418" t="s">
        <v>581</v>
      </c>
      <c r="K214" s="418" t="s">
        <v>294</v>
      </c>
      <c r="L214" s="418">
        <v>1</v>
      </c>
      <c r="M214" s="410"/>
      <c r="N214" s="410"/>
      <c r="O214" s="410"/>
      <c r="P214" s="410"/>
      <c r="Q214" s="410"/>
      <c r="R214" s="410"/>
      <c r="S214" s="410"/>
      <c r="T214" s="410"/>
      <c r="U214" s="410"/>
      <c r="V214" s="410"/>
      <c r="W214" s="410"/>
      <c r="X214" s="410"/>
      <c r="Y214" s="410"/>
      <c r="Z214" s="411">
        <f t="shared" si="41"/>
        <v>0</v>
      </c>
      <c r="AA214" s="412">
        <f t="shared" si="45"/>
        <v>1</v>
      </c>
      <c r="AB214" s="413">
        <f t="shared" si="42"/>
        <v>1</v>
      </c>
      <c r="AC214" s="414"/>
      <c r="AD214" s="695">
        <f t="shared" si="40"/>
        <v>0</v>
      </c>
      <c r="AE214" s="474">
        <f t="shared" si="43"/>
        <v>0</v>
      </c>
      <c r="AF214" s="475">
        <f t="shared" si="44"/>
        <v>0</v>
      </c>
      <c r="AG214" s="487"/>
      <c r="AH214" s="488"/>
      <c r="AI214" s="488"/>
      <c r="AJ214" s="488"/>
      <c r="AK214" s="488"/>
      <c r="AL214" s="488"/>
      <c r="AM214" s="488"/>
      <c r="AN214" s="488"/>
      <c r="AO214" s="488"/>
      <c r="AP214" s="488"/>
      <c r="AQ214" s="488"/>
      <c r="AR214" s="488"/>
      <c r="AS214" s="488"/>
      <c r="AT214" s="488"/>
      <c r="AU214" s="488"/>
      <c r="AV214" s="488"/>
      <c r="AW214" s="488"/>
      <c r="AX214" s="488"/>
      <c r="AY214" s="488"/>
      <c r="AZ214" s="488"/>
      <c r="BA214" s="488"/>
      <c r="BB214" s="488"/>
      <c r="BC214" s="488"/>
      <c r="BD214" s="488"/>
      <c r="BE214" s="488"/>
      <c r="BF214" s="488"/>
      <c r="BG214" s="488"/>
    </row>
    <row r="215" spans="1:59" ht="30">
      <c r="A215" s="405">
        <f t="shared" si="39"/>
        <v>203</v>
      </c>
      <c r="B215" s="497"/>
      <c r="C215" s="498"/>
      <c r="D215" s="407"/>
      <c r="E215" s="407"/>
      <c r="F215" s="500" t="s">
        <v>159</v>
      </c>
      <c r="G215" s="417" t="s">
        <v>291</v>
      </c>
      <c r="H215" s="418">
        <v>30</v>
      </c>
      <c r="I215" s="418">
        <f>'СМР Приняты СК П7'!I215</f>
        <v>0.63</v>
      </c>
      <c r="J215" s="418" t="s">
        <v>582</v>
      </c>
      <c r="K215" s="418" t="s">
        <v>291</v>
      </c>
      <c r="L215" s="418">
        <v>1</v>
      </c>
      <c r="M215" s="410"/>
      <c r="N215" s="410"/>
      <c r="O215" s="410"/>
      <c r="P215" s="410"/>
      <c r="Q215" s="410"/>
      <c r="R215" s="410"/>
      <c r="S215" s="410"/>
      <c r="T215" s="410"/>
      <c r="U215" s="410"/>
      <c r="V215" s="410"/>
      <c r="W215" s="410"/>
      <c r="X215" s="410"/>
      <c r="Y215" s="410"/>
      <c r="Z215" s="419">
        <f t="shared" si="41"/>
        <v>0</v>
      </c>
      <c r="AA215" s="420">
        <f t="shared" si="45"/>
        <v>30</v>
      </c>
      <c r="AB215" s="413">
        <f t="shared" si="42"/>
        <v>0</v>
      </c>
      <c r="AC215" s="414"/>
      <c r="AD215" s="695">
        <f t="shared" si="40"/>
        <v>0</v>
      </c>
      <c r="AE215" s="474">
        <f t="shared" si="43"/>
        <v>0</v>
      </c>
      <c r="AF215" s="475">
        <f t="shared" si="44"/>
        <v>0</v>
      </c>
      <c r="AG215" s="487"/>
      <c r="AH215" s="488"/>
      <c r="AI215" s="488"/>
      <c r="AJ215" s="488"/>
      <c r="AK215" s="488"/>
      <c r="AL215" s="488"/>
      <c r="AM215" s="488"/>
      <c r="AN215" s="488"/>
      <c r="AO215" s="488"/>
      <c r="AP215" s="488"/>
      <c r="AQ215" s="488"/>
      <c r="AR215" s="488"/>
      <c r="AS215" s="488"/>
      <c r="AT215" s="488"/>
      <c r="AU215" s="488"/>
      <c r="AV215" s="488"/>
      <c r="AW215" s="488"/>
      <c r="AX215" s="488"/>
      <c r="AY215" s="488"/>
      <c r="AZ215" s="488"/>
      <c r="BA215" s="488"/>
      <c r="BB215" s="488"/>
      <c r="BC215" s="488"/>
      <c r="BD215" s="488"/>
      <c r="BE215" s="488"/>
      <c r="BF215" s="488"/>
      <c r="BG215" s="488"/>
    </row>
    <row r="216" spans="1:59" ht="45">
      <c r="A216" s="405">
        <f t="shared" si="39"/>
        <v>204</v>
      </c>
      <c r="B216" s="497"/>
      <c r="C216" s="498"/>
      <c r="D216" s="407"/>
      <c r="E216" s="407"/>
      <c r="F216" s="500" t="s">
        <v>181</v>
      </c>
      <c r="G216" s="417" t="s">
        <v>616</v>
      </c>
      <c r="H216" s="418">
        <v>500</v>
      </c>
      <c r="I216" s="418">
        <f>'СМР Приняты СК П7'!I216</f>
        <v>0.13200000000000001</v>
      </c>
      <c r="J216" s="418" t="s">
        <v>629</v>
      </c>
      <c r="K216" s="418" t="s">
        <v>616</v>
      </c>
      <c r="L216" s="418">
        <v>30</v>
      </c>
      <c r="M216" s="410"/>
      <c r="N216" s="410"/>
      <c r="O216" s="410"/>
      <c r="P216" s="410"/>
      <c r="Q216" s="410"/>
      <c r="R216" s="410"/>
      <c r="S216" s="410"/>
      <c r="T216" s="410"/>
      <c r="U216" s="410"/>
      <c r="V216" s="410"/>
      <c r="W216" s="410"/>
      <c r="X216" s="410"/>
      <c r="Y216" s="410"/>
      <c r="Z216" s="419">
        <f t="shared" si="41"/>
        <v>0</v>
      </c>
      <c r="AA216" s="420">
        <f t="shared" si="45"/>
        <v>500</v>
      </c>
      <c r="AB216" s="413">
        <f t="shared" si="42"/>
        <v>0</v>
      </c>
      <c r="AC216" s="414"/>
      <c r="AD216" s="695">
        <f t="shared" si="40"/>
        <v>0</v>
      </c>
      <c r="AE216" s="474">
        <f t="shared" si="43"/>
        <v>0</v>
      </c>
      <c r="AF216" s="475">
        <f t="shared" si="44"/>
        <v>0</v>
      </c>
      <c r="AG216" s="487"/>
      <c r="AH216" s="488"/>
      <c r="AI216" s="488"/>
      <c r="AJ216" s="488"/>
      <c r="AK216" s="488"/>
      <c r="AL216" s="488"/>
      <c r="AM216" s="488"/>
      <c r="AN216" s="488"/>
      <c r="AO216" s="488"/>
      <c r="AP216" s="488"/>
      <c r="AQ216" s="488"/>
      <c r="AR216" s="488"/>
      <c r="AS216" s="488"/>
      <c r="AT216" s="488"/>
      <c r="AU216" s="488"/>
      <c r="AV216" s="488"/>
      <c r="AW216" s="488"/>
      <c r="AX216" s="488"/>
      <c r="AY216" s="488"/>
      <c r="AZ216" s="488"/>
      <c r="BA216" s="488"/>
      <c r="BB216" s="488"/>
      <c r="BC216" s="488"/>
      <c r="BD216" s="488"/>
      <c r="BE216" s="488"/>
      <c r="BF216" s="488"/>
      <c r="BG216" s="488"/>
    </row>
    <row r="217" spans="1:59" ht="60">
      <c r="A217" s="405">
        <f t="shared" si="39"/>
        <v>205</v>
      </c>
      <c r="B217" s="497"/>
      <c r="C217" s="498"/>
      <c r="D217" s="407"/>
      <c r="E217" s="407"/>
      <c r="F217" s="500" t="s">
        <v>123</v>
      </c>
      <c r="G217" s="417" t="s">
        <v>291</v>
      </c>
      <c r="H217" s="418">
        <v>82.5</v>
      </c>
      <c r="I217" s="418">
        <f>'СМР Приняты СК П7'!I217</f>
        <v>0.16900000000000001</v>
      </c>
      <c r="J217" s="418" t="s">
        <v>583</v>
      </c>
      <c r="K217" s="418" t="s">
        <v>291</v>
      </c>
      <c r="L217" s="418">
        <v>500</v>
      </c>
      <c r="M217" s="410"/>
      <c r="N217" s="410"/>
      <c r="O217" s="410"/>
      <c r="P217" s="410"/>
      <c r="Q217" s="410"/>
      <c r="R217" s="410"/>
      <c r="S217" s="410"/>
      <c r="T217" s="410"/>
      <c r="U217" s="410"/>
      <c r="V217" s="410"/>
      <c r="W217" s="410"/>
      <c r="X217" s="410"/>
      <c r="Y217" s="410"/>
      <c r="Z217" s="419">
        <f t="shared" si="41"/>
        <v>0</v>
      </c>
      <c r="AA217" s="420">
        <f t="shared" si="45"/>
        <v>82.5</v>
      </c>
      <c r="AB217" s="413">
        <f t="shared" si="42"/>
        <v>0</v>
      </c>
      <c r="AC217" s="414"/>
      <c r="AD217" s="695">
        <f t="shared" si="40"/>
        <v>0</v>
      </c>
      <c r="AE217" s="474">
        <f t="shared" si="43"/>
        <v>0</v>
      </c>
      <c r="AF217" s="475">
        <f t="shared" si="44"/>
        <v>0</v>
      </c>
      <c r="AG217" s="487"/>
      <c r="AH217" s="488"/>
      <c r="AI217" s="488"/>
      <c r="AJ217" s="488"/>
      <c r="AK217" s="488"/>
      <c r="AL217" s="488"/>
      <c r="AM217" s="488"/>
      <c r="AN217" s="488"/>
      <c r="AO217" s="488"/>
      <c r="AP217" s="488"/>
      <c r="AQ217" s="488"/>
      <c r="AR217" s="488"/>
      <c r="AS217" s="488"/>
      <c r="AT217" s="488"/>
      <c r="AU217" s="488"/>
      <c r="AV217" s="488"/>
      <c r="AW217" s="488"/>
      <c r="AX217" s="488"/>
      <c r="AY217" s="488"/>
      <c r="AZ217" s="488"/>
      <c r="BA217" s="488"/>
      <c r="BB217" s="488"/>
      <c r="BC217" s="488"/>
      <c r="BD217" s="488"/>
      <c r="BE217" s="488"/>
      <c r="BF217" s="488"/>
      <c r="BG217" s="488"/>
    </row>
    <row r="218" spans="1:59" ht="60">
      <c r="A218" s="405">
        <f t="shared" si="39"/>
        <v>206</v>
      </c>
      <c r="B218" s="497" t="s">
        <v>122</v>
      </c>
      <c r="C218" s="498" t="s">
        <v>123</v>
      </c>
      <c r="D218" s="407" t="s">
        <v>291</v>
      </c>
      <c r="E218" s="407">
        <v>42</v>
      </c>
      <c r="F218" s="499" t="s">
        <v>123</v>
      </c>
      <c r="G218" s="409" t="s">
        <v>291</v>
      </c>
      <c r="H218" s="410"/>
      <c r="I218" s="410">
        <f>'СМР Приняты СК П7'!I218</f>
        <v>0</v>
      </c>
      <c r="J218" s="418" t="s">
        <v>584</v>
      </c>
      <c r="K218" s="418" t="s">
        <v>291</v>
      </c>
      <c r="L218" s="418">
        <v>40.25</v>
      </c>
      <c r="M218" s="410"/>
      <c r="N218" s="410"/>
      <c r="O218" s="410"/>
      <c r="P218" s="410"/>
      <c r="Q218" s="410"/>
      <c r="R218" s="410"/>
      <c r="S218" s="410"/>
      <c r="T218" s="410"/>
      <c r="U218" s="410"/>
      <c r="V218" s="410"/>
      <c r="W218" s="410"/>
      <c r="X218" s="410"/>
      <c r="Y218" s="410"/>
      <c r="Z218" s="411">
        <f t="shared" si="41"/>
        <v>0</v>
      </c>
      <c r="AA218" s="412">
        <f t="shared" si="45"/>
        <v>0</v>
      </c>
      <c r="AB218" s="413">
        <f t="shared" si="42"/>
        <v>42</v>
      </c>
      <c r="AC218" s="414"/>
      <c r="AD218" s="695">
        <f t="shared" si="40"/>
        <v>0</v>
      </c>
      <c r="AE218" s="474">
        <f t="shared" si="43"/>
        <v>0</v>
      </c>
      <c r="AF218" s="475">
        <f t="shared" si="44"/>
        <v>0</v>
      </c>
      <c r="AG218" s="487"/>
      <c r="AH218" s="488"/>
      <c r="AI218" s="488"/>
      <c r="AJ218" s="488"/>
      <c r="AK218" s="488"/>
      <c r="AL218" s="488"/>
      <c r="AM218" s="488"/>
      <c r="AN218" s="488"/>
      <c r="AO218" s="488"/>
      <c r="AP218" s="488"/>
      <c r="AQ218" s="488"/>
      <c r="AR218" s="488"/>
      <c r="AS218" s="488"/>
      <c r="AT218" s="488"/>
      <c r="AU218" s="488"/>
      <c r="AV218" s="488"/>
      <c r="AW218" s="488"/>
      <c r="AX218" s="488"/>
      <c r="AY218" s="488"/>
      <c r="AZ218" s="488"/>
      <c r="BA218" s="488"/>
      <c r="BB218" s="488"/>
      <c r="BC218" s="488"/>
      <c r="BD218" s="488"/>
      <c r="BE218" s="488"/>
      <c r="BF218" s="488"/>
      <c r="BG218" s="488"/>
    </row>
    <row r="219" spans="1:59" s="65" customFormat="1">
      <c r="A219" s="397">
        <f t="shared" si="39"/>
        <v>207</v>
      </c>
      <c r="B219" s="501"/>
      <c r="C219" s="502" t="s">
        <v>124</v>
      </c>
      <c r="D219" s="423"/>
      <c r="E219" s="423"/>
      <c r="F219" s="503" t="s">
        <v>124</v>
      </c>
      <c r="G219" s="424"/>
      <c r="H219" s="425"/>
      <c r="I219" s="425"/>
      <c r="J219" s="425"/>
      <c r="K219" s="425"/>
      <c r="L219" s="425">
        <v>40.25</v>
      </c>
      <c r="M219" s="425"/>
      <c r="N219" s="425"/>
      <c r="O219" s="425"/>
      <c r="P219" s="425"/>
      <c r="Q219" s="425"/>
      <c r="R219" s="425"/>
      <c r="S219" s="425"/>
      <c r="T219" s="425"/>
      <c r="U219" s="425"/>
      <c r="V219" s="425"/>
      <c r="W219" s="425"/>
      <c r="X219" s="425"/>
      <c r="Y219" s="425"/>
      <c r="Z219" s="426"/>
      <c r="AA219" s="427"/>
      <c r="AB219" s="424"/>
      <c r="AC219" s="428"/>
      <c r="AD219" s="697">
        <f t="shared" si="40"/>
        <v>0</v>
      </c>
      <c r="AE219" s="476"/>
      <c r="AF219" s="477"/>
      <c r="AG219" s="485"/>
      <c r="AH219" s="486"/>
      <c r="AI219" s="486"/>
      <c r="AJ219" s="486"/>
      <c r="AK219" s="486"/>
      <c r="AL219" s="486"/>
      <c r="AM219" s="486"/>
      <c r="AN219" s="486"/>
      <c r="AO219" s="486"/>
      <c r="AP219" s="486"/>
      <c r="AQ219" s="486"/>
      <c r="AR219" s="486"/>
      <c r="AS219" s="486"/>
      <c r="AT219" s="486"/>
      <c r="AU219" s="486"/>
      <c r="AV219" s="486"/>
      <c r="AW219" s="486"/>
      <c r="AX219" s="486"/>
      <c r="AY219" s="486"/>
      <c r="AZ219" s="486"/>
      <c r="BA219" s="486"/>
      <c r="BB219" s="486"/>
      <c r="BC219" s="486"/>
      <c r="BD219" s="486"/>
      <c r="BE219" s="486"/>
      <c r="BF219" s="486"/>
      <c r="BG219" s="486"/>
    </row>
    <row r="220" spans="1:59" ht="30">
      <c r="A220" s="405">
        <f t="shared" si="39"/>
        <v>208</v>
      </c>
      <c r="B220" s="497" t="s">
        <v>125</v>
      </c>
      <c r="C220" s="498" t="s">
        <v>126</v>
      </c>
      <c r="D220" s="407" t="s">
        <v>294</v>
      </c>
      <c r="E220" s="407">
        <v>1</v>
      </c>
      <c r="F220" s="499" t="s">
        <v>126</v>
      </c>
      <c r="G220" s="409" t="s">
        <v>294</v>
      </c>
      <c r="H220" s="410">
        <v>1</v>
      </c>
      <c r="I220" s="410">
        <f>'СМР Приняты СК П7'!I220</f>
        <v>3.36</v>
      </c>
      <c r="J220" s="418" t="s">
        <v>585</v>
      </c>
      <c r="K220" s="418" t="s">
        <v>586</v>
      </c>
      <c r="L220" s="418"/>
      <c r="M220" s="410"/>
      <c r="N220" s="410"/>
      <c r="O220" s="410"/>
      <c r="P220" s="410"/>
      <c r="Q220" s="410"/>
      <c r="R220" s="410"/>
      <c r="S220" s="410"/>
      <c r="T220" s="410"/>
      <c r="U220" s="410"/>
      <c r="V220" s="410"/>
      <c r="W220" s="410"/>
      <c r="X220" s="410"/>
      <c r="Y220" s="410"/>
      <c r="Z220" s="411">
        <f t="shared" si="41"/>
        <v>0</v>
      </c>
      <c r="AA220" s="412">
        <f t="shared" si="45"/>
        <v>1</v>
      </c>
      <c r="AB220" s="413">
        <f t="shared" ref="AB220:AB231" si="46">E220-Z220</f>
        <v>1</v>
      </c>
      <c r="AC220" s="414"/>
      <c r="AD220" s="695">
        <f t="shared" si="40"/>
        <v>0</v>
      </c>
      <c r="AE220" s="474">
        <f t="shared" si="43"/>
        <v>0</v>
      </c>
      <c r="AF220" s="475">
        <f t="shared" si="44"/>
        <v>0</v>
      </c>
      <c r="AG220" s="487"/>
      <c r="AH220" s="488"/>
      <c r="AI220" s="488"/>
      <c r="AJ220" s="488"/>
      <c r="AK220" s="488"/>
      <c r="AL220" s="488"/>
      <c r="AM220" s="488"/>
      <c r="AN220" s="488"/>
      <c r="AO220" s="488"/>
      <c r="AP220" s="488"/>
      <c r="AQ220" s="488"/>
      <c r="AR220" s="488"/>
      <c r="AS220" s="488"/>
      <c r="AT220" s="488"/>
      <c r="AU220" s="488"/>
      <c r="AV220" s="488"/>
      <c r="AW220" s="488"/>
      <c r="AX220" s="488"/>
      <c r="AY220" s="488"/>
      <c r="AZ220" s="488"/>
      <c r="BA220" s="488"/>
      <c r="BB220" s="488"/>
      <c r="BC220" s="488"/>
      <c r="BD220" s="488"/>
      <c r="BE220" s="488"/>
      <c r="BF220" s="488"/>
      <c r="BG220" s="488"/>
    </row>
    <row r="221" spans="1:59">
      <c r="A221" s="405">
        <f t="shared" si="39"/>
        <v>209</v>
      </c>
      <c r="B221" s="497" t="s">
        <v>127</v>
      </c>
      <c r="C221" s="498" t="s">
        <v>128</v>
      </c>
      <c r="D221" s="407" t="s">
        <v>294</v>
      </c>
      <c r="E221" s="407">
        <v>1</v>
      </c>
      <c r="F221" s="499" t="s">
        <v>128</v>
      </c>
      <c r="G221" s="409" t="s">
        <v>294</v>
      </c>
      <c r="H221" s="410">
        <v>1</v>
      </c>
      <c r="I221" s="410">
        <f>'СМР Приняты СК П7'!I221</f>
        <v>6.51</v>
      </c>
      <c r="J221" s="418" t="s">
        <v>587</v>
      </c>
      <c r="K221" s="418" t="s">
        <v>294</v>
      </c>
      <c r="L221" s="418">
        <v>1</v>
      </c>
      <c r="M221" s="410"/>
      <c r="N221" s="410"/>
      <c r="O221" s="410"/>
      <c r="P221" s="410"/>
      <c r="Q221" s="410"/>
      <c r="R221" s="410"/>
      <c r="S221" s="410"/>
      <c r="T221" s="410"/>
      <c r="U221" s="410"/>
      <c r="V221" s="410"/>
      <c r="W221" s="410"/>
      <c r="X221" s="410"/>
      <c r="Y221" s="410"/>
      <c r="Z221" s="411">
        <f t="shared" si="41"/>
        <v>0</v>
      </c>
      <c r="AA221" s="412">
        <f t="shared" si="45"/>
        <v>1</v>
      </c>
      <c r="AB221" s="413">
        <f t="shared" si="46"/>
        <v>1</v>
      </c>
      <c r="AC221" s="414"/>
      <c r="AD221" s="695">
        <f t="shared" si="40"/>
        <v>0</v>
      </c>
      <c r="AE221" s="474">
        <f t="shared" si="43"/>
        <v>0</v>
      </c>
      <c r="AF221" s="475">
        <f t="shared" si="44"/>
        <v>0</v>
      </c>
      <c r="AG221" s="487"/>
      <c r="AH221" s="488"/>
      <c r="AI221" s="488"/>
      <c r="AJ221" s="488"/>
      <c r="AK221" s="488"/>
      <c r="AL221" s="488"/>
      <c r="AM221" s="488"/>
      <c r="AN221" s="488"/>
      <c r="AO221" s="488"/>
      <c r="AP221" s="488"/>
      <c r="AQ221" s="488"/>
      <c r="AR221" s="488"/>
      <c r="AS221" s="488"/>
      <c r="AT221" s="488"/>
      <c r="AU221" s="488"/>
      <c r="AV221" s="488"/>
      <c r="AW221" s="488"/>
      <c r="AX221" s="488"/>
      <c r="AY221" s="488"/>
      <c r="AZ221" s="488"/>
      <c r="BA221" s="488"/>
      <c r="BB221" s="488"/>
      <c r="BC221" s="488"/>
      <c r="BD221" s="488"/>
      <c r="BE221" s="488"/>
      <c r="BF221" s="488"/>
      <c r="BG221" s="488"/>
    </row>
    <row r="222" spans="1:59">
      <c r="A222" s="405">
        <f t="shared" si="39"/>
        <v>210</v>
      </c>
      <c r="B222" s="497" t="s">
        <v>129</v>
      </c>
      <c r="C222" s="498" t="s">
        <v>121</v>
      </c>
      <c r="D222" s="407" t="s">
        <v>294</v>
      </c>
      <c r="E222" s="407">
        <v>1</v>
      </c>
      <c r="F222" s="499" t="s">
        <v>121</v>
      </c>
      <c r="G222" s="409" t="s">
        <v>294</v>
      </c>
      <c r="H222" s="410">
        <v>1</v>
      </c>
      <c r="I222" s="410">
        <f>'СМР Приняты СК П7'!I222</f>
        <v>2.17</v>
      </c>
      <c r="J222" s="418" t="s">
        <v>588</v>
      </c>
      <c r="K222" s="418" t="s">
        <v>294</v>
      </c>
      <c r="L222" s="418">
        <v>1</v>
      </c>
      <c r="M222" s="410"/>
      <c r="N222" s="410"/>
      <c r="O222" s="410"/>
      <c r="P222" s="410"/>
      <c r="Q222" s="410"/>
      <c r="R222" s="410"/>
      <c r="S222" s="410"/>
      <c r="T222" s="410"/>
      <c r="U222" s="410"/>
      <c r="V222" s="410"/>
      <c r="W222" s="410"/>
      <c r="X222" s="410"/>
      <c r="Y222" s="410"/>
      <c r="Z222" s="411">
        <f t="shared" si="41"/>
        <v>0</v>
      </c>
      <c r="AA222" s="412">
        <f t="shared" si="45"/>
        <v>1</v>
      </c>
      <c r="AB222" s="413">
        <f t="shared" si="46"/>
        <v>1</v>
      </c>
      <c r="AC222" s="414"/>
      <c r="AD222" s="695">
        <f t="shared" si="40"/>
        <v>0</v>
      </c>
      <c r="AE222" s="474">
        <f t="shared" si="43"/>
        <v>0</v>
      </c>
      <c r="AF222" s="475">
        <f t="shared" si="44"/>
        <v>0</v>
      </c>
      <c r="AG222" s="487"/>
      <c r="AH222" s="488"/>
      <c r="AI222" s="488"/>
      <c r="AJ222" s="488"/>
      <c r="AK222" s="488"/>
      <c r="AL222" s="488"/>
      <c r="AM222" s="488"/>
      <c r="AN222" s="488"/>
      <c r="AO222" s="488"/>
      <c r="AP222" s="488"/>
      <c r="AQ222" s="488"/>
      <c r="AR222" s="488"/>
      <c r="AS222" s="488"/>
      <c r="AT222" s="488"/>
      <c r="AU222" s="488"/>
      <c r="AV222" s="488"/>
      <c r="AW222" s="488"/>
      <c r="AX222" s="488"/>
      <c r="AY222" s="488"/>
      <c r="AZ222" s="488"/>
      <c r="BA222" s="488"/>
      <c r="BB222" s="488"/>
      <c r="BC222" s="488"/>
      <c r="BD222" s="488"/>
      <c r="BE222" s="488"/>
      <c r="BF222" s="488"/>
      <c r="BG222" s="488"/>
    </row>
    <row r="223" spans="1:59">
      <c r="A223" s="405">
        <f t="shared" si="39"/>
        <v>211</v>
      </c>
      <c r="B223" s="497" t="s">
        <v>130</v>
      </c>
      <c r="C223" s="498" t="s">
        <v>131</v>
      </c>
      <c r="D223" s="407" t="s">
        <v>294</v>
      </c>
      <c r="E223" s="407">
        <v>1</v>
      </c>
      <c r="F223" s="499" t="s">
        <v>131</v>
      </c>
      <c r="G223" s="409" t="s">
        <v>294</v>
      </c>
      <c r="H223" s="410">
        <v>1</v>
      </c>
      <c r="I223" s="410">
        <f>'СМР Приняты СК П7'!I223</f>
        <v>0.7</v>
      </c>
      <c r="J223" s="418" t="s">
        <v>589</v>
      </c>
      <c r="K223" s="418" t="s">
        <v>294</v>
      </c>
      <c r="L223" s="418">
        <v>1</v>
      </c>
      <c r="M223" s="410"/>
      <c r="N223" s="410"/>
      <c r="O223" s="410"/>
      <c r="P223" s="410"/>
      <c r="Q223" s="410"/>
      <c r="R223" s="410"/>
      <c r="S223" s="410"/>
      <c r="T223" s="410"/>
      <c r="U223" s="410"/>
      <c r="V223" s="410"/>
      <c r="W223" s="410"/>
      <c r="X223" s="410"/>
      <c r="Y223" s="410"/>
      <c r="Z223" s="411">
        <f t="shared" si="41"/>
        <v>0</v>
      </c>
      <c r="AA223" s="412">
        <f t="shared" si="45"/>
        <v>1</v>
      </c>
      <c r="AB223" s="413">
        <f t="shared" si="46"/>
        <v>1</v>
      </c>
      <c r="AC223" s="414"/>
      <c r="AD223" s="695">
        <f t="shared" si="40"/>
        <v>0</v>
      </c>
      <c r="AE223" s="474">
        <f t="shared" si="43"/>
        <v>0</v>
      </c>
      <c r="AF223" s="475">
        <f t="shared" si="44"/>
        <v>0</v>
      </c>
      <c r="AG223" s="487"/>
      <c r="AH223" s="488"/>
      <c r="AI223" s="488"/>
      <c r="AJ223" s="488"/>
      <c r="AK223" s="488"/>
      <c r="AL223" s="488"/>
      <c r="AM223" s="488"/>
      <c r="AN223" s="488"/>
      <c r="AO223" s="488"/>
      <c r="AP223" s="488"/>
      <c r="AQ223" s="488"/>
      <c r="AR223" s="488"/>
      <c r="AS223" s="488"/>
      <c r="AT223" s="488"/>
      <c r="AU223" s="488"/>
      <c r="AV223" s="488"/>
      <c r="AW223" s="488"/>
      <c r="AX223" s="488"/>
      <c r="AY223" s="488"/>
      <c r="AZ223" s="488"/>
      <c r="BA223" s="488"/>
      <c r="BB223" s="488"/>
      <c r="BC223" s="488"/>
      <c r="BD223" s="488"/>
      <c r="BE223" s="488"/>
      <c r="BF223" s="488"/>
      <c r="BG223" s="488"/>
    </row>
    <row r="224" spans="1:59" ht="30">
      <c r="A224" s="405">
        <f t="shared" si="39"/>
        <v>212</v>
      </c>
      <c r="B224" s="497" t="s">
        <v>132</v>
      </c>
      <c r="C224" s="498" t="s">
        <v>133</v>
      </c>
      <c r="D224" s="407" t="s">
        <v>294</v>
      </c>
      <c r="E224" s="407">
        <v>1</v>
      </c>
      <c r="F224" s="499" t="s">
        <v>133</v>
      </c>
      <c r="G224" s="409" t="s">
        <v>294</v>
      </c>
      <c r="H224" s="410">
        <v>1</v>
      </c>
      <c r="I224" s="410">
        <f>'СМР Приняты СК П7'!I224</f>
        <v>0.58799999999999997</v>
      </c>
      <c r="J224" s="418" t="s">
        <v>590</v>
      </c>
      <c r="K224" s="418">
        <v>0</v>
      </c>
      <c r="L224" s="418">
        <v>1</v>
      </c>
      <c r="M224" s="410"/>
      <c r="N224" s="410"/>
      <c r="O224" s="410"/>
      <c r="P224" s="410"/>
      <c r="Q224" s="410"/>
      <c r="R224" s="410"/>
      <c r="S224" s="410"/>
      <c r="T224" s="410"/>
      <c r="U224" s="410"/>
      <c r="V224" s="410"/>
      <c r="W224" s="410"/>
      <c r="X224" s="410"/>
      <c r="Y224" s="410"/>
      <c r="Z224" s="411">
        <f t="shared" si="41"/>
        <v>0</v>
      </c>
      <c r="AA224" s="412">
        <f t="shared" si="45"/>
        <v>1</v>
      </c>
      <c r="AB224" s="413">
        <f t="shared" si="46"/>
        <v>1</v>
      </c>
      <c r="AC224" s="414"/>
      <c r="AD224" s="695">
        <f t="shared" si="40"/>
        <v>0</v>
      </c>
      <c r="AE224" s="474">
        <f t="shared" si="43"/>
        <v>0</v>
      </c>
      <c r="AF224" s="475">
        <f t="shared" si="44"/>
        <v>0</v>
      </c>
      <c r="AG224" s="487"/>
      <c r="AH224" s="488"/>
      <c r="AI224" s="488"/>
      <c r="AJ224" s="488"/>
      <c r="AK224" s="488"/>
      <c r="AL224" s="488"/>
      <c r="AM224" s="488"/>
      <c r="AN224" s="488"/>
      <c r="AO224" s="488"/>
      <c r="AP224" s="488"/>
      <c r="AQ224" s="488"/>
      <c r="AR224" s="488"/>
      <c r="AS224" s="488"/>
      <c r="AT224" s="488"/>
      <c r="AU224" s="488"/>
      <c r="AV224" s="488"/>
      <c r="AW224" s="488"/>
      <c r="AX224" s="488"/>
      <c r="AY224" s="488"/>
      <c r="AZ224" s="488"/>
      <c r="BA224" s="488"/>
      <c r="BB224" s="488"/>
      <c r="BC224" s="488"/>
      <c r="BD224" s="488"/>
      <c r="BE224" s="488"/>
      <c r="BF224" s="488"/>
      <c r="BG224" s="488"/>
    </row>
    <row r="225" spans="1:59">
      <c r="A225" s="405">
        <f t="shared" si="39"/>
        <v>213</v>
      </c>
      <c r="B225" s="497" t="s">
        <v>134</v>
      </c>
      <c r="C225" s="498" t="s">
        <v>135</v>
      </c>
      <c r="D225" s="407" t="s">
        <v>294</v>
      </c>
      <c r="E225" s="407">
        <v>1</v>
      </c>
      <c r="F225" s="499" t="s">
        <v>135</v>
      </c>
      <c r="G225" s="409" t="s">
        <v>294</v>
      </c>
      <c r="H225" s="410">
        <v>1</v>
      </c>
      <c r="I225" s="410">
        <f>'СМР Приняты СК П7'!I225</f>
        <v>0.7</v>
      </c>
      <c r="J225" s="418" t="s">
        <v>591</v>
      </c>
      <c r="K225" s="418" t="s">
        <v>294</v>
      </c>
      <c r="L225" s="418">
        <v>1</v>
      </c>
      <c r="M225" s="410"/>
      <c r="N225" s="410"/>
      <c r="O225" s="410"/>
      <c r="P225" s="410"/>
      <c r="Q225" s="410"/>
      <c r="R225" s="410"/>
      <c r="S225" s="410"/>
      <c r="T225" s="410"/>
      <c r="U225" s="410"/>
      <c r="V225" s="410"/>
      <c r="W225" s="410"/>
      <c r="X225" s="410"/>
      <c r="Y225" s="410"/>
      <c r="Z225" s="411">
        <f t="shared" si="41"/>
        <v>0</v>
      </c>
      <c r="AA225" s="412">
        <f t="shared" si="45"/>
        <v>1</v>
      </c>
      <c r="AB225" s="413">
        <f t="shared" si="46"/>
        <v>1</v>
      </c>
      <c r="AC225" s="414"/>
      <c r="AD225" s="695">
        <f t="shared" si="40"/>
        <v>0</v>
      </c>
      <c r="AE225" s="474">
        <f t="shared" si="43"/>
        <v>0</v>
      </c>
      <c r="AF225" s="475">
        <f t="shared" si="44"/>
        <v>0</v>
      </c>
      <c r="AG225" s="487"/>
      <c r="AH225" s="488"/>
      <c r="AI225" s="488"/>
      <c r="AJ225" s="488"/>
      <c r="AK225" s="488"/>
      <c r="AL225" s="488"/>
      <c r="AM225" s="488"/>
      <c r="AN225" s="488"/>
      <c r="AO225" s="488"/>
      <c r="AP225" s="488"/>
      <c r="AQ225" s="488"/>
      <c r="AR225" s="488"/>
      <c r="AS225" s="488"/>
      <c r="AT225" s="488"/>
      <c r="AU225" s="488"/>
      <c r="AV225" s="488"/>
      <c r="AW225" s="488"/>
      <c r="AX225" s="488"/>
      <c r="AY225" s="488"/>
      <c r="AZ225" s="488"/>
      <c r="BA225" s="488"/>
      <c r="BB225" s="488"/>
      <c r="BC225" s="488"/>
      <c r="BD225" s="488"/>
      <c r="BE225" s="488"/>
      <c r="BF225" s="488"/>
      <c r="BG225" s="488"/>
    </row>
    <row r="226" spans="1:59">
      <c r="A226" s="405">
        <f t="shared" si="39"/>
        <v>214</v>
      </c>
      <c r="B226" s="497" t="s">
        <v>136</v>
      </c>
      <c r="C226" s="498" t="s">
        <v>137</v>
      </c>
      <c r="D226" s="407" t="s">
        <v>294</v>
      </c>
      <c r="E226" s="407">
        <v>1</v>
      </c>
      <c r="F226" s="499" t="s">
        <v>137</v>
      </c>
      <c r="G226" s="409" t="s">
        <v>294</v>
      </c>
      <c r="H226" s="410">
        <v>1</v>
      </c>
      <c r="I226" s="410">
        <f>'СМР Приняты СК П7'!I226</f>
        <v>0.378</v>
      </c>
      <c r="J226" s="418" t="s">
        <v>592</v>
      </c>
      <c r="K226" s="418" t="s">
        <v>294</v>
      </c>
      <c r="L226" s="418">
        <v>1</v>
      </c>
      <c r="M226" s="410"/>
      <c r="N226" s="410"/>
      <c r="O226" s="410"/>
      <c r="P226" s="410"/>
      <c r="Q226" s="410"/>
      <c r="R226" s="410"/>
      <c r="S226" s="410"/>
      <c r="T226" s="410"/>
      <c r="U226" s="410"/>
      <c r="V226" s="410"/>
      <c r="W226" s="410"/>
      <c r="X226" s="410"/>
      <c r="Y226" s="410"/>
      <c r="Z226" s="411">
        <f t="shared" si="41"/>
        <v>0</v>
      </c>
      <c r="AA226" s="412">
        <f t="shared" si="45"/>
        <v>1</v>
      </c>
      <c r="AB226" s="413">
        <f t="shared" si="46"/>
        <v>1</v>
      </c>
      <c r="AC226" s="414"/>
      <c r="AD226" s="695">
        <f t="shared" si="40"/>
        <v>0</v>
      </c>
      <c r="AE226" s="474">
        <f t="shared" si="43"/>
        <v>0</v>
      </c>
      <c r="AF226" s="475">
        <f t="shared" si="44"/>
        <v>0</v>
      </c>
      <c r="AG226" s="487"/>
      <c r="AH226" s="488"/>
      <c r="AI226" s="488"/>
      <c r="AJ226" s="488"/>
      <c r="AK226" s="488"/>
      <c r="AL226" s="488"/>
      <c r="AM226" s="488"/>
      <c r="AN226" s="488"/>
      <c r="AO226" s="488"/>
      <c r="AP226" s="488"/>
      <c r="AQ226" s="488"/>
      <c r="AR226" s="488"/>
      <c r="AS226" s="488"/>
      <c r="AT226" s="488"/>
      <c r="AU226" s="488"/>
      <c r="AV226" s="488"/>
      <c r="AW226" s="488"/>
      <c r="AX226" s="488"/>
      <c r="AY226" s="488"/>
      <c r="AZ226" s="488"/>
      <c r="BA226" s="488"/>
      <c r="BB226" s="488"/>
      <c r="BC226" s="488"/>
      <c r="BD226" s="488"/>
      <c r="BE226" s="488"/>
      <c r="BF226" s="488"/>
      <c r="BG226" s="488"/>
    </row>
    <row r="227" spans="1:59" ht="45">
      <c r="A227" s="405">
        <f t="shared" si="39"/>
        <v>215</v>
      </c>
      <c r="B227" s="497" t="s">
        <v>138</v>
      </c>
      <c r="C227" s="498" t="s">
        <v>139</v>
      </c>
      <c r="D227" s="407" t="s">
        <v>291</v>
      </c>
      <c r="E227" s="407">
        <v>40</v>
      </c>
      <c r="F227" s="499" t="s">
        <v>139</v>
      </c>
      <c r="G227" s="409" t="s">
        <v>291</v>
      </c>
      <c r="H227" s="418">
        <v>11.5</v>
      </c>
      <c r="I227" s="418">
        <f>'СМР Приняты СК П7'!I227</f>
        <v>0.29399999999999998</v>
      </c>
      <c r="J227" s="418" t="s">
        <v>593</v>
      </c>
      <c r="K227" s="418" t="s">
        <v>291</v>
      </c>
      <c r="L227" s="418">
        <v>1</v>
      </c>
      <c r="M227" s="410"/>
      <c r="N227" s="410"/>
      <c r="O227" s="410"/>
      <c r="P227" s="410"/>
      <c r="Q227" s="410"/>
      <c r="R227" s="410"/>
      <c r="S227" s="410"/>
      <c r="T227" s="410"/>
      <c r="U227" s="410"/>
      <c r="V227" s="410"/>
      <c r="W227" s="410"/>
      <c r="X227" s="410"/>
      <c r="Y227" s="410"/>
      <c r="Z227" s="411">
        <f t="shared" si="41"/>
        <v>0</v>
      </c>
      <c r="AA227" s="412">
        <f t="shared" si="45"/>
        <v>11.5</v>
      </c>
      <c r="AB227" s="413">
        <f t="shared" si="46"/>
        <v>40</v>
      </c>
      <c r="AC227" s="414"/>
      <c r="AD227" s="695">
        <f t="shared" si="40"/>
        <v>0</v>
      </c>
      <c r="AE227" s="474">
        <f t="shared" si="43"/>
        <v>0</v>
      </c>
      <c r="AF227" s="475">
        <f t="shared" si="44"/>
        <v>0</v>
      </c>
      <c r="AG227" s="487"/>
      <c r="AH227" s="488"/>
      <c r="AI227" s="488"/>
      <c r="AJ227" s="488"/>
      <c r="AK227" s="488"/>
      <c r="AL227" s="488"/>
      <c r="AM227" s="488"/>
      <c r="AN227" s="488"/>
      <c r="AO227" s="488"/>
      <c r="AP227" s="488"/>
      <c r="AQ227" s="488"/>
      <c r="AR227" s="488"/>
      <c r="AS227" s="488"/>
      <c r="AT227" s="488"/>
      <c r="AU227" s="488"/>
      <c r="AV227" s="488"/>
      <c r="AW227" s="488"/>
      <c r="AX227" s="488"/>
      <c r="AY227" s="488"/>
      <c r="AZ227" s="488"/>
      <c r="BA227" s="488"/>
      <c r="BB227" s="488"/>
      <c r="BC227" s="488"/>
      <c r="BD227" s="488"/>
      <c r="BE227" s="488"/>
      <c r="BF227" s="488"/>
      <c r="BG227" s="488"/>
    </row>
    <row r="228" spans="1:59" ht="60">
      <c r="A228" s="405">
        <f t="shared" si="39"/>
        <v>216</v>
      </c>
      <c r="B228" s="497" t="s">
        <v>140</v>
      </c>
      <c r="C228" s="498" t="s">
        <v>141</v>
      </c>
      <c r="D228" s="407" t="s">
        <v>291</v>
      </c>
      <c r="E228" s="407">
        <v>10</v>
      </c>
      <c r="F228" s="499" t="s">
        <v>141</v>
      </c>
      <c r="G228" s="409" t="s">
        <v>291</v>
      </c>
      <c r="H228" s="418">
        <v>23</v>
      </c>
      <c r="I228" s="418">
        <f>'СМР Приняты СК П7'!I228</f>
        <v>0.17100000000000001</v>
      </c>
      <c r="J228" s="418" t="s">
        <v>583</v>
      </c>
      <c r="K228" s="418" t="s">
        <v>291</v>
      </c>
      <c r="L228" s="418">
        <v>11.5</v>
      </c>
      <c r="M228" s="410"/>
      <c r="N228" s="410"/>
      <c r="O228" s="410"/>
      <c r="P228" s="410"/>
      <c r="Q228" s="410"/>
      <c r="R228" s="410"/>
      <c r="S228" s="410"/>
      <c r="T228" s="410"/>
      <c r="U228" s="410"/>
      <c r="V228" s="410"/>
      <c r="W228" s="410"/>
      <c r="X228" s="410"/>
      <c r="Y228" s="410"/>
      <c r="Z228" s="411">
        <f t="shared" si="41"/>
        <v>0</v>
      </c>
      <c r="AA228" s="412">
        <f t="shared" si="45"/>
        <v>23</v>
      </c>
      <c r="AB228" s="413">
        <f t="shared" si="46"/>
        <v>10</v>
      </c>
      <c r="AC228" s="414"/>
      <c r="AD228" s="695">
        <f t="shared" si="40"/>
        <v>0</v>
      </c>
      <c r="AE228" s="474">
        <f t="shared" si="43"/>
        <v>0</v>
      </c>
      <c r="AF228" s="475">
        <f t="shared" si="44"/>
        <v>0</v>
      </c>
      <c r="AG228" s="487"/>
      <c r="AH228" s="488"/>
      <c r="AI228" s="488"/>
      <c r="AJ228" s="488"/>
      <c r="AK228" s="488"/>
      <c r="AL228" s="488"/>
      <c r="AM228" s="488"/>
      <c r="AN228" s="488"/>
      <c r="AO228" s="488"/>
      <c r="AP228" s="488"/>
      <c r="AQ228" s="488"/>
      <c r="AR228" s="488"/>
      <c r="AS228" s="488"/>
      <c r="AT228" s="488"/>
      <c r="AU228" s="488"/>
      <c r="AV228" s="488"/>
      <c r="AW228" s="488"/>
      <c r="AX228" s="488"/>
      <c r="AY228" s="488"/>
      <c r="AZ228" s="488"/>
      <c r="BA228" s="488"/>
      <c r="BB228" s="488"/>
      <c r="BC228" s="488"/>
      <c r="BD228" s="488"/>
      <c r="BE228" s="488"/>
      <c r="BF228" s="488"/>
      <c r="BG228" s="488"/>
    </row>
    <row r="229" spans="1:59" ht="45">
      <c r="A229" s="405">
        <f t="shared" si="39"/>
        <v>217</v>
      </c>
      <c r="B229" s="497" t="s">
        <v>142</v>
      </c>
      <c r="C229" s="498" t="s">
        <v>143</v>
      </c>
      <c r="D229" s="407" t="s">
        <v>291</v>
      </c>
      <c r="E229" s="407">
        <v>20</v>
      </c>
      <c r="F229" s="499" t="s">
        <v>143</v>
      </c>
      <c r="G229" s="409" t="s">
        <v>291</v>
      </c>
      <c r="H229" s="418">
        <v>13.799999999999999</v>
      </c>
      <c r="I229" s="418">
        <f>'СМР Приняты СК П7'!I229</f>
        <v>0.18</v>
      </c>
      <c r="J229" s="418" t="s">
        <v>594</v>
      </c>
      <c r="K229" s="418" t="s">
        <v>291</v>
      </c>
      <c r="L229" s="418">
        <v>23</v>
      </c>
      <c r="M229" s="410"/>
      <c r="N229" s="410"/>
      <c r="O229" s="410"/>
      <c r="P229" s="410"/>
      <c r="Q229" s="410"/>
      <c r="R229" s="410"/>
      <c r="S229" s="410"/>
      <c r="T229" s="410"/>
      <c r="U229" s="410"/>
      <c r="V229" s="410"/>
      <c r="W229" s="410"/>
      <c r="X229" s="410"/>
      <c r="Y229" s="410"/>
      <c r="Z229" s="411">
        <f t="shared" si="41"/>
        <v>0</v>
      </c>
      <c r="AA229" s="412">
        <f t="shared" si="45"/>
        <v>13.799999999999999</v>
      </c>
      <c r="AB229" s="413">
        <f t="shared" si="46"/>
        <v>20</v>
      </c>
      <c r="AC229" s="414"/>
      <c r="AD229" s="695">
        <f t="shared" si="40"/>
        <v>0</v>
      </c>
      <c r="AE229" s="474">
        <f t="shared" si="43"/>
        <v>0</v>
      </c>
      <c r="AF229" s="475">
        <f t="shared" si="44"/>
        <v>0</v>
      </c>
      <c r="AG229" s="487"/>
      <c r="AH229" s="488"/>
      <c r="AI229" s="488"/>
      <c r="AJ229" s="488"/>
      <c r="AK229" s="488"/>
      <c r="AL229" s="488"/>
      <c r="AM229" s="488"/>
      <c r="AN229" s="488"/>
      <c r="AO229" s="488"/>
      <c r="AP229" s="488"/>
      <c r="AQ229" s="488"/>
      <c r="AR229" s="488"/>
      <c r="AS229" s="488"/>
      <c r="AT229" s="488"/>
      <c r="AU229" s="488"/>
      <c r="AV229" s="488"/>
      <c r="AW229" s="488"/>
      <c r="AX229" s="488"/>
      <c r="AY229" s="488"/>
      <c r="AZ229" s="488"/>
      <c r="BA229" s="488"/>
      <c r="BB229" s="488"/>
      <c r="BC229" s="488"/>
      <c r="BD229" s="488"/>
      <c r="BE229" s="488"/>
      <c r="BF229" s="488"/>
      <c r="BG229" s="488"/>
    </row>
    <row r="230" spans="1:59" ht="45">
      <c r="A230" s="405">
        <f t="shared" si="39"/>
        <v>218</v>
      </c>
      <c r="B230" s="497" t="s">
        <v>144</v>
      </c>
      <c r="C230" s="498" t="s">
        <v>145</v>
      </c>
      <c r="D230" s="407" t="s">
        <v>291</v>
      </c>
      <c r="E230" s="407">
        <v>12</v>
      </c>
      <c r="F230" s="499" t="s">
        <v>145</v>
      </c>
      <c r="G230" s="409" t="s">
        <v>291</v>
      </c>
      <c r="H230" s="418">
        <v>1</v>
      </c>
      <c r="I230" s="418">
        <f>'СМР Приняты СК П7'!I230</f>
        <v>0.13200000000000001</v>
      </c>
      <c r="J230" s="418" t="s">
        <v>595</v>
      </c>
      <c r="K230" s="418" t="s">
        <v>294</v>
      </c>
      <c r="L230" s="418">
        <v>13.799999999999999</v>
      </c>
      <c r="M230" s="410"/>
      <c r="N230" s="410"/>
      <c r="O230" s="410"/>
      <c r="P230" s="410"/>
      <c r="Q230" s="410"/>
      <c r="R230" s="410"/>
      <c r="S230" s="410"/>
      <c r="T230" s="410"/>
      <c r="U230" s="410"/>
      <c r="V230" s="410"/>
      <c r="W230" s="410"/>
      <c r="X230" s="410"/>
      <c r="Y230" s="410"/>
      <c r="Z230" s="411">
        <f t="shared" si="41"/>
        <v>0</v>
      </c>
      <c r="AA230" s="412">
        <f t="shared" si="45"/>
        <v>1</v>
      </c>
      <c r="AB230" s="413">
        <f t="shared" si="46"/>
        <v>12</v>
      </c>
      <c r="AC230" s="414"/>
      <c r="AD230" s="695">
        <f t="shared" si="40"/>
        <v>0</v>
      </c>
      <c r="AE230" s="474">
        <f t="shared" si="43"/>
        <v>0</v>
      </c>
      <c r="AF230" s="475">
        <f t="shared" si="44"/>
        <v>0</v>
      </c>
      <c r="AG230" s="487"/>
      <c r="AH230" s="488"/>
      <c r="AI230" s="488"/>
      <c r="AJ230" s="488"/>
      <c r="AK230" s="488"/>
      <c r="AL230" s="488"/>
      <c r="AM230" s="488"/>
      <c r="AN230" s="488"/>
      <c r="AO230" s="488"/>
      <c r="AP230" s="488"/>
      <c r="AQ230" s="488"/>
      <c r="AR230" s="488"/>
      <c r="AS230" s="488"/>
      <c r="AT230" s="488"/>
      <c r="AU230" s="488"/>
      <c r="AV230" s="488"/>
      <c r="AW230" s="488"/>
      <c r="AX230" s="488"/>
      <c r="AY230" s="488"/>
      <c r="AZ230" s="488"/>
      <c r="BA230" s="488"/>
      <c r="BB230" s="488"/>
      <c r="BC230" s="488"/>
      <c r="BD230" s="488"/>
      <c r="BE230" s="488"/>
      <c r="BF230" s="488"/>
      <c r="BG230" s="488"/>
    </row>
    <row r="231" spans="1:59" ht="30">
      <c r="A231" s="405">
        <f t="shared" si="39"/>
        <v>219</v>
      </c>
      <c r="B231" s="497"/>
      <c r="C231" s="498"/>
      <c r="D231" s="407"/>
      <c r="E231" s="407"/>
      <c r="F231" s="500" t="s">
        <v>793</v>
      </c>
      <c r="G231" s="417" t="s">
        <v>291</v>
      </c>
      <c r="H231" s="418">
        <v>1</v>
      </c>
      <c r="I231" s="418">
        <f>'СМР Приняты СК П7'!I231</f>
        <v>0.13200000000000001</v>
      </c>
      <c r="J231" s="418" t="s">
        <v>794</v>
      </c>
      <c r="K231" s="418" t="s">
        <v>294</v>
      </c>
      <c r="L231" s="418">
        <v>1</v>
      </c>
      <c r="M231" s="410"/>
      <c r="N231" s="410"/>
      <c r="O231" s="410"/>
      <c r="P231" s="410"/>
      <c r="Q231" s="410"/>
      <c r="R231" s="410"/>
      <c r="S231" s="410"/>
      <c r="T231" s="410"/>
      <c r="U231" s="410"/>
      <c r="V231" s="410"/>
      <c r="W231" s="410"/>
      <c r="X231" s="410"/>
      <c r="Y231" s="410"/>
      <c r="Z231" s="411">
        <f t="shared" si="41"/>
        <v>0</v>
      </c>
      <c r="AA231" s="412">
        <f t="shared" si="45"/>
        <v>1</v>
      </c>
      <c r="AB231" s="413">
        <f t="shared" si="46"/>
        <v>0</v>
      </c>
      <c r="AC231" s="414"/>
      <c r="AD231" s="695">
        <f t="shared" si="40"/>
        <v>0</v>
      </c>
      <c r="AE231" s="474">
        <f t="shared" si="43"/>
        <v>0</v>
      </c>
      <c r="AF231" s="475">
        <f t="shared" si="44"/>
        <v>0</v>
      </c>
      <c r="AG231" s="487"/>
      <c r="AH231" s="488"/>
      <c r="AI231" s="488"/>
      <c r="AJ231" s="488"/>
      <c r="AK231" s="488"/>
      <c r="AL231" s="488"/>
      <c r="AM231" s="488"/>
      <c r="AN231" s="488"/>
      <c r="AO231" s="488"/>
      <c r="AP231" s="488"/>
      <c r="AQ231" s="488"/>
      <c r="AR231" s="488"/>
      <c r="AS231" s="488"/>
      <c r="AT231" s="488"/>
      <c r="AU231" s="488"/>
      <c r="AV231" s="488"/>
      <c r="AW231" s="488"/>
      <c r="AX231" s="488"/>
      <c r="AY231" s="488"/>
      <c r="AZ231" s="488"/>
      <c r="BA231" s="488"/>
      <c r="BB231" s="488"/>
      <c r="BC231" s="488"/>
      <c r="BD231" s="488"/>
      <c r="BE231" s="488"/>
      <c r="BF231" s="488"/>
      <c r="BG231" s="488"/>
    </row>
    <row r="232" spans="1:59" s="65" customFormat="1">
      <c r="A232" s="397">
        <f t="shared" si="39"/>
        <v>220</v>
      </c>
      <c r="B232" s="501"/>
      <c r="C232" s="502" t="s">
        <v>146</v>
      </c>
      <c r="D232" s="423"/>
      <c r="E232" s="423"/>
      <c r="F232" s="503" t="s">
        <v>146</v>
      </c>
      <c r="G232" s="424"/>
      <c r="H232" s="425"/>
      <c r="I232" s="425"/>
      <c r="J232" s="425"/>
      <c r="K232" s="425"/>
      <c r="L232" s="425">
        <v>1</v>
      </c>
      <c r="M232" s="425"/>
      <c r="N232" s="425"/>
      <c r="O232" s="425"/>
      <c r="P232" s="425"/>
      <c r="Q232" s="425"/>
      <c r="R232" s="425"/>
      <c r="S232" s="425"/>
      <c r="T232" s="425"/>
      <c r="U232" s="425"/>
      <c r="V232" s="425"/>
      <c r="W232" s="425"/>
      <c r="X232" s="425"/>
      <c r="Y232" s="425"/>
      <c r="Z232" s="426"/>
      <c r="AA232" s="427"/>
      <c r="AB232" s="424"/>
      <c r="AC232" s="428"/>
      <c r="AD232" s="697">
        <f t="shared" si="40"/>
        <v>0</v>
      </c>
      <c r="AE232" s="476"/>
      <c r="AF232" s="477"/>
      <c r="AG232" s="485"/>
      <c r="AH232" s="486"/>
      <c r="AI232" s="486"/>
      <c r="AJ232" s="486"/>
      <c r="AK232" s="486"/>
      <c r="AL232" s="486"/>
      <c r="AM232" s="486"/>
      <c r="AN232" s="486"/>
      <c r="AO232" s="486"/>
      <c r="AP232" s="486"/>
      <c r="AQ232" s="486"/>
      <c r="AR232" s="486"/>
      <c r="AS232" s="486"/>
      <c r="AT232" s="486"/>
      <c r="AU232" s="486"/>
      <c r="AV232" s="486"/>
      <c r="AW232" s="486"/>
      <c r="AX232" s="486"/>
      <c r="AY232" s="486"/>
      <c r="AZ232" s="486"/>
      <c r="BA232" s="486"/>
      <c r="BB232" s="486"/>
      <c r="BC232" s="486"/>
      <c r="BD232" s="486"/>
      <c r="BE232" s="486"/>
      <c r="BF232" s="486"/>
      <c r="BG232" s="486"/>
    </row>
    <row r="233" spans="1:59" ht="30">
      <c r="A233" s="405">
        <f t="shared" si="39"/>
        <v>221</v>
      </c>
      <c r="B233" s="497" t="s">
        <v>110</v>
      </c>
      <c r="C233" s="498" t="s">
        <v>111</v>
      </c>
      <c r="D233" s="407" t="s">
        <v>294</v>
      </c>
      <c r="E233" s="407">
        <v>1</v>
      </c>
      <c r="F233" s="499" t="s">
        <v>111</v>
      </c>
      <c r="G233" s="409" t="s">
        <v>294</v>
      </c>
      <c r="H233" s="410">
        <v>1</v>
      </c>
      <c r="I233" s="410">
        <f>'СМР Приняты СК П7'!I233</f>
        <v>1.68</v>
      </c>
      <c r="J233" s="418" t="s">
        <v>596</v>
      </c>
      <c r="K233" s="418" t="s">
        <v>294</v>
      </c>
      <c r="L233" s="418"/>
      <c r="M233" s="410"/>
      <c r="N233" s="410"/>
      <c r="O233" s="410"/>
      <c r="P233" s="410"/>
      <c r="Q233" s="410"/>
      <c r="R233" s="410"/>
      <c r="S233" s="410"/>
      <c r="T233" s="410"/>
      <c r="U233" s="410"/>
      <c r="V233" s="410"/>
      <c r="W233" s="410"/>
      <c r="X233" s="410"/>
      <c r="Y233" s="410"/>
      <c r="Z233" s="411">
        <f t="shared" si="41"/>
        <v>0</v>
      </c>
      <c r="AA233" s="412">
        <f t="shared" si="45"/>
        <v>1</v>
      </c>
      <c r="AB233" s="413">
        <f t="shared" ref="AB233:AB253" si="47">E233-Z233</f>
        <v>1</v>
      </c>
      <c r="AC233" s="414"/>
      <c r="AD233" s="695">
        <f t="shared" si="40"/>
        <v>0</v>
      </c>
      <c r="AE233" s="474">
        <f t="shared" si="43"/>
        <v>0</v>
      </c>
      <c r="AF233" s="475">
        <f t="shared" si="44"/>
        <v>0</v>
      </c>
      <c r="AG233" s="487"/>
      <c r="AH233" s="488"/>
      <c r="AI233" s="488"/>
      <c r="AJ233" s="488"/>
      <c r="AK233" s="488"/>
      <c r="AL233" s="488"/>
      <c r="AM233" s="488"/>
      <c r="AN233" s="488"/>
      <c r="AO233" s="488"/>
      <c r="AP233" s="488"/>
      <c r="AQ233" s="488"/>
      <c r="AR233" s="488"/>
      <c r="AS233" s="488"/>
      <c r="AT233" s="488"/>
      <c r="AU233" s="488"/>
      <c r="AV233" s="488"/>
      <c r="AW233" s="488"/>
      <c r="AX233" s="488"/>
      <c r="AY233" s="488"/>
      <c r="AZ233" s="488"/>
      <c r="BA233" s="488"/>
      <c r="BB233" s="488"/>
      <c r="BC233" s="488"/>
      <c r="BD233" s="488"/>
      <c r="BE233" s="488"/>
      <c r="BF233" s="488"/>
      <c r="BG233" s="488"/>
    </row>
    <row r="234" spans="1:59" ht="30">
      <c r="A234" s="405">
        <f t="shared" si="39"/>
        <v>222</v>
      </c>
      <c r="B234" s="497" t="s">
        <v>114</v>
      </c>
      <c r="C234" s="498" t="s">
        <v>115</v>
      </c>
      <c r="D234" s="407" t="s">
        <v>294</v>
      </c>
      <c r="E234" s="407">
        <v>3</v>
      </c>
      <c r="F234" s="499" t="s">
        <v>115</v>
      </c>
      <c r="G234" s="409" t="s">
        <v>294</v>
      </c>
      <c r="H234" s="410">
        <v>3</v>
      </c>
      <c r="I234" s="410">
        <f>'СМР Приняты СК П7'!I234</f>
        <v>6.51</v>
      </c>
      <c r="J234" s="418" t="s">
        <v>597</v>
      </c>
      <c r="K234" s="418" t="s">
        <v>294</v>
      </c>
      <c r="L234" s="418">
        <v>1</v>
      </c>
      <c r="M234" s="410"/>
      <c r="N234" s="410"/>
      <c r="O234" s="410"/>
      <c r="P234" s="410"/>
      <c r="Q234" s="410"/>
      <c r="R234" s="410"/>
      <c r="S234" s="410"/>
      <c r="T234" s="410"/>
      <c r="U234" s="410"/>
      <c r="V234" s="410"/>
      <c r="W234" s="410"/>
      <c r="X234" s="410"/>
      <c r="Y234" s="410"/>
      <c r="Z234" s="411">
        <f t="shared" si="41"/>
        <v>0</v>
      </c>
      <c r="AA234" s="412">
        <f t="shared" si="45"/>
        <v>3</v>
      </c>
      <c r="AB234" s="413">
        <f t="shared" si="47"/>
        <v>3</v>
      </c>
      <c r="AC234" s="414"/>
      <c r="AD234" s="695">
        <f t="shared" si="40"/>
        <v>0</v>
      </c>
      <c r="AE234" s="474">
        <f t="shared" si="43"/>
        <v>0</v>
      </c>
      <c r="AF234" s="475">
        <f t="shared" si="44"/>
        <v>0</v>
      </c>
      <c r="AG234" s="487"/>
      <c r="AH234" s="488"/>
      <c r="AI234" s="488"/>
      <c r="AJ234" s="488"/>
      <c r="AK234" s="488"/>
      <c r="AL234" s="488"/>
      <c r="AM234" s="488"/>
      <c r="AN234" s="488"/>
      <c r="AO234" s="488"/>
      <c r="AP234" s="488"/>
      <c r="AQ234" s="488"/>
      <c r="AR234" s="488"/>
      <c r="AS234" s="488"/>
      <c r="AT234" s="488"/>
      <c r="AU234" s="488"/>
      <c r="AV234" s="488"/>
      <c r="AW234" s="488"/>
      <c r="AX234" s="488"/>
      <c r="AY234" s="488"/>
      <c r="AZ234" s="488"/>
      <c r="BA234" s="488"/>
      <c r="BB234" s="488"/>
      <c r="BC234" s="488"/>
      <c r="BD234" s="488"/>
      <c r="BE234" s="488"/>
      <c r="BF234" s="488"/>
      <c r="BG234" s="488"/>
    </row>
    <row r="235" spans="1:59" ht="30">
      <c r="A235" s="405">
        <f t="shared" si="39"/>
        <v>223</v>
      </c>
      <c r="B235" s="497" t="s">
        <v>112</v>
      </c>
      <c r="C235" s="498" t="s">
        <v>113</v>
      </c>
      <c r="D235" s="407" t="s">
        <v>294</v>
      </c>
      <c r="E235" s="407">
        <v>4</v>
      </c>
      <c r="F235" s="499" t="s">
        <v>113</v>
      </c>
      <c r="G235" s="409" t="s">
        <v>294</v>
      </c>
      <c r="H235" s="410">
        <v>4</v>
      </c>
      <c r="I235" s="410">
        <f>'СМР Приняты СК П7'!I235</f>
        <v>0.84</v>
      </c>
      <c r="J235" s="418" t="s">
        <v>598</v>
      </c>
      <c r="K235" s="418" t="s">
        <v>294</v>
      </c>
      <c r="L235" s="418">
        <v>3</v>
      </c>
      <c r="M235" s="410"/>
      <c r="N235" s="410"/>
      <c r="O235" s="410"/>
      <c r="P235" s="410"/>
      <c r="Q235" s="410"/>
      <c r="R235" s="410"/>
      <c r="S235" s="410"/>
      <c r="T235" s="410"/>
      <c r="U235" s="410"/>
      <c r="V235" s="410"/>
      <c r="W235" s="410"/>
      <c r="X235" s="410"/>
      <c r="Y235" s="410"/>
      <c r="Z235" s="411">
        <f t="shared" si="41"/>
        <v>0</v>
      </c>
      <c r="AA235" s="412">
        <f t="shared" si="45"/>
        <v>4</v>
      </c>
      <c r="AB235" s="413">
        <f t="shared" si="47"/>
        <v>4</v>
      </c>
      <c r="AC235" s="414"/>
      <c r="AD235" s="695">
        <f t="shared" si="40"/>
        <v>0</v>
      </c>
      <c r="AE235" s="474">
        <f t="shared" si="43"/>
        <v>0</v>
      </c>
      <c r="AF235" s="475">
        <f t="shared" si="44"/>
        <v>0</v>
      </c>
      <c r="AG235" s="487"/>
      <c r="AH235" s="488"/>
      <c r="AI235" s="488"/>
      <c r="AJ235" s="488"/>
      <c r="AK235" s="488"/>
      <c r="AL235" s="488"/>
      <c r="AM235" s="488"/>
      <c r="AN235" s="488"/>
      <c r="AO235" s="488"/>
      <c r="AP235" s="488"/>
      <c r="AQ235" s="488"/>
      <c r="AR235" s="488"/>
      <c r="AS235" s="488"/>
      <c r="AT235" s="488"/>
      <c r="AU235" s="488"/>
      <c r="AV235" s="488"/>
      <c r="AW235" s="488"/>
      <c r="AX235" s="488"/>
      <c r="AY235" s="488"/>
      <c r="AZ235" s="488"/>
      <c r="BA235" s="488"/>
      <c r="BB235" s="488"/>
      <c r="BC235" s="488"/>
      <c r="BD235" s="488"/>
      <c r="BE235" s="488"/>
      <c r="BF235" s="488"/>
      <c r="BG235" s="488"/>
    </row>
    <row r="236" spans="1:59" ht="30">
      <c r="A236" s="405">
        <f t="shared" si="39"/>
        <v>224</v>
      </c>
      <c r="B236" s="497" t="s">
        <v>147</v>
      </c>
      <c r="C236" s="498" t="s">
        <v>148</v>
      </c>
      <c r="D236" s="407" t="s">
        <v>294</v>
      </c>
      <c r="E236" s="407">
        <v>2</v>
      </c>
      <c r="F236" s="499" t="s">
        <v>148</v>
      </c>
      <c r="G236" s="409" t="s">
        <v>294</v>
      </c>
      <c r="H236" s="410">
        <v>2</v>
      </c>
      <c r="I236" s="410">
        <f>'СМР Приняты СК П7'!I236</f>
        <v>0.7</v>
      </c>
      <c r="J236" s="418" t="s">
        <v>599</v>
      </c>
      <c r="K236" s="418" t="s">
        <v>294</v>
      </c>
      <c r="L236" s="418">
        <v>4</v>
      </c>
      <c r="M236" s="410"/>
      <c r="N236" s="410"/>
      <c r="O236" s="410"/>
      <c r="P236" s="410"/>
      <c r="Q236" s="410"/>
      <c r="R236" s="410"/>
      <c r="S236" s="410"/>
      <c r="T236" s="410"/>
      <c r="U236" s="410"/>
      <c r="V236" s="410"/>
      <c r="W236" s="410"/>
      <c r="X236" s="410"/>
      <c r="Y236" s="410"/>
      <c r="Z236" s="411">
        <f t="shared" si="41"/>
        <v>0</v>
      </c>
      <c r="AA236" s="412">
        <f t="shared" si="45"/>
        <v>2</v>
      </c>
      <c r="AB236" s="413">
        <f t="shared" si="47"/>
        <v>2</v>
      </c>
      <c r="AC236" s="414"/>
      <c r="AD236" s="695">
        <f t="shared" si="40"/>
        <v>0</v>
      </c>
      <c r="AE236" s="474">
        <f t="shared" si="43"/>
        <v>0</v>
      </c>
      <c r="AF236" s="475">
        <f t="shared" si="44"/>
        <v>0</v>
      </c>
      <c r="AG236" s="487"/>
      <c r="AH236" s="488"/>
      <c r="AI236" s="488"/>
      <c r="AJ236" s="488"/>
      <c r="AK236" s="488"/>
      <c r="AL236" s="488"/>
      <c r="AM236" s="488"/>
      <c r="AN236" s="488"/>
      <c r="AO236" s="488"/>
      <c r="AP236" s="488"/>
      <c r="AQ236" s="488"/>
      <c r="AR236" s="488"/>
      <c r="AS236" s="488"/>
      <c r="AT236" s="488"/>
      <c r="AU236" s="488"/>
      <c r="AV236" s="488"/>
      <c r="AW236" s="488"/>
      <c r="AX236" s="488"/>
      <c r="AY236" s="488"/>
      <c r="AZ236" s="488"/>
      <c r="BA236" s="488"/>
      <c r="BB236" s="488"/>
      <c r="BC236" s="488"/>
      <c r="BD236" s="488"/>
      <c r="BE236" s="488"/>
      <c r="BF236" s="488"/>
      <c r="BG236" s="488"/>
    </row>
    <row r="237" spans="1:59">
      <c r="A237" s="405">
        <f t="shared" si="39"/>
        <v>225</v>
      </c>
      <c r="B237" s="497" t="s">
        <v>149</v>
      </c>
      <c r="C237" s="498" t="s">
        <v>150</v>
      </c>
      <c r="D237" s="407" t="s">
        <v>294</v>
      </c>
      <c r="E237" s="407">
        <v>2</v>
      </c>
      <c r="F237" s="499" t="s">
        <v>150</v>
      </c>
      <c r="G237" s="409" t="s">
        <v>294</v>
      </c>
      <c r="H237" s="410">
        <v>2</v>
      </c>
      <c r="I237" s="410">
        <f>'СМР Приняты СК П7'!I237</f>
        <v>1.68</v>
      </c>
      <c r="J237" s="418" t="s">
        <v>600</v>
      </c>
      <c r="K237" s="418" t="s">
        <v>294</v>
      </c>
      <c r="L237" s="418">
        <v>2</v>
      </c>
      <c r="M237" s="410"/>
      <c r="N237" s="410"/>
      <c r="O237" s="410"/>
      <c r="P237" s="410"/>
      <c r="Q237" s="410"/>
      <c r="R237" s="410"/>
      <c r="S237" s="410"/>
      <c r="T237" s="410"/>
      <c r="U237" s="410"/>
      <c r="V237" s="410"/>
      <c r="W237" s="410"/>
      <c r="X237" s="410"/>
      <c r="Y237" s="410"/>
      <c r="Z237" s="411">
        <f t="shared" si="41"/>
        <v>0</v>
      </c>
      <c r="AA237" s="412">
        <f t="shared" si="45"/>
        <v>2</v>
      </c>
      <c r="AB237" s="413">
        <f t="shared" si="47"/>
        <v>2</v>
      </c>
      <c r="AC237" s="414"/>
      <c r="AD237" s="695">
        <f t="shared" si="40"/>
        <v>0</v>
      </c>
      <c r="AE237" s="474">
        <f t="shared" si="43"/>
        <v>0</v>
      </c>
      <c r="AF237" s="475">
        <f t="shared" si="44"/>
        <v>0</v>
      </c>
      <c r="AG237" s="487"/>
      <c r="AH237" s="488"/>
      <c r="AI237" s="488"/>
      <c r="AJ237" s="488"/>
      <c r="AK237" s="488"/>
      <c r="AL237" s="488"/>
      <c r="AM237" s="488"/>
      <c r="AN237" s="488"/>
      <c r="AO237" s="488"/>
      <c r="AP237" s="488"/>
      <c r="AQ237" s="488"/>
      <c r="AR237" s="488"/>
      <c r="AS237" s="488"/>
      <c r="AT237" s="488"/>
      <c r="AU237" s="488"/>
      <c r="AV237" s="488"/>
      <c r="AW237" s="488"/>
      <c r="AX237" s="488"/>
      <c r="AY237" s="488"/>
      <c r="AZ237" s="488"/>
      <c r="BA237" s="488"/>
      <c r="BB237" s="488"/>
      <c r="BC237" s="488"/>
      <c r="BD237" s="488"/>
      <c r="BE237" s="488"/>
      <c r="BF237" s="488"/>
      <c r="BG237" s="488"/>
    </row>
    <row r="238" spans="1:59" ht="30">
      <c r="A238" s="405">
        <f t="shared" si="39"/>
        <v>226</v>
      </c>
      <c r="B238" s="497" t="s">
        <v>132</v>
      </c>
      <c r="C238" s="498" t="s">
        <v>133</v>
      </c>
      <c r="D238" s="407" t="s">
        <v>294</v>
      </c>
      <c r="E238" s="407">
        <v>2</v>
      </c>
      <c r="F238" s="499" t="s">
        <v>133</v>
      </c>
      <c r="G238" s="409" t="s">
        <v>294</v>
      </c>
      <c r="H238" s="410">
        <v>2</v>
      </c>
      <c r="I238" s="410">
        <f>'СМР Приняты СК П7'!I238</f>
        <v>0.58799999999999997</v>
      </c>
      <c r="J238" s="418" t="s">
        <v>601</v>
      </c>
      <c r="K238" s="418" t="s">
        <v>294</v>
      </c>
      <c r="L238" s="418">
        <v>2</v>
      </c>
      <c r="M238" s="410"/>
      <c r="N238" s="410"/>
      <c r="O238" s="410"/>
      <c r="P238" s="410"/>
      <c r="Q238" s="410"/>
      <c r="R238" s="410"/>
      <c r="S238" s="410"/>
      <c r="T238" s="410"/>
      <c r="U238" s="410"/>
      <c r="V238" s="410"/>
      <c r="W238" s="410"/>
      <c r="X238" s="410"/>
      <c r="Y238" s="410"/>
      <c r="Z238" s="411">
        <f t="shared" si="41"/>
        <v>0</v>
      </c>
      <c r="AA238" s="412">
        <f t="shared" si="45"/>
        <v>2</v>
      </c>
      <c r="AB238" s="413">
        <f t="shared" si="47"/>
        <v>2</v>
      </c>
      <c r="AC238" s="414"/>
      <c r="AD238" s="695">
        <f t="shared" si="40"/>
        <v>0</v>
      </c>
      <c r="AE238" s="474">
        <f t="shared" si="43"/>
        <v>0</v>
      </c>
      <c r="AF238" s="475">
        <f t="shared" si="44"/>
        <v>0</v>
      </c>
      <c r="AG238" s="487"/>
      <c r="AH238" s="488"/>
      <c r="AI238" s="488"/>
      <c r="AJ238" s="488"/>
      <c r="AK238" s="488"/>
      <c r="AL238" s="488"/>
      <c r="AM238" s="488"/>
      <c r="AN238" s="488"/>
      <c r="AO238" s="488"/>
      <c r="AP238" s="488"/>
      <c r="AQ238" s="488"/>
      <c r="AR238" s="488"/>
      <c r="AS238" s="488"/>
      <c r="AT238" s="488"/>
      <c r="AU238" s="488"/>
      <c r="AV238" s="488"/>
      <c r="AW238" s="488"/>
      <c r="AX238" s="488"/>
      <c r="AY238" s="488"/>
      <c r="AZ238" s="488"/>
      <c r="BA238" s="488"/>
      <c r="BB238" s="488"/>
      <c r="BC238" s="488"/>
      <c r="BD238" s="488"/>
      <c r="BE238" s="488"/>
      <c r="BF238" s="488"/>
      <c r="BG238" s="488"/>
    </row>
    <row r="239" spans="1:59" ht="30">
      <c r="A239" s="405">
        <f t="shared" si="39"/>
        <v>227</v>
      </c>
      <c r="B239" s="497" t="s">
        <v>132</v>
      </c>
      <c r="C239" s="498" t="s">
        <v>133</v>
      </c>
      <c r="D239" s="407" t="s">
        <v>294</v>
      </c>
      <c r="E239" s="407">
        <v>1</v>
      </c>
      <c r="F239" s="499" t="s">
        <v>133</v>
      </c>
      <c r="G239" s="409" t="s">
        <v>294</v>
      </c>
      <c r="H239" s="410">
        <v>1</v>
      </c>
      <c r="I239" s="410">
        <f>'СМР Приняты СК П7'!I239</f>
        <v>0.58799999999999997</v>
      </c>
      <c r="J239" s="418" t="s">
        <v>602</v>
      </c>
      <c r="K239" s="418" t="s">
        <v>294</v>
      </c>
      <c r="L239" s="418">
        <v>2</v>
      </c>
      <c r="M239" s="410"/>
      <c r="N239" s="410"/>
      <c r="O239" s="410"/>
      <c r="P239" s="410"/>
      <c r="Q239" s="410"/>
      <c r="R239" s="410"/>
      <c r="S239" s="410"/>
      <c r="T239" s="410"/>
      <c r="U239" s="410"/>
      <c r="V239" s="410"/>
      <c r="W239" s="410"/>
      <c r="X239" s="410"/>
      <c r="Y239" s="410"/>
      <c r="Z239" s="411">
        <f t="shared" si="41"/>
        <v>0</v>
      </c>
      <c r="AA239" s="412">
        <f t="shared" si="45"/>
        <v>1</v>
      </c>
      <c r="AB239" s="413">
        <f t="shared" si="47"/>
        <v>1</v>
      </c>
      <c r="AC239" s="414"/>
      <c r="AD239" s="695">
        <f t="shared" si="40"/>
        <v>0</v>
      </c>
      <c r="AE239" s="474">
        <f t="shared" si="43"/>
        <v>0</v>
      </c>
      <c r="AF239" s="475">
        <f t="shared" si="44"/>
        <v>0</v>
      </c>
      <c r="AG239" s="487"/>
      <c r="AH239" s="488"/>
      <c r="AI239" s="488"/>
      <c r="AJ239" s="488"/>
      <c r="AK239" s="488"/>
      <c r="AL239" s="488"/>
      <c r="AM239" s="488"/>
      <c r="AN239" s="488"/>
      <c r="AO239" s="488"/>
      <c r="AP239" s="488"/>
      <c r="AQ239" s="488"/>
      <c r="AR239" s="488"/>
      <c r="AS239" s="488"/>
      <c r="AT239" s="488"/>
      <c r="AU239" s="488"/>
      <c r="AV239" s="488"/>
      <c r="AW239" s="488"/>
      <c r="AX239" s="488"/>
      <c r="AY239" s="488"/>
      <c r="AZ239" s="488"/>
      <c r="BA239" s="488"/>
      <c r="BB239" s="488"/>
      <c r="BC239" s="488"/>
      <c r="BD239" s="488"/>
      <c r="BE239" s="488"/>
      <c r="BF239" s="488"/>
      <c r="BG239" s="488"/>
    </row>
    <row r="240" spans="1:59" ht="30">
      <c r="A240" s="405">
        <f t="shared" si="39"/>
        <v>228</v>
      </c>
      <c r="B240" s="497" t="s">
        <v>151</v>
      </c>
      <c r="C240" s="498" t="s">
        <v>1023</v>
      </c>
      <c r="D240" s="407" t="s">
        <v>294</v>
      </c>
      <c r="E240" s="407">
        <v>1</v>
      </c>
      <c r="F240" s="499" t="s">
        <v>133</v>
      </c>
      <c r="G240" s="409" t="s">
        <v>294</v>
      </c>
      <c r="H240" s="410">
        <v>1</v>
      </c>
      <c r="I240" s="410">
        <f>'СМР Приняты СК П7'!I240</f>
        <v>3.024</v>
      </c>
      <c r="J240" s="418" t="s">
        <v>795</v>
      </c>
      <c r="K240" s="418" t="s">
        <v>294</v>
      </c>
      <c r="L240" s="418">
        <v>1</v>
      </c>
      <c r="M240" s="410"/>
      <c r="N240" s="410"/>
      <c r="O240" s="410"/>
      <c r="P240" s="410"/>
      <c r="Q240" s="410"/>
      <c r="R240" s="410"/>
      <c r="S240" s="410"/>
      <c r="T240" s="410"/>
      <c r="U240" s="410"/>
      <c r="V240" s="410"/>
      <c r="W240" s="410"/>
      <c r="X240" s="410"/>
      <c r="Y240" s="410"/>
      <c r="Z240" s="411">
        <f t="shared" si="41"/>
        <v>0</v>
      </c>
      <c r="AA240" s="412">
        <f t="shared" si="45"/>
        <v>1</v>
      </c>
      <c r="AB240" s="413">
        <f t="shared" si="47"/>
        <v>1</v>
      </c>
      <c r="AC240" s="414"/>
      <c r="AD240" s="695">
        <f t="shared" si="40"/>
        <v>0</v>
      </c>
      <c r="AE240" s="474">
        <f t="shared" si="43"/>
        <v>0</v>
      </c>
      <c r="AF240" s="475">
        <f t="shared" si="44"/>
        <v>0</v>
      </c>
      <c r="AG240" s="487"/>
      <c r="AH240" s="488"/>
      <c r="AI240" s="488"/>
      <c r="AJ240" s="488"/>
      <c r="AK240" s="488"/>
      <c r="AL240" s="488"/>
      <c r="AM240" s="488"/>
      <c r="AN240" s="488"/>
      <c r="AO240" s="488"/>
      <c r="AP240" s="488"/>
      <c r="AQ240" s="488"/>
      <c r="AR240" s="488"/>
      <c r="AS240" s="488"/>
      <c r="AT240" s="488"/>
      <c r="AU240" s="488"/>
      <c r="AV240" s="488"/>
      <c r="AW240" s="488"/>
      <c r="AX240" s="488"/>
      <c r="AY240" s="488"/>
      <c r="AZ240" s="488"/>
      <c r="BA240" s="488"/>
      <c r="BB240" s="488"/>
      <c r="BC240" s="488"/>
      <c r="BD240" s="488"/>
      <c r="BE240" s="488"/>
      <c r="BF240" s="488"/>
      <c r="BG240" s="488"/>
    </row>
    <row r="241" spans="1:59" ht="30">
      <c r="A241" s="405">
        <f t="shared" si="39"/>
        <v>229</v>
      </c>
      <c r="B241" s="497" t="s">
        <v>151</v>
      </c>
      <c r="C241" s="498" t="s">
        <v>1023</v>
      </c>
      <c r="D241" s="407" t="s">
        <v>294</v>
      </c>
      <c r="E241" s="407">
        <v>1</v>
      </c>
      <c r="F241" s="499" t="s">
        <v>148</v>
      </c>
      <c r="G241" s="409" t="s">
        <v>294</v>
      </c>
      <c r="H241" s="410">
        <v>1</v>
      </c>
      <c r="I241" s="410">
        <f>'СМР Приняты СК П7'!I241</f>
        <v>3.024</v>
      </c>
      <c r="J241" s="418" t="s">
        <v>603</v>
      </c>
      <c r="K241" s="418" t="s">
        <v>294</v>
      </c>
      <c r="L241" s="418">
        <v>1</v>
      </c>
      <c r="M241" s="410"/>
      <c r="N241" s="410"/>
      <c r="O241" s="410"/>
      <c r="P241" s="410"/>
      <c r="Q241" s="410"/>
      <c r="R241" s="410"/>
      <c r="S241" s="410"/>
      <c r="T241" s="410"/>
      <c r="U241" s="410"/>
      <c r="V241" s="410"/>
      <c r="W241" s="410"/>
      <c r="X241" s="410"/>
      <c r="Y241" s="410"/>
      <c r="Z241" s="411">
        <f t="shared" si="41"/>
        <v>0</v>
      </c>
      <c r="AA241" s="412">
        <f t="shared" si="45"/>
        <v>1</v>
      </c>
      <c r="AB241" s="413">
        <f t="shared" si="47"/>
        <v>1</v>
      </c>
      <c r="AC241" s="414"/>
      <c r="AD241" s="695">
        <f t="shared" si="40"/>
        <v>0</v>
      </c>
      <c r="AE241" s="474">
        <f t="shared" si="43"/>
        <v>0</v>
      </c>
      <c r="AF241" s="475">
        <f t="shared" si="44"/>
        <v>0</v>
      </c>
      <c r="AG241" s="487"/>
      <c r="AH241" s="488"/>
      <c r="AI241" s="488"/>
      <c r="AJ241" s="488"/>
      <c r="AK241" s="488"/>
      <c r="AL241" s="488"/>
      <c r="AM241" s="488"/>
      <c r="AN241" s="488"/>
      <c r="AO241" s="488"/>
      <c r="AP241" s="488"/>
      <c r="AQ241" s="488"/>
      <c r="AR241" s="488"/>
      <c r="AS241" s="488"/>
      <c r="AT241" s="488"/>
      <c r="AU241" s="488"/>
      <c r="AV241" s="488"/>
      <c r="AW241" s="488"/>
      <c r="AX241" s="488"/>
      <c r="AY241" s="488"/>
      <c r="AZ241" s="488"/>
      <c r="BA241" s="488"/>
      <c r="BB241" s="488"/>
      <c r="BC241" s="488"/>
      <c r="BD241" s="488"/>
      <c r="BE241" s="488"/>
      <c r="BF241" s="488"/>
      <c r="BG241" s="488"/>
    </row>
    <row r="242" spans="1:59" ht="30">
      <c r="A242" s="405">
        <f t="shared" si="39"/>
        <v>230</v>
      </c>
      <c r="B242" s="497" t="s">
        <v>152</v>
      </c>
      <c r="C242" s="498" t="s">
        <v>1024</v>
      </c>
      <c r="D242" s="407" t="s">
        <v>294</v>
      </c>
      <c r="E242" s="407">
        <v>1</v>
      </c>
      <c r="F242" s="499" t="s">
        <v>148</v>
      </c>
      <c r="G242" s="409" t="s">
        <v>294</v>
      </c>
      <c r="H242" s="410">
        <v>1</v>
      </c>
      <c r="I242" s="410">
        <f>'СМР Приняты СК П7'!I242</f>
        <v>1.0569999999999999</v>
      </c>
      <c r="J242" s="418" t="s">
        <v>604</v>
      </c>
      <c r="K242" s="418" t="s">
        <v>294</v>
      </c>
      <c r="L242" s="418">
        <v>1</v>
      </c>
      <c r="M242" s="410"/>
      <c r="N242" s="410"/>
      <c r="O242" s="410"/>
      <c r="P242" s="410"/>
      <c r="Q242" s="410"/>
      <c r="R242" s="410"/>
      <c r="S242" s="410"/>
      <c r="T242" s="410"/>
      <c r="U242" s="410"/>
      <c r="V242" s="410"/>
      <c r="W242" s="410"/>
      <c r="X242" s="410"/>
      <c r="Y242" s="410"/>
      <c r="Z242" s="411">
        <f t="shared" si="41"/>
        <v>0</v>
      </c>
      <c r="AA242" s="412">
        <f t="shared" si="45"/>
        <v>1</v>
      </c>
      <c r="AB242" s="413">
        <f t="shared" si="47"/>
        <v>1</v>
      </c>
      <c r="AC242" s="414"/>
      <c r="AD242" s="695">
        <f t="shared" si="40"/>
        <v>0</v>
      </c>
      <c r="AE242" s="474">
        <f t="shared" si="43"/>
        <v>0</v>
      </c>
      <c r="AF242" s="475">
        <f t="shared" si="44"/>
        <v>0</v>
      </c>
      <c r="AG242" s="487"/>
      <c r="AH242" s="488"/>
      <c r="AI242" s="488"/>
      <c r="AJ242" s="488"/>
      <c r="AK242" s="488"/>
      <c r="AL242" s="488"/>
      <c r="AM242" s="488"/>
      <c r="AN242" s="488"/>
      <c r="AO242" s="488"/>
      <c r="AP242" s="488"/>
      <c r="AQ242" s="488"/>
      <c r="AR242" s="488"/>
      <c r="AS242" s="488"/>
      <c r="AT242" s="488"/>
      <c r="AU242" s="488"/>
      <c r="AV242" s="488"/>
      <c r="AW242" s="488"/>
      <c r="AX242" s="488"/>
      <c r="AY242" s="488"/>
      <c r="AZ242" s="488"/>
      <c r="BA242" s="488"/>
      <c r="BB242" s="488"/>
      <c r="BC242" s="488"/>
      <c r="BD242" s="488"/>
      <c r="BE242" s="488"/>
      <c r="BF242" s="488"/>
      <c r="BG242" s="488"/>
    </row>
    <row r="243" spans="1:59" ht="30">
      <c r="A243" s="405">
        <f t="shared" si="39"/>
        <v>231</v>
      </c>
      <c r="B243" s="497" t="s">
        <v>153</v>
      </c>
      <c r="C243" s="498" t="s">
        <v>154</v>
      </c>
      <c r="D243" s="407" t="s">
        <v>294</v>
      </c>
      <c r="E243" s="407">
        <v>2</v>
      </c>
      <c r="F243" s="499" t="s">
        <v>154</v>
      </c>
      <c r="G243" s="409" t="s">
        <v>294</v>
      </c>
      <c r="H243" s="410">
        <v>2</v>
      </c>
      <c r="I243" s="410">
        <f>'СМР Приняты СК П7'!I243</f>
        <v>1.0569999999999999</v>
      </c>
      <c r="J243" s="418" t="s">
        <v>605</v>
      </c>
      <c r="K243" s="418" t="s">
        <v>294</v>
      </c>
      <c r="L243" s="418">
        <v>1</v>
      </c>
      <c r="M243" s="410"/>
      <c r="N243" s="410"/>
      <c r="O243" s="410"/>
      <c r="P243" s="410"/>
      <c r="Q243" s="410"/>
      <c r="R243" s="410"/>
      <c r="S243" s="410"/>
      <c r="T243" s="410"/>
      <c r="U243" s="410"/>
      <c r="V243" s="410"/>
      <c r="W243" s="410"/>
      <c r="X243" s="410"/>
      <c r="Y243" s="410"/>
      <c r="Z243" s="411">
        <f t="shared" si="41"/>
        <v>0</v>
      </c>
      <c r="AA243" s="412">
        <f t="shared" si="45"/>
        <v>2</v>
      </c>
      <c r="AB243" s="413">
        <f t="shared" si="47"/>
        <v>2</v>
      </c>
      <c r="AC243" s="414"/>
      <c r="AD243" s="695">
        <f t="shared" si="40"/>
        <v>0</v>
      </c>
      <c r="AE243" s="474">
        <f t="shared" si="43"/>
        <v>0</v>
      </c>
      <c r="AF243" s="475">
        <f t="shared" si="44"/>
        <v>0</v>
      </c>
      <c r="AG243" s="487"/>
      <c r="AH243" s="488"/>
      <c r="AI243" s="488"/>
      <c r="AJ243" s="488"/>
      <c r="AK243" s="488"/>
      <c r="AL243" s="488"/>
      <c r="AM243" s="488"/>
      <c r="AN243" s="488"/>
      <c r="AO243" s="488"/>
      <c r="AP243" s="488"/>
      <c r="AQ243" s="488"/>
      <c r="AR243" s="488"/>
      <c r="AS243" s="488"/>
      <c r="AT243" s="488"/>
      <c r="AU243" s="488"/>
      <c r="AV243" s="488"/>
      <c r="AW243" s="488"/>
      <c r="AX243" s="488"/>
      <c r="AY243" s="488"/>
      <c r="AZ243" s="488"/>
      <c r="BA243" s="488"/>
      <c r="BB243" s="488"/>
      <c r="BC243" s="488"/>
      <c r="BD243" s="488"/>
      <c r="BE243" s="488"/>
      <c r="BF243" s="488"/>
      <c r="BG243" s="488"/>
    </row>
    <row r="244" spans="1:59">
      <c r="A244" s="405">
        <f t="shared" si="39"/>
        <v>232</v>
      </c>
      <c r="B244" s="497" t="s">
        <v>129</v>
      </c>
      <c r="C244" s="498" t="s">
        <v>121</v>
      </c>
      <c r="D244" s="407" t="s">
        <v>294</v>
      </c>
      <c r="E244" s="407">
        <v>4</v>
      </c>
      <c r="F244" s="499" t="s">
        <v>121</v>
      </c>
      <c r="G244" s="409" t="s">
        <v>294</v>
      </c>
      <c r="H244" s="410">
        <v>4</v>
      </c>
      <c r="I244" s="410">
        <f>'СМР Приняты СК П7'!I244</f>
        <v>2.17</v>
      </c>
      <c r="J244" s="418" t="s">
        <v>606</v>
      </c>
      <c r="K244" s="418" t="s">
        <v>294</v>
      </c>
      <c r="L244" s="418">
        <v>1</v>
      </c>
      <c r="M244" s="410"/>
      <c r="N244" s="410"/>
      <c r="O244" s="410"/>
      <c r="P244" s="410"/>
      <c r="Q244" s="410"/>
      <c r="R244" s="410"/>
      <c r="S244" s="410"/>
      <c r="T244" s="410"/>
      <c r="U244" s="410"/>
      <c r="V244" s="410"/>
      <c r="W244" s="410"/>
      <c r="X244" s="410"/>
      <c r="Y244" s="410"/>
      <c r="Z244" s="411">
        <f t="shared" si="41"/>
        <v>0</v>
      </c>
      <c r="AA244" s="412">
        <f t="shared" si="45"/>
        <v>4</v>
      </c>
      <c r="AB244" s="413">
        <f t="shared" si="47"/>
        <v>4</v>
      </c>
      <c r="AC244" s="414"/>
      <c r="AD244" s="695">
        <f t="shared" si="40"/>
        <v>0</v>
      </c>
      <c r="AE244" s="474">
        <f t="shared" si="43"/>
        <v>0</v>
      </c>
      <c r="AF244" s="475">
        <f t="shared" si="44"/>
        <v>0</v>
      </c>
      <c r="AG244" s="487"/>
      <c r="AH244" s="488"/>
      <c r="AI244" s="488"/>
      <c r="AJ244" s="488"/>
      <c r="AK244" s="488"/>
      <c r="AL244" s="488"/>
      <c r="AM244" s="488"/>
      <c r="AN244" s="488"/>
      <c r="AO244" s="488"/>
      <c r="AP244" s="488"/>
      <c r="AQ244" s="488"/>
      <c r="AR244" s="488"/>
      <c r="AS244" s="488"/>
      <c r="AT244" s="488"/>
      <c r="AU244" s="488"/>
      <c r="AV244" s="488"/>
      <c r="AW244" s="488"/>
      <c r="AX244" s="488"/>
      <c r="AY244" s="488"/>
      <c r="AZ244" s="488"/>
      <c r="BA244" s="488"/>
      <c r="BB244" s="488"/>
      <c r="BC244" s="488"/>
      <c r="BD244" s="488"/>
      <c r="BE244" s="488"/>
      <c r="BF244" s="488"/>
      <c r="BG244" s="488"/>
    </row>
    <row r="245" spans="1:59" ht="30" collapsed="1">
      <c r="A245" s="405">
        <f t="shared" si="39"/>
        <v>233</v>
      </c>
      <c r="B245" s="497" t="s">
        <v>155</v>
      </c>
      <c r="C245" s="498" t="s">
        <v>156</v>
      </c>
      <c r="D245" s="407" t="s">
        <v>294</v>
      </c>
      <c r="E245" s="407">
        <v>1</v>
      </c>
      <c r="F245" s="499" t="s">
        <v>156</v>
      </c>
      <c r="G245" s="409" t="s">
        <v>294</v>
      </c>
      <c r="H245" s="410">
        <v>1</v>
      </c>
      <c r="I245" s="410">
        <f>'СМР Приняты СК П7'!I245</f>
        <v>0.72099999999999997</v>
      </c>
      <c r="J245" s="418" t="s">
        <v>607</v>
      </c>
      <c r="K245" s="418" t="s">
        <v>294</v>
      </c>
      <c r="L245" s="418">
        <v>2</v>
      </c>
      <c r="M245" s="410"/>
      <c r="N245" s="410"/>
      <c r="O245" s="410"/>
      <c r="P245" s="410"/>
      <c r="Q245" s="410"/>
      <c r="R245" s="410"/>
      <c r="S245" s="410"/>
      <c r="T245" s="410"/>
      <c r="U245" s="410"/>
      <c r="V245" s="410"/>
      <c r="W245" s="410"/>
      <c r="X245" s="410"/>
      <c r="Y245" s="410"/>
      <c r="Z245" s="411">
        <f t="shared" si="41"/>
        <v>0</v>
      </c>
      <c r="AA245" s="412">
        <f t="shared" si="45"/>
        <v>1</v>
      </c>
      <c r="AB245" s="413">
        <f t="shared" si="47"/>
        <v>1</v>
      </c>
      <c r="AC245" s="414"/>
      <c r="AD245" s="695">
        <f t="shared" si="40"/>
        <v>0</v>
      </c>
      <c r="AE245" s="474">
        <f t="shared" si="43"/>
        <v>0</v>
      </c>
      <c r="AF245" s="475">
        <f t="shared" si="44"/>
        <v>0</v>
      </c>
      <c r="AG245" s="487"/>
      <c r="AH245" s="488"/>
      <c r="AI245" s="488"/>
      <c r="AJ245" s="488"/>
      <c r="AK245" s="488"/>
      <c r="AL245" s="488"/>
      <c r="AM245" s="488"/>
      <c r="AN245" s="488"/>
      <c r="AO245" s="488"/>
      <c r="AP245" s="488"/>
      <c r="AQ245" s="488"/>
      <c r="AR245" s="488"/>
      <c r="AS245" s="488"/>
      <c r="AT245" s="488"/>
      <c r="AU245" s="488"/>
      <c r="AV245" s="488"/>
      <c r="AW245" s="488"/>
      <c r="AX245" s="488"/>
      <c r="AY245" s="488"/>
      <c r="AZ245" s="488"/>
      <c r="BA245" s="488"/>
      <c r="BB245" s="488"/>
      <c r="BC245" s="488"/>
      <c r="BD245" s="488"/>
      <c r="BE245" s="488"/>
      <c r="BF245" s="488"/>
      <c r="BG245" s="488"/>
    </row>
    <row r="246" spans="1:59" ht="30" hidden="1" outlineLevel="1">
      <c r="A246" s="405">
        <f t="shared" si="39"/>
        <v>234</v>
      </c>
      <c r="B246" s="497" t="s">
        <v>138</v>
      </c>
      <c r="C246" s="498" t="s">
        <v>139</v>
      </c>
      <c r="D246" s="407" t="s">
        <v>291</v>
      </c>
      <c r="E246" s="407">
        <v>400</v>
      </c>
      <c r="F246" s="499"/>
      <c r="G246" s="409"/>
      <c r="H246" s="410"/>
      <c r="I246" s="410">
        <f>'СМР Приняты СК П7'!I246</f>
        <v>0.29399999999999998</v>
      </c>
      <c r="J246" s="418"/>
      <c r="K246" s="418"/>
      <c r="L246" s="418">
        <v>4</v>
      </c>
      <c r="M246" s="410"/>
      <c r="N246" s="410"/>
      <c r="O246" s="410"/>
      <c r="P246" s="410"/>
      <c r="Q246" s="410"/>
      <c r="R246" s="410"/>
      <c r="S246" s="410"/>
      <c r="T246" s="410"/>
      <c r="U246" s="410"/>
      <c r="V246" s="410"/>
      <c r="W246" s="410"/>
      <c r="X246" s="410"/>
      <c r="Y246" s="410"/>
      <c r="Z246" s="411">
        <f t="shared" si="41"/>
        <v>0</v>
      </c>
      <c r="AA246" s="412"/>
      <c r="AB246" s="413">
        <f t="shared" si="47"/>
        <v>400</v>
      </c>
      <c r="AC246" s="414"/>
      <c r="AD246" s="695">
        <f t="shared" si="40"/>
        <v>0</v>
      </c>
      <c r="AE246" s="474">
        <f t="shared" si="43"/>
        <v>0</v>
      </c>
      <c r="AF246" s="475">
        <f t="shared" si="44"/>
        <v>0</v>
      </c>
      <c r="AG246" s="487"/>
      <c r="AH246" s="488"/>
      <c r="AI246" s="488"/>
      <c r="AJ246" s="488"/>
      <c r="AK246" s="488"/>
      <c r="AL246" s="488"/>
      <c r="AM246" s="488"/>
      <c r="AN246" s="488"/>
      <c r="AO246" s="488"/>
      <c r="AP246" s="488"/>
      <c r="AQ246" s="488"/>
      <c r="AR246" s="488"/>
      <c r="AS246" s="488"/>
      <c r="AT246" s="488"/>
      <c r="AU246" s="488"/>
      <c r="AV246" s="488"/>
      <c r="AW246" s="488"/>
      <c r="AX246" s="488"/>
      <c r="AY246" s="488"/>
      <c r="AZ246" s="488"/>
      <c r="BA246" s="488"/>
      <c r="BB246" s="488"/>
      <c r="BC246" s="488"/>
      <c r="BD246" s="488"/>
      <c r="BE246" s="488"/>
      <c r="BF246" s="488"/>
      <c r="BG246" s="488"/>
    </row>
    <row r="247" spans="1:59" ht="30" hidden="1" outlineLevel="1">
      <c r="A247" s="405">
        <f t="shared" si="39"/>
        <v>235</v>
      </c>
      <c r="B247" s="497" t="s">
        <v>157</v>
      </c>
      <c r="C247" s="498" t="s">
        <v>1025</v>
      </c>
      <c r="D247" s="407" t="s">
        <v>291</v>
      </c>
      <c r="E247" s="407">
        <v>400</v>
      </c>
      <c r="F247" s="499"/>
      <c r="G247" s="409"/>
      <c r="H247" s="410"/>
      <c r="I247" s="410">
        <f>'СМР Приняты СК П7'!I247</f>
        <v>0.75600000000000001</v>
      </c>
      <c r="J247" s="418"/>
      <c r="K247" s="418"/>
      <c r="L247" s="418"/>
      <c r="M247" s="410"/>
      <c r="N247" s="410"/>
      <c r="O247" s="410"/>
      <c r="P247" s="410"/>
      <c r="Q247" s="410"/>
      <c r="R247" s="410"/>
      <c r="S247" s="410"/>
      <c r="T247" s="410"/>
      <c r="U247" s="410"/>
      <c r="V247" s="410"/>
      <c r="W247" s="410"/>
      <c r="X247" s="410"/>
      <c r="Y247" s="410"/>
      <c r="Z247" s="411">
        <f t="shared" si="41"/>
        <v>0</v>
      </c>
      <c r="AA247" s="412"/>
      <c r="AB247" s="413">
        <f t="shared" si="47"/>
        <v>400</v>
      </c>
      <c r="AC247" s="414"/>
      <c r="AD247" s="695">
        <f t="shared" si="40"/>
        <v>0</v>
      </c>
      <c r="AE247" s="474">
        <f t="shared" si="43"/>
        <v>0</v>
      </c>
      <c r="AF247" s="475">
        <f t="shared" si="44"/>
        <v>0</v>
      </c>
      <c r="AG247" s="487"/>
      <c r="AH247" s="488"/>
      <c r="AI247" s="488"/>
      <c r="AJ247" s="488"/>
      <c r="AK247" s="488"/>
      <c r="AL247" s="488"/>
      <c r="AM247" s="488"/>
      <c r="AN247" s="488"/>
      <c r="AO247" s="488"/>
      <c r="AP247" s="488"/>
      <c r="AQ247" s="488"/>
      <c r="AR247" s="488"/>
      <c r="AS247" s="488"/>
      <c r="AT247" s="488"/>
      <c r="AU247" s="488"/>
      <c r="AV247" s="488"/>
      <c r="AW247" s="488"/>
      <c r="AX247" s="488"/>
      <c r="AY247" s="488"/>
      <c r="AZ247" s="488"/>
      <c r="BA247" s="488"/>
      <c r="BB247" s="488"/>
      <c r="BC247" s="488"/>
      <c r="BD247" s="488"/>
      <c r="BE247" s="488"/>
      <c r="BF247" s="488"/>
      <c r="BG247" s="488"/>
    </row>
    <row r="248" spans="1:59" hidden="1" outlineLevel="1">
      <c r="A248" s="405">
        <f t="shared" si="39"/>
        <v>236</v>
      </c>
      <c r="B248" s="497" t="s">
        <v>158</v>
      </c>
      <c r="C248" s="498" t="s">
        <v>159</v>
      </c>
      <c r="D248" s="407" t="s">
        <v>291</v>
      </c>
      <c r="E248" s="407">
        <v>400</v>
      </c>
      <c r="F248" s="499"/>
      <c r="G248" s="409"/>
      <c r="H248" s="410"/>
      <c r="I248" s="410">
        <f>'СМР Приняты СК П7'!I248</f>
        <v>0.63</v>
      </c>
      <c r="J248" s="418"/>
      <c r="K248" s="418"/>
      <c r="L248" s="418"/>
      <c r="M248" s="410"/>
      <c r="N248" s="410"/>
      <c r="O248" s="410"/>
      <c r="P248" s="410"/>
      <c r="Q248" s="410"/>
      <c r="R248" s="410"/>
      <c r="S248" s="410"/>
      <c r="T248" s="410"/>
      <c r="U248" s="410"/>
      <c r="V248" s="410"/>
      <c r="W248" s="410"/>
      <c r="X248" s="410"/>
      <c r="Y248" s="410"/>
      <c r="Z248" s="411">
        <f t="shared" si="41"/>
        <v>0</v>
      </c>
      <c r="AA248" s="412"/>
      <c r="AB248" s="413">
        <f t="shared" si="47"/>
        <v>400</v>
      </c>
      <c r="AC248" s="414"/>
      <c r="AD248" s="695">
        <f t="shared" si="40"/>
        <v>0</v>
      </c>
      <c r="AE248" s="474">
        <f t="shared" si="43"/>
        <v>0</v>
      </c>
      <c r="AF248" s="475">
        <f t="shared" si="44"/>
        <v>0</v>
      </c>
      <c r="AG248" s="487"/>
      <c r="AH248" s="488"/>
      <c r="AI248" s="488"/>
      <c r="AJ248" s="488"/>
      <c r="AK248" s="488"/>
      <c r="AL248" s="488"/>
      <c r="AM248" s="488"/>
      <c r="AN248" s="488"/>
      <c r="AO248" s="488"/>
      <c r="AP248" s="488"/>
      <c r="AQ248" s="488"/>
      <c r="AR248" s="488"/>
      <c r="AS248" s="488"/>
      <c r="AT248" s="488"/>
      <c r="AU248" s="488"/>
      <c r="AV248" s="488"/>
      <c r="AW248" s="488"/>
      <c r="AX248" s="488"/>
      <c r="AY248" s="488"/>
      <c r="AZ248" s="488"/>
      <c r="BA248" s="488"/>
      <c r="BB248" s="488"/>
      <c r="BC248" s="488"/>
      <c r="BD248" s="488"/>
      <c r="BE248" s="488"/>
      <c r="BF248" s="488"/>
      <c r="BG248" s="488"/>
    </row>
    <row r="249" spans="1:59" ht="30" collapsed="1">
      <c r="A249" s="405">
        <f t="shared" si="39"/>
        <v>237</v>
      </c>
      <c r="B249" s="497"/>
      <c r="C249" s="498"/>
      <c r="D249" s="407"/>
      <c r="E249" s="407"/>
      <c r="F249" s="499" t="s">
        <v>796</v>
      </c>
      <c r="G249" s="409" t="s">
        <v>291</v>
      </c>
      <c r="H249" s="410">
        <v>400</v>
      </c>
      <c r="I249" s="410">
        <f>'СМР Приняты СК П7'!I249</f>
        <v>0.76300000000000001</v>
      </c>
      <c r="J249" s="418" t="s">
        <v>608</v>
      </c>
      <c r="K249" s="418" t="s">
        <v>294</v>
      </c>
      <c r="L249" s="418"/>
      <c r="M249" s="410"/>
      <c r="N249" s="410"/>
      <c r="O249" s="410"/>
      <c r="P249" s="410"/>
      <c r="Q249" s="410"/>
      <c r="R249" s="410"/>
      <c r="S249" s="410"/>
      <c r="T249" s="410"/>
      <c r="U249" s="410"/>
      <c r="V249" s="410"/>
      <c r="W249" s="410"/>
      <c r="X249" s="410"/>
      <c r="Y249" s="410"/>
      <c r="Z249" s="411">
        <f t="shared" si="41"/>
        <v>0</v>
      </c>
      <c r="AA249" s="412">
        <f t="shared" si="45"/>
        <v>400</v>
      </c>
      <c r="AB249" s="413">
        <f t="shared" si="47"/>
        <v>0</v>
      </c>
      <c r="AC249" s="414"/>
      <c r="AD249" s="695">
        <f t="shared" si="40"/>
        <v>0</v>
      </c>
      <c r="AE249" s="474">
        <f t="shared" si="43"/>
        <v>0</v>
      </c>
      <c r="AF249" s="475">
        <f t="shared" si="44"/>
        <v>0</v>
      </c>
      <c r="AG249" s="487"/>
      <c r="AH249" s="488"/>
      <c r="AI249" s="488"/>
      <c r="AJ249" s="488"/>
      <c r="AK249" s="488"/>
      <c r="AL249" s="488"/>
      <c r="AM249" s="488"/>
      <c r="AN249" s="488"/>
      <c r="AO249" s="488"/>
      <c r="AP249" s="488"/>
      <c r="AQ249" s="488"/>
      <c r="AR249" s="488"/>
      <c r="AS249" s="488"/>
      <c r="AT249" s="488"/>
      <c r="AU249" s="488"/>
      <c r="AV249" s="488"/>
      <c r="AW249" s="488"/>
      <c r="AX249" s="488"/>
      <c r="AY249" s="488"/>
      <c r="AZ249" s="488"/>
      <c r="BA249" s="488"/>
      <c r="BB249" s="488"/>
      <c r="BC249" s="488"/>
      <c r="BD249" s="488"/>
      <c r="BE249" s="488"/>
      <c r="BF249" s="488"/>
      <c r="BG249" s="488"/>
    </row>
    <row r="250" spans="1:59" ht="30" hidden="1" outlineLevel="1">
      <c r="A250" s="405">
        <f t="shared" si="39"/>
        <v>238</v>
      </c>
      <c r="B250" s="497" t="s">
        <v>160</v>
      </c>
      <c r="C250" s="498" t="s">
        <v>1026</v>
      </c>
      <c r="D250" s="407" t="s">
        <v>291</v>
      </c>
      <c r="E250" s="407">
        <v>200</v>
      </c>
      <c r="F250" s="499"/>
      <c r="G250" s="409"/>
      <c r="H250" s="410"/>
      <c r="I250" s="410">
        <f>'СМР Приняты СК П7'!I250</f>
        <v>0.59899999999999998</v>
      </c>
      <c r="J250" s="418"/>
      <c r="K250" s="418"/>
      <c r="L250" s="418">
        <v>1</v>
      </c>
      <c r="M250" s="410"/>
      <c r="N250" s="410"/>
      <c r="O250" s="410"/>
      <c r="P250" s="410"/>
      <c r="Q250" s="410"/>
      <c r="R250" s="410"/>
      <c r="S250" s="410"/>
      <c r="T250" s="410"/>
      <c r="U250" s="410"/>
      <c r="V250" s="410"/>
      <c r="W250" s="410"/>
      <c r="X250" s="410"/>
      <c r="Y250" s="410"/>
      <c r="Z250" s="411">
        <f t="shared" si="41"/>
        <v>0</v>
      </c>
      <c r="AA250" s="412"/>
      <c r="AB250" s="413">
        <f t="shared" si="47"/>
        <v>200</v>
      </c>
      <c r="AC250" s="414"/>
      <c r="AD250" s="695">
        <f t="shared" si="40"/>
        <v>0</v>
      </c>
      <c r="AE250" s="474">
        <f t="shared" si="43"/>
        <v>0</v>
      </c>
      <c r="AF250" s="475">
        <f t="shared" si="44"/>
        <v>0</v>
      </c>
      <c r="AG250" s="487"/>
      <c r="AH250" s="488"/>
      <c r="AI250" s="488"/>
      <c r="AJ250" s="488"/>
      <c r="AK250" s="488"/>
      <c r="AL250" s="488"/>
      <c r="AM250" s="488"/>
      <c r="AN250" s="488"/>
      <c r="AO250" s="488"/>
      <c r="AP250" s="488"/>
      <c r="AQ250" s="488"/>
      <c r="AR250" s="488"/>
      <c r="AS250" s="488"/>
      <c r="AT250" s="488"/>
      <c r="AU250" s="488"/>
      <c r="AV250" s="488"/>
      <c r="AW250" s="488"/>
      <c r="AX250" s="488"/>
      <c r="AY250" s="488"/>
      <c r="AZ250" s="488"/>
      <c r="BA250" s="488"/>
      <c r="BB250" s="488"/>
      <c r="BC250" s="488"/>
      <c r="BD250" s="488"/>
      <c r="BE250" s="488"/>
      <c r="BF250" s="488"/>
      <c r="BG250" s="488"/>
    </row>
    <row r="251" spans="1:59" ht="30">
      <c r="A251" s="405">
        <f t="shared" si="39"/>
        <v>239</v>
      </c>
      <c r="B251" s="497"/>
      <c r="C251" s="498"/>
      <c r="D251" s="407"/>
      <c r="E251" s="407"/>
      <c r="F251" s="499" t="s">
        <v>797</v>
      </c>
      <c r="G251" s="409" t="s">
        <v>291</v>
      </c>
      <c r="H251" s="410">
        <v>20</v>
      </c>
      <c r="I251" s="410">
        <f>'СМР Приняты СК П7'!I251</f>
        <v>0.152</v>
      </c>
      <c r="J251" s="418" t="s">
        <v>798</v>
      </c>
      <c r="K251" s="418" t="s">
        <v>291</v>
      </c>
      <c r="L251" s="418"/>
      <c r="M251" s="410"/>
      <c r="N251" s="410"/>
      <c r="O251" s="410"/>
      <c r="P251" s="410"/>
      <c r="Q251" s="410"/>
      <c r="R251" s="410"/>
      <c r="S251" s="410"/>
      <c r="T251" s="410"/>
      <c r="U251" s="410"/>
      <c r="V251" s="410"/>
      <c r="W251" s="410"/>
      <c r="X251" s="410"/>
      <c r="Y251" s="410"/>
      <c r="Z251" s="411">
        <f t="shared" si="41"/>
        <v>0</v>
      </c>
      <c r="AA251" s="412">
        <f t="shared" si="45"/>
        <v>20</v>
      </c>
      <c r="AB251" s="413">
        <f t="shared" si="47"/>
        <v>0</v>
      </c>
      <c r="AC251" s="414"/>
      <c r="AD251" s="695">
        <f t="shared" si="40"/>
        <v>0</v>
      </c>
      <c r="AE251" s="474">
        <f t="shared" si="43"/>
        <v>0</v>
      </c>
      <c r="AF251" s="475">
        <f t="shared" si="44"/>
        <v>0</v>
      </c>
      <c r="AG251" s="487"/>
      <c r="AH251" s="488"/>
      <c r="AI251" s="488"/>
      <c r="AJ251" s="488"/>
      <c r="AK251" s="488"/>
      <c r="AL251" s="488"/>
      <c r="AM251" s="488"/>
      <c r="AN251" s="488"/>
      <c r="AO251" s="488"/>
      <c r="AP251" s="488"/>
      <c r="AQ251" s="488"/>
      <c r="AR251" s="488"/>
      <c r="AS251" s="488"/>
      <c r="AT251" s="488"/>
      <c r="AU251" s="488"/>
      <c r="AV251" s="488"/>
      <c r="AW251" s="488"/>
      <c r="AX251" s="488"/>
      <c r="AY251" s="488"/>
      <c r="AZ251" s="488"/>
      <c r="BA251" s="488"/>
      <c r="BB251" s="488"/>
      <c r="BC251" s="488"/>
      <c r="BD251" s="488"/>
      <c r="BE251" s="488"/>
      <c r="BF251" s="488"/>
      <c r="BG251" s="488"/>
    </row>
    <row r="252" spans="1:59" ht="30">
      <c r="A252" s="405">
        <f t="shared" si="39"/>
        <v>240</v>
      </c>
      <c r="B252" s="497" t="s">
        <v>1027</v>
      </c>
      <c r="C252" s="498" t="s">
        <v>161</v>
      </c>
      <c r="D252" s="407" t="s">
        <v>291</v>
      </c>
      <c r="E252" s="407">
        <v>200</v>
      </c>
      <c r="F252" s="499" t="s">
        <v>161</v>
      </c>
      <c r="G252" s="409" t="s">
        <v>291</v>
      </c>
      <c r="H252" s="410">
        <v>20</v>
      </c>
      <c r="I252" s="410">
        <f>'СМР Приняты СК П7'!I252</f>
        <v>0.129</v>
      </c>
      <c r="J252" s="418" t="s">
        <v>799</v>
      </c>
      <c r="K252" s="418" t="s">
        <v>291</v>
      </c>
      <c r="L252" s="418">
        <v>20</v>
      </c>
      <c r="M252" s="410"/>
      <c r="N252" s="410"/>
      <c r="O252" s="410"/>
      <c r="P252" s="410"/>
      <c r="Q252" s="410"/>
      <c r="R252" s="410"/>
      <c r="S252" s="410"/>
      <c r="T252" s="410"/>
      <c r="U252" s="410"/>
      <c r="V252" s="410"/>
      <c r="W252" s="410"/>
      <c r="X252" s="410"/>
      <c r="Y252" s="410"/>
      <c r="Z252" s="411">
        <f t="shared" si="41"/>
        <v>0</v>
      </c>
      <c r="AA252" s="412">
        <f t="shared" si="45"/>
        <v>20</v>
      </c>
      <c r="AB252" s="413">
        <f t="shared" si="47"/>
        <v>200</v>
      </c>
      <c r="AC252" s="414"/>
      <c r="AD252" s="695">
        <f t="shared" si="40"/>
        <v>0</v>
      </c>
      <c r="AE252" s="474">
        <f t="shared" si="43"/>
        <v>0</v>
      </c>
      <c r="AF252" s="475">
        <f t="shared" si="44"/>
        <v>0</v>
      </c>
      <c r="AG252" s="487"/>
      <c r="AH252" s="488"/>
      <c r="AI252" s="488"/>
      <c r="AJ252" s="488"/>
      <c r="AK252" s="488"/>
      <c r="AL252" s="488"/>
      <c r="AM252" s="488"/>
      <c r="AN252" s="488"/>
      <c r="AO252" s="488"/>
      <c r="AP252" s="488"/>
      <c r="AQ252" s="488"/>
      <c r="AR252" s="488"/>
      <c r="AS252" s="488"/>
      <c r="AT252" s="488"/>
      <c r="AU252" s="488"/>
      <c r="AV252" s="488"/>
      <c r="AW252" s="488"/>
      <c r="AX252" s="488"/>
      <c r="AY252" s="488"/>
      <c r="AZ252" s="488"/>
      <c r="BA252" s="488"/>
      <c r="BB252" s="488"/>
      <c r="BC252" s="488"/>
      <c r="BD252" s="488"/>
      <c r="BE252" s="488"/>
      <c r="BF252" s="488"/>
      <c r="BG252" s="488"/>
    </row>
    <row r="253" spans="1:59" ht="30">
      <c r="A253" s="405">
        <f t="shared" si="39"/>
        <v>241</v>
      </c>
      <c r="B253" s="497"/>
      <c r="C253" s="498"/>
      <c r="D253" s="407"/>
      <c r="E253" s="407"/>
      <c r="F253" s="499" t="s">
        <v>800</v>
      </c>
      <c r="G253" s="409" t="s">
        <v>294</v>
      </c>
      <c r="H253" s="410">
        <v>10</v>
      </c>
      <c r="I253" s="410">
        <f>'СМР Приняты СК П7'!I253</f>
        <v>0.129</v>
      </c>
      <c r="J253" s="418" t="s">
        <v>801</v>
      </c>
      <c r="K253" s="418" t="s">
        <v>482</v>
      </c>
      <c r="L253" s="418">
        <v>20</v>
      </c>
      <c r="M253" s="410"/>
      <c r="N253" s="410"/>
      <c r="O253" s="410"/>
      <c r="P253" s="410"/>
      <c r="Q253" s="410"/>
      <c r="R253" s="410"/>
      <c r="S253" s="410"/>
      <c r="T253" s="410"/>
      <c r="U253" s="410"/>
      <c r="V253" s="410"/>
      <c r="W253" s="410"/>
      <c r="X253" s="410"/>
      <c r="Y253" s="410"/>
      <c r="Z253" s="411">
        <f t="shared" si="41"/>
        <v>0</v>
      </c>
      <c r="AA253" s="412">
        <f t="shared" si="45"/>
        <v>10</v>
      </c>
      <c r="AB253" s="413">
        <f t="shared" si="47"/>
        <v>0</v>
      </c>
      <c r="AC253" s="414"/>
      <c r="AD253" s="695">
        <f t="shared" si="40"/>
        <v>0</v>
      </c>
      <c r="AE253" s="474">
        <f t="shared" si="43"/>
        <v>0</v>
      </c>
      <c r="AF253" s="475">
        <f t="shared" si="44"/>
        <v>0</v>
      </c>
      <c r="AG253" s="487"/>
      <c r="AH253" s="488"/>
      <c r="AI253" s="488"/>
      <c r="AJ253" s="488"/>
      <c r="AK253" s="488"/>
      <c r="AL253" s="488"/>
      <c r="AM253" s="488"/>
      <c r="AN253" s="488"/>
      <c r="AO253" s="488"/>
      <c r="AP253" s="488"/>
      <c r="AQ253" s="488"/>
      <c r="AR253" s="488"/>
      <c r="AS253" s="488"/>
      <c r="AT253" s="488"/>
      <c r="AU253" s="488"/>
      <c r="AV253" s="488"/>
      <c r="AW253" s="488"/>
      <c r="AX253" s="488"/>
      <c r="AY253" s="488"/>
      <c r="AZ253" s="488"/>
      <c r="BA253" s="488"/>
      <c r="BB253" s="488"/>
      <c r="BC253" s="488"/>
      <c r="BD253" s="488"/>
      <c r="BE253" s="488"/>
      <c r="BF253" s="488"/>
      <c r="BG253" s="488"/>
    </row>
    <row r="254" spans="1:59" s="759" customFormat="1">
      <c r="A254" s="405"/>
      <c r="B254" s="497"/>
      <c r="C254" s="498"/>
      <c r="D254" s="407"/>
      <c r="E254" s="407"/>
      <c r="F254" s="752" t="s">
        <v>1191</v>
      </c>
      <c r="G254" s="409"/>
      <c r="H254" s="410"/>
      <c r="I254" s="410"/>
      <c r="J254" s="418"/>
      <c r="K254" s="418"/>
      <c r="L254" s="418">
        <v>10</v>
      </c>
      <c r="M254" s="410"/>
      <c r="N254" s="410"/>
      <c r="O254" s="410"/>
      <c r="P254" s="410"/>
      <c r="Q254" s="410"/>
      <c r="R254" s="410"/>
      <c r="S254" s="410"/>
      <c r="T254" s="410"/>
      <c r="U254" s="410"/>
      <c r="V254" s="410"/>
      <c r="W254" s="410"/>
      <c r="X254" s="410"/>
      <c r="Y254" s="410"/>
      <c r="Z254" s="411"/>
      <c r="AA254" s="412"/>
      <c r="AB254" s="413"/>
      <c r="AC254" s="414"/>
      <c r="AD254" s="695"/>
      <c r="AE254" s="474"/>
      <c r="AF254" s="475"/>
      <c r="AG254" s="487"/>
      <c r="AH254" s="488"/>
      <c r="AI254" s="488"/>
      <c r="AJ254" s="488"/>
      <c r="AK254" s="488"/>
      <c r="AL254" s="488"/>
      <c r="AM254" s="488"/>
      <c r="AN254" s="488"/>
      <c r="AO254" s="488"/>
      <c r="AP254" s="488"/>
      <c r="AQ254" s="488"/>
      <c r="AR254" s="488"/>
      <c r="AS254" s="488"/>
      <c r="AT254" s="488"/>
      <c r="AU254" s="488"/>
      <c r="AV254" s="488"/>
      <c r="AW254" s="488"/>
      <c r="AX254" s="488"/>
      <c r="AY254" s="488"/>
      <c r="AZ254" s="488"/>
      <c r="BA254" s="488"/>
      <c r="BB254" s="488"/>
      <c r="BC254" s="488"/>
      <c r="BD254" s="488"/>
      <c r="BE254" s="488"/>
      <c r="BF254" s="488"/>
      <c r="BG254" s="488"/>
    </row>
    <row r="255" spans="1:59" s="65" customFormat="1">
      <c r="A255" s="397">
        <f>A253+1</f>
        <v>242</v>
      </c>
      <c r="B255" s="501"/>
      <c r="C255" s="502" t="s">
        <v>162</v>
      </c>
      <c r="D255" s="423"/>
      <c r="E255" s="423"/>
      <c r="F255" s="503" t="s">
        <v>162</v>
      </c>
      <c r="G255" s="424"/>
      <c r="H255" s="425"/>
      <c r="I255" s="425"/>
      <c r="J255" s="425"/>
      <c r="K255" s="425"/>
      <c r="L255" s="425"/>
      <c r="M255" s="425"/>
      <c r="N255" s="425"/>
      <c r="O255" s="425"/>
      <c r="P255" s="425"/>
      <c r="Q255" s="425"/>
      <c r="R255" s="425"/>
      <c r="S255" s="425"/>
      <c r="T255" s="425"/>
      <c r="U255" s="425"/>
      <c r="V255" s="425"/>
      <c r="W255" s="425"/>
      <c r="X255" s="425"/>
      <c r="Y255" s="425"/>
      <c r="Z255" s="426"/>
      <c r="AA255" s="427"/>
      <c r="AB255" s="424"/>
      <c r="AC255" s="428"/>
      <c r="AD255" s="697">
        <f t="shared" si="40"/>
        <v>0</v>
      </c>
      <c r="AE255" s="476"/>
      <c r="AF255" s="477"/>
      <c r="AG255" s="485"/>
      <c r="AH255" s="486"/>
      <c r="AI255" s="486"/>
      <c r="AJ255" s="486"/>
      <c r="AK255" s="486"/>
      <c r="AL255" s="486"/>
      <c r="AM255" s="486"/>
      <c r="AN255" s="486"/>
      <c r="AO255" s="486"/>
      <c r="AP255" s="486"/>
      <c r="AQ255" s="486"/>
      <c r="AR255" s="486"/>
      <c r="AS255" s="486"/>
      <c r="AT255" s="486"/>
      <c r="AU255" s="486"/>
      <c r="AV255" s="486"/>
      <c r="AW255" s="486"/>
      <c r="AX255" s="486"/>
      <c r="AY255" s="486"/>
      <c r="AZ255" s="486"/>
      <c r="BA255" s="486"/>
      <c r="BB255" s="486"/>
      <c r="BC255" s="486"/>
      <c r="BD255" s="486"/>
      <c r="BE255" s="486"/>
      <c r="BF255" s="486"/>
      <c r="BG255" s="486"/>
    </row>
    <row r="256" spans="1:59" ht="30">
      <c r="A256" s="405">
        <f t="shared" si="39"/>
        <v>243</v>
      </c>
      <c r="B256" s="497" t="s">
        <v>132</v>
      </c>
      <c r="C256" s="498" t="s">
        <v>133</v>
      </c>
      <c r="D256" s="407" t="s">
        <v>294</v>
      </c>
      <c r="E256" s="407">
        <v>1</v>
      </c>
      <c r="F256" s="499" t="s">
        <v>133</v>
      </c>
      <c r="G256" s="409" t="s">
        <v>294</v>
      </c>
      <c r="H256" s="410">
        <v>1</v>
      </c>
      <c r="I256" s="410">
        <f>'СМР Приняты СК П7'!I256</f>
        <v>0.58799999999999997</v>
      </c>
      <c r="J256" s="418" t="s">
        <v>601</v>
      </c>
      <c r="K256" s="418" t="s">
        <v>294</v>
      </c>
      <c r="L256" s="418"/>
      <c r="M256" s="410"/>
      <c r="N256" s="410"/>
      <c r="O256" s="410"/>
      <c r="P256" s="410"/>
      <c r="Q256" s="410"/>
      <c r="R256" s="410"/>
      <c r="S256" s="410"/>
      <c r="T256" s="410"/>
      <c r="U256" s="410"/>
      <c r="V256" s="410"/>
      <c r="W256" s="410"/>
      <c r="X256" s="410"/>
      <c r="Y256" s="410"/>
      <c r="Z256" s="411">
        <f t="shared" si="41"/>
        <v>0</v>
      </c>
      <c r="AA256" s="412">
        <f t="shared" si="45"/>
        <v>1</v>
      </c>
      <c r="AB256" s="413">
        <f t="shared" ref="AB256:AB261" si="48">E256-Z256</f>
        <v>1</v>
      </c>
      <c r="AC256" s="414"/>
      <c r="AD256" s="695">
        <f t="shared" si="40"/>
        <v>0</v>
      </c>
      <c r="AE256" s="474">
        <f t="shared" si="43"/>
        <v>0</v>
      </c>
      <c r="AF256" s="475">
        <f t="shared" si="44"/>
        <v>0</v>
      </c>
      <c r="AG256" s="487"/>
      <c r="AH256" s="488"/>
      <c r="AI256" s="488"/>
      <c r="AJ256" s="488"/>
      <c r="AK256" s="488"/>
      <c r="AL256" s="488"/>
      <c r="AM256" s="488"/>
      <c r="AN256" s="488"/>
      <c r="AO256" s="488"/>
      <c r="AP256" s="488"/>
      <c r="AQ256" s="488"/>
      <c r="AR256" s="488"/>
      <c r="AS256" s="488"/>
      <c r="AT256" s="488"/>
      <c r="AU256" s="488"/>
      <c r="AV256" s="488"/>
      <c r="AW256" s="488"/>
      <c r="AX256" s="488"/>
      <c r="AY256" s="488"/>
      <c r="AZ256" s="488"/>
      <c r="BA256" s="488"/>
      <c r="BB256" s="488"/>
      <c r="BC256" s="488"/>
      <c r="BD256" s="488"/>
      <c r="BE256" s="488"/>
      <c r="BF256" s="488"/>
      <c r="BG256" s="488"/>
    </row>
    <row r="257" spans="1:59" ht="30">
      <c r="A257" s="405">
        <f t="shared" si="39"/>
        <v>244</v>
      </c>
      <c r="B257" s="497" t="s">
        <v>132</v>
      </c>
      <c r="C257" s="498" t="s">
        <v>133</v>
      </c>
      <c r="D257" s="407" t="s">
        <v>294</v>
      </c>
      <c r="E257" s="407">
        <v>1</v>
      </c>
      <c r="F257" s="499" t="s">
        <v>133</v>
      </c>
      <c r="G257" s="409" t="s">
        <v>294</v>
      </c>
      <c r="H257" s="410">
        <v>1</v>
      </c>
      <c r="I257" s="410">
        <f>'СМР Приняты СК П7'!I257</f>
        <v>0.58799999999999997</v>
      </c>
      <c r="J257" s="418" t="s">
        <v>610</v>
      </c>
      <c r="K257" s="418" t="s">
        <v>294</v>
      </c>
      <c r="L257" s="418">
        <v>1</v>
      </c>
      <c r="M257" s="410"/>
      <c r="N257" s="410"/>
      <c r="O257" s="410"/>
      <c r="P257" s="410"/>
      <c r="Q257" s="410"/>
      <c r="R257" s="410"/>
      <c r="S257" s="410"/>
      <c r="T257" s="410"/>
      <c r="U257" s="410"/>
      <c r="V257" s="410"/>
      <c r="W257" s="410"/>
      <c r="X257" s="410"/>
      <c r="Y257" s="410"/>
      <c r="Z257" s="411">
        <f t="shared" si="41"/>
        <v>0</v>
      </c>
      <c r="AA257" s="412">
        <f t="shared" si="45"/>
        <v>1</v>
      </c>
      <c r="AB257" s="413">
        <f t="shared" si="48"/>
        <v>1</v>
      </c>
      <c r="AC257" s="414"/>
      <c r="AD257" s="695">
        <f t="shared" si="40"/>
        <v>0</v>
      </c>
      <c r="AE257" s="474">
        <f t="shared" si="43"/>
        <v>0</v>
      </c>
      <c r="AF257" s="475">
        <f t="shared" si="44"/>
        <v>0</v>
      </c>
      <c r="AG257" s="487"/>
      <c r="AH257" s="488"/>
      <c r="AI257" s="488"/>
      <c r="AJ257" s="488"/>
      <c r="AK257" s="488"/>
      <c r="AL257" s="488"/>
      <c r="AM257" s="488"/>
      <c r="AN257" s="488"/>
      <c r="AO257" s="488"/>
      <c r="AP257" s="488"/>
      <c r="AQ257" s="488"/>
      <c r="AR257" s="488"/>
      <c r="AS257" s="488"/>
      <c r="AT257" s="488"/>
      <c r="AU257" s="488"/>
      <c r="AV257" s="488"/>
      <c r="AW257" s="488"/>
      <c r="AX257" s="488"/>
      <c r="AY257" s="488"/>
      <c r="AZ257" s="488"/>
      <c r="BA257" s="488"/>
      <c r="BB257" s="488"/>
      <c r="BC257" s="488"/>
      <c r="BD257" s="488"/>
      <c r="BE257" s="488"/>
      <c r="BF257" s="488"/>
      <c r="BG257" s="488"/>
    </row>
    <row r="258" spans="1:59" ht="45">
      <c r="A258" s="405">
        <f t="shared" si="39"/>
        <v>245</v>
      </c>
      <c r="B258" s="497" t="s">
        <v>163</v>
      </c>
      <c r="C258" s="498" t="s">
        <v>164</v>
      </c>
      <c r="D258" s="407" t="s">
        <v>291</v>
      </c>
      <c r="E258" s="407">
        <v>40</v>
      </c>
      <c r="F258" s="499" t="s">
        <v>164</v>
      </c>
      <c r="G258" s="409" t="s">
        <v>291</v>
      </c>
      <c r="H258" s="410">
        <v>40</v>
      </c>
      <c r="I258" s="410">
        <f>'СМР Приняты СК П7'!I258</f>
        <v>0.13200000000000001</v>
      </c>
      <c r="J258" s="418" t="s">
        <v>611</v>
      </c>
      <c r="K258" s="418" t="s">
        <v>291</v>
      </c>
      <c r="L258" s="418">
        <v>1</v>
      </c>
      <c r="M258" s="410"/>
      <c r="N258" s="410"/>
      <c r="O258" s="410"/>
      <c r="P258" s="410"/>
      <c r="Q258" s="410"/>
      <c r="R258" s="410"/>
      <c r="S258" s="410"/>
      <c r="T258" s="410"/>
      <c r="U258" s="410"/>
      <c r="V258" s="410"/>
      <c r="W258" s="410"/>
      <c r="X258" s="410"/>
      <c r="Y258" s="410"/>
      <c r="Z258" s="411">
        <f t="shared" si="41"/>
        <v>0</v>
      </c>
      <c r="AA258" s="412">
        <f t="shared" si="45"/>
        <v>40</v>
      </c>
      <c r="AB258" s="413">
        <f t="shared" si="48"/>
        <v>40</v>
      </c>
      <c r="AC258" s="414"/>
      <c r="AD258" s="695">
        <f t="shared" si="40"/>
        <v>0</v>
      </c>
      <c r="AE258" s="474">
        <f t="shared" si="43"/>
        <v>0</v>
      </c>
      <c r="AF258" s="475">
        <f t="shared" si="44"/>
        <v>0</v>
      </c>
      <c r="AG258" s="487"/>
      <c r="AH258" s="488"/>
      <c r="AI258" s="488"/>
      <c r="AJ258" s="488"/>
      <c r="AK258" s="488"/>
      <c r="AL258" s="488"/>
      <c r="AM258" s="488"/>
      <c r="AN258" s="488"/>
      <c r="AO258" s="488"/>
      <c r="AP258" s="488"/>
      <c r="AQ258" s="488"/>
      <c r="AR258" s="488"/>
      <c r="AS258" s="488"/>
      <c r="AT258" s="488"/>
      <c r="AU258" s="488"/>
      <c r="AV258" s="488"/>
      <c r="AW258" s="488"/>
      <c r="AX258" s="488"/>
      <c r="AY258" s="488"/>
      <c r="AZ258" s="488"/>
      <c r="BA258" s="488"/>
      <c r="BB258" s="488"/>
      <c r="BC258" s="488"/>
      <c r="BD258" s="488"/>
      <c r="BE258" s="488"/>
      <c r="BF258" s="488"/>
      <c r="BG258" s="488"/>
    </row>
    <row r="259" spans="1:59" ht="60">
      <c r="A259" s="405">
        <f t="shared" si="39"/>
        <v>246</v>
      </c>
      <c r="B259" s="497" t="s">
        <v>144</v>
      </c>
      <c r="C259" s="498" t="s">
        <v>145</v>
      </c>
      <c r="D259" s="407" t="s">
        <v>291</v>
      </c>
      <c r="E259" s="407">
        <v>54</v>
      </c>
      <c r="F259" s="499" t="s">
        <v>145</v>
      </c>
      <c r="G259" s="409" t="s">
        <v>291</v>
      </c>
      <c r="H259" s="410">
        <v>54</v>
      </c>
      <c r="I259" s="410">
        <f>'СМР Приняты СК П7'!I259</f>
        <v>0.13200000000000001</v>
      </c>
      <c r="J259" s="418" t="s">
        <v>612</v>
      </c>
      <c r="K259" s="418" t="s">
        <v>291</v>
      </c>
      <c r="L259" s="418">
        <v>40</v>
      </c>
      <c r="M259" s="410"/>
      <c r="N259" s="410"/>
      <c r="O259" s="410"/>
      <c r="P259" s="410"/>
      <c r="Q259" s="410"/>
      <c r="R259" s="410"/>
      <c r="S259" s="410"/>
      <c r="T259" s="410"/>
      <c r="U259" s="410"/>
      <c r="V259" s="410"/>
      <c r="W259" s="410"/>
      <c r="X259" s="410"/>
      <c r="Y259" s="410"/>
      <c r="Z259" s="411">
        <f t="shared" si="41"/>
        <v>0</v>
      </c>
      <c r="AA259" s="412">
        <f t="shared" si="45"/>
        <v>54</v>
      </c>
      <c r="AB259" s="413">
        <f t="shared" si="48"/>
        <v>54</v>
      </c>
      <c r="AC259" s="414"/>
      <c r="AD259" s="695">
        <f t="shared" si="40"/>
        <v>0</v>
      </c>
      <c r="AE259" s="474">
        <f t="shared" si="43"/>
        <v>0</v>
      </c>
      <c r="AF259" s="475">
        <f t="shared" si="44"/>
        <v>0</v>
      </c>
      <c r="AG259" s="487"/>
      <c r="AH259" s="488"/>
      <c r="AI259" s="488"/>
      <c r="AJ259" s="488"/>
      <c r="AK259" s="488"/>
      <c r="AL259" s="488"/>
      <c r="AM259" s="488"/>
      <c r="AN259" s="488"/>
      <c r="AO259" s="488"/>
      <c r="AP259" s="488"/>
      <c r="AQ259" s="488"/>
      <c r="AR259" s="488"/>
      <c r="AS259" s="488"/>
      <c r="AT259" s="488"/>
      <c r="AU259" s="488"/>
      <c r="AV259" s="488"/>
      <c r="AW259" s="488"/>
      <c r="AX259" s="488"/>
      <c r="AY259" s="488"/>
      <c r="AZ259" s="488"/>
      <c r="BA259" s="488"/>
      <c r="BB259" s="488"/>
      <c r="BC259" s="488"/>
      <c r="BD259" s="488"/>
      <c r="BE259" s="488"/>
      <c r="BF259" s="488"/>
      <c r="BG259" s="488"/>
    </row>
    <row r="260" spans="1:59" ht="60">
      <c r="A260" s="405">
        <f t="shared" si="39"/>
        <v>247</v>
      </c>
      <c r="B260" s="497" t="s">
        <v>140</v>
      </c>
      <c r="C260" s="498" t="s">
        <v>141</v>
      </c>
      <c r="D260" s="407" t="s">
        <v>291</v>
      </c>
      <c r="E260" s="407">
        <v>660</v>
      </c>
      <c r="F260" s="499" t="s">
        <v>141</v>
      </c>
      <c r="G260" s="409" t="s">
        <v>291</v>
      </c>
      <c r="H260" s="410">
        <v>660</v>
      </c>
      <c r="I260" s="410">
        <f>'СМР Приняты СК П7'!I260</f>
        <v>0.17100000000000001</v>
      </c>
      <c r="J260" s="418" t="s">
        <v>613</v>
      </c>
      <c r="K260" s="418" t="s">
        <v>291</v>
      </c>
      <c r="L260" s="418">
        <v>54</v>
      </c>
      <c r="M260" s="410"/>
      <c r="N260" s="410"/>
      <c r="O260" s="410"/>
      <c r="P260" s="410"/>
      <c r="Q260" s="410"/>
      <c r="R260" s="410"/>
      <c r="S260" s="410"/>
      <c r="T260" s="410"/>
      <c r="U260" s="410"/>
      <c r="V260" s="410"/>
      <c r="W260" s="410"/>
      <c r="X260" s="410"/>
      <c r="Y260" s="410"/>
      <c r="Z260" s="411">
        <f t="shared" si="41"/>
        <v>0</v>
      </c>
      <c r="AA260" s="412">
        <f t="shared" si="45"/>
        <v>660</v>
      </c>
      <c r="AB260" s="413">
        <f t="shared" si="48"/>
        <v>660</v>
      </c>
      <c r="AC260" s="414"/>
      <c r="AD260" s="695">
        <f t="shared" si="40"/>
        <v>0</v>
      </c>
      <c r="AE260" s="474">
        <f t="shared" si="43"/>
        <v>0</v>
      </c>
      <c r="AF260" s="475">
        <f t="shared" si="44"/>
        <v>0</v>
      </c>
      <c r="AG260" s="487"/>
      <c r="AH260" s="488"/>
      <c r="AI260" s="488"/>
      <c r="AJ260" s="488"/>
      <c r="AK260" s="488"/>
      <c r="AL260" s="488"/>
      <c r="AM260" s="488"/>
      <c r="AN260" s="488"/>
      <c r="AO260" s="488"/>
      <c r="AP260" s="488"/>
      <c r="AQ260" s="488"/>
      <c r="AR260" s="488"/>
      <c r="AS260" s="488"/>
      <c r="AT260" s="488"/>
      <c r="AU260" s="488"/>
      <c r="AV260" s="488"/>
      <c r="AW260" s="488"/>
      <c r="AX260" s="488"/>
      <c r="AY260" s="488"/>
      <c r="AZ260" s="488"/>
      <c r="BA260" s="488"/>
      <c r="BB260" s="488"/>
      <c r="BC260" s="488"/>
      <c r="BD260" s="488"/>
      <c r="BE260" s="488"/>
      <c r="BF260" s="488"/>
      <c r="BG260" s="488"/>
    </row>
    <row r="261" spans="1:59" ht="30">
      <c r="A261" s="405">
        <f t="shared" si="39"/>
        <v>248</v>
      </c>
      <c r="B261" s="497"/>
      <c r="C261" s="498"/>
      <c r="D261" s="407"/>
      <c r="E261" s="407"/>
      <c r="F261" s="500" t="s">
        <v>609</v>
      </c>
      <c r="G261" s="417" t="s">
        <v>294</v>
      </c>
      <c r="H261" s="418">
        <v>8</v>
      </c>
      <c r="I261" s="418">
        <f>'СМР Приняты СК П7'!I261</f>
        <v>0.13200000000000001</v>
      </c>
      <c r="J261" s="418" t="s">
        <v>614</v>
      </c>
      <c r="K261" s="418" t="s">
        <v>294</v>
      </c>
      <c r="L261" s="418">
        <v>660</v>
      </c>
      <c r="M261" s="410"/>
      <c r="N261" s="410"/>
      <c r="O261" s="410"/>
      <c r="P261" s="410"/>
      <c r="Q261" s="410"/>
      <c r="R261" s="410"/>
      <c r="S261" s="410"/>
      <c r="T261" s="410"/>
      <c r="U261" s="410"/>
      <c r="V261" s="410"/>
      <c r="W261" s="410"/>
      <c r="X261" s="410"/>
      <c r="Y261" s="410"/>
      <c r="Z261" s="411">
        <f t="shared" si="41"/>
        <v>0</v>
      </c>
      <c r="AA261" s="412"/>
      <c r="AB261" s="413">
        <f t="shared" si="48"/>
        <v>0</v>
      </c>
      <c r="AC261" s="414"/>
      <c r="AD261" s="695">
        <f t="shared" si="40"/>
        <v>0</v>
      </c>
      <c r="AE261" s="474">
        <f t="shared" si="43"/>
        <v>0</v>
      </c>
      <c r="AF261" s="475">
        <f t="shared" si="44"/>
        <v>0</v>
      </c>
      <c r="AG261" s="487"/>
      <c r="AH261" s="488"/>
      <c r="AI261" s="488"/>
      <c r="AJ261" s="488"/>
      <c r="AK261" s="488"/>
      <c r="AL261" s="488"/>
      <c r="AM261" s="488"/>
      <c r="AN261" s="488"/>
      <c r="AO261" s="488"/>
      <c r="AP261" s="488"/>
      <c r="AQ261" s="488"/>
      <c r="AR261" s="488"/>
      <c r="AS261" s="488"/>
      <c r="AT261" s="488"/>
      <c r="AU261" s="488"/>
      <c r="AV261" s="488"/>
      <c r="AW261" s="488"/>
      <c r="AX261" s="488"/>
      <c r="AY261" s="488"/>
      <c r="AZ261" s="488"/>
      <c r="BA261" s="488"/>
      <c r="BB261" s="488"/>
      <c r="BC261" s="488"/>
      <c r="BD261" s="488"/>
      <c r="BE261" s="488"/>
      <c r="BF261" s="488"/>
      <c r="BG261" s="488"/>
    </row>
    <row r="262" spans="1:59" s="759" customFormat="1">
      <c r="A262" s="405"/>
      <c r="B262" s="497"/>
      <c r="C262" s="498"/>
      <c r="D262" s="407"/>
      <c r="E262" s="407"/>
      <c r="F262" s="752" t="s">
        <v>1191</v>
      </c>
      <c r="G262" s="417"/>
      <c r="H262" s="418"/>
      <c r="I262" s="418"/>
      <c r="J262" s="418"/>
      <c r="K262" s="418"/>
      <c r="L262" s="418">
        <v>8</v>
      </c>
      <c r="M262" s="410"/>
      <c r="N262" s="410"/>
      <c r="O262" s="410"/>
      <c r="P262" s="410"/>
      <c r="Q262" s="410"/>
      <c r="R262" s="410"/>
      <c r="S262" s="410"/>
      <c r="T262" s="410"/>
      <c r="U262" s="410"/>
      <c r="V262" s="410"/>
      <c r="W262" s="410"/>
      <c r="X262" s="410"/>
      <c r="Y262" s="410"/>
      <c r="Z262" s="411"/>
      <c r="AA262" s="412"/>
      <c r="AB262" s="413"/>
      <c r="AC262" s="414"/>
      <c r="AD262" s="695"/>
      <c r="AE262" s="474"/>
      <c r="AF262" s="475"/>
      <c r="AG262" s="487"/>
      <c r="AH262" s="488"/>
      <c r="AI262" s="488"/>
      <c r="AJ262" s="488"/>
      <c r="AK262" s="488"/>
      <c r="AL262" s="488"/>
      <c r="AM262" s="488"/>
      <c r="AN262" s="488"/>
      <c r="AO262" s="488"/>
      <c r="AP262" s="488"/>
      <c r="AQ262" s="488"/>
      <c r="AR262" s="488"/>
      <c r="AS262" s="488"/>
      <c r="AT262" s="488"/>
      <c r="AU262" s="488"/>
      <c r="AV262" s="488"/>
      <c r="AW262" s="488"/>
      <c r="AX262" s="488"/>
      <c r="AY262" s="488"/>
      <c r="AZ262" s="488"/>
      <c r="BA262" s="488"/>
      <c r="BB262" s="488"/>
      <c r="BC262" s="488"/>
      <c r="BD262" s="488"/>
      <c r="BE262" s="488"/>
      <c r="BF262" s="488"/>
      <c r="BG262" s="488"/>
    </row>
    <row r="263" spans="1:59" s="65" customFormat="1">
      <c r="A263" s="397">
        <f>A261+1</f>
        <v>249</v>
      </c>
      <c r="B263" s="501"/>
      <c r="C263" s="502" t="s">
        <v>165</v>
      </c>
      <c r="D263" s="423"/>
      <c r="E263" s="423"/>
      <c r="F263" s="503" t="s">
        <v>165</v>
      </c>
      <c r="G263" s="424"/>
      <c r="H263" s="425"/>
      <c r="I263" s="425"/>
      <c r="J263" s="425"/>
      <c r="K263" s="425"/>
      <c r="L263" s="425"/>
      <c r="M263" s="425"/>
      <c r="N263" s="425"/>
      <c r="O263" s="425"/>
      <c r="P263" s="425"/>
      <c r="Q263" s="425"/>
      <c r="R263" s="425"/>
      <c r="S263" s="425"/>
      <c r="T263" s="425"/>
      <c r="U263" s="425"/>
      <c r="V263" s="425"/>
      <c r="W263" s="425"/>
      <c r="X263" s="425"/>
      <c r="Y263" s="425"/>
      <c r="Z263" s="426"/>
      <c r="AA263" s="427"/>
      <c r="AB263" s="424"/>
      <c r="AC263" s="428"/>
      <c r="AD263" s="697">
        <f t="shared" si="40"/>
        <v>0</v>
      </c>
      <c r="AE263" s="476"/>
      <c r="AF263" s="477"/>
      <c r="AG263" s="485"/>
      <c r="AH263" s="486"/>
      <c r="AI263" s="486"/>
      <c r="AJ263" s="486"/>
      <c r="AK263" s="486"/>
      <c r="AL263" s="486"/>
      <c r="AM263" s="486"/>
      <c r="AN263" s="486"/>
      <c r="AO263" s="486"/>
      <c r="AP263" s="486"/>
      <c r="AQ263" s="486"/>
      <c r="AR263" s="486"/>
      <c r="AS263" s="486"/>
      <c r="AT263" s="486"/>
      <c r="AU263" s="486"/>
      <c r="AV263" s="486"/>
      <c r="AW263" s="486"/>
      <c r="AX263" s="486"/>
      <c r="AY263" s="486"/>
      <c r="AZ263" s="486"/>
      <c r="BA263" s="486"/>
      <c r="BB263" s="486"/>
      <c r="BC263" s="486"/>
      <c r="BD263" s="486"/>
      <c r="BE263" s="486"/>
      <c r="BF263" s="486"/>
      <c r="BG263" s="486"/>
    </row>
    <row r="264" spans="1:59">
      <c r="A264" s="405">
        <f t="shared" si="39"/>
        <v>250</v>
      </c>
      <c r="B264" s="497" t="s">
        <v>166</v>
      </c>
      <c r="C264" s="498" t="s">
        <v>167</v>
      </c>
      <c r="D264" s="407" t="s">
        <v>294</v>
      </c>
      <c r="E264" s="407">
        <v>17</v>
      </c>
      <c r="F264" s="499" t="s">
        <v>167</v>
      </c>
      <c r="G264" s="409" t="s">
        <v>294</v>
      </c>
      <c r="H264" s="418">
        <v>0</v>
      </c>
      <c r="I264" s="418">
        <f>'СМР Приняты СК П7'!I264</f>
        <v>4.13</v>
      </c>
      <c r="J264" s="410"/>
      <c r="K264" s="410" t="s">
        <v>294</v>
      </c>
      <c r="L264" s="410"/>
      <c r="M264" s="410"/>
      <c r="N264" s="410"/>
      <c r="O264" s="410"/>
      <c r="P264" s="410"/>
      <c r="Q264" s="410"/>
      <c r="R264" s="410"/>
      <c r="S264" s="410"/>
      <c r="T264" s="410"/>
      <c r="U264" s="410"/>
      <c r="V264" s="410"/>
      <c r="W264" s="410"/>
      <c r="X264" s="410"/>
      <c r="Y264" s="410"/>
      <c r="Z264" s="411">
        <f t="shared" si="41"/>
        <v>0</v>
      </c>
      <c r="AA264" s="412">
        <f t="shared" si="45"/>
        <v>0</v>
      </c>
      <c r="AB264" s="413">
        <f t="shared" ref="AB264:AB269" si="49">E264-Z264</f>
        <v>17</v>
      </c>
      <c r="AC264" s="414"/>
      <c r="AD264" s="695">
        <f t="shared" si="40"/>
        <v>0</v>
      </c>
      <c r="AE264" s="474">
        <f t="shared" si="43"/>
        <v>0</v>
      </c>
      <c r="AF264" s="475">
        <f t="shared" si="44"/>
        <v>0</v>
      </c>
      <c r="AG264" s="487"/>
      <c r="AH264" s="488"/>
      <c r="AI264" s="488"/>
      <c r="AJ264" s="488"/>
      <c r="AK264" s="488"/>
      <c r="AL264" s="488"/>
      <c r="AM264" s="488"/>
      <c r="AN264" s="488"/>
      <c r="AO264" s="488"/>
      <c r="AP264" s="488"/>
      <c r="AQ264" s="488"/>
      <c r="AR264" s="488"/>
      <c r="AS264" s="488"/>
      <c r="AT264" s="488"/>
      <c r="AU264" s="488"/>
      <c r="AV264" s="488"/>
      <c r="AW264" s="488"/>
      <c r="AX264" s="488"/>
      <c r="AY264" s="488"/>
      <c r="AZ264" s="488"/>
      <c r="BA264" s="488"/>
      <c r="BB264" s="488"/>
      <c r="BC264" s="488"/>
      <c r="BD264" s="488"/>
      <c r="BE264" s="488"/>
      <c r="BF264" s="488"/>
      <c r="BG264" s="488"/>
    </row>
    <row r="265" spans="1:59" ht="30">
      <c r="A265" s="405">
        <f t="shared" si="39"/>
        <v>251</v>
      </c>
      <c r="B265" s="497" t="s">
        <v>155</v>
      </c>
      <c r="C265" s="498" t="s">
        <v>156</v>
      </c>
      <c r="D265" s="407" t="s">
        <v>294</v>
      </c>
      <c r="E265" s="407">
        <v>3</v>
      </c>
      <c r="F265" s="499" t="s">
        <v>156</v>
      </c>
      <c r="G265" s="409" t="s">
        <v>294</v>
      </c>
      <c r="H265" s="418">
        <v>0</v>
      </c>
      <c r="I265" s="418">
        <f>'СМР Приняты СК П7'!I265</f>
        <v>0.72099999999999997</v>
      </c>
      <c r="J265" s="410"/>
      <c r="K265" s="410" t="s">
        <v>294</v>
      </c>
      <c r="L265" s="410"/>
      <c r="M265" s="410"/>
      <c r="N265" s="410"/>
      <c r="O265" s="410"/>
      <c r="P265" s="410"/>
      <c r="Q265" s="410"/>
      <c r="R265" s="410"/>
      <c r="S265" s="410"/>
      <c r="T265" s="410"/>
      <c r="U265" s="410"/>
      <c r="V265" s="410"/>
      <c r="W265" s="410"/>
      <c r="X265" s="410"/>
      <c r="Y265" s="410"/>
      <c r="Z265" s="411">
        <f t="shared" si="41"/>
        <v>0</v>
      </c>
      <c r="AA265" s="412">
        <f t="shared" si="45"/>
        <v>0</v>
      </c>
      <c r="AB265" s="413">
        <f t="shared" si="49"/>
        <v>3</v>
      </c>
      <c r="AC265" s="414"/>
      <c r="AD265" s="695">
        <f t="shared" si="40"/>
        <v>0</v>
      </c>
      <c r="AE265" s="474">
        <f t="shared" si="43"/>
        <v>0</v>
      </c>
      <c r="AF265" s="475">
        <f t="shared" si="44"/>
        <v>0</v>
      </c>
      <c r="AG265" s="487"/>
      <c r="AH265" s="488"/>
      <c r="AI265" s="488"/>
      <c r="AJ265" s="488"/>
      <c r="AK265" s="488"/>
      <c r="AL265" s="488"/>
      <c r="AM265" s="488"/>
      <c r="AN265" s="488"/>
      <c r="AO265" s="488"/>
      <c r="AP265" s="488"/>
      <c r="AQ265" s="488"/>
      <c r="AR265" s="488"/>
      <c r="AS265" s="488"/>
      <c r="AT265" s="488"/>
      <c r="AU265" s="488"/>
      <c r="AV265" s="488"/>
      <c r="AW265" s="488"/>
      <c r="AX265" s="488"/>
      <c r="AY265" s="488"/>
      <c r="AZ265" s="488"/>
      <c r="BA265" s="488"/>
      <c r="BB265" s="488"/>
      <c r="BC265" s="488"/>
      <c r="BD265" s="488"/>
      <c r="BE265" s="488"/>
      <c r="BF265" s="488"/>
      <c r="BG265" s="488"/>
    </row>
    <row r="266" spans="1:59" ht="30">
      <c r="A266" s="405">
        <f t="shared" si="39"/>
        <v>252</v>
      </c>
      <c r="B266" s="497" t="s">
        <v>155</v>
      </c>
      <c r="C266" s="498" t="s">
        <v>156</v>
      </c>
      <c r="D266" s="407" t="s">
        <v>294</v>
      </c>
      <c r="E266" s="407">
        <v>2</v>
      </c>
      <c r="F266" s="499" t="s">
        <v>156</v>
      </c>
      <c r="G266" s="409" t="s">
        <v>294</v>
      </c>
      <c r="H266" s="418">
        <v>0</v>
      </c>
      <c r="I266" s="418">
        <f>'СМР Приняты СК П7'!I266</f>
        <v>0.72099999999999997</v>
      </c>
      <c r="J266" s="410"/>
      <c r="K266" s="410" t="s">
        <v>294</v>
      </c>
      <c r="L266" s="410"/>
      <c r="M266" s="410"/>
      <c r="N266" s="410"/>
      <c r="O266" s="410"/>
      <c r="P266" s="410"/>
      <c r="Q266" s="410"/>
      <c r="R266" s="410"/>
      <c r="S266" s="410"/>
      <c r="T266" s="410"/>
      <c r="U266" s="410"/>
      <c r="V266" s="410"/>
      <c r="W266" s="410"/>
      <c r="X266" s="410"/>
      <c r="Y266" s="410"/>
      <c r="Z266" s="411">
        <f t="shared" si="41"/>
        <v>0</v>
      </c>
      <c r="AA266" s="412">
        <f t="shared" si="45"/>
        <v>0</v>
      </c>
      <c r="AB266" s="413">
        <f t="shared" si="49"/>
        <v>2</v>
      </c>
      <c r="AC266" s="414"/>
      <c r="AD266" s="695">
        <f t="shared" si="40"/>
        <v>0</v>
      </c>
      <c r="AE266" s="474">
        <f t="shared" si="43"/>
        <v>0</v>
      </c>
      <c r="AF266" s="475">
        <f t="shared" si="44"/>
        <v>0</v>
      </c>
      <c r="AG266" s="487"/>
      <c r="AH266" s="488"/>
      <c r="AI266" s="488"/>
      <c r="AJ266" s="488"/>
      <c r="AK266" s="488"/>
      <c r="AL266" s="488"/>
      <c r="AM266" s="488"/>
      <c r="AN266" s="488"/>
      <c r="AO266" s="488"/>
      <c r="AP266" s="488"/>
      <c r="AQ266" s="488"/>
      <c r="AR266" s="488"/>
      <c r="AS266" s="488"/>
      <c r="AT266" s="488"/>
      <c r="AU266" s="488"/>
      <c r="AV266" s="488"/>
      <c r="AW266" s="488"/>
      <c r="AX266" s="488"/>
      <c r="AY266" s="488"/>
      <c r="AZ266" s="488"/>
      <c r="BA266" s="488"/>
      <c r="BB266" s="488"/>
      <c r="BC266" s="488"/>
      <c r="BD266" s="488"/>
      <c r="BE266" s="488"/>
      <c r="BF266" s="488"/>
      <c r="BG266" s="488"/>
    </row>
    <row r="267" spans="1:59">
      <c r="A267" s="405">
        <f t="shared" si="39"/>
        <v>253</v>
      </c>
      <c r="B267" s="497" t="s">
        <v>168</v>
      </c>
      <c r="C267" s="498" t="s">
        <v>169</v>
      </c>
      <c r="D267" s="407" t="s">
        <v>294</v>
      </c>
      <c r="E267" s="407">
        <v>1</v>
      </c>
      <c r="F267" s="499" t="s">
        <v>169</v>
      </c>
      <c r="G267" s="409" t="s">
        <v>294</v>
      </c>
      <c r="H267" s="418">
        <v>0</v>
      </c>
      <c r="I267" s="418">
        <f>'СМР Приняты СК П7'!I267</f>
        <v>1.4419999999999999</v>
      </c>
      <c r="J267" s="410"/>
      <c r="K267" s="410" t="s">
        <v>294</v>
      </c>
      <c r="L267" s="410"/>
      <c r="M267" s="410"/>
      <c r="N267" s="410"/>
      <c r="O267" s="410"/>
      <c r="P267" s="410"/>
      <c r="Q267" s="410"/>
      <c r="R267" s="410"/>
      <c r="S267" s="410"/>
      <c r="T267" s="410"/>
      <c r="U267" s="410"/>
      <c r="V267" s="410"/>
      <c r="W267" s="410"/>
      <c r="X267" s="410"/>
      <c r="Y267" s="410"/>
      <c r="Z267" s="411">
        <f t="shared" si="41"/>
        <v>0</v>
      </c>
      <c r="AA267" s="412">
        <f t="shared" si="45"/>
        <v>0</v>
      </c>
      <c r="AB267" s="413">
        <f t="shared" si="49"/>
        <v>1</v>
      </c>
      <c r="AC267" s="414"/>
      <c r="AD267" s="695">
        <f t="shared" si="40"/>
        <v>0</v>
      </c>
      <c r="AE267" s="474">
        <f t="shared" si="43"/>
        <v>0</v>
      </c>
      <c r="AF267" s="475">
        <f t="shared" si="44"/>
        <v>0</v>
      </c>
      <c r="AG267" s="487"/>
      <c r="AH267" s="488"/>
      <c r="AI267" s="488"/>
      <c r="AJ267" s="488"/>
      <c r="AK267" s="488"/>
      <c r="AL267" s="488"/>
      <c r="AM267" s="488"/>
      <c r="AN267" s="488"/>
      <c r="AO267" s="488"/>
      <c r="AP267" s="488"/>
      <c r="AQ267" s="488"/>
      <c r="AR267" s="488"/>
      <c r="AS267" s="488"/>
      <c r="AT267" s="488"/>
      <c r="AU267" s="488"/>
      <c r="AV267" s="488"/>
      <c r="AW267" s="488"/>
      <c r="AX267" s="488"/>
      <c r="AY267" s="488"/>
      <c r="AZ267" s="488"/>
      <c r="BA267" s="488"/>
      <c r="BB267" s="488"/>
      <c r="BC267" s="488"/>
      <c r="BD267" s="488"/>
      <c r="BE267" s="488"/>
      <c r="BF267" s="488"/>
      <c r="BG267" s="488"/>
    </row>
    <row r="268" spans="1:59" ht="45">
      <c r="A268" s="405">
        <f t="shared" si="39"/>
        <v>254</v>
      </c>
      <c r="B268" s="497" t="s">
        <v>140</v>
      </c>
      <c r="C268" s="498" t="s">
        <v>141</v>
      </c>
      <c r="D268" s="407" t="s">
        <v>291</v>
      </c>
      <c r="E268" s="407">
        <v>900</v>
      </c>
      <c r="F268" s="499" t="s">
        <v>141</v>
      </c>
      <c r="G268" s="409" t="s">
        <v>291</v>
      </c>
      <c r="H268" s="418">
        <v>0</v>
      </c>
      <c r="I268" s="418">
        <f>'СМР Приняты СК П7'!I268</f>
        <v>0.17100000000000001</v>
      </c>
      <c r="J268" s="410"/>
      <c r="K268" s="410" t="s">
        <v>291</v>
      </c>
      <c r="L268" s="410"/>
      <c r="M268" s="410"/>
      <c r="N268" s="410"/>
      <c r="O268" s="410"/>
      <c r="P268" s="410"/>
      <c r="Q268" s="410"/>
      <c r="R268" s="410"/>
      <c r="S268" s="410"/>
      <c r="T268" s="410"/>
      <c r="U268" s="410"/>
      <c r="V268" s="410"/>
      <c r="W268" s="410"/>
      <c r="X268" s="410"/>
      <c r="Y268" s="410"/>
      <c r="Z268" s="411">
        <f t="shared" si="41"/>
        <v>0</v>
      </c>
      <c r="AA268" s="412">
        <f t="shared" si="45"/>
        <v>0</v>
      </c>
      <c r="AB268" s="413">
        <f t="shared" si="49"/>
        <v>900</v>
      </c>
      <c r="AC268" s="414"/>
      <c r="AD268" s="695">
        <f t="shared" si="40"/>
        <v>0</v>
      </c>
      <c r="AE268" s="474">
        <f t="shared" si="43"/>
        <v>0</v>
      </c>
      <c r="AF268" s="475">
        <f t="shared" si="44"/>
        <v>0</v>
      </c>
      <c r="AG268" s="487"/>
      <c r="AH268" s="488"/>
      <c r="AI268" s="488"/>
      <c r="AJ268" s="488"/>
      <c r="AK268" s="488"/>
      <c r="AL268" s="488"/>
      <c r="AM268" s="488"/>
      <c r="AN268" s="488"/>
      <c r="AO268" s="488"/>
      <c r="AP268" s="488"/>
      <c r="AQ268" s="488"/>
      <c r="AR268" s="488"/>
      <c r="AS268" s="488"/>
      <c r="AT268" s="488"/>
      <c r="AU268" s="488"/>
      <c r="AV268" s="488"/>
      <c r="AW268" s="488"/>
      <c r="AX268" s="488"/>
      <c r="AY268" s="488"/>
      <c r="AZ268" s="488"/>
      <c r="BA268" s="488"/>
      <c r="BB268" s="488"/>
      <c r="BC268" s="488"/>
      <c r="BD268" s="488"/>
      <c r="BE268" s="488"/>
      <c r="BF268" s="488"/>
      <c r="BG268" s="488"/>
    </row>
    <row r="269" spans="1:59" ht="45">
      <c r="A269" s="405">
        <f t="shared" si="39"/>
        <v>255</v>
      </c>
      <c r="B269" s="497" t="s">
        <v>140</v>
      </c>
      <c r="C269" s="498" t="s">
        <v>141</v>
      </c>
      <c r="D269" s="407" t="s">
        <v>291</v>
      </c>
      <c r="E269" s="407">
        <v>750</v>
      </c>
      <c r="F269" s="499" t="s">
        <v>141</v>
      </c>
      <c r="G269" s="409" t="s">
        <v>291</v>
      </c>
      <c r="H269" s="418">
        <v>0</v>
      </c>
      <c r="I269" s="418">
        <f>'СМР Приняты СК П7'!I269</f>
        <v>0.17100000000000001</v>
      </c>
      <c r="J269" s="410"/>
      <c r="K269" s="410" t="s">
        <v>291</v>
      </c>
      <c r="L269" s="410"/>
      <c r="M269" s="410"/>
      <c r="N269" s="410"/>
      <c r="O269" s="410"/>
      <c r="P269" s="410"/>
      <c r="Q269" s="410"/>
      <c r="R269" s="410"/>
      <c r="S269" s="410"/>
      <c r="T269" s="410"/>
      <c r="U269" s="410"/>
      <c r="V269" s="410"/>
      <c r="W269" s="410"/>
      <c r="X269" s="410"/>
      <c r="Y269" s="410"/>
      <c r="Z269" s="411">
        <f t="shared" si="41"/>
        <v>0</v>
      </c>
      <c r="AA269" s="412">
        <f t="shared" si="45"/>
        <v>0</v>
      </c>
      <c r="AB269" s="413">
        <f t="shared" si="49"/>
        <v>750</v>
      </c>
      <c r="AC269" s="414"/>
      <c r="AD269" s="695">
        <f t="shared" si="40"/>
        <v>0</v>
      </c>
      <c r="AE269" s="474">
        <f t="shared" si="43"/>
        <v>0</v>
      </c>
      <c r="AF269" s="475">
        <f t="shared" si="44"/>
        <v>0</v>
      </c>
      <c r="AG269" s="487"/>
      <c r="AH269" s="488"/>
      <c r="AI269" s="488"/>
      <c r="AJ269" s="488"/>
      <c r="AK269" s="488"/>
      <c r="AL269" s="488"/>
      <c r="AM269" s="488"/>
      <c r="AN269" s="488"/>
      <c r="AO269" s="488"/>
      <c r="AP269" s="488"/>
      <c r="AQ269" s="488"/>
      <c r="AR269" s="488"/>
      <c r="AS269" s="488"/>
      <c r="AT269" s="488"/>
      <c r="AU269" s="488"/>
      <c r="AV269" s="488"/>
      <c r="AW269" s="488"/>
      <c r="AX269" s="488"/>
      <c r="AY269" s="488"/>
      <c r="AZ269" s="488"/>
      <c r="BA269" s="488"/>
      <c r="BB269" s="488"/>
      <c r="BC269" s="488"/>
      <c r="BD269" s="488"/>
      <c r="BE269" s="488"/>
      <c r="BF269" s="488"/>
      <c r="BG269" s="488"/>
    </row>
    <row r="270" spans="1:59" s="759" customFormat="1">
      <c r="A270" s="405"/>
      <c r="B270" s="497"/>
      <c r="C270" s="498"/>
      <c r="D270" s="407"/>
      <c r="E270" s="407"/>
      <c r="F270" s="752" t="s">
        <v>1191</v>
      </c>
      <c r="G270" s="409"/>
      <c r="H270" s="418"/>
      <c r="I270" s="418"/>
      <c r="J270" s="410"/>
      <c r="K270" s="410"/>
      <c r="L270" s="410"/>
      <c r="M270" s="410"/>
      <c r="N270" s="410"/>
      <c r="O270" s="410"/>
      <c r="P270" s="410"/>
      <c r="Q270" s="410"/>
      <c r="R270" s="410"/>
      <c r="S270" s="410"/>
      <c r="T270" s="410"/>
      <c r="U270" s="410"/>
      <c r="V270" s="410"/>
      <c r="W270" s="410"/>
      <c r="X270" s="410"/>
      <c r="Y270" s="410"/>
      <c r="Z270" s="411"/>
      <c r="AA270" s="412"/>
      <c r="AB270" s="413"/>
      <c r="AC270" s="414"/>
      <c r="AD270" s="695"/>
      <c r="AE270" s="474"/>
      <c r="AF270" s="475"/>
      <c r="AG270" s="487"/>
      <c r="AH270" s="488"/>
      <c r="AI270" s="488"/>
      <c r="AJ270" s="488"/>
      <c r="AK270" s="488"/>
      <c r="AL270" s="488"/>
      <c r="AM270" s="488"/>
      <c r="AN270" s="488"/>
      <c r="AO270" s="488"/>
      <c r="AP270" s="488"/>
      <c r="AQ270" s="488"/>
      <c r="AR270" s="488"/>
      <c r="AS270" s="488"/>
      <c r="AT270" s="488"/>
      <c r="AU270" s="488"/>
      <c r="AV270" s="488"/>
      <c r="AW270" s="488"/>
      <c r="AX270" s="488"/>
      <c r="AY270" s="488"/>
      <c r="AZ270" s="488"/>
      <c r="BA270" s="488"/>
      <c r="BB270" s="488"/>
      <c r="BC270" s="488"/>
      <c r="BD270" s="488"/>
      <c r="BE270" s="488"/>
      <c r="BF270" s="488"/>
      <c r="BG270" s="488"/>
    </row>
    <row r="271" spans="1:59" s="158" customFormat="1">
      <c r="A271" s="447">
        <f>A269+1</f>
        <v>256</v>
      </c>
      <c r="B271" s="501"/>
      <c r="C271" s="502" t="s">
        <v>423</v>
      </c>
      <c r="D271" s="423"/>
      <c r="E271" s="423"/>
      <c r="F271" s="504" t="s">
        <v>423</v>
      </c>
      <c r="G271" s="448"/>
      <c r="H271" s="449"/>
      <c r="I271" s="449"/>
      <c r="J271" s="449"/>
      <c r="K271" s="449"/>
      <c r="L271" s="449"/>
      <c r="M271" s="449"/>
      <c r="N271" s="449"/>
      <c r="O271" s="449"/>
      <c r="P271" s="449"/>
      <c r="Q271" s="449"/>
      <c r="R271" s="449"/>
      <c r="S271" s="449"/>
      <c r="T271" s="449"/>
      <c r="U271" s="449"/>
      <c r="V271" s="449"/>
      <c r="W271" s="449"/>
      <c r="X271" s="449"/>
      <c r="Y271" s="449"/>
      <c r="Z271" s="450"/>
      <c r="AA271" s="451"/>
      <c r="AB271" s="448"/>
      <c r="AC271" s="452"/>
      <c r="AD271" s="703">
        <f t="shared" si="40"/>
        <v>0</v>
      </c>
      <c r="AE271" s="480"/>
      <c r="AF271" s="481"/>
      <c r="AG271" s="493"/>
      <c r="AH271" s="494"/>
      <c r="AI271" s="494"/>
      <c r="AJ271" s="494"/>
      <c r="AK271" s="494"/>
      <c r="AL271" s="494"/>
      <c r="AM271" s="494"/>
      <c r="AN271" s="494"/>
      <c r="AO271" s="494"/>
      <c r="AP271" s="494"/>
      <c r="AQ271" s="494"/>
      <c r="AR271" s="494"/>
      <c r="AS271" s="494"/>
      <c r="AT271" s="494"/>
      <c r="AU271" s="494"/>
      <c r="AV271" s="494"/>
      <c r="AW271" s="494"/>
      <c r="AX271" s="494"/>
      <c r="AY271" s="494"/>
      <c r="AZ271" s="494"/>
      <c r="BA271" s="494"/>
      <c r="BB271" s="494"/>
      <c r="BC271" s="494"/>
      <c r="BD271" s="494"/>
      <c r="BE271" s="494"/>
      <c r="BF271" s="494"/>
      <c r="BG271" s="494"/>
    </row>
    <row r="272" spans="1:59" ht="30">
      <c r="A272" s="405">
        <f t="shared" si="39"/>
        <v>257</v>
      </c>
      <c r="B272" s="497"/>
      <c r="C272" s="498"/>
      <c r="D272" s="407"/>
      <c r="E272" s="407"/>
      <c r="F272" s="500" t="s">
        <v>336</v>
      </c>
      <c r="G272" s="417" t="s">
        <v>294</v>
      </c>
      <c r="H272" s="418">
        <v>17</v>
      </c>
      <c r="I272" s="418">
        <f>'СМР Приняты СК П7'!I272</f>
        <v>4.13</v>
      </c>
      <c r="J272" s="418" t="s">
        <v>802</v>
      </c>
      <c r="K272" s="418" t="s">
        <v>294</v>
      </c>
      <c r="L272" s="418"/>
      <c r="M272" s="410"/>
      <c r="N272" s="410"/>
      <c r="O272" s="410"/>
      <c r="P272" s="410"/>
      <c r="Q272" s="410"/>
      <c r="R272" s="410"/>
      <c r="S272" s="410"/>
      <c r="T272" s="410"/>
      <c r="U272" s="410"/>
      <c r="V272" s="410"/>
      <c r="W272" s="410"/>
      <c r="X272" s="410"/>
      <c r="Y272" s="410"/>
      <c r="Z272" s="419">
        <f t="shared" si="41"/>
        <v>0</v>
      </c>
      <c r="AA272" s="420">
        <f t="shared" ref="AA272:AA303" si="50">H272-Z272</f>
        <v>17</v>
      </c>
      <c r="AB272" s="413">
        <f t="shared" ref="AB272:AB303" si="51">E272-Z272</f>
        <v>0</v>
      </c>
      <c r="AC272" s="414"/>
      <c r="AD272" s="695">
        <f t="shared" si="40"/>
        <v>0</v>
      </c>
      <c r="AE272" s="474">
        <f t="shared" si="43"/>
        <v>0</v>
      </c>
      <c r="AF272" s="475">
        <f t="shared" si="44"/>
        <v>0</v>
      </c>
      <c r="AG272" s="487"/>
      <c r="AH272" s="488"/>
      <c r="AI272" s="488"/>
      <c r="AJ272" s="488"/>
      <c r="AK272" s="488"/>
      <c r="AL272" s="488"/>
      <c r="AM272" s="488"/>
      <c r="AN272" s="488"/>
      <c r="AO272" s="488"/>
      <c r="AP272" s="488"/>
      <c r="AQ272" s="488"/>
      <c r="AR272" s="488"/>
      <c r="AS272" s="488"/>
      <c r="AT272" s="488"/>
      <c r="AU272" s="488"/>
      <c r="AV272" s="488"/>
      <c r="AW272" s="488"/>
      <c r="AX272" s="488"/>
      <c r="AY272" s="488"/>
      <c r="AZ272" s="488"/>
      <c r="BA272" s="488"/>
      <c r="BB272" s="488"/>
      <c r="BC272" s="488"/>
      <c r="BD272" s="488"/>
      <c r="BE272" s="488"/>
      <c r="BF272" s="488"/>
      <c r="BG272" s="488"/>
    </row>
    <row r="273" spans="1:59">
      <c r="A273" s="405">
        <f t="shared" si="39"/>
        <v>258</v>
      </c>
      <c r="B273" s="497"/>
      <c r="C273" s="498"/>
      <c r="D273" s="407"/>
      <c r="E273" s="407"/>
      <c r="F273" s="500" t="s">
        <v>803</v>
      </c>
      <c r="G273" s="417" t="s">
        <v>294</v>
      </c>
      <c r="H273" s="418">
        <v>17</v>
      </c>
      <c r="I273" s="418">
        <f>'СМР Приняты СК П7'!I273</f>
        <v>0.25600000000000001</v>
      </c>
      <c r="J273" s="418" t="s">
        <v>804</v>
      </c>
      <c r="K273" s="418" t="s">
        <v>294</v>
      </c>
      <c r="L273" s="418">
        <v>17</v>
      </c>
      <c r="M273" s="410"/>
      <c r="N273" s="410"/>
      <c r="O273" s="410"/>
      <c r="P273" s="410"/>
      <c r="Q273" s="410"/>
      <c r="R273" s="410"/>
      <c r="S273" s="410"/>
      <c r="T273" s="410"/>
      <c r="U273" s="410"/>
      <c r="V273" s="410"/>
      <c r="W273" s="410"/>
      <c r="X273" s="410"/>
      <c r="Y273" s="410"/>
      <c r="Z273" s="419">
        <f t="shared" si="41"/>
        <v>0</v>
      </c>
      <c r="AA273" s="420">
        <f t="shared" si="50"/>
        <v>17</v>
      </c>
      <c r="AB273" s="413">
        <f t="shared" si="51"/>
        <v>0</v>
      </c>
      <c r="AC273" s="414"/>
      <c r="AD273" s="695">
        <f t="shared" si="40"/>
        <v>0</v>
      </c>
      <c r="AE273" s="474">
        <f t="shared" si="43"/>
        <v>0</v>
      </c>
      <c r="AF273" s="475">
        <f t="shared" si="44"/>
        <v>0</v>
      </c>
      <c r="AG273" s="487"/>
      <c r="AH273" s="488"/>
      <c r="AI273" s="488"/>
      <c r="AJ273" s="488"/>
      <c r="AK273" s="488"/>
      <c r="AL273" s="488"/>
      <c r="AM273" s="488"/>
      <c r="AN273" s="488"/>
      <c r="AO273" s="488"/>
      <c r="AP273" s="488"/>
      <c r="AQ273" s="488"/>
      <c r="AR273" s="488"/>
      <c r="AS273" s="488"/>
      <c r="AT273" s="488"/>
      <c r="AU273" s="488"/>
      <c r="AV273" s="488"/>
      <c r="AW273" s="488"/>
      <c r="AX273" s="488"/>
      <c r="AY273" s="488"/>
      <c r="AZ273" s="488"/>
      <c r="BA273" s="488"/>
      <c r="BB273" s="488"/>
      <c r="BC273" s="488"/>
      <c r="BD273" s="488"/>
      <c r="BE273" s="488"/>
      <c r="BF273" s="488"/>
      <c r="BG273" s="488"/>
    </row>
    <row r="274" spans="1:59" ht="45">
      <c r="A274" s="405">
        <f t="shared" ref="A274:A338" si="52">A273+1</f>
        <v>259</v>
      </c>
      <c r="B274" s="497"/>
      <c r="C274" s="498"/>
      <c r="D274" s="407"/>
      <c r="E274" s="407"/>
      <c r="F274" s="500" t="s">
        <v>177</v>
      </c>
      <c r="G274" s="417" t="s">
        <v>294</v>
      </c>
      <c r="H274" s="418">
        <v>17</v>
      </c>
      <c r="I274" s="418">
        <f>'СМР Приняты СК П7'!I274</f>
        <v>0.7</v>
      </c>
      <c r="J274" s="418" t="s">
        <v>805</v>
      </c>
      <c r="K274" s="418" t="s">
        <v>294</v>
      </c>
      <c r="L274" s="418">
        <v>17</v>
      </c>
      <c r="M274" s="410"/>
      <c r="N274" s="410"/>
      <c r="O274" s="410"/>
      <c r="P274" s="410"/>
      <c r="Q274" s="410"/>
      <c r="R274" s="410"/>
      <c r="S274" s="410"/>
      <c r="T274" s="410"/>
      <c r="U274" s="410"/>
      <c r="V274" s="410"/>
      <c r="W274" s="410"/>
      <c r="X274" s="410"/>
      <c r="Y274" s="410"/>
      <c r="Z274" s="419">
        <f t="shared" si="41"/>
        <v>0</v>
      </c>
      <c r="AA274" s="420">
        <f t="shared" si="50"/>
        <v>17</v>
      </c>
      <c r="AB274" s="413">
        <f t="shared" si="51"/>
        <v>0</v>
      </c>
      <c r="AC274" s="414"/>
      <c r="AD274" s="695">
        <f t="shared" ref="AD274:AD338" si="53">AE274*I274</f>
        <v>0</v>
      </c>
      <c r="AE274" s="474">
        <f t="shared" ref="AE274:AE338" si="54">SUM(AG274:BG274)</f>
        <v>0</v>
      </c>
      <c r="AF274" s="475">
        <f t="shared" ref="AF274:AF338" si="55">Z274-AE274</f>
        <v>0</v>
      </c>
      <c r="AG274" s="487"/>
      <c r="AH274" s="488"/>
      <c r="AI274" s="488"/>
      <c r="AJ274" s="488"/>
      <c r="AK274" s="488"/>
      <c r="AL274" s="488"/>
      <c r="AM274" s="488"/>
      <c r="AN274" s="488"/>
      <c r="AO274" s="488"/>
      <c r="AP274" s="488"/>
      <c r="AQ274" s="488"/>
      <c r="AR274" s="488"/>
      <c r="AS274" s="488"/>
      <c r="AT274" s="488"/>
      <c r="AU274" s="488"/>
      <c r="AV274" s="488"/>
      <c r="AW274" s="488"/>
      <c r="AX274" s="488"/>
      <c r="AY274" s="488"/>
      <c r="AZ274" s="488"/>
      <c r="BA274" s="488"/>
      <c r="BB274" s="488"/>
      <c r="BC274" s="488"/>
      <c r="BD274" s="488"/>
      <c r="BE274" s="488"/>
      <c r="BF274" s="488"/>
      <c r="BG274" s="488"/>
    </row>
    <row r="275" spans="1:59">
      <c r="A275" s="405">
        <f t="shared" si="52"/>
        <v>260</v>
      </c>
      <c r="B275" s="497"/>
      <c r="C275" s="498"/>
      <c r="D275" s="407"/>
      <c r="E275" s="407"/>
      <c r="F275" s="500" t="s">
        <v>806</v>
      </c>
      <c r="G275" s="417" t="s">
        <v>294</v>
      </c>
      <c r="H275" s="418">
        <v>17</v>
      </c>
      <c r="I275" s="418">
        <f>'СМР Приняты СК П7'!I275</f>
        <v>0.25600000000000001</v>
      </c>
      <c r="J275" s="418" t="s">
        <v>807</v>
      </c>
      <c r="K275" s="418" t="s">
        <v>294</v>
      </c>
      <c r="L275" s="418">
        <v>17</v>
      </c>
      <c r="M275" s="410"/>
      <c r="N275" s="410"/>
      <c r="O275" s="410"/>
      <c r="P275" s="410"/>
      <c r="Q275" s="410"/>
      <c r="R275" s="410"/>
      <c r="S275" s="410"/>
      <c r="T275" s="410"/>
      <c r="U275" s="410"/>
      <c r="V275" s="410"/>
      <c r="W275" s="410"/>
      <c r="X275" s="410"/>
      <c r="Y275" s="410"/>
      <c r="Z275" s="419">
        <f t="shared" si="41"/>
        <v>0</v>
      </c>
      <c r="AA275" s="420">
        <f t="shared" si="50"/>
        <v>17</v>
      </c>
      <c r="AB275" s="413">
        <f t="shared" si="51"/>
        <v>0</v>
      </c>
      <c r="AC275" s="414"/>
      <c r="AD275" s="695">
        <f t="shared" si="53"/>
        <v>0</v>
      </c>
      <c r="AE275" s="474">
        <f t="shared" si="54"/>
        <v>0</v>
      </c>
      <c r="AF275" s="475">
        <f t="shared" si="55"/>
        <v>0</v>
      </c>
      <c r="AG275" s="487"/>
      <c r="AH275" s="488"/>
      <c r="AI275" s="488"/>
      <c r="AJ275" s="488"/>
      <c r="AK275" s="488"/>
      <c r="AL275" s="488"/>
      <c r="AM275" s="488"/>
      <c r="AN275" s="488"/>
      <c r="AO275" s="488"/>
      <c r="AP275" s="488"/>
      <c r="AQ275" s="488"/>
      <c r="AR275" s="488"/>
      <c r="AS275" s="488"/>
      <c r="AT275" s="488"/>
      <c r="AU275" s="488"/>
      <c r="AV275" s="488"/>
      <c r="AW275" s="488"/>
      <c r="AX275" s="488"/>
      <c r="AY275" s="488"/>
      <c r="AZ275" s="488"/>
      <c r="BA275" s="488"/>
      <c r="BB275" s="488"/>
      <c r="BC275" s="488"/>
      <c r="BD275" s="488"/>
      <c r="BE275" s="488"/>
      <c r="BF275" s="488"/>
      <c r="BG275" s="488"/>
    </row>
    <row r="276" spans="1:59" collapsed="1">
      <c r="A276" s="405">
        <f t="shared" si="52"/>
        <v>261</v>
      </c>
      <c r="B276" s="497"/>
      <c r="C276" s="498"/>
      <c r="D276" s="407"/>
      <c r="E276" s="407"/>
      <c r="F276" s="500" t="s">
        <v>615</v>
      </c>
      <c r="G276" s="417" t="s">
        <v>294</v>
      </c>
      <c r="H276" s="418">
        <v>20</v>
      </c>
      <c r="I276" s="418">
        <f>'СМР Приняты СК П7'!I276</f>
        <v>0.13200000000000001</v>
      </c>
      <c r="J276" s="418" t="s">
        <v>808</v>
      </c>
      <c r="K276" s="418" t="s">
        <v>294</v>
      </c>
      <c r="L276" s="418">
        <v>17</v>
      </c>
      <c r="M276" s="410"/>
      <c r="N276" s="410"/>
      <c r="O276" s="410"/>
      <c r="P276" s="410"/>
      <c r="Q276" s="410"/>
      <c r="R276" s="410"/>
      <c r="S276" s="410"/>
      <c r="T276" s="410"/>
      <c r="U276" s="410"/>
      <c r="V276" s="410"/>
      <c r="W276" s="410"/>
      <c r="X276" s="410"/>
      <c r="Y276" s="410"/>
      <c r="Z276" s="419">
        <f t="shared" ref="Z276:Z340" si="56">SUM(M276:Y276)</f>
        <v>0</v>
      </c>
      <c r="AA276" s="420">
        <f t="shared" si="50"/>
        <v>20</v>
      </c>
      <c r="AB276" s="413">
        <f t="shared" si="51"/>
        <v>0</v>
      </c>
      <c r="AC276" s="414"/>
      <c r="AD276" s="695">
        <f t="shared" si="53"/>
        <v>0</v>
      </c>
      <c r="AE276" s="474">
        <f t="shared" si="54"/>
        <v>0</v>
      </c>
      <c r="AF276" s="475">
        <f t="shared" si="55"/>
        <v>0</v>
      </c>
      <c r="AG276" s="487"/>
      <c r="AH276" s="488"/>
      <c r="AI276" s="488"/>
      <c r="AJ276" s="488"/>
      <c r="AK276" s="488"/>
      <c r="AL276" s="488"/>
      <c r="AM276" s="488"/>
      <c r="AN276" s="488"/>
      <c r="AO276" s="488"/>
      <c r="AP276" s="488"/>
      <c r="AQ276" s="488"/>
      <c r="AR276" s="488"/>
      <c r="AS276" s="488"/>
      <c r="AT276" s="488"/>
      <c r="AU276" s="488"/>
      <c r="AV276" s="488"/>
      <c r="AW276" s="488"/>
      <c r="AX276" s="488"/>
      <c r="AY276" s="488"/>
      <c r="AZ276" s="488"/>
      <c r="BA276" s="488"/>
      <c r="BB276" s="488"/>
      <c r="BC276" s="488"/>
      <c r="BD276" s="488"/>
      <c r="BE276" s="488"/>
      <c r="BF276" s="488"/>
      <c r="BG276" s="488"/>
    </row>
    <row r="277" spans="1:59" hidden="1" outlineLevel="1">
      <c r="A277" s="405">
        <f t="shared" si="52"/>
        <v>262</v>
      </c>
      <c r="B277" s="497"/>
      <c r="C277" s="498"/>
      <c r="D277" s="407"/>
      <c r="E277" s="407"/>
      <c r="F277" s="500"/>
      <c r="G277" s="417"/>
      <c r="H277" s="418"/>
      <c r="I277" s="418">
        <f>'СМР Приняты СК П7'!I277</f>
        <v>0</v>
      </c>
      <c r="J277" s="418" t="s">
        <v>809</v>
      </c>
      <c r="K277" s="418" t="s">
        <v>294</v>
      </c>
      <c r="L277" s="418">
        <v>10</v>
      </c>
      <c r="M277" s="410"/>
      <c r="N277" s="410"/>
      <c r="O277" s="410"/>
      <c r="P277" s="410"/>
      <c r="Q277" s="410"/>
      <c r="R277" s="410"/>
      <c r="S277" s="410"/>
      <c r="T277" s="410"/>
      <c r="U277" s="410"/>
      <c r="V277" s="410"/>
      <c r="W277" s="410"/>
      <c r="X277" s="410"/>
      <c r="Y277" s="410"/>
      <c r="Z277" s="419">
        <f t="shared" si="56"/>
        <v>0</v>
      </c>
      <c r="AA277" s="420">
        <f t="shared" si="50"/>
        <v>0</v>
      </c>
      <c r="AB277" s="413">
        <f t="shared" si="51"/>
        <v>0</v>
      </c>
      <c r="AC277" s="414"/>
      <c r="AD277" s="695">
        <f t="shared" si="53"/>
        <v>0</v>
      </c>
      <c r="AE277" s="474">
        <f t="shared" si="54"/>
        <v>0</v>
      </c>
      <c r="AF277" s="475">
        <f t="shared" si="55"/>
        <v>0</v>
      </c>
      <c r="AG277" s="487"/>
      <c r="AH277" s="488"/>
      <c r="AI277" s="488"/>
      <c r="AJ277" s="488"/>
      <c r="AK277" s="488"/>
      <c r="AL277" s="488"/>
      <c r="AM277" s="488"/>
      <c r="AN277" s="488"/>
      <c r="AO277" s="488"/>
      <c r="AP277" s="488"/>
      <c r="AQ277" s="488"/>
      <c r="AR277" s="488"/>
      <c r="AS277" s="488"/>
      <c r="AT277" s="488"/>
      <c r="AU277" s="488"/>
      <c r="AV277" s="488"/>
      <c r="AW277" s="488"/>
      <c r="AX277" s="488"/>
      <c r="AY277" s="488"/>
      <c r="AZ277" s="488"/>
      <c r="BA277" s="488"/>
      <c r="BB277" s="488"/>
      <c r="BC277" s="488"/>
      <c r="BD277" s="488"/>
      <c r="BE277" s="488"/>
      <c r="BF277" s="488"/>
      <c r="BG277" s="488"/>
    </row>
    <row r="278" spans="1:59">
      <c r="A278" s="405">
        <f t="shared" si="52"/>
        <v>263</v>
      </c>
      <c r="B278" s="497"/>
      <c r="C278" s="498"/>
      <c r="D278" s="407"/>
      <c r="E278" s="407"/>
      <c r="F278" s="500" t="s">
        <v>810</v>
      </c>
      <c r="G278" s="417" t="s">
        <v>294</v>
      </c>
      <c r="H278" s="418">
        <v>14</v>
      </c>
      <c r="I278" s="418">
        <f>'СМР Приняты СК П7'!I278</f>
        <v>0.84</v>
      </c>
      <c r="J278" s="418" t="s">
        <v>618</v>
      </c>
      <c r="K278" s="418" t="s">
        <v>294</v>
      </c>
      <c r="L278" s="418">
        <v>10</v>
      </c>
      <c r="M278" s="410"/>
      <c r="N278" s="410"/>
      <c r="O278" s="410"/>
      <c r="P278" s="410"/>
      <c r="Q278" s="410"/>
      <c r="R278" s="410"/>
      <c r="S278" s="410"/>
      <c r="T278" s="410"/>
      <c r="U278" s="410"/>
      <c r="V278" s="410"/>
      <c r="W278" s="410"/>
      <c r="X278" s="410"/>
      <c r="Y278" s="410"/>
      <c r="Z278" s="419">
        <f t="shared" si="56"/>
        <v>0</v>
      </c>
      <c r="AA278" s="420">
        <f t="shared" si="50"/>
        <v>14</v>
      </c>
      <c r="AB278" s="413">
        <f t="shared" si="51"/>
        <v>0</v>
      </c>
      <c r="AC278" s="414"/>
      <c r="AD278" s="695">
        <f t="shared" si="53"/>
        <v>0</v>
      </c>
      <c r="AE278" s="474">
        <f t="shared" si="54"/>
        <v>0</v>
      </c>
      <c r="AF278" s="475">
        <f t="shared" si="55"/>
        <v>0</v>
      </c>
      <c r="AG278" s="487"/>
      <c r="AH278" s="488"/>
      <c r="AI278" s="488"/>
      <c r="AJ278" s="488"/>
      <c r="AK278" s="488"/>
      <c r="AL278" s="488"/>
      <c r="AM278" s="488"/>
      <c r="AN278" s="488"/>
      <c r="AO278" s="488"/>
      <c r="AP278" s="488"/>
      <c r="AQ278" s="488"/>
      <c r="AR278" s="488"/>
      <c r="AS278" s="488"/>
      <c r="AT278" s="488"/>
      <c r="AU278" s="488"/>
      <c r="AV278" s="488"/>
      <c r="AW278" s="488"/>
      <c r="AX278" s="488"/>
      <c r="AY278" s="488"/>
      <c r="AZ278" s="488"/>
      <c r="BA278" s="488"/>
      <c r="BB278" s="488"/>
      <c r="BC278" s="488"/>
      <c r="BD278" s="488"/>
      <c r="BE278" s="488"/>
      <c r="BF278" s="488"/>
      <c r="BG278" s="488"/>
    </row>
    <row r="279" spans="1:59" ht="45">
      <c r="A279" s="405">
        <f t="shared" si="52"/>
        <v>264</v>
      </c>
      <c r="B279" s="497"/>
      <c r="C279" s="498"/>
      <c r="D279" s="407"/>
      <c r="E279" s="407"/>
      <c r="F279" s="500" t="s">
        <v>169</v>
      </c>
      <c r="G279" s="417" t="s">
        <v>294</v>
      </c>
      <c r="H279" s="418">
        <v>1</v>
      </c>
      <c r="I279" s="418">
        <f>'СМР Приняты СК П7'!I279</f>
        <v>1.4419999999999999</v>
      </c>
      <c r="J279" s="418" t="s">
        <v>619</v>
      </c>
      <c r="K279" s="418" t="s">
        <v>294</v>
      </c>
      <c r="L279" s="418">
        <v>14</v>
      </c>
      <c r="M279" s="410"/>
      <c r="N279" s="410"/>
      <c r="O279" s="410"/>
      <c r="P279" s="410"/>
      <c r="Q279" s="410"/>
      <c r="R279" s="410"/>
      <c r="S279" s="410"/>
      <c r="T279" s="410"/>
      <c r="U279" s="410"/>
      <c r="V279" s="410"/>
      <c r="W279" s="410"/>
      <c r="X279" s="410"/>
      <c r="Y279" s="410"/>
      <c r="Z279" s="419">
        <f t="shared" si="56"/>
        <v>0</v>
      </c>
      <c r="AA279" s="420">
        <f t="shared" si="50"/>
        <v>1</v>
      </c>
      <c r="AB279" s="413">
        <f t="shared" si="51"/>
        <v>0</v>
      </c>
      <c r="AC279" s="414"/>
      <c r="AD279" s="695">
        <f t="shared" si="53"/>
        <v>0</v>
      </c>
      <c r="AE279" s="474">
        <f t="shared" si="54"/>
        <v>0</v>
      </c>
      <c r="AF279" s="475">
        <f t="shared" si="55"/>
        <v>0</v>
      </c>
      <c r="AG279" s="487"/>
      <c r="AH279" s="488"/>
      <c r="AI279" s="488"/>
      <c r="AJ279" s="488"/>
      <c r="AK279" s="488"/>
      <c r="AL279" s="488"/>
      <c r="AM279" s="488"/>
      <c r="AN279" s="488"/>
      <c r="AO279" s="488"/>
      <c r="AP279" s="488"/>
      <c r="AQ279" s="488"/>
      <c r="AR279" s="488"/>
      <c r="AS279" s="488"/>
      <c r="AT279" s="488"/>
      <c r="AU279" s="488"/>
      <c r="AV279" s="488"/>
      <c r="AW279" s="488"/>
      <c r="AX279" s="488"/>
      <c r="AY279" s="488"/>
      <c r="AZ279" s="488"/>
      <c r="BA279" s="488"/>
      <c r="BB279" s="488"/>
      <c r="BC279" s="488"/>
      <c r="BD279" s="488"/>
      <c r="BE279" s="488"/>
      <c r="BF279" s="488"/>
      <c r="BG279" s="488"/>
    </row>
    <row r="280" spans="1:59" ht="30">
      <c r="A280" s="405">
        <f t="shared" si="52"/>
        <v>265</v>
      </c>
      <c r="B280" s="497"/>
      <c r="C280" s="498"/>
      <c r="D280" s="407"/>
      <c r="E280" s="407"/>
      <c r="F280" s="500" t="s">
        <v>156</v>
      </c>
      <c r="G280" s="417" t="s">
        <v>586</v>
      </c>
      <c r="H280" s="418">
        <v>1</v>
      </c>
      <c r="I280" s="418">
        <f>'СМР Приняты СК П7'!I280</f>
        <v>0.72099999999999997</v>
      </c>
      <c r="J280" s="418" t="s">
        <v>811</v>
      </c>
      <c r="K280" s="418" t="s">
        <v>586</v>
      </c>
      <c r="L280" s="418">
        <v>1</v>
      </c>
      <c r="M280" s="410"/>
      <c r="N280" s="410"/>
      <c r="O280" s="410"/>
      <c r="P280" s="410"/>
      <c r="Q280" s="410"/>
      <c r="R280" s="410"/>
      <c r="S280" s="410"/>
      <c r="T280" s="410"/>
      <c r="U280" s="410"/>
      <c r="V280" s="410"/>
      <c r="W280" s="410"/>
      <c r="X280" s="410"/>
      <c r="Y280" s="410"/>
      <c r="Z280" s="419">
        <f t="shared" si="56"/>
        <v>0</v>
      </c>
      <c r="AA280" s="420">
        <f t="shared" si="50"/>
        <v>1</v>
      </c>
      <c r="AB280" s="413">
        <f t="shared" si="51"/>
        <v>0</v>
      </c>
      <c r="AC280" s="414"/>
      <c r="AD280" s="695">
        <f t="shared" si="53"/>
        <v>0</v>
      </c>
      <c r="AE280" s="474">
        <f t="shared" si="54"/>
        <v>0</v>
      </c>
      <c r="AF280" s="475">
        <f t="shared" si="55"/>
        <v>0</v>
      </c>
      <c r="AG280" s="487"/>
      <c r="AH280" s="488"/>
      <c r="AI280" s="488"/>
      <c r="AJ280" s="488"/>
      <c r="AK280" s="488"/>
      <c r="AL280" s="488"/>
      <c r="AM280" s="488"/>
      <c r="AN280" s="488"/>
      <c r="AO280" s="488"/>
      <c r="AP280" s="488"/>
      <c r="AQ280" s="488"/>
      <c r="AR280" s="488"/>
      <c r="AS280" s="488"/>
      <c r="AT280" s="488"/>
      <c r="AU280" s="488"/>
      <c r="AV280" s="488"/>
      <c r="AW280" s="488"/>
      <c r="AX280" s="488"/>
      <c r="AY280" s="488"/>
      <c r="AZ280" s="488"/>
      <c r="BA280" s="488"/>
      <c r="BB280" s="488"/>
      <c r="BC280" s="488"/>
      <c r="BD280" s="488"/>
      <c r="BE280" s="488"/>
      <c r="BF280" s="488"/>
      <c r="BG280" s="488"/>
    </row>
    <row r="281" spans="1:59">
      <c r="A281" s="405">
        <f t="shared" si="52"/>
        <v>266</v>
      </c>
      <c r="B281" s="497"/>
      <c r="C281" s="498"/>
      <c r="D281" s="407"/>
      <c r="E281" s="407"/>
      <c r="F281" s="500" t="s">
        <v>812</v>
      </c>
      <c r="G281" s="417" t="s">
        <v>294</v>
      </c>
      <c r="H281" s="418">
        <v>1</v>
      </c>
      <c r="I281" s="418">
        <f>'СМР Приняты СК П7'!I281</f>
        <v>0.84</v>
      </c>
      <c r="J281" s="418" t="s">
        <v>620</v>
      </c>
      <c r="K281" s="418" t="s">
        <v>294</v>
      </c>
      <c r="L281" s="418">
        <v>1</v>
      </c>
      <c r="M281" s="410"/>
      <c r="N281" s="410"/>
      <c r="O281" s="410"/>
      <c r="P281" s="410"/>
      <c r="Q281" s="410"/>
      <c r="R281" s="410"/>
      <c r="S281" s="410"/>
      <c r="T281" s="410"/>
      <c r="U281" s="410"/>
      <c r="V281" s="410"/>
      <c r="W281" s="410"/>
      <c r="X281" s="410"/>
      <c r="Y281" s="410"/>
      <c r="Z281" s="419">
        <f t="shared" si="56"/>
        <v>0</v>
      </c>
      <c r="AA281" s="420">
        <f t="shared" si="50"/>
        <v>1</v>
      </c>
      <c r="AB281" s="413">
        <f t="shared" si="51"/>
        <v>0</v>
      </c>
      <c r="AC281" s="414"/>
      <c r="AD281" s="695">
        <f t="shared" si="53"/>
        <v>0</v>
      </c>
      <c r="AE281" s="474">
        <f t="shared" si="54"/>
        <v>0</v>
      </c>
      <c r="AF281" s="475">
        <f t="shared" si="55"/>
        <v>0</v>
      </c>
      <c r="AG281" s="487"/>
      <c r="AH281" s="488"/>
      <c r="AI281" s="488"/>
      <c r="AJ281" s="488"/>
      <c r="AK281" s="488"/>
      <c r="AL281" s="488"/>
      <c r="AM281" s="488"/>
      <c r="AN281" s="488"/>
      <c r="AO281" s="488"/>
      <c r="AP281" s="488"/>
      <c r="AQ281" s="488"/>
      <c r="AR281" s="488"/>
      <c r="AS281" s="488"/>
      <c r="AT281" s="488"/>
      <c r="AU281" s="488"/>
      <c r="AV281" s="488"/>
      <c r="AW281" s="488"/>
      <c r="AX281" s="488"/>
      <c r="AY281" s="488"/>
      <c r="AZ281" s="488"/>
      <c r="BA281" s="488"/>
      <c r="BB281" s="488"/>
      <c r="BC281" s="488"/>
      <c r="BD281" s="488"/>
      <c r="BE281" s="488"/>
      <c r="BF281" s="488"/>
      <c r="BG281" s="488"/>
    </row>
    <row r="282" spans="1:59">
      <c r="A282" s="405">
        <f t="shared" si="52"/>
        <v>267</v>
      </c>
      <c r="B282" s="497"/>
      <c r="C282" s="498"/>
      <c r="D282" s="407"/>
      <c r="E282" s="407"/>
      <c r="F282" s="500" t="s">
        <v>204</v>
      </c>
      <c r="G282" s="417" t="s">
        <v>294</v>
      </c>
      <c r="H282" s="418">
        <v>4</v>
      </c>
      <c r="I282" s="418">
        <f>'СМР Приняты СК П7'!I282</f>
        <v>23.1</v>
      </c>
      <c r="J282" s="418" t="s">
        <v>813</v>
      </c>
      <c r="K282" s="418" t="s">
        <v>294</v>
      </c>
      <c r="L282" s="418">
        <v>1</v>
      </c>
      <c r="M282" s="410"/>
      <c r="N282" s="410"/>
      <c r="O282" s="410"/>
      <c r="P282" s="410"/>
      <c r="Q282" s="410"/>
      <c r="R282" s="410"/>
      <c r="S282" s="410"/>
      <c r="T282" s="410"/>
      <c r="U282" s="410"/>
      <c r="V282" s="410"/>
      <c r="W282" s="410"/>
      <c r="X282" s="410"/>
      <c r="Y282" s="410"/>
      <c r="Z282" s="419">
        <f t="shared" si="56"/>
        <v>0</v>
      </c>
      <c r="AA282" s="420">
        <f t="shared" si="50"/>
        <v>4</v>
      </c>
      <c r="AB282" s="413">
        <f t="shared" si="51"/>
        <v>0</v>
      </c>
      <c r="AC282" s="414"/>
      <c r="AD282" s="695">
        <f t="shared" si="53"/>
        <v>0</v>
      </c>
      <c r="AE282" s="474">
        <f t="shared" si="54"/>
        <v>0</v>
      </c>
      <c r="AF282" s="475">
        <f t="shared" si="55"/>
        <v>0</v>
      </c>
      <c r="AG282" s="487"/>
      <c r="AH282" s="488"/>
      <c r="AI282" s="488"/>
      <c r="AJ282" s="488"/>
      <c r="AK282" s="488"/>
      <c r="AL282" s="488"/>
      <c r="AM282" s="488"/>
      <c r="AN282" s="488"/>
      <c r="AO282" s="488"/>
      <c r="AP282" s="488"/>
      <c r="AQ282" s="488"/>
      <c r="AR282" s="488"/>
      <c r="AS282" s="488"/>
      <c r="AT282" s="488"/>
      <c r="AU282" s="488"/>
      <c r="AV282" s="488"/>
      <c r="AW282" s="488"/>
      <c r="AX282" s="488"/>
      <c r="AY282" s="488"/>
      <c r="AZ282" s="488"/>
      <c r="BA282" s="488"/>
      <c r="BB282" s="488"/>
      <c r="BC282" s="488"/>
      <c r="BD282" s="488"/>
      <c r="BE282" s="488"/>
      <c r="BF282" s="488"/>
      <c r="BG282" s="488"/>
    </row>
    <row r="283" spans="1:59" ht="30">
      <c r="A283" s="405">
        <f t="shared" si="52"/>
        <v>268</v>
      </c>
      <c r="B283" s="497"/>
      <c r="C283" s="498"/>
      <c r="D283" s="407"/>
      <c r="E283" s="407"/>
      <c r="F283" s="500" t="s">
        <v>156</v>
      </c>
      <c r="G283" s="417" t="s">
        <v>294</v>
      </c>
      <c r="H283" s="418">
        <v>4</v>
      </c>
      <c r="I283" s="418">
        <f>'СМР Приняты СК П7'!I283</f>
        <v>0.72099999999999997</v>
      </c>
      <c r="J283" s="418" t="s">
        <v>621</v>
      </c>
      <c r="K283" s="418" t="s">
        <v>294</v>
      </c>
      <c r="L283" s="418">
        <v>4</v>
      </c>
      <c r="M283" s="410"/>
      <c r="N283" s="410"/>
      <c r="O283" s="410"/>
      <c r="P283" s="410"/>
      <c r="Q283" s="410"/>
      <c r="R283" s="410"/>
      <c r="S283" s="410"/>
      <c r="T283" s="410"/>
      <c r="U283" s="410"/>
      <c r="V283" s="410"/>
      <c r="W283" s="410"/>
      <c r="X283" s="410"/>
      <c r="Y283" s="410"/>
      <c r="Z283" s="419">
        <f t="shared" si="56"/>
        <v>0</v>
      </c>
      <c r="AA283" s="420">
        <f t="shared" si="50"/>
        <v>4</v>
      </c>
      <c r="AB283" s="413">
        <f t="shared" si="51"/>
        <v>0</v>
      </c>
      <c r="AC283" s="414"/>
      <c r="AD283" s="695">
        <f t="shared" si="53"/>
        <v>0</v>
      </c>
      <c r="AE283" s="474">
        <f t="shared" si="54"/>
        <v>0</v>
      </c>
      <c r="AF283" s="475">
        <f t="shared" si="55"/>
        <v>0</v>
      </c>
      <c r="AG283" s="487"/>
      <c r="AH283" s="488"/>
      <c r="AI283" s="488"/>
      <c r="AJ283" s="488"/>
      <c r="AK283" s="488"/>
      <c r="AL283" s="488"/>
      <c r="AM283" s="488"/>
      <c r="AN283" s="488"/>
      <c r="AO283" s="488"/>
      <c r="AP283" s="488"/>
      <c r="AQ283" s="488"/>
      <c r="AR283" s="488"/>
      <c r="AS283" s="488"/>
      <c r="AT283" s="488"/>
      <c r="AU283" s="488"/>
      <c r="AV283" s="488"/>
      <c r="AW283" s="488"/>
      <c r="AX283" s="488"/>
      <c r="AY283" s="488"/>
      <c r="AZ283" s="488"/>
      <c r="BA283" s="488"/>
      <c r="BB283" s="488"/>
      <c r="BC283" s="488"/>
      <c r="BD283" s="488"/>
      <c r="BE283" s="488"/>
      <c r="BF283" s="488"/>
      <c r="BG283" s="488"/>
    </row>
    <row r="284" spans="1:59" ht="30">
      <c r="A284" s="405">
        <f t="shared" si="52"/>
        <v>269</v>
      </c>
      <c r="B284" s="497"/>
      <c r="C284" s="498"/>
      <c r="D284" s="407"/>
      <c r="E284" s="407"/>
      <c r="F284" s="500" t="s">
        <v>121</v>
      </c>
      <c r="G284" s="417" t="s">
        <v>294</v>
      </c>
      <c r="H284" s="418">
        <v>8</v>
      </c>
      <c r="I284" s="418">
        <f>'СМР Приняты СК П7'!I284</f>
        <v>0.55400000000000005</v>
      </c>
      <c r="J284" s="418" t="s">
        <v>814</v>
      </c>
      <c r="K284" s="418" t="s">
        <v>294</v>
      </c>
      <c r="L284" s="418">
        <v>4</v>
      </c>
      <c r="M284" s="410"/>
      <c r="N284" s="410"/>
      <c r="O284" s="410"/>
      <c r="P284" s="410"/>
      <c r="Q284" s="410"/>
      <c r="R284" s="410"/>
      <c r="S284" s="410"/>
      <c r="T284" s="410"/>
      <c r="U284" s="410"/>
      <c r="V284" s="410"/>
      <c r="W284" s="410"/>
      <c r="X284" s="410"/>
      <c r="Y284" s="410"/>
      <c r="Z284" s="419">
        <f t="shared" si="56"/>
        <v>0</v>
      </c>
      <c r="AA284" s="420">
        <f t="shared" si="50"/>
        <v>8</v>
      </c>
      <c r="AB284" s="413">
        <f t="shared" si="51"/>
        <v>0</v>
      </c>
      <c r="AC284" s="414"/>
      <c r="AD284" s="695">
        <f t="shared" si="53"/>
        <v>0</v>
      </c>
      <c r="AE284" s="474">
        <f t="shared" si="54"/>
        <v>0</v>
      </c>
      <c r="AF284" s="475">
        <f t="shared" si="55"/>
        <v>0</v>
      </c>
      <c r="AG284" s="487"/>
      <c r="AH284" s="488"/>
      <c r="AI284" s="488"/>
      <c r="AJ284" s="488"/>
      <c r="AK284" s="488"/>
      <c r="AL284" s="488"/>
      <c r="AM284" s="488"/>
      <c r="AN284" s="488"/>
      <c r="AO284" s="488"/>
      <c r="AP284" s="488"/>
      <c r="AQ284" s="488"/>
      <c r="AR284" s="488"/>
      <c r="AS284" s="488"/>
      <c r="AT284" s="488"/>
      <c r="AU284" s="488"/>
      <c r="AV284" s="488"/>
      <c r="AW284" s="488"/>
      <c r="AX284" s="488"/>
      <c r="AY284" s="488"/>
      <c r="AZ284" s="488"/>
      <c r="BA284" s="488"/>
      <c r="BB284" s="488"/>
      <c r="BC284" s="488"/>
      <c r="BD284" s="488"/>
      <c r="BE284" s="488"/>
      <c r="BF284" s="488"/>
      <c r="BG284" s="488"/>
    </row>
    <row r="285" spans="1:59">
      <c r="A285" s="405">
        <f t="shared" si="52"/>
        <v>270</v>
      </c>
      <c r="B285" s="497"/>
      <c r="C285" s="498"/>
      <c r="D285" s="407"/>
      <c r="E285" s="407"/>
      <c r="F285" s="500" t="s">
        <v>105</v>
      </c>
      <c r="G285" s="417" t="s">
        <v>294</v>
      </c>
      <c r="H285" s="418">
        <v>4</v>
      </c>
      <c r="I285" s="418">
        <f>'СМР Приняты СК П7'!I285</f>
        <v>0.20399999999999999</v>
      </c>
      <c r="J285" s="418" t="s">
        <v>622</v>
      </c>
      <c r="K285" s="418" t="s">
        <v>294</v>
      </c>
      <c r="L285" s="418">
        <v>8</v>
      </c>
      <c r="M285" s="410"/>
      <c r="N285" s="410"/>
      <c r="O285" s="410"/>
      <c r="P285" s="410"/>
      <c r="Q285" s="410"/>
      <c r="R285" s="410"/>
      <c r="S285" s="410"/>
      <c r="T285" s="410"/>
      <c r="U285" s="410"/>
      <c r="V285" s="410"/>
      <c r="W285" s="410"/>
      <c r="X285" s="410"/>
      <c r="Y285" s="410"/>
      <c r="Z285" s="419">
        <f t="shared" si="56"/>
        <v>0</v>
      </c>
      <c r="AA285" s="420">
        <f t="shared" si="50"/>
        <v>4</v>
      </c>
      <c r="AB285" s="413">
        <f t="shared" si="51"/>
        <v>0</v>
      </c>
      <c r="AC285" s="414"/>
      <c r="AD285" s="695">
        <f t="shared" si="53"/>
        <v>0</v>
      </c>
      <c r="AE285" s="474">
        <f t="shared" si="54"/>
        <v>0</v>
      </c>
      <c r="AF285" s="475">
        <f t="shared" si="55"/>
        <v>0</v>
      </c>
      <c r="AG285" s="487"/>
      <c r="AH285" s="488"/>
      <c r="AI285" s="488"/>
      <c r="AJ285" s="488"/>
      <c r="AK285" s="488"/>
      <c r="AL285" s="488"/>
      <c r="AM285" s="488"/>
      <c r="AN285" s="488"/>
      <c r="AO285" s="488"/>
      <c r="AP285" s="488"/>
      <c r="AQ285" s="488"/>
      <c r="AR285" s="488"/>
      <c r="AS285" s="488"/>
      <c r="AT285" s="488"/>
      <c r="AU285" s="488"/>
      <c r="AV285" s="488"/>
      <c r="AW285" s="488"/>
      <c r="AX285" s="488"/>
      <c r="AY285" s="488"/>
      <c r="AZ285" s="488"/>
      <c r="BA285" s="488"/>
      <c r="BB285" s="488"/>
      <c r="BC285" s="488"/>
      <c r="BD285" s="488"/>
      <c r="BE285" s="488"/>
      <c r="BF285" s="488"/>
      <c r="BG285" s="488"/>
    </row>
    <row r="286" spans="1:59" ht="30">
      <c r="A286" s="405">
        <f t="shared" si="52"/>
        <v>271</v>
      </c>
      <c r="B286" s="497"/>
      <c r="C286" s="498"/>
      <c r="D286" s="407"/>
      <c r="E286" s="407"/>
      <c r="F286" s="500" t="s">
        <v>128</v>
      </c>
      <c r="G286" s="417" t="s">
        <v>294</v>
      </c>
      <c r="H286" s="418">
        <v>4</v>
      </c>
      <c r="I286" s="418">
        <f>'СМР Приняты СК П7'!I286</f>
        <v>6.51</v>
      </c>
      <c r="J286" s="418" t="s">
        <v>815</v>
      </c>
      <c r="K286" s="418" t="s">
        <v>294</v>
      </c>
      <c r="L286" s="418">
        <v>4</v>
      </c>
      <c r="M286" s="410"/>
      <c r="N286" s="410"/>
      <c r="O286" s="410"/>
      <c r="P286" s="410"/>
      <c r="Q286" s="410"/>
      <c r="R286" s="410"/>
      <c r="S286" s="410"/>
      <c r="T286" s="410"/>
      <c r="U286" s="410"/>
      <c r="V286" s="410"/>
      <c r="W286" s="410"/>
      <c r="X286" s="410"/>
      <c r="Y286" s="410"/>
      <c r="Z286" s="419">
        <f t="shared" si="56"/>
        <v>0</v>
      </c>
      <c r="AA286" s="420">
        <f t="shared" si="50"/>
        <v>4</v>
      </c>
      <c r="AB286" s="413">
        <f t="shared" si="51"/>
        <v>0</v>
      </c>
      <c r="AC286" s="414"/>
      <c r="AD286" s="695">
        <f t="shared" si="53"/>
        <v>0</v>
      </c>
      <c r="AE286" s="474">
        <f t="shared" si="54"/>
        <v>0</v>
      </c>
      <c r="AF286" s="475">
        <f t="shared" si="55"/>
        <v>0</v>
      </c>
      <c r="AG286" s="487"/>
      <c r="AH286" s="488"/>
      <c r="AI286" s="488"/>
      <c r="AJ286" s="488"/>
      <c r="AK286" s="488"/>
      <c r="AL286" s="488"/>
      <c r="AM286" s="488"/>
      <c r="AN286" s="488"/>
      <c r="AO286" s="488"/>
      <c r="AP286" s="488"/>
      <c r="AQ286" s="488"/>
      <c r="AR286" s="488"/>
      <c r="AS286" s="488"/>
      <c r="AT286" s="488"/>
      <c r="AU286" s="488"/>
      <c r="AV286" s="488"/>
      <c r="AW286" s="488"/>
      <c r="AX286" s="488"/>
      <c r="AY286" s="488"/>
      <c r="AZ286" s="488"/>
      <c r="BA286" s="488"/>
      <c r="BB286" s="488"/>
      <c r="BC286" s="488"/>
      <c r="BD286" s="488"/>
      <c r="BE286" s="488"/>
      <c r="BF286" s="488"/>
      <c r="BG286" s="488"/>
    </row>
    <row r="287" spans="1:59" ht="30">
      <c r="A287" s="405">
        <f t="shared" si="52"/>
        <v>272</v>
      </c>
      <c r="B287" s="497"/>
      <c r="C287" s="498"/>
      <c r="D287" s="407"/>
      <c r="E287" s="407"/>
      <c r="F287" s="500" t="s">
        <v>128</v>
      </c>
      <c r="G287" s="417" t="s">
        <v>294</v>
      </c>
      <c r="H287" s="418">
        <v>4</v>
      </c>
      <c r="I287" s="418">
        <f>'СМР Приняты СК П7'!I287</f>
        <v>0</v>
      </c>
      <c r="J287" s="418" t="s">
        <v>816</v>
      </c>
      <c r="K287" s="418" t="s">
        <v>294</v>
      </c>
      <c r="L287" s="418">
        <v>4</v>
      </c>
      <c r="M287" s="410"/>
      <c r="N287" s="410"/>
      <c r="O287" s="410"/>
      <c r="P287" s="410"/>
      <c r="Q287" s="410"/>
      <c r="R287" s="410"/>
      <c r="S287" s="410"/>
      <c r="T287" s="410"/>
      <c r="U287" s="410"/>
      <c r="V287" s="410"/>
      <c r="W287" s="410"/>
      <c r="X287" s="410"/>
      <c r="Y287" s="410"/>
      <c r="Z287" s="419">
        <f t="shared" si="56"/>
        <v>0</v>
      </c>
      <c r="AA287" s="420">
        <f t="shared" si="50"/>
        <v>4</v>
      </c>
      <c r="AB287" s="413">
        <f t="shared" si="51"/>
        <v>0</v>
      </c>
      <c r="AC287" s="414"/>
      <c r="AD287" s="695">
        <f t="shared" si="53"/>
        <v>0</v>
      </c>
      <c r="AE287" s="474">
        <f t="shared" si="54"/>
        <v>0</v>
      </c>
      <c r="AF287" s="475">
        <f t="shared" si="55"/>
        <v>0</v>
      </c>
      <c r="AG287" s="487"/>
      <c r="AH287" s="488"/>
      <c r="AI287" s="488"/>
      <c r="AJ287" s="488"/>
      <c r="AK287" s="488"/>
      <c r="AL287" s="488"/>
      <c r="AM287" s="488"/>
      <c r="AN287" s="488"/>
      <c r="AO287" s="488"/>
      <c r="AP287" s="488"/>
      <c r="AQ287" s="488"/>
      <c r="AR287" s="488"/>
      <c r="AS287" s="488"/>
      <c r="AT287" s="488"/>
      <c r="AU287" s="488"/>
      <c r="AV287" s="488"/>
      <c r="AW287" s="488"/>
      <c r="AX287" s="488"/>
      <c r="AY287" s="488"/>
      <c r="AZ287" s="488"/>
      <c r="BA287" s="488"/>
      <c r="BB287" s="488"/>
      <c r="BC287" s="488"/>
      <c r="BD287" s="488"/>
      <c r="BE287" s="488"/>
      <c r="BF287" s="488"/>
      <c r="BG287" s="488"/>
    </row>
    <row r="288" spans="1:59" ht="30">
      <c r="A288" s="405">
        <f t="shared" si="52"/>
        <v>273</v>
      </c>
      <c r="B288" s="497"/>
      <c r="C288" s="498"/>
      <c r="D288" s="407"/>
      <c r="E288" s="407"/>
      <c r="F288" s="500" t="s">
        <v>156</v>
      </c>
      <c r="G288" s="417" t="s">
        <v>294</v>
      </c>
      <c r="H288" s="418">
        <v>4</v>
      </c>
      <c r="I288" s="418">
        <f>'СМР Приняты СК П7'!I288</f>
        <v>0.72099999999999997</v>
      </c>
      <c r="J288" s="418" t="s">
        <v>817</v>
      </c>
      <c r="K288" s="418" t="s">
        <v>294</v>
      </c>
      <c r="L288" s="418">
        <v>4</v>
      </c>
      <c r="M288" s="410"/>
      <c r="N288" s="410"/>
      <c r="O288" s="410"/>
      <c r="P288" s="410"/>
      <c r="Q288" s="410"/>
      <c r="R288" s="410"/>
      <c r="S288" s="410"/>
      <c r="T288" s="410"/>
      <c r="U288" s="410"/>
      <c r="V288" s="410"/>
      <c r="W288" s="410"/>
      <c r="X288" s="410"/>
      <c r="Y288" s="410"/>
      <c r="Z288" s="419">
        <f t="shared" si="56"/>
        <v>0</v>
      </c>
      <c r="AA288" s="420">
        <f t="shared" si="50"/>
        <v>4</v>
      </c>
      <c r="AB288" s="413">
        <f t="shared" si="51"/>
        <v>0</v>
      </c>
      <c r="AC288" s="414"/>
      <c r="AD288" s="695">
        <f t="shared" si="53"/>
        <v>0</v>
      </c>
      <c r="AE288" s="474">
        <f t="shared" si="54"/>
        <v>0</v>
      </c>
      <c r="AF288" s="475">
        <f t="shared" si="55"/>
        <v>0</v>
      </c>
      <c r="AG288" s="487"/>
      <c r="AH288" s="488"/>
      <c r="AI288" s="488"/>
      <c r="AJ288" s="488"/>
      <c r="AK288" s="488"/>
      <c r="AL288" s="488"/>
      <c r="AM288" s="488"/>
      <c r="AN288" s="488"/>
      <c r="AO288" s="488"/>
      <c r="AP288" s="488"/>
      <c r="AQ288" s="488"/>
      <c r="AR288" s="488"/>
      <c r="AS288" s="488"/>
      <c r="AT288" s="488"/>
      <c r="AU288" s="488"/>
      <c r="AV288" s="488"/>
      <c r="AW288" s="488"/>
      <c r="AX288" s="488"/>
      <c r="AY288" s="488"/>
      <c r="AZ288" s="488"/>
      <c r="BA288" s="488"/>
      <c r="BB288" s="488"/>
      <c r="BC288" s="488"/>
      <c r="BD288" s="488"/>
      <c r="BE288" s="488"/>
      <c r="BF288" s="488"/>
      <c r="BG288" s="488"/>
    </row>
    <row r="289" spans="1:59" s="190" customFormat="1" ht="30">
      <c r="A289" s="453">
        <f t="shared" si="52"/>
        <v>274</v>
      </c>
      <c r="B289" s="497"/>
      <c r="C289" s="498"/>
      <c r="D289" s="407"/>
      <c r="E289" s="407"/>
      <c r="F289" s="498" t="s">
        <v>243</v>
      </c>
      <c r="G289" s="407" t="s">
        <v>294</v>
      </c>
      <c r="H289" s="430">
        <v>1</v>
      </c>
      <c r="I289" s="430">
        <f>'СМР Приняты СК П7'!I289</f>
        <v>2.1</v>
      </c>
      <c r="J289" s="430"/>
      <c r="K289" s="430"/>
      <c r="L289" s="430">
        <v>4</v>
      </c>
      <c r="M289" s="430"/>
      <c r="N289" s="430"/>
      <c r="O289" s="430"/>
      <c r="P289" s="430"/>
      <c r="Q289" s="430"/>
      <c r="R289" s="430"/>
      <c r="S289" s="430"/>
      <c r="T289" s="430"/>
      <c r="U289" s="430"/>
      <c r="V289" s="430"/>
      <c r="W289" s="430"/>
      <c r="X289" s="430"/>
      <c r="Y289" s="430"/>
      <c r="Z289" s="440">
        <f t="shared" si="56"/>
        <v>0</v>
      </c>
      <c r="AA289" s="441">
        <f t="shared" si="50"/>
        <v>1</v>
      </c>
      <c r="AB289" s="413">
        <f t="shared" si="51"/>
        <v>0</v>
      </c>
      <c r="AC289" s="442"/>
      <c r="AD289" s="700">
        <f t="shared" si="53"/>
        <v>0</v>
      </c>
      <c r="AE289" s="474">
        <f t="shared" si="54"/>
        <v>0</v>
      </c>
      <c r="AF289" s="482">
        <f t="shared" si="55"/>
        <v>0</v>
      </c>
      <c r="AG289" s="495"/>
      <c r="AH289" s="496"/>
      <c r="AI289" s="496"/>
      <c r="AJ289" s="496"/>
      <c r="AK289" s="496"/>
      <c r="AL289" s="496"/>
      <c r="AM289" s="496"/>
      <c r="AN289" s="496"/>
      <c r="AO289" s="496"/>
      <c r="AP289" s="496"/>
      <c r="AQ289" s="496"/>
      <c r="AR289" s="496"/>
      <c r="AS289" s="496"/>
      <c r="AT289" s="496"/>
      <c r="AU289" s="496"/>
      <c r="AV289" s="496"/>
      <c r="AW289" s="496"/>
      <c r="AX289" s="496"/>
      <c r="AY289" s="496"/>
      <c r="AZ289" s="496"/>
      <c r="BA289" s="496"/>
      <c r="BB289" s="496"/>
      <c r="BC289" s="496"/>
      <c r="BD289" s="496"/>
      <c r="BE289" s="496"/>
      <c r="BF289" s="496"/>
      <c r="BG289" s="496"/>
    </row>
    <row r="290" spans="1:59" s="190" customFormat="1" ht="45">
      <c r="A290" s="453">
        <f t="shared" si="52"/>
        <v>275</v>
      </c>
      <c r="B290" s="497"/>
      <c r="C290" s="498"/>
      <c r="D290" s="407"/>
      <c r="E290" s="407"/>
      <c r="F290" s="498" t="s">
        <v>245</v>
      </c>
      <c r="G290" s="407" t="s">
        <v>294</v>
      </c>
      <c r="H290" s="430">
        <v>21</v>
      </c>
      <c r="I290" s="430">
        <f>'СМР Приняты СК П7'!I290</f>
        <v>7</v>
      </c>
      <c r="J290" s="430"/>
      <c r="K290" s="430"/>
      <c r="L290" s="430"/>
      <c r="M290" s="430"/>
      <c r="N290" s="430"/>
      <c r="O290" s="430"/>
      <c r="P290" s="430"/>
      <c r="Q290" s="430"/>
      <c r="R290" s="430"/>
      <c r="S290" s="430"/>
      <c r="T290" s="430"/>
      <c r="U290" s="430"/>
      <c r="V290" s="430"/>
      <c r="W290" s="430"/>
      <c r="X290" s="430"/>
      <c r="Y290" s="430"/>
      <c r="Z290" s="440">
        <f t="shared" si="56"/>
        <v>0</v>
      </c>
      <c r="AA290" s="441">
        <f t="shared" si="50"/>
        <v>21</v>
      </c>
      <c r="AB290" s="413">
        <f t="shared" si="51"/>
        <v>0</v>
      </c>
      <c r="AC290" s="442"/>
      <c r="AD290" s="700">
        <f t="shared" si="53"/>
        <v>0</v>
      </c>
      <c r="AE290" s="474">
        <f t="shared" si="54"/>
        <v>0</v>
      </c>
      <c r="AF290" s="482">
        <f t="shared" si="55"/>
        <v>0</v>
      </c>
      <c r="AG290" s="495"/>
      <c r="AH290" s="496"/>
      <c r="AI290" s="496"/>
      <c r="AJ290" s="496"/>
      <c r="AK290" s="496"/>
      <c r="AL290" s="496"/>
      <c r="AM290" s="496"/>
      <c r="AN290" s="496"/>
      <c r="AO290" s="496"/>
      <c r="AP290" s="496"/>
      <c r="AQ290" s="496"/>
      <c r="AR290" s="496"/>
      <c r="AS290" s="496"/>
      <c r="AT290" s="496"/>
      <c r="AU290" s="496"/>
      <c r="AV290" s="496"/>
      <c r="AW290" s="496"/>
      <c r="AX290" s="496"/>
      <c r="AY290" s="496"/>
      <c r="AZ290" s="496"/>
      <c r="BA290" s="496"/>
      <c r="BB290" s="496"/>
      <c r="BC290" s="496"/>
      <c r="BD290" s="496"/>
      <c r="BE290" s="496"/>
      <c r="BF290" s="496"/>
      <c r="BG290" s="496"/>
    </row>
    <row r="291" spans="1:59" s="190" customFormat="1" ht="30">
      <c r="A291" s="453">
        <f t="shared" si="52"/>
        <v>276</v>
      </c>
      <c r="B291" s="497"/>
      <c r="C291" s="498"/>
      <c r="D291" s="407"/>
      <c r="E291" s="407"/>
      <c r="F291" s="498" t="s">
        <v>247</v>
      </c>
      <c r="G291" s="407" t="s">
        <v>294</v>
      </c>
      <c r="H291" s="430">
        <v>1</v>
      </c>
      <c r="I291" s="430">
        <f>'СМР Приняты СК П7'!I291</f>
        <v>7</v>
      </c>
      <c r="J291" s="430"/>
      <c r="K291" s="430"/>
      <c r="L291" s="430"/>
      <c r="M291" s="430"/>
      <c r="N291" s="430"/>
      <c r="O291" s="430"/>
      <c r="P291" s="430"/>
      <c r="Q291" s="430"/>
      <c r="R291" s="430"/>
      <c r="S291" s="430"/>
      <c r="T291" s="430"/>
      <c r="U291" s="430"/>
      <c r="V291" s="430"/>
      <c r="W291" s="430"/>
      <c r="X291" s="430"/>
      <c r="Y291" s="430"/>
      <c r="Z291" s="440">
        <f t="shared" si="56"/>
        <v>0</v>
      </c>
      <c r="AA291" s="441">
        <f t="shared" si="50"/>
        <v>1</v>
      </c>
      <c r="AB291" s="413">
        <f t="shared" si="51"/>
        <v>0</v>
      </c>
      <c r="AC291" s="442"/>
      <c r="AD291" s="700">
        <f t="shared" si="53"/>
        <v>0</v>
      </c>
      <c r="AE291" s="474">
        <f t="shared" si="54"/>
        <v>0</v>
      </c>
      <c r="AF291" s="482">
        <f t="shared" si="55"/>
        <v>0</v>
      </c>
      <c r="AG291" s="495"/>
      <c r="AH291" s="496"/>
      <c r="AI291" s="496"/>
      <c r="AJ291" s="496"/>
      <c r="AK291" s="496"/>
      <c r="AL291" s="496"/>
      <c r="AM291" s="496"/>
      <c r="AN291" s="496"/>
      <c r="AO291" s="496"/>
      <c r="AP291" s="496"/>
      <c r="AQ291" s="496"/>
      <c r="AR291" s="496"/>
      <c r="AS291" s="496"/>
      <c r="AT291" s="496"/>
      <c r="AU291" s="496"/>
      <c r="AV291" s="496"/>
      <c r="AW291" s="496"/>
      <c r="AX291" s="496"/>
      <c r="AY291" s="496"/>
      <c r="AZ291" s="496"/>
      <c r="BA291" s="496"/>
      <c r="BB291" s="496"/>
      <c r="BC291" s="496"/>
      <c r="BD291" s="496"/>
      <c r="BE291" s="496"/>
      <c r="BF291" s="496"/>
      <c r="BG291" s="496"/>
    </row>
    <row r="292" spans="1:59" s="190" customFormat="1" ht="60">
      <c r="A292" s="453">
        <f t="shared" si="52"/>
        <v>277</v>
      </c>
      <c r="B292" s="497"/>
      <c r="C292" s="498"/>
      <c r="D292" s="407"/>
      <c r="E292" s="407"/>
      <c r="F292" s="498" t="s">
        <v>251</v>
      </c>
      <c r="G292" s="407" t="s">
        <v>294</v>
      </c>
      <c r="H292" s="430">
        <v>1</v>
      </c>
      <c r="I292" s="430">
        <f>'СМР Приняты СК П7'!I292</f>
        <v>14</v>
      </c>
      <c r="J292" s="430"/>
      <c r="K292" s="430"/>
      <c r="L292" s="430"/>
      <c r="M292" s="430"/>
      <c r="N292" s="430"/>
      <c r="O292" s="430"/>
      <c r="P292" s="430"/>
      <c r="Q292" s="430"/>
      <c r="R292" s="430"/>
      <c r="S292" s="430"/>
      <c r="T292" s="430"/>
      <c r="U292" s="430"/>
      <c r="V292" s="430"/>
      <c r="W292" s="430"/>
      <c r="X292" s="430"/>
      <c r="Y292" s="430"/>
      <c r="Z292" s="440">
        <f t="shared" si="56"/>
        <v>0</v>
      </c>
      <c r="AA292" s="441">
        <f t="shared" si="50"/>
        <v>1</v>
      </c>
      <c r="AB292" s="413">
        <f t="shared" si="51"/>
        <v>0</v>
      </c>
      <c r="AC292" s="442"/>
      <c r="AD292" s="700">
        <f t="shared" si="53"/>
        <v>0</v>
      </c>
      <c r="AE292" s="474">
        <f t="shared" si="54"/>
        <v>0</v>
      </c>
      <c r="AF292" s="482">
        <f t="shared" si="55"/>
        <v>0</v>
      </c>
      <c r="AG292" s="495"/>
      <c r="AH292" s="496"/>
      <c r="AI292" s="496"/>
      <c r="AJ292" s="496"/>
      <c r="AK292" s="496"/>
      <c r="AL292" s="496"/>
      <c r="AM292" s="496"/>
      <c r="AN292" s="496"/>
      <c r="AO292" s="496"/>
      <c r="AP292" s="496"/>
      <c r="AQ292" s="496"/>
      <c r="AR292" s="496"/>
      <c r="AS292" s="496"/>
      <c r="AT292" s="496"/>
      <c r="AU292" s="496"/>
      <c r="AV292" s="496"/>
      <c r="AW292" s="496"/>
      <c r="AX292" s="496"/>
      <c r="AY292" s="496"/>
      <c r="AZ292" s="496"/>
      <c r="BA292" s="496"/>
      <c r="BB292" s="496"/>
      <c r="BC292" s="496"/>
      <c r="BD292" s="496"/>
      <c r="BE292" s="496"/>
      <c r="BF292" s="496"/>
      <c r="BG292" s="496"/>
    </row>
    <row r="293" spans="1:59" s="190" customFormat="1" ht="30">
      <c r="A293" s="453">
        <f t="shared" si="52"/>
        <v>278</v>
      </c>
      <c r="B293" s="497"/>
      <c r="C293" s="498"/>
      <c r="D293" s="407"/>
      <c r="E293" s="407"/>
      <c r="F293" s="498" t="s">
        <v>253</v>
      </c>
      <c r="G293" s="407" t="s">
        <v>294</v>
      </c>
      <c r="H293" s="430">
        <v>1</v>
      </c>
      <c r="I293" s="430">
        <f>'СМР Приняты СК П7'!I293</f>
        <v>14</v>
      </c>
      <c r="J293" s="430"/>
      <c r="K293" s="430"/>
      <c r="L293" s="430"/>
      <c r="M293" s="430"/>
      <c r="N293" s="430"/>
      <c r="O293" s="430"/>
      <c r="P293" s="430"/>
      <c r="Q293" s="430"/>
      <c r="R293" s="430"/>
      <c r="S293" s="430"/>
      <c r="T293" s="430"/>
      <c r="U293" s="430"/>
      <c r="V293" s="430"/>
      <c r="W293" s="430"/>
      <c r="X293" s="430"/>
      <c r="Y293" s="430"/>
      <c r="Z293" s="440">
        <f t="shared" si="56"/>
        <v>0</v>
      </c>
      <c r="AA293" s="441">
        <f t="shared" si="50"/>
        <v>1</v>
      </c>
      <c r="AB293" s="413">
        <f t="shared" si="51"/>
        <v>0</v>
      </c>
      <c r="AC293" s="442"/>
      <c r="AD293" s="700">
        <f t="shared" si="53"/>
        <v>0</v>
      </c>
      <c r="AE293" s="474">
        <f t="shared" si="54"/>
        <v>0</v>
      </c>
      <c r="AF293" s="482">
        <f t="shared" si="55"/>
        <v>0</v>
      </c>
      <c r="AG293" s="495"/>
      <c r="AH293" s="496"/>
      <c r="AI293" s="496"/>
      <c r="AJ293" s="496"/>
      <c r="AK293" s="496"/>
      <c r="AL293" s="496"/>
      <c r="AM293" s="496"/>
      <c r="AN293" s="496"/>
      <c r="AO293" s="496"/>
      <c r="AP293" s="496"/>
      <c r="AQ293" s="496"/>
      <c r="AR293" s="496"/>
      <c r="AS293" s="496"/>
      <c r="AT293" s="496"/>
      <c r="AU293" s="496"/>
      <c r="AV293" s="496"/>
      <c r="AW293" s="496"/>
      <c r="AX293" s="496"/>
      <c r="AY293" s="496"/>
      <c r="AZ293" s="496"/>
      <c r="BA293" s="496"/>
      <c r="BB293" s="496"/>
      <c r="BC293" s="496"/>
      <c r="BD293" s="496"/>
      <c r="BE293" s="496"/>
      <c r="BF293" s="496"/>
      <c r="BG293" s="496"/>
    </row>
    <row r="294" spans="1:59" s="190" customFormat="1" ht="45">
      <c r="A294" s="453">
        <f t="shared" si="52"/>
        <v>279</v>
      </c>
      <c r="B294" s="497"/>
      <c r="C294" s="498"/>
      <c r="D294" s="407"/>
      <c r="E294" s="407"/>
      <c r="F294" s="498" t="s">
        <v>181</v>
      </c>
      <c r="G294" s="407" t="s">
        <v>616</v>
      </c>
      <c r="H294" s="430">
        <v>900</v>
      </c>
      <c r="I294" s="430">
        <f>'СМР Приняты СК П7'!I294</f>
        <v>0.13200000000000001</v>
      </c>
      <c r="J294" s="418" t="s">
        <v>629</v>
      </c>
      <c r="K294" s="418" t="s">
        <v>616</v>
      </c>
      <c r="L294" s="418"/>
      <c r="M294" s="430"/>
      <c r="N294" s="430"/>
      <c r="O294" s="430"/>
      <c r="P294" s="430"/>
      <c r="Q294" s="430"/>
      <c r="R294" s="430"/>
      <c r="S294" s="430"/>
      <c r="T294" s="430"/>
      <c r="U294" s="430"/>
      <c r="V294" s="430"/>
      <c r="W294" s="430"/>
      <c r="X294" s="430"/>
      <c r="Y294" s="430"/>
      <c r="Z294" s="440">
        <f t="shared" si="56"/>
        <v>0</v>
      </c>
      <c r="AA294" s="441">
        <f t="shared" si="50"/>
        <v>900</v>
      </c>
      <c r="AB294" s="413">
        <f t="shared" si="51"/>
        <v>0</v>
      </c>
      <c r="AC294" s="442"/>
      <c r="AD294" s="700">
        <f t="shared" si="53"/>
        <v>0</v>
      </c>
      <c r="AE294" s="474">
        <f t="shared" si="54"/>
        <v>0</v>
      </c>
      <c r="AF294" s="482">
        <f t="shared" si="55"/>
        <v>0</v>
      </c>
      <c r="AG294" s="495"/>
      <c r="AH294" s="496"/>
      <c r="AI294" s="496"/>
      <c r="AJ294" s="496"/>
      <c r="AK294" s="496"/>
      <c r="AL294" s="496"/>
      <c r="AM294" s="496"/>
      <c r="AN294" s="496"/>
      <c r="AO294" s="496"/>
      <c r="AP294" s="496"/>
      <c r="AQ294" s="496"/>
      <c r="AR294" s="496"/>
      <c r="AS294" s="496"/>
      <c r="AT294" s="496"/>
      <c r="AU294" s="496"/>
      <c r="AV294" s="496"/>
      <c r="AW294" s="496"/>
      <c r="AX294" s="496"/>
      <c r="AY294" s="496"/>
      <c r="AZ294" s="496"/>
      <c r="BA294" s="496"/>
      <c r="BB294" s="496"/>
      <c r="BC294" s="496"/>
      <c r="BD294" s="496"/>
      <c r="BE294" s="496"/>
      <c r="BF294" s="496"/>
      <c r="BG294" s="496"/>
    </row>
    <row r="295" spans="1:59" ht="30">
      <c r="A295" s="405">
        <f t="shared" si="52"/>
        <v>280</v>
      </c>
      <c r="B295" s="497"/>
      <c r="C295" s="498"/>
      <c r="D295" s="407"/>
      <c r="E295" s="407"/>
      <c r="F295" s="500" t="s">
        <v>818</v>
      </c>
      <c r="G295" s="417" t="s">
        <v>616</v>
      </c>
      <c r="H295" s="418">
        <v>750</v>
      </c>
      <c r="I295" s="418">
        <f>'СМР Приняты СК П7'!I295</f>
        <v>0.17100000000000001</v>
      </c>
      <c r="J295" s="418" t="s">
        <v>819</v>
      </c>
      <c r="K295" s="418" t="s">
        <v>616</v>
      </c>
      <c r="L295" s="418">
        <v>900</v>
      </c>
      <c r="M295" s="410"/>
      <c r="N295" s="410"/>
      <c r="O295" s="410"/>
      <c r="P295" s="410"/>
      <c r="Q295" s="410"/>
      <c r="R295" s="410"/>
      <c r="S295" s="410"/>
      <c r="T295" s="410"/>
      <c r="U295" s="410"/>
      <c r="V295" s="410"/>
      <c r="W295" s="410"/>
      <c r="X295" s="410"/>
      <c r="Y295" s="410"/>
      <c r="Z295" s="419">
        <f t="shared" si="56"/>
        <v>0</v>
      </c>
      <c r="AA295" s="420">
        <f t="shared" si="50"/>
        <v>750</v>
      </c>
      <c r="AB295" s="413">
        <f t="shared" si="51"/>
        <v>0</v>
      </c>
      <c r="AC295" s="414"/>
      <c r="AD295" s="695">
        <f t="shared" si="53"/>
        <v>0</v>
      </c>
      <c r="AE295" s="474">
        <f t="shared" si="54"/>
        <v>0</v>
      </c>
      <c r="AF295" s="475">
        <f t="shared" si="55"/>
        <v>0</v>
      </c>
      <c r="AG295" s="487"/>
      <c r="AH295" s="488"/>
      <c r="AI295" s="488"/>
      <c r="AJ295" s="488"/>
      <c r="AK295" s="488"/>
      <c r="AL295" s="488"/>
      <c r="AM295" s="488"/>
      <c r="AN295" s="488"/>
      <c r="AO295" s="488"/>
      <c r="AP295" s="488"/>
      <c r="AQ295" s="488"/>
      <c r="AR295" s="488"/>
      <c r="AS295" s="488"/>
      <c r="AT295" s="488"/>
      <c r="AU295" s="488"/>
      <c r="AV295" s="488"/>
      <c r="AW295" s="488"/>
      <c r="AX295" s="488"/>
      <c r="AY295" s="488"/>
      <c r="AZ295" s="488"/>
      <c r="BA295" s="488"/>
      <c r="BB295" s="488"/>
      <c r="BC295" s="488"/>
      <c r="BD295" s="488"/>
      <c r="BE295" s="488"/>
      <c r="BF295" s="488"/>
      <c r="BG295" s="488"/>
    </row>
    <row r="296" spans="1:59" collapsed="1">
      <c r="A296" s="405">
        <f t="shared" si="52"/>
        <v>281</v>
      </c>
      <c r="B296" s="497"/>
      <c r="C296" s="498"/>
      <c r="D296" s="407"/>
      <c r="E296" s="407"/>
      <c r="F296" s="500" t="s">
        <v>820</v>
      </c>
      <c r="G296" s="417" t="s">
        <v>294</v>
      </c>
      <c r="H296" s="418">
        <v>1</v>
      </c>
      <c r="I296" s="418">
        <f>'СМР Приняты СК П7'!I296</f>
        <v>14.67</v>
      </c>
      <c r="J296" s="418" t="s">
        <v>821</v>
      </c>
      <c r="K296" s="418" t="s">
        <v>294</v>
      </c>
      <c r="L296" s="418">
        <v>750</v>
      </c>
      <c r="M296" s="410"/>
      <c r="N296" s="410"/>
      <c r="O296" s="410"/>
      <c r="P296" s="410"/>
      <c r="Q296" s="410"/>
      <c r="R296" s="410"/>
      <c r="S296" s="410"/>
      <c r="T296" s="410"/>
      <c r="U296" s="410"/>
      <c r="V296" s="410"/>
      <c r="W296" s="410"/>
      <c r="X296" s="410"/>
      <c r="Y296" s="410"/>
      <c r="Z296" s="419">
        <f t="shared" si="56"/>
        <v>0</v>
      </c>
      <c r="AA296" s="420">
        <f t="shared" si="50"/>
        <v>1</v>
      </c>
      <c r="AB296" s="413">
        <f t="shared" si="51"/>
        <v>0</v>
      </c>
      <c r="AC296" s="414"/>
      <c r="AD296" s="695">
        <f t="shared" si="53"/>
        <v>0</v>
      </c>
      <c r="AE296" s="474">
        <f t="shared" si="54"/>
        <v>0</v>
      </c>
      <c r="AF296" s="475">
        <f t="shared" si="55"/>
        <v>0</v>
      </c>
      <c r="AG296" s="487"/>
      <c r="AH296" s="488"/>
      <c r="AI296" s="488"/>
      <c r="AJ296" s="488"/>
      <c r="AK296" s="488"/>
      <c r="AL296" s="488"/>
      <c r="AM296" s="488"/>
      <c r="AN296" s="488"/>
      <c r="AO296" s="488"/>
      <c r="AP296" s="488"/>
      <c r="AQ296" s="488"/>
      <c r="AR296" s="488"/>
      <c r="AS296" s="488"/>
      <c r="AT296" s="488"/>
      <c r="AU296" s="488"/>
      <c r="AV296" s="488"/>
      <c r="AW296" s="488"/>
      <c r="AX296" s="488"/>
      <c r="AY296" s="488"/>
      <c r="AZ296" s="488"/>
      <c r="BA296" s="488"/>
      <c r="BB296" s="488"/>
      <c r="BC296" s="488"/>
      <c r="BD296" s="488"/>
      <c r="BE296" s="488"/>
      <c r="BF296" s="488"/>
      <c r="BG296" s="488"/>
    </row>
    <row r="297" spans="1:59" hidden="1" outlineLevel="1">
      <c r="A297" s="405">
        <f t="shared" si="52"/>
        <v>282</v>
      </c>
      <c r="B297" s="497"/>
      <c r="C297" s="498"/>
      <c r="D297" s="407"/>
      <c r="E297" s="407"/>
      <c r="F297" s="500"/>
      <c r="G297" s="417"/>
      <c r="H297" s="418"/>
      <c r="I297" s="418">
        <f>'СМР Приняты СК П7'!I297</f>
        <v>0</v>
      </c>
      <c r="J297" s="418" t="s">
        <v>822</v>
      </c>
      <c r="K297" s="418" t="s">
        <v>294</v>
      </c>
      <c r="L297" s="418">
        <v>2</v>
      </c>
      <c r="M297" s="410"/>
      <c r="N297" s="410"/>
      <c r="O297" s="410"/>
      <c r="P297" s="410"/>
      <c r="Q297" s="410"/>
      <c r="R297" s="410"/>
      <c r="S297" s="410"/>
      <c r="T297" s="410"/>
      <c r="U297" s="410"/>
      <c r="V297" s="410"/>
      <c r="W297" s="410"/>
      <c r="X297" s="410"/>
      <c r="Y297" s="410"/>
      <c r="Z297" s="419">
        <f t="shared" si="56"/>
        <v>0</v>
      </c>
      <c r="AA297" s="420">
        <f t="shared" si="50"/>
        <v>0</v>
      </c>
      <c r="AB297" s="413">
        <f t="shared" si="51"/>
        <v>0</v>
      </c>
      <c r="AC297" s="414"/>
      <c r="AD297" s="695">
        <f t="shared" si="53"/>
        <v>0</v>
      </c>
      <c r="AE297" s="474">
        <f t="shared" si="54"/>
        <v>0</v>
      </c>
      <c r="AF297" s="475">
        <f t="shared" si="55"/>
        <v>0</v>
      </c>
      <c r="AG297" s="487"/>
      <c r="AH297" s="488"/>
      <c r="AI297" s="488"/>
      <c r="AJ297" s="488"/>
      <c r="AK297" s="488"/>
      <c r="AL297" s="488"/>
      <c r="AM297" s="488"/>
      <c r="AN297" s="488"/>
      <c r="AO297" s="488"/>
      <c r="AP297" s="488"/>
      <c r="AQ297" s="488"/>
      <c r="AR297" s="488"/>
      <c r="AS297" s="488"/>
      <c r="AT297" s="488"/>
      <c r="AU297" s="488"/>
      <c r="AV297" s="488"/>
      <c r="AW297" s="488"/>
      <c r="AX297" s="488"/>
      <c r="AY297" s="488"/>
      <c r="AZ297" s="488"/>
      <c r="BA297" s="488"/>
      <c r="BB297" s="488"/>
      <c r="BC297" s="488"/>
      <c r="BD297" s="488"/>
      <c r="BE297" s="488"/>
      <c r="BF297" s="488"/>
      <c r="BG297" s="488"/>
    </row>
    <row r="298" spans="1:59" hidden="1" outlineLevel="1">
      <c r="A298" s="405">
        <f t="shared" si="52"/>
        <v>283</v>
      </c>
      <c r="B298" s="497"/>
      <c r="C298" s="498"/>
      <c r="D298" s="407"/>
      <c r="E298" s="407"/>
      <c r="F298" s="500"/>
      <c r="G298" s="417"/>
      <c r="H298" s="418"/>
      <c r="I298" s="418">
        <f>'СМР Приняты СК П7'!I298</f>
        <v>0</v>
      </c>
      <c r="J298" s="418" t="s">
        <v>823</v>
      </c>
      <c r="K298" s="418" t="s">
        <v>294</v>
      </c>
      <c r="L298" s="418">
        <v>2</v>
      </c>
      <c r="M298" s="410"/>
      <c r="N298" s="410"/>
      <c r="O298" s="410"/>
      <c r="P298" s="410"/>
      <c r="Q298" s="410"/>
      <c r="R298" s="410"/>
      <c r="S298" s="410"/>
      <c r="T298" s="410"/>
      <c r="U298" s="410"/>
      <c r="V298" s="410"/>
      <c r="W298" s="410"/>
      <c r="X298" s="410"/>
      <c r="Y298" s="410"/>
      <c r="Z298" s="419">
        <f t="shared" si="56"/>
        <v>0</v>
      </c>
      <c r="AA298" s="420">
        <f t="shared" si="50"/>
        <v>0</v>
      </c>
      <c r="AB298" s="413">
        <f t="shared" si="51"/>
        <v>0</v>
      </c>
      <c r="AC298" s="414"/>
      <c r="AD298" s="695">
        <f t="shared" si="53"/>
        <v>0</v>
      </c>
      <c r="AE298" s="474">
        <f t="shared" si="54"/>
        <v>0</v>
      </c>
      <c r="AF298" s="475">
        <f t="shared" si="55"/>
        <v>0</v>
      </c>
      <c r="AG298" s="487"/>
      <c r="AH298" s="488"/>
      <c r="AI298" s="488"/>
      <c r="AJ298" s="488"/>
      <c r="AK298" s="488"/>
      <c r="AL298" s="488"/>
      <c r="AM298" s="488"/>
      <c r="AN298" s="488"/>
      <c r="AO298" s="488"/>
      <c r="AP298" s="488"/>
      <c r="AQ298" s="488"/>
      <c r="AR298" s="488"/>
      <c r="AS298" s="488"/>
      <c r="AT298" s="488"/>
      <c r="AU298" s="488"/>
      <c r="AV298" s="488"/>
      <c r="AW298" s="488"/>
      <c r="AX298" s="488"/>
      <c r="AY298" s="488"/>
      <c r="AZ298" s="488"/>
      <c r="BA298" s="488"/>
      <c r="BB298" s="488"/>
      <c r="BC298" s="488"/>
      <c r="BD298" s="488"/>
      <c r="BE298" s="488"/>
      <c r="BF298" s="488"/>
      <c r="BG298" s="488"/>
    </row>
    <row r="299" spans="1:59" hidden="1" outlineLevel="1">
      <c r="A299" s="405">
        <f t="shared" si="52"/>
        <v>284</v>
      </c>
      <c r="B299" s="497"/>
      <c r="C299" s="498"/>
      <c r="D299" s="407"/>
      <c r="E299" s="407"/>
      <c r="F299" s="500"/>
      <c r="G299" s="417"/>
      <c r="H299" s="418"/>
      <c r="I299" s="418">
        <f>'СМР Приняты СК П7'!I299</f>
        <v>0</v>
      </c>
      <c r="J299" s="418" t="s">
        <v>824</v>
      </c>
      <c r="K299" s="418" t="s">
        <v>294</v>
      </c>
      <c r="L299" s="418">
        <v>2</v>
      </c>
      <c r="M299" s="410"/>
      <c r="N299" s="410"/>
      <c r="O299" s="410"/>
      <c r="P299" s="410"/>
      <c r="Q299" s="410"/>
      <c r="R299" s="410"/>
      <c r="S299" s="410"/>
      <c r="T299" s="410"/>
      <c r="U299" s="410"/>
      <c r="V299" s="410"/>
      <c r="W299" s="410"/>
      <c r="X299" s="410"/>
      <c r="Y299" s="410"/>
      <c r="Z299" s="419">
        <f t="shared" si="56"/>
        <v>0</v>
      </c>
      <c r="AA299" s="420">
        <f t="shared" si="50"/>
        <v>0</v>
      </c>
      <c r="AB299" s="413">
        <f t="shared" si="51"/>
        <v>0</v>
      </c>
      <c r="AC299" s="414"/>
      <c r="AD299" s="695">
        <f t="shared" si="53"/>
        <v>0</v>
      </c>
      <c r="AE299" s="474">
        <f t="shared" si="54"/>
        <v>0</v>
      </c>
      <c r="AF299" s="475">
        <f t="shared" si="55"/>
        <v>0</v>
      </c>
      <c r="AG299" s="487"/>
      <c r="AH299" s="488"/>
      <c r="AI299" s="488"/>
      <c r="AJ299" s="488"/>
      <c r="AK299" s="488"/>
      <c r="AL299" s="488"/>
      <c r="AM299" s="488"/>
      <c r="AN299" s="488"/>
      <c r="AO299" s="488"/>
      <c r="AP299" s="488"/>
      <c r="AQ299" s="488"/>
      <c r="AR299" s="488"/>
      <c r="AS299" s="488"/>
      <c r="AT299" s="488"/>
      <c r="AU299" s="488"/>
      <c r="AV299" s="488"/>
      <c r="AW299" s="488"/>
      <c r="AX299" s="488"/>
      <c r="AY299" s="488"/>
      <c r="AZ299" s="488"/>
      <c r="BA299" s="488"/>
      <c r="BB299" s="488"/>
      <c r="BC299" s="488"/>
      <c r="BD299" s="488"/>
      <c r="BE299" s="488"/>
      <c r="BF299" s="488"/>
      <c r="BG299" s="488"/>
    </row>
    <row r="300" spans="1:59" hidden="1" outlineLevel="1">
      <c r="A300" s="405">
        <f t="shared" si="52"/>
        <v>285</v>
      </c>
      <c r="B300" s="497"/>
      <c r="C300" s="498"/>
      <c r="D300" s="407"/>
      <c r="E300" s="407"/>
      <c r="F300" s="500"/>
      <c r="G300" s="417"/>
      <c r="H300" s="418"/>
      <c r="I300" s="418">
        <f>'СМР Приняты СК П7'!I300</f>
        <v>0</v>
      </c>
      <c r="J300" s="418" t="s">
        <v>825</v>
      </c>
      <c r="K300" s="418" t="s">
        <v>294</v>
      </c>
      <c r="L300" s="418">
        <v>2</v>
      </c>
      <c r="M300" s="410"/>
      <c r="N300" s="410"/>
      <c r="O300" s="410"/>
      <c r="P300" s="410"/>
      <c r="Q300" s="410"/>
      <c r="R300" s="410"/>
      <c r="S300" s="410"/>
      <c r="T300" s="410"/>
      <c r="U300" s="410"/>
      <c r="V300" s="410"/>
      <c r="W300" s="410"/>
      <c r="X300" s="410"/>
      <c r="Y300" s="410"/>
      <c r="Z300" s="419">
        <f t="shared" si="56"/>
        <v>0</v>
      </c>
      <c r="AA300" s="420">
        <f t="shared" si="50"/>
        <v>0</v>
      </c>
      <c r="AB300" s="413">
        <f t="shared" si="51"/>
        <v>0</v>
      </c>
      <c r="AC300" s="414"/>
      <c r="AD300" s="695">
        <f t="shared" si="53"/>
        <v>0</v>
      </c>
      <c r="AE300" s="474">
        <f t="shared" si="54"/>
        <v>0</v>
      </c>
      <c r="AF300" s="475">
        <f t="shared" si="55"/>
        <v>0</v>
      </c>
      <c r="AG300" s="487"/>
      <c r="AH300" s="488"/>
      <c r="AI300" s="488"/>
      <c r="AJ300" s="488"/>
      <c r="AK300" s="488"/>
      <c r="AL300" s="488"/>
      <c r="AM300" s="488"/>
      <c r="AN300" s="488"/>
      <c r="AO300" s="488"/>
      <c r="AP300" s="488"/>
      <c r="AQ300" s="488"/>
      <c r="AR300" s="488"/>
      <c r="AS300" s="488"/>
      <c r="AT300" s="488"/>
      <c r="AU300" s="488"/>
      <c r="AV300" s="488"/>
      <c r="AW300" s="488"/>
      <c r="AX300" s="488"/>
      <c r="AY300" s="488"/>
      <c r="AZ300" s="488"/>
      <c r="BA300" s="488"/>
      <c r="BB300" s="488"/>
      <c r="BC300" s="488"/>
      <c r="BD300" s="488"/>
      <c r="BE300" s="488"/>
      <c r="BF300" s="488"/>
      <c r="BG300" s="488"/>
    </row>
    <row r="301" spans="1:59" ht="30" hidden="1" outlineLevel="1">
      <c r="A301" s="405">
        <f t="shared" si="52"/>
        <v>286</v>
      </c>
      <c r="B301" s="497"/>
      <c r="C301" s="498"/>
      <c r="D301" s="407"/>
      <c r="E301" s="407"/>
      <c r="F301" s="500"/>
      <c r="G301" s="417"/>
      <c r="H301" s="418"/>
      <c r="I301" s="418">
        <f>'СМР Приняты СК П7'!I301</f>
        <v>0</v>
      </c>
      <c r="J301" s="418" t="s">
        <v>826</v>
      </c>
      <c r="K301" s="418" t="s">
        <v>294</v>
      </c>
      <c r="L301" s="418">
        <v>8</v>
      </c>
      <c r="M301" s="410"/>
      <c r="N301" s="410"/>
      <c r="O301" s="410"/>
      <c r="P301" s="410"/>
      <c r="Q301" s="410"/>
      <c r="R301" s="410"/>
      <c r="S301" s="410"/>
      <c r="T301" s="410"/>
      <c r="U301" s="410"/>
      <c r="V301" s="410"/>
      <c r="W301" s="410"/>
      <c r="X301" s="410"/>
      <c r="Y301" s="410"/>
      <c r="Z301" s="419">
        <f t="shared" si="56"/>
        <v>0</v>
      </c>
      <c r="AA301" s="420">
        <f t="shared" si="50"/>
        <v>0</v>
      </c>
      <c r="AB301" s="413">
        <f t="shared" si="51"/>
        <v>0</v>
      </c>
      <c r="AC301" s="414"/>
      <c r="AD301" s="695">
        <f t="shared" si="53"/>
        <v>0</v>
      </c>
      <c r="AE301" s="474">
        <f t="shared" si="54"/>
        <v>0</v>
      </c>
      <c r="AF301" s="475">
        <f t="shared" si="55"/>
        <v>0</v>
      </c>
      <c r="AG301" s="487"/>
      <c r="AH301" s="488"/>
      <c r="AI301" s="488"/>
      <c r="AJ301" s="488"/>
      <c r="AK301" s="488"/>
      <c r="AL301" s="488"/>
      <c r="AM301" s="488"/>
      <c r="AN301" s="488"/>
      <c r="AO301" s="488"/>
      <c r="AP301" s="488"/>
      <c r="AQ301" s="488"/>
      <c r="AR301" s="488"/>
      <c r="AS301" s="488"/>
      <c r="AT301" s="488"/>
      <c r="AU301" s="488"/>
      <c r="AV301" s="488"/>
      <c r="AW301" s="488"/>
      <c r="AX301" s="488"/>
      <c r="AY301" s="488"/>
      <c r="AZ301" s="488"/>
      <c r="BA301" s="488"/>
      <c r="BB301" s="488"/>
      <c r="BC301" s="488"/>
      <c r="BD301" s="488"/>
      <c r="BE301" s="488"/>
      <c r="BF301" s="488"/>
      <c r="BG301" s="488"/>
    </row>
    <row r="302" spans="1:59">
      <c r="A302" s="405">
        <f t="shared" si="52"/>
        <v>287</v>
      </c>
      <c r="B302" s="497"/>
      <c r="C302" s="498"/>
      <c r="D302" s="407"/>
      <c r="E302" s="407"/>
      <c r="F302" s="500" t="s">
        <v>159</v>
      </c>
      <c r="G302" s="417" t="s">
        <v>291</v>
      </c>
      <c r="H302" s="418">
        <v>530</v>
      </c>
      <c r="I302" s="418">
        <f>'СМР Приняты СК П7'!I302</f>
        <v>0.63</v>
      </c>
      <c r="J302" s="418" t="s">
        <v>827</v>
      </c>
      <c r="K302" s="418" t="s">
        <v>616</v>
      </c>
      <c r="L302" s="418">
        <v>2</v>
      </c>
      <c r="M302" s="410"/>
      <c r="N302" s="410"/>
      <c r="O302" s="410"/>
      <c r="P302" s="410"/>
      <c r="Q302" s="410"/>
      <c r="R302" s="410"/>
      <c r="S302" s="410"/>
      <c r="T302" s="410"/>
      <c r="U302" s="410"/>
      <c r="V302" s="410"/>
      <c r="W302" s="410"/>
      <c r="X302" s="410"/>
      <c r="Y302" s="410"/>
      <c r="Z302" s="419">
        <f t="shared" si="56"/>
        <v>0</v>
      </c>
      <c r="AA302" s="420">
        <f t="shared" si="50"/>
        <v>530</v>
      </c>
      <c r="AB302" s="413">
        <f t="shared" si="51"/>
        <v>0</v>
      </c>
      <c r="AC302" s="414"/>
      <c r="AD302" s="695">
        <f t="shared" si="53"/>
        <v>0</v>
      </c>
      <c r="AE302" s="474">
        <f t="shared" si="54"/>
        <v>0</v>
      </c>
      <c r="AF302" s="475">
        <f t="shared" si="55"/>
        <v>0</v>
      </c>
      <c r="AG302" s="487"/>
      <c r="AH302" s="488"/>
      <c r="AI302" s="488"/>
      <c r="AJ302" s="488"/>
      <c r="AK302" s="488"/>
      <c r="AL302" s="488"/>
      <c r="AM302" s="488"/>
      <c r="AN302" s="488"/>
      <c r="AO302" s="488"/>
      <c r="AP302" s="488"/>
      <c r="AQ302" s="488"/>
      <c r="AR302" s="488"/>
      <c r="AS302" s="488"/>
      <c r="AT302" s="488"/>
      <c r="AU302" s="488"/>
      <c r="AV302" s="488"/>
      <c r="AW302" s="488"/>
      <c r="AX302" s="488"/>
      <c r="AY302" s="488"/>
      <c r="AZ302" s="488"/>
      <c r="BA302" s="488"/>
      <c r="BB302" s="488"/>
      <c r="BC302" s="488"/>
      <c r="BD302" s="488"/>
      <c r="BE302" s="488"/>
      <c r="BF302" s="488"/>
      <c r="BG302" s="488"/>
    </row>
    <row r="303" spans="1:59">
      <c r="A303" s="405">
        <f t="shared" si="52"/>
        <v>288</v>
      </c>
      <c r="B303" s="497"/>
      <c r="C303" s="498"/>
      <c r="D303" s="407"/>
      <c r="E303" s="407"/>
      <c r="F303" s="500" t="s">
        <v>451</v>
      </c>
      <c r="G303" s="417" t="s">
        <v>291</v>
      </c>
      <c r="H303" s="418">
        <v>536</v>
      </c>
      <c r="I303" s="418">
        <f>'СМР Приняты СК П7'!I303</f>
        <v>0.11600000000000001</v>
      </c>
      <c r="J303" s="418" t="s">
        <v>828</v>
      </c>
      <c r="K303" s="418" t="s">
        <v>616</v>
      </c>
      <c r="L303" s="418">
        <v>530</v>
      </c>
      <c r="M303" s="410"/>
      <c r="N303" s="410"/>
      <c r="O303" s="410"/>
      <c r="P303" s="410"/>
      <c r="Q303" s="410"/>
      <c r="R303" s="410"/>
      <c r="S303" s="410"/>
      <c r="T303" s="410"/>
      <c r="U303" s="410"/>
      <c r="V303" s="410"/>
      <c r="W303" s="410"/>
      <c r="X303" s="410"/>
      <c r="Y303" s="410"/>
      <c r="Z303" s="419">
        <f t="shared" si="56"/>
        <v>0</v>
      </c>
      <c r="AA303" s="420">
        <f t="shared" si="50"/>
        <v>536</v>
      </c>
      <c r="AB303" s="413">
        <f t="shared" si="51"/>
        <v>0</v>
      </c>
      <c r="AC303" s="414"/>
      <c r="AD303" s="695">
        <f t="shared" si="53"/>
        <v>0</v>
      </c>
      <c r="AE303" s="474">
        <f t="shared" si="54"/>
        <v>0</v>
      </c>
      <c r="AF303" s="475">
        <f t="shared" si="55"/>
        <v>0</v>
      </c>
      <c r="AG303" s="487"/>
      <c r="AH303" s="488"/>
      <c r="AI303" s="488"/>
      <c r="AJ303" s="488"/>
      <c r="AK303" s="488"/>
      <c r="AL303" s="488"/>
      <c r="AM303" s="488"/>
      <c r="AN303" s="488"/>
      <c r="AO303" s="488"/>
      <c r="AP303" s="488"/>
      <c r="AQ303" s="488"/>
      <c r="AR303" s="488"/>
      <c r="AS303" s="488"/>
      <c r="AT303" s="488"/>
      <c r="AU303" s="488"/>
      <c r="AV303" s="488"/>
      <c r="AW303" s="488"/>
      <c r="AX303" s="488"/>
      <c r="AY303" s="488"/>
      <c r="AZ303" s="488"/>
      <c r="BA303" s="488"/>
      <c r="BB303" s="488"/>
      <c r="BC303" s="488"/>
      <c r="BD303" s="488"/>
      <c r="BE303" s="488"/>
      <c r="BF303" s="488"/>
      <c r="BG303" s="488"/>
    </row>
    <row r="304" spans="1:59" s="759" customFormat="1">
      <c r="A304" s="405"/>
      <c r="B304" s="497"/>
      <c r="C304" s="498"/>
      <c r="D304" s="407"/>
      <c r="E304" s="407"/>
      <c r="F304" s="745" t="s">
        <v>1191</v>
      </c>
      <c r="G304" s="417"/>
      <c r="H304" s="418"/>
      <c r="I304" s="418"/>
      <c r="J304" s="418"/>
      <c r="K304" s="418"/>
      <c r="L304" s="418">
        <v>536</v>
      </c>
      <c r="M304" s="410"/>
      <c r="N304" s="410"/>
      <c r="O304" s="410"/>
      <c r="P304" s="410"/>
      <c r="Q304" s="410"/>
      <c r="R304" s="410"/>
      <c r="S304" s="410"/>
      <c r="T304" s="410"/>
      <c r="U304" s="410"/>
      <c r="V304" s="410"/>
      <c r="W304" s="410"/>
      <c r="X304" s="410"/>
      <c r="Y304" s="410"/>
      <c r="Z304" s="764"/>
      <c r="AA304" s="420"/>
      <c r="AB304" s="413"/>
      <c r="AC304" s="414"/>
      <c r="AD304" s="695"/>
      <c r="AE304" s="474"/>
      <c r="AF304" s="475"/>
      <c r="AG304" s="487"/>
      <c r="AH304" s="488"/>
      <c r="AI304" s="488"/>
      <c r="AJ304" s="488"/>
      <c r="AK304" s="488"/>
      <c r="AL304" s="488"/>
      <c r="AM304" s="488"/>
      <c r="AN304" s="488"/>
      <c r="AO304" s="488"/>
      <c r="AP304" s="488"/>
      <c r="AQ304" s="488"/>
      <c r="AR304" s="488"/>
      <c r="AS304" s="488"/>
      <c r="AT304" s="488"/>
      <c r="AU304" s="488"/>
      <c r="AV304" s="488"/>
      <c r="AW304" s="488"/>
      <c r="AX304" s="488"/>
      <c r="AY304" s="488"/>
      <c r="AZ304" s="488"/>
      <c r="BA304" s="488"/>
      <c r="BB304" s="488"/>
      <c r="BC304" s="488"/>
      <c r="BD304" s="488"/>
      <c r="BE304" s="488"/>
      <c r="BF304" s="488"/>
      <c r="BG304" s="488"/>
    </row>
    <row r="305" spans="1:59" s="65" customFormat="1">
      <c r="A305" s="397">
        <f>A303+1</f>
        <v>289</v>
      </c>
      <c r="B305" s="501"/>
      <c r="C305" s="502" t="s">
        <v>170</v>
      </c>
      <c r="D305" s="423"/>
      <c r="E305" s="423"/>
      <c r="F305" s="503" t="s">
        <v>170</v>
      </c>
      <c r="G305" s="424"/>
      <c r="H305" s="425"/>
      <c r="I305" s="425"/>
      <c r="J305" s="425"/>
      <c r="K305" s="425"/>
      <c r="L305" s="425"/>
      <c r="M305" s="425"/>
      <c r="N305" s="425"/>
      <c r="O305" s="425"/>
      <c r="P305" s="425"/>
      <c r="Q305" s="425"/>
      <c r="R305" s="425"/>
      <c r="S305" s="425"/>
      <c r="T305" s="425"/>
      <c r="U305" s="425"/>
      <c r="V305" s="425"/>
      <c r="W305" s="425"/>
      <c r="X305" s="425"/>
      <c r="Y305" s="425"/>
      <c r="Z305" s="426"/>
      <c r="AA305" s="427"/>
      <c r="AB305" s="424"/>
      <c r="AC305" s="428"/>
      <c r="AD305" s="697">
        <f t="shared" si="53"/>
        <v>0</v>
      </c>
      <c r="AE305" s="476"/>
      <c r="AF305" s="477"/>
      <c r="AG305" s="485"/>
      <c r="AH305" s="486"/>
      <c r="AI305" s="486"/>
      <c r="AJ305" s="486"/>
      <c r="AK305" s="486"/>
      <c r="AL305" s="486"/>
      <c r="AM305" s="486"/>
      <c r="AN305" s="486"/>
      <c r="AO305" s="486"/>
      <c r="AP305" s="486"/>
      <c r="AQ305" s="486"/>
      <c r="AR305" s="486"/>
      <c r="AS305" s="486"/>
      <c r="AT305" s="486"/>
      <c r="AU305" s="486"/>
      <c r="AV305" s="486"/>
      <c r="AW305" s="486"/>
      <c r="AX305" s="486"/>
      <c r="AY305" s="486"/>
      <c r="AZ305" s="486"/>
      <c r="BA305" s="486"/>
      <c r="BB305" s="486"/>
      <c r="BC305" s="486"/>
      <c r="BD305" s="486"/>
      <c r="BE305" s="486"/>
      <c r="BF305" s="486"/>
      <c r="BG305" s="486"/>
    </row>
    <row r="306" spans="1:59" s="188" customFormat="1">
      <c r="A306" s="433">
        <f t="shared" si="52"/>
        <v>290</v>
      </c>
      <c r="B306" s="497"/>
      <c r="C306" s="498"/>
      <c r="D306" s="407"/>
      <c r="E306" s="407"/>
      <c r="F306" s="500" t="s">
        <v>829</v>
      </c>
      <c r="G306" s="417" t="s">
        <v>294</v>
      </c>
      <c r="H306" s="418">
        <v>2</v>
      </c>
      <c r="I306" s="418">
        <f>'СМР Приняты СК П7'!I306</f>
        <v>2.8410000000000002</v>
      </c>
      <c r="J306" s="418" t="s">
        <v>830</v>
      </c>
      <c r="K306" s="418" t="s">
        <v>294</v>
      </c>
      <c r="L306" s="418"/>
      <c r="M306" s="418"/>
      <c r="N306" s="418"/>
      <c r="O306" s="418"/>
      <c r="P306" s="418"/>
      <c r="Q306" s="418"/>
      <c r="R306" s="418"/>
      <c r="S306" s="418"/>
      <c r="T306" s="418"/>
      <c r="U306" s="418"/>
      <c r="V306" s="418"/>
      <c r="W306" s="418"/>
      <c r="X306" s="418"/>
      <c r="Y306" s="418"/>
      <c r="Z306" s="419">
        <f t="shared" si="56"/>
        <v>0</v>
      </c>
      <c r="AA306" s="420">
        <f t="shared" si="45"/>
        <v>2</v>
      </c>
      <c r="AB306" s="413">
        <f t="shared" ref="AB306:AB369" si="57">E306-Z306</f>
        <v>0</v>
      </c>
      <c r="AC306" s="421"/>
      <c r="AD306" s="696">
        <f t="shared" si="53"/>
        <v>0</v>
      </c>
      <c r="AE306" s="474">
        <f t="shared" si="54"/>
        <v>0</v>
      </c>
      <c r="AF306" s="478">
        <f t="shared" si="55"/>
        <v>0</v>
      </c>
      <c r="AG306" s="489"/>
      <c r="AH306" s="490"/>
      <c r="AI306" s="490"/>
      <c r="AJ306" s="490"/>
      <c r="AK306" s="490"/>
      <c r="AL306" s="490"/>
      <c r="AM306" s="490"/>
      <c r="AN306" s="490"/>
      <c r="AO306" s="490"/>
      <c r="AP306" s="490"/>
      <c r="AQ306" s="490"/>
      <c r="AR306" s="490"/>
      <c r="AS306" s="490"/>
      <c r="AT306" s="490"/>
      <c r="AU306" s="490"/>
      <c r="AV306" s="490"/>
      <c r="AW306" s="490"/>
      <c r="AX306" s="490"/>
      <c r="AY306" s="490"/>
      <c r="AZ306" s="490"/>
      <c r="BA306" s="490"/>
      <c r="BB306" s="490"/>
      <c r="BC306" s="490"/>
      <c r="BD306" s="490"/>
      <c r="BE306" s="490"/>
      <c r="BF306" s="490"/>
      <c r="BG306" s="490"/>
    </row>
    <row r="307" spans="1:59" s="188" customFormat="1">
      <c r="A307" s="433">
        <f t="shared" si="52"/>
        <v>291</v>
      </c>
      <c r="B307" s="497"/>
      <c r="C307" s="498"/>
      <c r="D307" s="407"/>
      <c r="E307" s="407"/>
      <c r="F307" s="500" t="s">
        <v>831</v>
      </c>
      <c r="G307" s="417" t="s">
        <v>293</v>
      </c>
      <c r="H307" s="418">
        <v>0.85</v>
      </c>
      <c r="I307" s="418">
        <f>'СМР Приняты СК П7'!I307</f>
        <v>0.3</v>
      </c>
      <c r="J307" s="418"/>
      <c r="K307" s="418" t="s">
        <v>293</v>
      </c>
      <c r="L307" s="418">
        <v>2</v>
      </c>
      <c r="M307" s="418"/>
      <c r="N307" s="418"/>
      <c r="O307" s="418"/>
      <c r="P307" s="418"/>
      <c r="Q307" s="418"/>
      <c r="R307" s="418"/>
      <c r="S307" s="418"/>
      <c r="T307" s="418"/>
      <c r="U307" s="418"/>
      <c r="V307" s="418"/>
      <c r="W307" s="418"/>
      <c r="X307" s="418"/>
      <c r="Y307" s="418"/>
      <c r="Z307" s="419">
        <f t="shared" si="56"/>
        <v>0</v>
      </c>
      <c r="AA307" s="420">
        <f t="shared" si="45"/>
        <v>0.85</v>
      </c>
      <c r="AB307" s="413">
        <f t="shared" si="57"/>
        <v>0</v>
      </c>
      <c r="AC307" s="421"/>
      <c r="AD307" s="696">
        <f t="shared" si="53"/>
        <v>0</v>
      </c>
      <c r="AE307" s="474">
        <f t="shared" si="54"/>
        <v>0</v>
      </c>
      <c r="AF307" s="478">
        <f t="shared" si="55"/>
        <v>0</v>
      </c>
      <c r="AG307" s="489"/>
      <c r="AH307" s="490"/>
      <c r="AI307" s="490"/>
      <c r="AJ307" s="490"/>
      <c r="AK307" s="490"/>
      <c r="AL307" s="490"/>
      <c r="AM307" s="490"/>
      <c r="AN307" s="490"/>
      <c r="AO307" s="490"/>
      <c r="AP307" s="490"/>
      <c r="AQ307" s="490"/>
      <c r="AR307" s="490"/>
      <c r="AS307" s="490"/>
      <c r="AT307" s="490"/>
      <c r="AU307" s="490"/>
      <c r="AV307" s="490"/>
      <c r="AW307" s="490"/>
      <c r="AX307" s="490"/>
      <c r="AY307" s="490"/>
      <c r="AZ307" s="490"/>
      <c r="BA307" s="490"/>
      <c r="BB307" s="490"/>
      <c r="BC307" s="490"/>
      <c r="BD307" s="490"/>
      <c r="BE307" s="490"/>
      <c r="BF307" s="490"/>
      <c r="BG307" s="490"/>
    </row>
    <row r="308" spans="1:59" s="188" customFormat="1">
      <c r="A308" s="433">
        <f t="shared" si="52"/>
        <v>292</v>
      </c>
      <c r="B308" s="497"/>
      <c r="C308" s="498"/>
      <c r="D308" s="407"/>
      <c r="E308" s="407"/>
      <c r="F308" s="500" t="s">
        <v>832</v>
      </c>
      <c r="G308" s="417" t="s">
        <v>294</v>
      </c>
      <c r="H308" s="418">
        <v>4</v>
      </c>
      <c r="I308" s="418">
        <f>'СМР Приняты СК П7'!I308</f>
        <v>3.36</v>
      </c>
      <c r="J308" s="418" t="s">
        <v>833</v>
      </c>
      <c r="K308" s="418" t="s">
        <v>294</v>
      </c>
      <c r="L308" s="418">
        <v>0.85</v>
      </c>
      <c r="M308" s="418"/>
      <c r="N308" s="418"/>
      <c r="O308" s="418"/>
      <c r="P308" s="418"/>
      <c r="Q308" s="418"/>
      <c r="R308" s="418"/>
      <c r="S308" s="418"/>
      <c r="T308" s="418"/>
      <c r="U308" s="418"/>
      <c r="V308" s="418"/>
      <c r="W308" s="418"/>
      <c r="X308" s="418"/>
      <c r="Y308" s="418"/>
      <c r="Z308" s="419">
        <f t="shared" si="56"/>
        <v>0</v>
      </c>
      <c r="AA308" s="420">
        <f t="shared" si="45"/>
        <v>4</v>
      </c>
      <c r="AB308" s="413">
        <f t="shared" si="57"/>
        <v>0</v>
      </c>
      <c r="AC308" s="421"/>
      <c r="AD308" s="696">
        <f t="shared" si="53"/>
        <v>0</v>
      </c>
      <c r="AE308" s="474">
        <f t="shared" si="54"/>
        <v>0</v>
      </c>
      <c r="AF308" s="478">
        <f t="shared" si="55"/>
        <v>0</v>
      </c>
      <c r="AG308" s="489"/>
      <c r="AH308" s="490"/>
      <c r="AI308" s="490"/>
      <c r="AJ308" s="490"/>
      <c r="AK308" s="490"/>
      <c r="AL308" s="490"/>
      <c r="AM308" s="490"/>
      <c r="AN308" s="490"/>
      <c r="AO308" s="490"/>
      <c r="AP308" s="490"/>
      <c r="AQ308" s="490"/>
      <c r="AR308" s="490"/>
      <c r="AS308" s="490"/>
      <c r="AT308" s="490"/>
      <c r="AU308" s="490"/>
      <c r="AV308" s="490"/>
      <c r="AW308" s="490"/>
      <c r="AX308" s="490"/>
      <c r="AY308" s="490"/>
      <c r="AZ308" s="490"/>
      <c r="BA308" s="490"/>
      <c r="BB308" s="490"/>
      <c r="BC308" s="490"/>
      <c r="BD308" s="490"/>
      <c r="BE308" s="490"/>
      <c r="BF308" s="490"/>
      <c r="BG308" s="490"/>
    </row>
    <row r="309" spans="1:59" s="188" customFormat="1">
      <c r="A309" s="433">
        <f t="shared" si="52"/>
        <v>293</v>
      </c>
      <c r="B309" s="497"/>
      <c r="C309" s="498"/>
      <c r="D309" s="407"/>
      <c r="E309" s="407"/>
      <c r="F309" s="500" t="s">
        <v>115</v>
      </c>
      <c r="G309" s="417" t="s">
        <v>294</v>
      </c>
      <c r="H309" s="418">
        <v>1</v>
      </c>
      <c r="I309" s="418">
        <f>'СМР Приняты СК П7'!I309</f>
        <v>6.51</v>
      </c>
      <c r="J309" s="418" t="s">
        <v>834</v>
      </c>
      <c r="K309" s="418" t="s">
        <v>294</v>
      </c>
      <c r="L309" s="418">
        <v>4</v>
      </c>
      <c r="M309" s="418"/>
      <c r="N309" s="418"/>
      <c r="O309" s="418"/>
      <c r="P309" s="418"/>
      <c r="Q309" s="418"/>
      <c r="R309" s="418"/>
      <c r="S309" s="418"/>
      <c r="T309" s="418"/>
      <c r="U309" s="418"/>
      <c r="V309" s="418"/>
      <c r="W309" s="418"/>
      <c r="X309" s="418"/>
      <c r="Y309" s="418"/>
      <c r="Z309" s="419">
        <f t="shared" si="56"/>
        <v>0</v>
      </c>
      <c r="AA309" s="420">
        <f t="shared" si="45"/>
        <v>1</v>
      </c>
      <c r="AB309" s="413">
        <f t="shared" si="57"/>
        <v>0</v>
      </c>
      <c r="AC309" s="421"/>
      <c r="AD309" s="696">
        <f t="shared" si="53"/>
        <v>0</v>
      </c>
      <c r="AE309" s="474">
        <f t="shared" si="54"/>
        <v>0</v>
      </c>
      <c r="AF309" s="478">
        <f t="shared" si="55"/>
        <v>0</v>
      </c>
      <c r="AG309" s="489"/>
      <c r="AH309" s="490"/>
      <c r="AI309" s="490"/>
      <c r="AJ309" s="490"/>
      <c r="AK309" s="490"/>
      <c r="AL309" s="490"/>
      <c r="AM309" s="490"/>
      <c r="AN309" s="490"/>
      <c r="AO309" s="490"/>
      <c r="AP309" s="490"/>
      <c r="AQ309" s="490"/>
      <c r="AR309" s="490"/>
      <c r="AS309" s="490"/>
      <c r="AT309" s="490"/>
      <c r="AU309" s="490"/>
      <c r="AV309" s="490"/>
      <c r="AW309" s="490"/>
      <c r="AX309" s="490"/>
      <c r="AY309" s="490"/>
      <c r="AZ309" s="490"/>
      <c r="BA309" s="490"/>
      <c r="BB309" s="490"/>
      <c r="BC309" s="490"/>
      <c r="BD309" s="490"/>
      <c r="BE309" s="490"/>
      <c r="BF309" s="490"/>
      <c r="BG309" s="490"/>
    </row>
    <row r="310" spans="1:59" s="188" customFormat="1">
      <c r="A310" s="433">
        <f t="shared" si="52"/>
        <v>294</v>
      </c>
      <c r="B310" s="497"/>
      <c r="C310" s="498"/>
      <c r="D310" s="407"/>
      <c r="E310" s="407"/>
      <c r="F310" s="500" t="s">
        <v>835</v>
      </c>
      <c r="G310" s="417" t="s">
        <v>294</v>
      </c>
      <c r="H310" s="418">
        <v>4</v>
      </c>
      <c r="I310" s="418">
        <f>'СМР Приняты СК П7'!I310</f>
        <v>4.5250000000000004</v>
      </c>
      <c r="J310" s="418" t="s">
        <v>836</v>
      </c>
      <c r="K310" s="418" t="s">
        <v>294</v>
      </c>
      <c r="L310" s="418">
        <v>1</v>
      </c>
      <c r="M310" s="418"/>
      <c r="N310" s="418"/>
      <c r="O310" s="418"/>
      <c r="P310" s="418"/>
      <c r="Q310" s="418"/>
      <c r="R310" s="418"/>
      <c r="S310" s="418"/>
      <c r="T310" s="418"/>
      <c r="U310" s="418"/>
      <c r="V310" s="418"/>
      <c r="W310" s="418"/>
      <c r="X310" s="418"/>
      <c r="Y310" s="418"/>
      <c r="Z310" s="419">
        <f t="shared" si="56"/>
        <v>0</v>
      </c>
      <c r="AA310" s="420">
        <f t="shared" si="45"/>
        <v>4</v>
      </c>
      <c r="AB310" s="413">
        <f t="shared" si="57"/>
        <v>0</v>
      </c>
      <c r="AC310" s="421"/>
      <c r="AD310" s="696">
        <f t="shared" si="53"/>
        <v>0</v>
      </c>
      <c r="AE310" s="474">
        <f t="shared" si="54"/>
        <v>0</v>
      </c>
      <c r="AF310" s="478">
        <f t="shared" si="55"/>
        <v>0</v>
      </c>
      <c r="AG310" s="489"/>
      <c r="AH310" s="490"/>
      <c r="AI310" s="490"/>
      <c r="AJ310" s="490"/>
      <c r="AK310" s="490"/>
      <c r="AL310" s="490"/>
      <c r="AM310" s="490"/>
      <c r="AN310" s="490"/>
      <c r="AO310" s="490"/>
      <c r="AP310" s="490"/>
      <c r="AQ310" s="490"/>
      <c r="AR310" s="490"/>
      <c r="AS310" s="490"/>
      <c r="AT310" s="490"/>
      <c r="AU310" s="490"/>
      <c r="AV310" s="490"/>
      <c r="AW310" s="490"/>
      <c r="AX310" s="490"/>
      <c r="AY310" s="490"/>
      <c r="AZ310" s="490"/>
      <c r="BA310" s="490"/>
      <c r="BB310" s="490"/>
      <c r="BC310" s="490"/>
      <c r="BD310" s="490"/>
      <c r="BE310" s="490"/>
      <c r="BF310" s="490"/>
      <c r="BG310" s="490"/>
    </row>
    <row r="311" spans="1:59" s="188" customFormat="1" ht="30">
      <c r="A311" s="433">
        <f t="shared" si="52"/>
        <v>295</v>
      </c>
      <c r="B311" s="497"/>
      <c r="C311" s="498"/>
      <c r="D311" s="407"/>
      <c r="E311" s="407"/>
      <c r="F311" s="500" t="s">
        <v>172</v>
      </c>
      <c r="G311" s="417" t="s">
        <v>294</v>
      </c>
      <c r="H311" s="418">
        <v>4</v>
      </c>
      <c r="I311" s="418">
        <f>'СМР Приняты СК П7'!I311</f>
        <v>1.4</v>
      </c>
      <c r="J311" s="418" t="s">
        <v>837</v>
      </c>
      <c r="K311" s="418" t="s">
        <v>294</v>
      </c>
      <c r="L311" s="418">
        <v>4</v>
      </c>
      <c r="M311" s="418"/>
      <c r="N311" s="418"/>
      <c r="O311" s="418"/>
      <c r="P311" s="418"/>
      <c r="Q311" s="418"/>
      <c r="R311" s="418"/>
      <c r="S311" s="418"/>
      <c r="T311" s="418"/>
      <c r="U311" s="418"/>
      <c r="V311" s="418"/>
      <c r="W311" s="418"/>
      <c r="X311" s="418"/>
      <c r="Y311" s="418"/>
      <c r="Z311" s="419">
        <f t="shared" si="56"/>
        <v>0</v>
      </c>
      <c r="AA311" s="420">
        <f t="shared" si="45"/>
        <v>4</v>
      </c>
      <c r="AB311" s="413">
        <f t="shared" si="57"/>
        <v>0</v>
      </c>
      <c r="AC311" s="421"/>
      <c r="AD311" s="696">
        <f t="shared" si="53"/>
        <v>0</v>
      </c>
      <c r="AE311" s="474">
        <f t="shared" si="54"/>
        <v>0</v>
      </c>
      <c r="AF311" s="478">
        <f t="shared" si="55"/>
        <v>0</v>
      </c>
      <c r="AG311" s="489"/>
      <c r="AH311" s="490"/>
      <c r="AI311" s="490"/>
      <c r="AJ311" s="490"/>
      <c r="AK311" s="490"/>
      <c r="AL311" s="490"/>
      <c r="AM311" s="490"/>
      <c r="AN311" s="490"/>
      <c r="AO311" s="490"/>
      <c r="AP311" s="490"/>
      <c r="AQ311" s="490"/>
      <c r="AR311" s="490"/>
      <c r="AS311" s="490"/>
      <c r="AT311" s="490"/>
      <c r="AU311" s="490"/>
      <c r="AV311" s="490"/>
      <c r="AW311" s="490"/>
      <c r="AX311" s="490"/>
      <c r="AY311" s="490"/>
      <c r="AZ311" s="490"/>
      <c r="BA311" s="490"/>
      <c r="BB311" s="490"/>
      <c r="BC311" s="490"/>
      <c r="BD311" s="490"/>
      <c r="BE311" s="490"/>
      <c r="BF311" s="490"/>
      <c r="BG311" s="490"/>
    </row>
    <row r="312" spans="1:59" s="188" customFormat="1" ht="30">
      <c r="A312" s="433">
        <f t="shared" si="52"/>
        <v>296</v>
      </c>
      <c r="B312" s="497"/>
      <c r="C312" s="498"/>
      <c r="D312" s="407"/>
      <c r="E312" s="407"/>
      <c r="F312" s="500" t="s">
        <v>838</v>
      </c>
      <c r="G312" s="417" t="s">
        <v>294</v>
      </c>
      <c r="H312" s="418">
        <v>4</v>
      </c>
      <c r="I312" s="418">
        <f>'СМР Приняты СК П7'!I312</f>
        <v>0.55400000000000005</v>
      </c>
      <c r="J312" s="418" t="s">
        <v>814</v>
      </c>
      <c r="K312" s="418" t="s">
        <v>294</v>
      </c>
      <c r="L312" s="418">
        <v>4</v>
      </c>
      <c r="M312" s="418"/>
      <c r="N312" s="418"/>
      <c r="O312" s="418"/>
      <c r="P312" s="418"/>
      <c r="Q312" s="418"/>
      <c r="R312" s="418"/>
      <c r="S312" s="418"/>
      <c r="T312" s="418"/>
      <c r="U312" s="418"/>
      <c r="V312" s="418"/>
      <c r="W312" s="418"/>
      <c r="X312" s="418"/>
      <c r="Y312" s="418"/>
      <c r="Z312" s="419">
        <f t="shared" si="56"/>
        <v>0</v>
      </c>
      <c r="AA312" s="420">
        <f t="shared" si="45"/>
        <v>4</v>
      </c>
      <c r="AB312" s="413">
        <f t="shared" si="57"/>
        <v>0</v>
      </c>
      <c r="AC312" s="421"/>
      <c r="AD312" s="696">
        <f t="shared" si="53"/>
        <v>0</v>
      </c>
      <c r="AE312" s="474">
        <f t="shared" si="54"/>
        <v>0</v>
      </c>
      <c r="AF312" s="478">
        <f t="shared" si="55"/>
        <v>0</v>
      </c>
      <c r="AG312" s="489"/>
      <c r="AH312" s="490"/>
      <c r="AI312" s="490"/>
      <c r="AJ312" s="490"/>
      <c r="AK312" s="490"/>
      <c r="AL312" s="490"/>
      <c r="AM312" s="490"/>
      <c r="AN312" s="490"/>
      <c r="AO312" s="490"/>
      <c r="AP312" s="490"/>
      <c r="AQ312" s="490"/>
      <c r="AR312" s="490"/>
      <c r="AS312" s="490"/>
      <c r="AT312" s="490"/>
      <c r="AU312" s="490"/>
      <c r="AV312" s="490"/>
      <c r="AW312" s="490"/>
      <c r="AX312" s="490"/>
      <c r="AY312" s="490"/>
      <c r="AZ312" s="490"/>
      <c r="BA312" s="490"/>
      <c r="BB312" s="490"/>
      <c r="BC312" s="490"/>
      <c r="BD312" s="490"/>
      <c r="BE312" s="490"/>
      <c r="BF312" s="490"/>
      <c r="BG312" s="490"/>
    </row>
    <row r="313" spans="1:59" s="188" customFormat="1" ht="60">
      <c r="A313" s="433">
        <f t="shared" si="52"/>
        <v>297</v>
      </c>
      <c r="B313" s="497"/>
      <c r="C313" s="498"/>
      <c r="D313" s="407"/>
      <c r="E313" s="407"/>
      <c r="F313" s="500" t="s">
        <v>839</v>
      </c>
      <c r="G313" s="417" t="s">
        <v>294</v>
      </c>
      <c r="H313" s="418">
        <v>4</v>
      </c>
      <c r="I313" s="418">
        <f>'СМР Приняты СК П7'!I313</f>
        <v>26.8</v>
      </c>
      <c r="J313" s="418" t="s">
        <v>840</v>
      </c>
      <c r="K313" s="418" t="s">
        <v>294</v>
      </c>
      <c r="L313" s="418">
        <v>4</v>
      </c>
      <c r="M313" s="418"/>
      <c r="N313" s="418"/>
      <c r="O313" s="418"/>
      <c r="P313" s="418"/>
      <c r="Q313" s="418"/>
      <c r="R313" s="418"/>
      <c r="S313" s="418"/>
      <c r="T313" s="418"/>
      <c r="U313" s="418"/>
      <c r="V313" s="418"/>
      <c r="W313" s="418"/>
      <c r="X313" s="418"/>
      <c r="Y313" s="418"/>
      <c r="Z313" s="419">
        <f t="shared" si="56"/>
        <v>0</v>
      </c>
      <c r="AA313" s="420">
        <f t="shared" si="45"/>
        <v>4</v>
      </c>
      <c r="AB313" s="413">
        <f t="shared" si="57"/>
        <v>0</v>
      </c>
      <c r="AC313" s="421"/>
      <c r="AD313" s="696">
        <f t="shared" si="53"/>
        <v>0</v>
      </c>
      <c r="AE313" s="474">
        <f t="shared" si="54"/>
        <v>0</v>
      </c>
      <c r="AF313" s="478">
        <f t="shared" si="55"/>
        <v>0</v>
      </c>
      <c r="AG313" s="489"/>
      <c r="AH313" s="490"/>
      <c r="AI313" s="490"/>
      <c r="AJ313" s="490"/>
      <c r="AK313" s="490"/>
      <c r="AL313" s="490"/>
      <c r="AM313" s="490"/>
      <c r="AN313" s="490"/>
      <c r="AO313" s="490"/>
      <c r="AP313" s="490"/>
      <c r="AQ313" s="490"/>
      <c r="AR313" s="490"/>
      <c r="AS313" s="490"/>
      <c r="AT313" s="490"/>
      <c r="AU313" s="490"/>
      <c r="AV313" s="490"/>
      <c r="AW313" s="490"/>
      <c r="AX313" s="490"/>
      <c r="AY313" s="490"/>
      <c r="AZ313" s="490"/>
      <c r="BA313" s="490"/>
      <c r="BB313" s="490"/>
      <c r="BC313" s="490"/>
      <c r="BD313" s="490"/>
      <c r="BE313" s="490"/>
      <c r="BF313" s="490"/>
      <c r="BG313" s="490"/>
    </row>
    <row r="314" spans="1:59" s="188" customFormat="1">
      <c r="A314" s="433">
        <f t="shared" si="52"/>
        <v>298</v>
      </c>
      <c r="B314" s="497"/>
      <c r="C314" s="498"/>
      <c r="D314" s="407"/>
      <c r="E314" s="407"/>
      <c r="F314" s="500" t="s">
        <v>172</v>
      </c>
      <c r="G314" s="417" t="s">
        <v>294</v>
      </c>
      <c r="H314" s="418">
        <v>4</v>
      </c>
      <c r="I314" s="418">
        <f>'СМР Приняты СК П7'!I314</f>
        <v>0</v>
      </c>
      <c r="J314" s="418" t="s">
        <v>841</v>
      </c>
      <c r="K314" s="418" t="s">
        <v>294</v>
      </c>
      <c r="L314" s="418">
        <v>4</v>
      </c>
      <c r="M314" s="418"/>
      <c r="N314" s="418"/>
      <c r="O314" s="418"/>
      <c r="P314" s="418"/>
      <c r="Q314" s="418"/>
      <c r="R314" s="418"/>
      <c r="S314" s="418"/>
      <c r="T314" s="418"/>
      <c r="U314" s="418"/>
      <c r="V314" s="418"/>
      <c r="W314" s="418"/>
      <c r="X314" s="418"/>
      <c r="Y314" s="418"/>
      <c r="Z314" s="419">
        <f t="shared" si="56"/>
        <v>0</v>
      </c>
      <c r="AA314" s="420">
        <f t="shared" si="45"/>
        <v>4</v>
      </c>
      <c r="AB314" s="413">
        <f t="shared" si="57"/>
        <v>0</v>
      </c>
      <c r="AC314" s="421"/>
      <c r="AD314" s="696">
        <f t="shared" si="53"/>
        <v>0</v>
      </c>
      <c r="AE314" s="474">
        <f t="shared" si="54"/>
        <v>0</v>
      </c>
      <c r="AF314" s="478">
        <f t="shared" si="55"/>
        <v>0</v>
      </c>
      <c r="AG314" s="489"/>
      <c r="AH314" s="490"/>
      <c r="AI314" s="490"/>
      <c r="AJ314" s="490"/>
      <c r="AK314" s="490"/>
      <c r="AL314" s="490"/>
      <c r="AM314" s="490"/>
      <c r="AN314" s="490"/>
      <c r="AO314" s="490"/>
      <c r="AP314" s="490"/>
      <c r="AQ314" s="490"/>
      <c r="AR314" s="490"/>
      <c r="AS314" s="490"/>
      <c r="AT314" s="490"/>
      <c r="AU314" s="490"/>
      <c r="AV314" s="490"/>
      <c r="AW314" s="490"/>
      <c r="AX314" s="490"/>
      <c r="AY314" s="490"/>
      <c r="AZ314" s="490"/>
      <c r="BA314" s="490"/>
      <c r="BB314" s="490"/>
      <c r="BC314" s="490"/>
      <c r="BD314" s="490"/>
      <c r="BE314" s="490"/>
      <c r="BF314" s="490"/>
      <c r="BG314" s="490"/>
    </row>
    <row r="315" spans="1:59" s="188" customFormat="1">
      <c r="A315" s="433">
        <f t="shared" si="52"/>
        <v>299</v>
      </c>
      <c r="B315" s="497"/>
      <c r="C315" s="498"/>
      <c r="D315" s="407"/>
      <c r="E315" s="407"/>
      <c r="F315" s="500" t="s">
        <v>842</v>
      </c>
      <c r="G315" s="417" t="s">
        <v>294</v>
      </c>
      <c r="H315" s="418">
        <v>4</v>
      </c>
      <c r="I315" s="418">
        <f>'СМР Приняты СК П7'!I315</f>
        <v>0</v>
      </c>
      <c r="J315" s="418" t="s">
        <v>843</v>
      </c>
      <c r="K315" s="418" t="s">
        <v>294</v>
      </c>
      <c r="L315" s="418">
        <v>4</v>
      </c>
      <c r="M315" s="418"/>
      <c r="N315" s="418"/>
      <c r="O315" s="418"/>
      <c r="P315" s="418"/>
      <c r="Q315" s="418"/>
      <c r="R315" s="418"/>
      <c r="S315" s="418"/>
      <c r="T315" s="418"/>
      <c r="U315" s="418"/>
      <c r="V315" s="418"/>
      <c r="W315" s="418"/>
      <c r="X315" s="418"/>
      <c r="Y315" s="418"/>
      <c r="Z315" s="419">
        <f t="shared" si="56"/>
        <v>0</v>
      </c>
      <c r="AA315" s="420">
        <f t="shared" si="45"/>
        <v>4</v>
      </c>
      <c r="AB315" s="413">
        <f t="shared" si="57"/>
        <v>0</v>
      </c>
      <c r="AC315" s="421"/>
      <c r="AD315" s="696">
        <f t="shared" si="53"/>
        <v>0</v>
      </c>
      <c r="AE315" s="474">
        <f t="shared" si="54"/>
        <v>0</v>
      </c>
      <c r="AF315" s="478">
        <f t="shared" si="55"/>
        <v>0</v>
      </c>
      <c r="AG315" s="489"/>
      <c r="AH315" s="490"/>
      <c r="AI315" s="490"/>
      <c r="AJ315" s="490"/>
      <c r="AK315" s="490"/>
      <c r="AL315" s="490"/>
      <c r="AM315" s="490"/>
      <c r="AN315" s="490"/>
      <c r="AO315" s="490"/>
      <c r="AP315" s="490"/>
      <c r="AQ315" s="490"/>
      <c r="AR315" s="490"/>
      <c r="AS315" s="490"/>
      <c r="AT315" s="490"/>
      <c r="AU315" s="490"/>
      <c r="AV315" s="490"/>
      <c r="AW315" s="490"/>
      <c r="AX315" s="490"/>
      <c r="AY315" s="490"/>
      <c r="AZ315" s="490"/>
      <c r="BA315" s="490"/>
      <c r="BB315" s="490"/>
      <c r="BC315" s="490"/>
      <c r="BD315" s="490"/>
      <c r="BE315" s="490"/>
      <c r="BF315" s="490"/>
      <c r="BG315" s="490"/>
    </row>
    <row r="316" spans="1:59" s="188" customFormat="1">
      <c r="A316" s="433">
        <f t="shared" si="52"/>
        <v>300</v>
      </c>
      <c r="B316" s="497"/>
      <c r="C316" s="498"/>
      <c r="D316" s="407"/>
      <c r="E316" s="407"/>
      <c r="F316" s="500" t="s">
        <v>844</v>
      </c>
      <c r="G316" s="417" t="s">
        <v>294</v>
      </c>
      <c r="H316" s="418">
        <v>4</v>
      </c>
      <c r="I316" s="418">
        <f>'СМР Приняты СК П7'!I316</f>
        <v>0</v>
      </c>
      <c r="J316" s="418" t="s">
        <v>845</v>
      </c>
      <c r="K316" s="418" t="s">
        <v>294</v>
      </c>
      <c r="L316" s="418">
        <v>4</v>
      </c>
      <c r="M316" s="418"/>
      <c r="N316" s="418"/>
      <c r="O316" s="418"/>
      <c r="P316" s="418"/>
      <c r="Q316" s="418"/>
      <c r="R316" s="418"/>
      <c r="S316" s="418"/>
      <c r="T316" s="418"/>
      <c r="U316" s="418"/>
      <c r="V316" s="418"/>
      <c r="W316" s="418"/>
      <c r="X316" s="418"/>
      <c r="Y316" s="418"/>
      <c r="Z316" s="419">
        <f t="shared" si="56"/>
        <v>0</v>
      </c>
      <c r="AA316" s="420">
        <f t="shared" si="45"/>
        <v>4</v>
      </c>
      <c r="AB316" s="413">
        <f t="shared" si="57"/>
        <v>0</v>
      </c>
      <c r="AC316" s="421"/>
      <c r="AD316" s="696">
        <f t="shared" si="53"/>
        <v>0</v>
      </c>
      <c r="AE316" s="474">
        <f t="shared" si="54"/>
        <v>0</v>
      </c>
      <c r="AF316" s="478">
        <f t="shared" si="55"/>
        <v>0</v>
      </c>
      <c r="AG316" s="489"/>
      <c r="AH316" s="490"/>
      <c r="AI316" s="490"/>
      <c r="AJ316" s="490"/>
      <c r="AK316" s="490"/>
      <c r="AL316" s="490"/>
      <c r="AM316" s="490"/>
      <c r="AN316" s="490"/>
      <c r="AO316" s="490"/>
      <c r="AP316" s="490"/>
      <c r="AQ316" s="490"/>
      <c r="AR316" s="490"/>
      <c r="AS316" s="490"/>
      <c r="AT316" s="490"/>
      <c r="AU316" s="490"/>
      <c r="AV316" s="490"/>
      <c r="AW316" s="490"/>
      <c r="AX316" s="490"/>
      <c r="AY316" s="490"/>
      <c r="AZ316" s="490"/>
      <c r="BA316" s="490"/>
      <c r="BB316" s="490"/>
      <c r="BC316" s="490"/>
      <c r="BD316" s="490"/>
      <c r="BE316" s="490"/>
      <c r="BF316" s="490"/>
      <c r="BG316" s="490"/>
    </row>
    <row r="317" spans="1:59" s="188" customFormat="1">
      <c r="A317" s="433">
        <f t="shared" si="52"/>
        <v>301</v>
      </c>
      <c r="B317" s="497"/>
      <c r="C317" s="498"/>
      <c r="D317" s="407"/>
      <c r="E317" s="407"/>
      <c r="F317" s="500" t="s">
        <v>846</v>
      </c>
      <c r="G317" s="417" t="s">
        <v>294</v>
      </c>
      <c r="H317" s="418">
        <v>4</v>
      </c>
      <c r="I317" s="418">
        <f>'СМР Приняты СК П7'!I317</f>
        <v>0</v>
      </c>
      <c r="J317" s="418" t="s">
        <v>847</v>
      </c>
      <c r="K317" s="418" t="s">
        <v>294</v>
      </c>
      <c r="L317" s="418">
        <v>4</v>
      </c>
      <c r="M317" s="418"/>
      <c r="N317" s="418"/>
      <c r="O317" s="418"/>
      <c r="P317" s="418"/>
      <c r="Q317" s="418"/>
      <c r="R317" s="418"/>
      <c r="S317" s="418"/>
      <c r="T317" s="418"/>
      <c r="U317" s="418"/>
      <c r="V317" s="418"/>
      <c r="W317" s="418"/>
      <c r="X317" s="418"/>
      <c r="Y317" s="418"/>
      <c r="Z317" s="419">
        <f t="shared" si="56"/>
        <v>0</v>
      </c>
      <c r="AA317" s="420">
        <f t="shared" si="45"/>
        <v>4</v>
      </c>
      <c r="AB317" s="413">
        <f t="shared" si="57"/>
        <v>0</v>
      </c>
      <c r="AC317" s="421"/>
      <c r="AD317" s="696">
        <f t="shared" si="53"/>
        <v>0</v>
      </c>
      <c r="AE317" s="474">
        <f t="shared" si="54"/>
        <v>0</v>
      </c>
      <c r="AF317" s="478">
        <f t="shared" si="55"/>
        <v>0</v>
      </c>
      <c r="AG317" s="489"/>
      <c r="AH317" s="490"/>
      <c r="AI317" s="490"/>
      <c r="AJ317" s="490"/>
      <c r="AK317" s="490"/>
      <c r="AL317" s="490"/>
      <c r="AM317" s="490"/>
      <c r="AN317" s="490"/>
      <c r="AO317" s="490"/>
      <c r="AP317" s="490"/>
      <c r="AQ317" s="490"/>
      <c r="AR317" s="490"/>
      <c r="AS317" s="490"/>
      <c r="AT317" s="490"/>
      <c r="AU317" s="490"/>
      <c r="AV317" s="490"/>
      <c r="AW317" s="490"/>
      <c r="AX317" s="490"/>
      <c r="AY317" s="490"/>
      <c r="AZ317" s="490"/>
      <c r="BA317" s="490"/>
      <c r="BB317" s="490"/>
      <c r="BC317" s="490"/>
      <c r="BD317" s="490"/>
      <c r="BE317" s="490"/>
      <c r="BF317" s="490"/>
      <c r="BG317" s="490"/>
    </row>
    <row r="318" spans="1:59" s="188" customFormat="1">
      <c r="A318" s="433">
        <f t="shared" si="52"/>
        <v>302</v>
      </c>
      <c r="B318" s="497"/>
      <c r="C318" s="498"/>
      <c r="D318" s="407"/>
      <c r="E318" s="407"/>
      <c r="F318" s="500" t="s">
        <v>174</v>
      </c>
      <c r="G318" s="417" t="s">
        <v>294</v>
      </c>
      <c r="H318" s="418">
        <v>4</v>
      </c>
      <c r="I318" s="418">
        <f>'СМР Приняты СК П7'!I318</f>
        <v>0.84</v>
      </c>
      <c r="J318" s="418" t="s">
        <v>848</v>
      </c>
      <c r="K318" s="418" t="s">
        <v>294</v>
      </c>
      <c r="L318" s="418">
        <v>4</v>
      </c>
      <c r="M318" s="418"/>
      <c r="N318" s="418"/>
      <c r="O318" s="418"/>
      <c r="P318" s="418"/>
      <c r="Q318" s="418"/>
      <c r="R318" s="418"/>
      <c r="S318" s="418"/>
      <c r="T318" s="418"/>
      <c r="U318" s="418"/>
      <c r="V318" s="418"/>
      <c r="W318" s="418"/>
      <c r="X318" s="418"/>
      <c r="Y318" s="418"/>
      <c r="Z318" s="419">
        <f t="shared" si="56"/>
        <v>0</v>
      </c>
      <c r="AA318" s="420">
        <f t="shared" si="45"/>
        <v>4</v>
      </c>
      <c r="AB318" s="413">
        <f t="shared" si="57"/>
        <v>0</v>
      </c>
      <c r="AC318" s="421"/>
      <c r="AD318" s="696">
        <f t="shared" si="53"/>
        <v>0</v>
      </c>
      <c r="AE318" s="474">
        <f t="shared" si="54"/>
        <v>0</v>
      </c>
      <c r="AF318" s="478">
        <f t="shared" si="55"/>
        <v>0</v>
      </c>
      <c r="AG318" s="489"/>
      <c r="AH318" s="490"/>
      <c r="AI318" s="490"/>
      <c r="AJ318" s="490"/>
      <c r="AK318" s="490"/>
      <c r="AL318" s="490"/>
      <c r="AM318" s="490"/>
      <c r="AN318" s="490"/>
      <c r="AO318" s="490"/>
      <c r="AP318" s="490"/>
      <c r="AQ318" s="490"/>
      <c r="AR318" s="490"/>
      <c r="AS318" s="490"/>
      <c r="AT318" s="490"/>
      <c r="AU318" s="490"/>
      <c r="AV318" s="490"/>
      <c r="AW318" s="490"/>
      <c r="AX318" s="490"/>
      <c r="AY318" s="490"/>
      <c r="AZ318" s="490"/>
      <c r="BA318" s="490"/>
      <c r="BB318" s="490"/>
      <c r="BC318" s="490"/>
      <c r="BD318" s="490"/>
      <c r="BE318" s="490"/>
      <c r="BF318" s="490"/>
      <c r="BG318" s="490"/>
    </row>
    <row r="319" spans="1:59" s="188" customFormat="1">
      <c r="A319" s="433">
        <f t="shared" si="52"/>
        <v>303</v>
      </c>
      <c r="B319" s="497"/>
      <c r="C319" s="498"/>
      <c r="D319" s="407"/>
      <c r="E319" s="407"/>
      <c r="F319" s="500" t="s">
        <v>179</v>
      </c>
      <c r="G319" s="417" t="s">
        <v>294</v>
      </c>
      <c r="H319" s="418">
        <v>4</v>
      </c>
      <c r="I319" s="418">
        <f>'СМР Приняты СК П7'!I319</f>
        <v>14.07</v>
      </c>
      <c r="J319" s="418" t="s">
        <v>849</v>
      </c>
      <c r="K319" s="418" t="s">
        <v>294</v>
      </c>
      <c r="L319" s="418">
        <v>4</v>
      </c>
      <c r="M319" s="418"/>
      <c r="N319" s="418"/>
      <c r="O319" s="418"/>
      <c r="P319" s="418"/>
      <c r="Q319" s="418"/>
      <c r="R319" s="418"/>
      <c r="S319" s="418"/>
      <c r="T319" s="418"/>
      <c r="U319" s="418"/>
      <c r="V319" s="418"/>
      <c r="W319" s="418"/>
      <c r="X319" s="418"/>
      <c r="Y319" s="418"/>
      <c r="Z319" s="419">
        <f t="shared" si="56"/>
        <v>0</v>
      </c>
      <c r="AA319" s="420">
        <f t="shared" si="45"/>
        <v>4</v>
      </c>
      <c r="AB319" s="413">
        <f t="shared" si="57"/>
        <v>0</v>
      </c>
      <c r="AC319" s="421"/>
      <c r="AD319" s="696">
        <f t="shared" si="53"/>
        <v>0</v>
      </c>
      <c r="AE319" s="474">
        <f t="shared" si="54"/>
        <v>0</v>
      </c>
      <c r="AF319" s="478">
        <f t="shared" si="55"/>
        <v>0</v>
      </c>
      <c r="AG319" s="489"/>
      <c r="AH319" s="490"/>
      <c r="AI319" s="490"/>
      <c r="AJ319" s="490"/>
      <c r="AK319" s="490"/>
      <c r="AL319" s="490"/>
      <c r="AM319" s="490"/>
      <c r="AN319" s="490"/>
      <c r="AO319" s="490"/>
      <c r="AP319" s="490"/>
      <c r="AQ319" s="490"/>
      <c r="AR319" s="490"/>
      <c r="AS319" s="490"/>
      <c r="AT319" s="490"/>
      <c r="AU319" s="490"/>
      <c r="AV319" s="490"/>
      <c r="AW319" s="490"/>
      <c r="AX319" s="490"/>
      <c r="AY319" s="490"/>
      <c r="AZ319" s="490"/>
      <c r="BA319" s="490"/>
      <c r="BB319" s="490"/>
      <c r="BC319" s="490"/>
      <c r="BD319" s="490"/>
      <c r="BE319" s="490"/>
      <c r="BF319" s="490"/>
      <c r="BG319" s="490"/>
    </row>
    <row r="320" spans="1:59" s="188" customFormat="1">
      <c r="A320" s="433">
        <f t="shared" si="52"/>
        <v>304</v>
      </c>
      <c r="B320" s="497"/>
      <c r="C320" s="498"/>
      <c r="D320" s="407"/>
      <c r="E320" s="407"/>
      <c r="F320" s="500" t="s">
        <v>135</v>
      </c>
      <c r="G320" s="417" t="s">
        <v>294</v>
      </c>
      <c r="H320" s="418">
        <v>4</v>
      </c>
      <c r="I320" s="418">
        <f>'СМР Приняты СК П7'!I320</f>
        <v>0.7</v>
      </c>
      <c r="J320" s="418" t="s">
        <v>850</v>
      </c>
      <c r="K320" s="418" t="s">
        <v>294</v>
      </c>
      <c r="L320" s="418">
        <v>4</v>
      </c>
      <c r="M320" s="418"/>
      <c r="N320" s="418"/>
      <c r="O320" s="418"/>
      <c r="P320" s="418"/>
      <c r="Q320" s="418"/>
      <c r="R320" s="418"/>
      <c r="S320" s="418"/>
      <c r="T320" s="418"/>
      <c r="U320" s="418"/>
      <c r="V320" s="418"/>
      <c r="W320" s="418"/>
      <c r="X320" s="418"/>
      <c r="Y320" s="418"/>
      <c r="Z320" s="419">
        <f t="shared" si="56"/>
        <v>0</v>
      </c>
      <c r="AA320" s="420">
        <f t="shared" si="45"/>
        <v>4</v>
      </c>
      <c r="AB320" s="413">
        <f t="shared" si="57"/>
        <v>0</v>
      </c>
      <c r="AC320" s="421"/>
      <c r="AD320" s="696">
        <f t="shared" si="53"/>
        <v>0</v>
      </c>
      <c r="AE320" s="474">
        <f t="shared" si="54"/>
        <v>0</v>
      </c>
      <c r="AF320" s="478">
        <f t="shared" si="55"/>
        <v>0</v>
      </c>
      <c r="AG320" s="489"/>
      <c r="AH320" s="490"/>
      <c r="AI320" s="490"/>
      <c r="AJ320" s="490"/>
      <c r="AK320" s="490"/>
      <c r="AL320" s="490"/>
      <c r="AM320" s="490"/>
      <c r="AN320" s="490"/>
      <c r="AO320" s="490"/>
      <c r="AP320" s="490"/>
      <c r="AQ320" s="490"/>
      <c r="AR320" s="490"/>
      <c r="AS320" s="490"/>
      <c r="AT320" s="490"/>
      <c r="AU320" s="490"/>
      <c r="AV320" s="490"/>
      <c r="AW320" s="490"/>
      <c r="AX320" s="490"/>
      <c r="AY320" s="490"/>
      <c r="AZ320" s="490"/>
      <c r="BA320" s="490"/>
      <c r="BB320" s="490"/>
      <c r="BC320" s="490"/>
      <c r="BD320" s="490"/>
      <c r="BE320" s="490"/>
      <c r="BF320" s="490"/>
      <c r="BG320" s="490"/>
    </row>
    <row r="321" spans="1:59" s="188" customFormat="1">
      <c r="A321" s="433">
        <f t="shared" si="52"/>
        <v>305</v>
      </c>
      <c r="B321" s="497"/>
      <c r="C321" s="498"/>
      <c r="D321" s="407"/>
      <c r="E321" s="407"/>
      <c r="F321" s="500" t="s">
        <v>176</v>
      </c>
      <c r="G321" s="417" t="s">
        <v>294</v>
      </c>
      <c r="H321" s="418">
        <v>1</v>
      </c>
      <c r="I321" s="418">
        <f>'СМР Приняты СК П7'!I321</f>
        <v>3.1920000000000002</v>
      </c>
      <c r="J321" s="418" t="s">
        <v>851</v>
      </c>
      <c r="K321" s="418" t="s">
        <v>294</v>
      </c>
      <c r="L321" s="418">
        <v>4</v>
      </c>
      <c r="M321" s="418"/>
      <c r="N321" s="418"/>
      <c r="O321" s="418"/>
      <c r="P321" s="418"/>
      <c r="Q321" s="418"/>
      <c r="R321" s="418"/>
      <c r="S321" s="418"/>
      <c r="T321" s="418"/>
      <c r="U321" s="418"/>
      <c r="V321" s="418"/>
      <c r="W321" s="418"/>
      <c r="X321" s="418"/>
      <c r="Y321" s="418"/>
      <c r="Z321" s="419">
        <f t="shared" si="56"/>
        <v>0</v>
      </c>
      <c r="AA321" s="420">
        <f t="shared" ref="AA321:AA441" si="58">H321-Z321</f>
        <v>1</v>
      </c>
      <c r="AB321" s="413">
        <f t="shared" si="57"/>
        <v>0</v>
      </c>
      <c r="AC321" s="421"/>
      <c r="AD321" s="696">
        <f t="shared" si="53"/>
        <v>0</v>
      </c>
      <c r="AE321" s="474">
        <f t="shared" si="54"/>
        <v>0</v>
      </c>
      <c r="AF321" s="478">
        <f t="shared" si="55"/>
        <v>0</v>
      </c>
      <c r="AG321" s="489"/>
      <c r="AH321" s="490"/>
      <c r="AI321" s="490"/>
      <c r="AJ321" s="490"/>
      <c r="AK321" s="490"/>
      <c r="AL321" s="490"/>
      <c r="AM321" s="490"/>
      <c r="AN321" s="490"/>
      <c r="AO321" s="490"/>
      <c r="AP321" s="490"/>
      <c r="AQ321" s="490"/>
      <c r="AR321" s="490"/>
      <c r="AS321" s="490"/>
      <c r="AT321" s="490"/>
      <c r="AU321" s="490"/>
      <c r="AV321" s="490"/>
      <c r="AW321" s="490"/>
      <c r="AX321" s="490"/>
      <c r="AY321" s="490"/>
      <c r="AZ321" s="490"/>
      <c r="BA321" s="490"/>
      <c r="BB321" s="490"/>
      <c r="BC321" s="490"/>
      <c r="BD321" s="490"/>
      <c r="BE321" s="490"/>
      <c r="BF321" s="490"/>
      <c r="BG321" s="490"/>
    </row>
    <row r="322" spans="1:59" s="188" customFormat="1">
      <c r="A322" s="433">
        <f t="shared" si="52"/>
        <v>306</v>
      </c>
      <c r="B322" s="497"/>
      <c r="C322" s="498"/>
      <c r="D322" s="407"/>
      <c r="E322" s="407"/>
      <c r="F322" s="500" t="s">
        <v>167</v>
      </c>
      <c r="G322" s="417" t="s">
        <v>294</v>
      </c>
      <c r="H322" s="418">
        <v>4</v>
      </c>
      <c r="I322" s="418">
        <f>'СМР Приняты СК П7'!I322</f>
        <v>4.13</v>
      </c>
      <c r="J322" s="418" t="s">
        <v>617</v>
      </c>
      <c r="K322" s="418" t="s">
        <v>294</v>
      </c>
      <c r="L322" s="418">
        <v>1</v>
      </c>
      <c r="M322" s="418"/>
      <c r="N322" s="418"/>
      <c r="O322" s="418"/>
      <c r="P322" s="418"/>
      <c r="Q322" s="418"/>
      <c r="R322" s="418"/>
      <c r="S322" s="418"/>
      <c r="T322" s="418"/>
      <c r="U322" s="418"/>
      <c r="V322" s="418"/>
      <c r="W322" s="418"/>
      <c r="X322" s="418"/>
      <c r="Y322" s="418"/>
      <c r="Z322" s="419">
        <f t="shared" si="56"/>
        <v>0</v>
      </c>
      <c r="AA322" s="420">
        <f t="shared" si="58"/>
        <v>4</v>
      </c>
      <c r="AB322" s="413">
        <f t="shared" si="57"/>
        <v>0</v>
      </c>
      <c r="AC322" s="421"/>
      <c r="AD322" s="696">
        <f t="shared" si="53"/>
        <v>0</v>
      </c>
      <c r="AE322" s="474">
        <f t="shared" si="54"/>
        <v>0</v>
      </c>
      <c r="AF322" s="478">
        <f t="shared" si="55"/>
        <v>0</v>
      </c>
      <c r="AG322" s="489"/>
      <c r="AH322" s="490"/>
      <c r="AI322" s="490"/>
      <c r="AJ322" s="490"/>
      <c r="AK322" s="490"/>
      <c r="AL322" s="490"/>
      <c r="AM322" s="490"/>
      <c r="AN322" s="490"/>
      <c r="AO322" s="490"/>
      <c r="AP322" s="490"/>
      <c r="AQ322" s="490"/>
      <c r="AR322" s="490"/>
      <c r="AS322" s="490"/>
      <c r="AT322" s="490"/>
      <c r="AU322" s="490"/>
      <c r="AV322" s="490"/>
      <c r="AW322" s="490"/>
      <c r="AX322" s="490"/>
      <c r="AY322" s="490"/>
      <c r="AZ322" s="490"/>
      <c r="BA322" s="490"/>
      <c r="BB322" s="490"/>
      <c r="BC322" s="490"/>
      <c r="BD322" s="490"/>
      <c r="BE322" s="490"/>
      <c r="BF322" s="490"/>
      <c r="BG322" s="490"/>
    </row>
    <row r="323" spans="1:59" s="188" customFormat="1">
      <c r="A323" s="433">
        <f t="shared" si="52"/>
        <v>307</v>
      </c>
      <c r="B323" s="497"/>
      <c r="C323" s="498"/>
      <c r="D323" s="407"/>
      <c r="E323" s="407"/>
      <c r="F323" s="500" t="s">
        <v>852</v>
      </c>
      <c r="G323" s="417" t="s">
        <v>294</v>
      </c>
      <c r="H323" s="418">
        <v>4</v>
      </c>
      <c r="I323" s="418">
        <f>'СМР Приняты СК П7'!I323</f>
        <v>0.25600000000000001</v>
      </c>
      <c r="J323" s="418" t="s">
        <v>804</v>
      </c>
      <c r="K323" s="418" t="s">
        <v>294</v>
      </c>
      <c r="L323" s="418">
        <v>4</v>
      </c>
      <c r="M323" s="418"/>
      <c r="N323" s="418"/>
      <c r="O323" s="418"/>
      <c r="P323" s="418"/>
      <c r="Q323" s="418"/>
      <c r="R323" s="418"/>
      <c r="S323" s="418"/>
      <c r="T323" s="418"/>
      <c r="U323" s="418"/>
      <c r="V323" s="418"/>
      <c r="W323" s="418"/>
      <c r="X323" s="418"/>
      <c r="Y323" s="418"/>
      <c r="Z323" s="419">
        <f t="shared" si="56"/>
        <v>0</v>
      </c>
      <c r="AA323" s="420">
        <f t="shared" si="58"/>
        <v>4</v>
      </c>
      <c r="AB323" s="413">
        <f t="shared" si="57"/>
        <v>0</v>
      </c>
      <c r="AC323" s="421"/>
      <c r="AD323" s="696">
        <f t="shared" si="53"/>
        <v>0</v>
      </c>
      <c r="AE323" s="474">
        <f t="shared" si="54"/>
        <v>0</v>
      </c>
      <c r="AF323" s="478">
        <f t="shared" si="55"/>
        <v>0</v>
      </c>
      <c r="AG323" s="489"/>
      <c r="AH323" s="490"/>
      <c r="AI323" s="490"/>
      <c r="AJ323" s="490"/>
      <c r="AK323" s="490"/>
      <c r="AL323" s="490"/>
      <c r="AM323" s="490"/>
      <c r="AN323" s="490"/>
      <c r="AO323" s="490"/>
      <c r="AP323" s="490"/>
      <c r="AQ323" s="490"/>
      <c r="AR323" s="490"/>
      <c r="AS323" s="490"/>
      <c r="AT323" s="490"/>
      <c r="AU323" s="490"/>
      <c r="AV323" s="490"/>
      <c r="AW323" s="490"/>
      <c r="AX323" s="490"/>
      <c r="AY323" s="490"/>
      <c r="AZ323" s="490"/>
      <c r="BA323" s="490"/>
      <c r="BB323" s="490"/>
      <c r="BC323" s="490"/>
      <c r="BD323" s="490"/>
      <c r="BE323" s="490"/>
      <c r="BF323" s="490"/>
      <c r="BG323" s="490"/>
    </row>
    <row r="324" spans="1:59" s="188" customFormat="1" ht="45" collapsed="1">
      <c r="A324" s="433">
        <f t="shared" si="52"/>
        <v>308</v>
      </c>
      <c r="B324" s="497"/>
      <c r="C324" s="498"/>
      <c r="D324" s="407"/>
      <c r="E324" s="407"/>
      <c r="F324" s="500" t="s">
        <v>177</v>
      </c>
      <c r="G324" s="417" t="s">
        <v>294</v>
      </c>
      <c r="H324" s="418">
        <v>4</v>
      </c>
      <c r="I324" s="418">
        <f>'СМР Приняты СК П7'!I324</f>
        <v>0.7</v>
      </c>
      <c r="J324" s="418" t="s">
        <v>853</v>
      </c>
      <c r="K324" s="418" t="s">
        <v>294</v>
      </c>
      <c r="L324" s="418">
        <v>4</v>
      </c>
      <c r="M324" s="418"/>
      <c r="N324" s="418"/>
      <c r="O324" s="418"/>
      <c r="P324" s="418"/>
      <c r="Q324" s="418"/>
      <c r="R324" s="418"/>
      <c r="S324" s="418"/>
      <c r="T324" s="418"/>
      <c r="U324" s="418"/>
      <c r="V324" s="418"/>
      <c r="W324" s="418"/>
      <c r="X324" s="418"/>
      <c r="Y324" s="418"/>
      <c r="Z324" s="419">
        <f t="shared" si="56"/>
        <v>0</v>
      </c>
      <c r="AA324" s="420">
        <f t="shared" si="58"/>
        <v>4</v>
      </c>
      <c r="AB324" s="413">
        <f t="shared" si="57"/>
        <v>0</v>
      </c>
      <c r="AC324" s="421"/>
      <c r="AD324" s="696">
        <f t="shared" si="53"/>
        <v>0</v>
      </c>
      <c r="AE324" s="474">
        <f t="shared" si="54"/>
        <v>0</v>
      </c>
      <c r="AF324" s="478">
        <f t="shared" si="55"/>
        <v>0</v>
      </c>
      <c r="AG324" s="489"/>
      <c r="AH324" s="490"/>
      <c r="AI324" s="490"/>
      <c r="AJ324" s="490"/>
      <c r="AK324" s="490"/>
      <c r="AL324" s="490"/>
      <c r="AM324" s="490"/>
      <c r="AN324" s="490"/>
      <c r="AO324" s="490"/>
      <c r="AP324" s="490"/>
      <c r="AQ324" s="490"/>
      <c r="AR324" s="490"/>
      <c r="AS324" s="490"/>
      <c r="AT324" s="490"/>
      <c r="AU324" s="490"/>
      <c r="AV324" s="490"/>
      <c r="AW324" s="490"/>
      <c r="AX324" s="490"/>
      <c r="AY324" s="490"/>
      <c r="AZ324" s="490"/>
      <c r="BA324" s="490"/>
      <c r="BB324" s="490"/>
      <c r="BC324" s="490"/>
      <c r="BD324" s="490"/>
      <c r="BE324" s="490"/>
      <c r="BF324" s="490"/>
      <c r="BG324" s="490"/>
    </row>
    <row r="325" spans="1:59" s="188" customFormat="1" hidden="1" outlineLevel="1">
      <c r="A325" s="433">
        <f t="shared" si="52"/>
        <v>309</v>
      </c>
      <c r="B325" s="497"/>
      <c r="C325" s="498"/>
      <c r="D325" s="407"/>
      <c r="E325" s="407"/>
      <c r="F325" s="500"/>
      <c r="G325" s="417" t="s">
        <v>294</v>
      </c>
      <c r="H325" s="418">
        <v>4</v>
      </c>
      <c r="I325" s="418">
        <f>'СМР Приняты СК П7'!I325</f>
        <v>0</v>
      </c>
      <c r="J325" s="418" t="s">
        <v>807</v>
      </c>
      <c r="K325" s="418" t="s">
        <v>294</v>
      </c>
      <c r="L325" s="418">
        <v>4</v>
      </c>
      <c r="M325" s="418"/>
      <c r="N325" s="418"/>
      <c r="O325" s="418"/>
      <c r="P325" s="418"/>
      <c r="Q325" s="418"/>
      <c r="R325" s="418"/>
      <c r="S325" s="418"/>
      <c r="T325" s="418"/>
      <c r="U325" s="418"/>
      <c r="V325" s="418"/>
      <c r="W325" s="418"/>
      <c r="X325" s="418"/>
      <c r="Y325" s="418"/>
      <c r="Z325" s="419">
        <f t="shared" si="56"/>
        <v>0</v>
      </c>
      <c r="AA325" s="420">
        <f t="shared" si="58"/>
        <v>4</v>
      </c>
      <c r="AB325" s="413">
        <f t="shared" si="57"/>
        <v>0</v>
      </c>
      <c r="AC325" s="421"/>
      <c r="AD325" s="696">
        <f t="shared" si="53"/>
        <v>0</v>
      </c>
      <c r="AE325" s="474">
        <f t="shared" si="54"/>
        <v>0</v>
      </c>
      <c r="AF325" s="478">
        <f t="shared" si="55"/>
        <v>0</v>
      </c>
      <c r="AG325" s="489"/>
      <c r="AH325" s="490"/>
      <c r="AI325" s="490"/>
      <c r="AJ325" s="490"/>
      <c r="AK325" s="490"/>
      <c r="AL325" s="490"/>
      <c r="AM325" s="490"/>
      <c r="AN325" s="490"/>
      <c r="AO325" s="490"/>
      <c r="AP325" s="490"/>
      <c r="AQ325" s="490"/>
      <c r="AR325" s="490"/>
      <c r="AS325" s="490"/>
      <c r="AT325" s="490"/>
      <c r="AU325" s="490"/>
      <c r="AV325" s="490"/>
      <c r="AW325" s="490"/>
      <c r="AX325" s="490"/>
      <c r="AY325" s="490"/>
      <c r="AZ325" s="490"/>
      <c r="BA325" s="490"/>
      <c r="BB325" s="490"/>
      <c r="BC325" s="490"/>
      <c r="BD325" s="490"/>
      <c r="BE325" s="490"/>
      <c r="BF325" s="490"/>
      <c r="BG325" s="490"/>
    </row>
    <row r="326" spans="1:59" s="188" customFormat="1">
      <c r="A326" s="433">
        <f t="shared" si="52"/>
        <v>310</v>
      </c>
      <c r="B326" s="497"/>
      <c r="C326" s="498"/>
      <c r="D326" s="407"/>
      <c r="E326" s="407"/>
      <c r="F326" s="500" t="s">
        <v>169</v>
      </c>
      <c r="G326" s="417" t="s">
        <v>294</v>
      </c>
      <c r="H326" s="418">
        <v>1</v>
      </c>
      <c r="I326" s="418">
        <f>'СМР Приняты СК П7'!I326</f>
        <v>1.4419999999999999</v>
      </c>
      <c r="J326" s="418" t="s">
        <v>854</v>
      </c>
      <c r="K326" s="418" t="s">
        <v>294</v>
      </c>
      <c r="L326" s="418">
        <v>4</v>
      </c>
      <c r="M326" s="418"/>
      <c r="N326" s="418"/>
      <c r="O326" s="418"/>
      <c r="P326" s="418"/>
      <c r="Q326" s="418"/>
      <c r="R326" s="418"/>
      <c r="S326" s="418"/>
      <c r="T326" s="418"/>
      <c r="U326" s="418"/>
      <c r="V326" s="418"/>
      <c r="W326" s="418"/>
      <c r="X326" s="418"/>
      <c r="Y326" s="418"/>
      <c r="Z326" s="419">
        <f t="shared" si="56"/>
        <v>0</v>
      </c>
      <c r="AA326" s="420">
        <f t="shared" si="58"/>
        <v>1</v>
      </c>
      <c r="AB326" s="413">
        <f t="shared" si="57"/>
        <v>0</v>
      </c>
      <c r="AC326" s="421"/>
      <c r="AD326" s="696">
        <f t="shared" si="53"/>
        <v>0</v>
      </c>
      <c r="AE326" s="474">
        <f t="shared" si="54"/>
        <v>0</v>
      </c>
      <c r="AF326" s="478">
        <f t="shared" si="55"/>
        <v>0</v>
      </c>
      <c r="AG326" s="489"/>
      <c r="AH326" s="490"/>
      <c r="AI326" s="490"/>
      <c r="AJ326" s="490"/>
      <c r="AK326" s="490"/>
      <c r="AL326" s="490"/>
      <c r="AM326" s="490"/>
      <c r="AN326" s="490"/>
      <c r="AO326" s="490"/>
      <c r="AP326" s="490"/>
      <c r="AQ326" s="490"/>
      <c r="AR326" s="490"/>
      <c r="AS326" s="490"/>
      <c r="AT326" s="490"/>
      <c r="AU326" s="490"/>
      <c r="AV326" s="490"/>
      <c r="AW326" s="490"/>
      <c r="AX326" s="490"/>
      <c r="AY326" s="490"/>
      <c r="AZ326" s="490"/>
      <c r="BA326" s="490"/>
      <c r="BB326" s="490"/>
      <c r="BC326" s="490"/>
      <c r="BD326" s="490"/>
      <c r="BE326" s="490"/>
      <c r="BF326" s="490"/>
      <c r="BG326" s="490"/>
    </row>
    <row r="327" spans="1:59" s="188" customFormat="1" ht="30">
      <c r="A327" s="433">
        <f t="shared" si="52"/>
        <v>311</v>
      </c>
      <c r="B327" s="497"/>
      <c r="C327" s="498"/>
      <c r="D327" s="407"/>
      <c r="E327" s="407"/>
      <c r="F327" s="500" t="s">
        <v>855</v>
      </c>
      <c r="G327" s="417" t="s">
        <v>294</v>
      </c>
      <c r="H327" s="418">
        <v>1</v>
      </c>
      <c r="I327" s="418">
        <f>'СМР Приняты СК П7'!I327</f>
        <v>1.4419999999999999</v>
      </c>
      <c r="J327" s="418" t="s">
        <v>856</v>
      </c>
      <c r="K327" s="418" t="s">
        <v>294</v>
      </c>
      <c r="L327" s="418">
        <v>1</v>
      </c>
      <c r="M327" s="418"/>
      <c r="N327" s="418"/>
      <c r="O327" s="418"/>
      <c r="P327" s="418"/>
      <c r="Q327" s="418"/>
      <c r="R327" s="418"/>
      <c r="S327" s="418"/>
      <c r="T327" s="418"/>
      <c r="U327" s="418"/>
      <c r="V327" s="418"/>
      <c r="W327" s="418"/>
      <c r="X327" s="418"/>
      <c r="Y327" s="418"/>
      <c r="Z327" s="419">
        <f t="shared" si="56"/>
        <v>0</v>
      </c>
      <c r="AA327" s="420">
        <f t="shared" si="58"/>
        <v>1</v>
      </c>
      <c r="AB327" s="413">
        <f t="shared" si="57"/>
        <v>0</v>
      </c>
      <c r="AC327" s="421"/>
      <c r="AD327" s="696">
        <f t="shared" si="53"/>
        <v>0</v>
      </c>
      <c r="AE327" s="474">
        <f t="shared" si="54"/>
        <v>0</v>
      </c>
      <c r="AF327" s="478">
        <f t="shared" si="55"/>
        <v>0</v>
      </c>
      <c r="AG327" s="489"/>
      <c r="AH327" s="490"/>
      <c r="AI327" s="490"/>
      <c r="AJ327" s="490"/>
      <c r="AK327" s="490"/>
      <c r="AL327" s="490"/>
      <c r="AM327" s="490"/>
      <c r="AN327" s="490"/>
      <c r="AO327" s="490"/>
      <c r="AP327" s="490"/>
      <c r="AQ327" s="490"/>
      <c r="AR327" s="490"/>
      <c r="AS327" s="490"/>
      <c r="AT327" s="490"/>
      <c r="AU327" s="490"/>
      <c r="AV327" s="490"/>
      <c r="AW327" s="490"/>
      <c r="AX327" s="490"/>
      <c r="AY327" s="490"/>
      <c r="AZ327" s="490"/>
      <c r="BA327" s="490"/>
      <c r="BB327" s="490"/>
      <c r="BC327" s="490"/>
      <c r="BD327" s="490"/>
      <c r="BE327" s="490"/>
      <c r="BF327" s="490"/>
      <c r="BG327" s="490"/>
    </row>
    <row r="328" spans="1:59" s="188" customFormat="1">
      <c r="A328" s="433">
        <f t="shared" si="52"/>
        <v>312</v>
      </c>
      <c r="B328" s="497"/>
      <c r="C328" s="498"/>
      <c r="D328" s="407"/>
      <c r="E328" s="407"/>
      <c r="F328" s="500" t="s">
        <v>857</v>
      </c>
      <c r="G328" s="417" t="s">
        <v>294</v>
      </c>
      <c r="H328" s="418">
        <v>1</v>
      </c>
      <c r="I328" s="418">
        <f>'СМР Приняты СК П7'!I328</f>
        <v>0</v>
      </c>
      <c r="J328" s="418" t="s">
        <v>858</v>
      </c>
      <c r="K328" s="418" t="s">
        <v>294</v>
      </c>
      <c r="L328" s="418">
        <v>1</v>
      </c>
      <c r="M328" s="418"/>
      <c r="N328" s="418"/>
      <c r="O328" s="418"/>
      <c r="P328" s="418"/>
      <c r="Q328" s="418">
        <v>8</v>
      </c>
      <c r="R328" s="418"/>
      <c r="S328" s="418"/>
      <c r="T328" s="418"/>
      <c r="U328" s="418"/>
      <c r="V328" s="418"/>
      <c r="W328" s="418"/>
      <c r="X328" s="418"/>
      <c r="Y328" s="418"/>
      <c r="Z328" s="419">
        <f t="shared" si="56"/>
        <v>8</v>
      </c>
      <c r="AA328" s="420">
        <f t="shared" si="58"/>
        <v>-7</v>
      </c>
      <c r="AB328" s="413">
        <f t="shared" si="57"/>
        <v>-8</v>
      </c>
      <c r="AC328" s="421"/>
      <c r="AD328" s="696">
        <f t="shared" si="53"/>
        <v>0</v>
      </c>
      <c r="AE328" s="474">
        <f t="shared" si="54"/>
        <v>0</v>
      </c>
      <c r="AF328" s="478">
        <f t="shared" si="55"/>
        <v>8</v>
      </c>
      <c r="AG328" s="489"/>
      <c r="AH328" s="490"/>
      <c r="AI328" s="490"/>
      <c r="AJ328" s="490"/>
      <c r="AK328" s="490"/>
      <c r="AL328" s="490"/>
      <c r="AM328" s="490"/>
      <c r="AN328" s="490"/>
      <c r="AO328" s="490"/>
      <c r="AP328" s="490"/>
      <c r="AQ328" s="490"/>
      <c r="AR328" s="490"/>
      <c r="AS328" s="490"/>
      <c r="AT328" s="490"/>
      <c r="AU328" s="490"/>
      <c r="AV328" s="490"/>
      <c r="AW328" s="490"/>
      <c r="AX328" s="490"/>
      <c r="AY328" s="490"/>
      <c r="AZ328" s="490"/>
      <c r="BA328" s="490"/>
      <c r="BB328" s="490"/>
      <c r="BC328" s="490"/>
      <c r="BD328" s="490"/>
      <c r="BE328" s="490"/>
      <c r="BF328" s="490"/>
      <c r="BG328" s="490"/>
    </row>
    <row r="329" spans="1:59" s="188" customFormat="1">
      <c r="A329" s="433">
        <f t="shared" si="52"/>
        <v>313</v>
      </c>
      <c r="B329" s="497"/>
      <c r="C329" s="498"/>
      <c r="D329" s="407"/>
      <c r="E329" s="407"/>
      <c r="F329" s="500" t="s">
        <v>859</v>
      </c>
      <c r="G329" s="417" t="s">
        <v>294</v>
      </c>
      <c r="H329" s="418">
        <v>8</v>
      </c>
      <c r="I329" s="418">
        <f>'СМР Приняты СК П7'!I329</f>
        <v>0</v>
      </c>
      <c r="J329" s="418" t="s">
        <v>860</v>
      </c>
      <c r="K329" s="418" t="s">
        <v>294</v>
      </c>
      <c r="L329" s="418">
        <v>1</v>
      </c>
      <c r="M329" s="418"/>
      <c r="N329" s="418"/>
      <c r="O329" s="418"/>
      <c r="P329" s="418"/>
      <c r="Q329" s="418"/>
      <c r="R329" s="418"/>
      <c r="S329" s="418"/>
      <c r="T329" s="418"/>
      <c r="U329" s="418"/>
      <c r="V329" s="418"/>
      <c r="W329" s="418"/>
      <c r="X329" s="418"/>
      <c r="Y329" s="418"/>
      <c r="Z329" s="419">
        <f t="shared" si="56"/>
        <v>0</v>
      </c>
      <c r="AA329" s="420">
        <f t="shared" si="58"/>
        <v>8</v>
      </c>
      <c r="AB329" s="413">
        <f t="shared" si="57"/>
        <v>0</v>
      </c>
      <c r="AC329" s="421"/>
      <c r="AD329" s="696">
        <f t="shared" si="53"/>
        <v>0</v>
      </c>
      <c r="AE329" s="474">
        <f t="shared" si="54"/>
        <v>0</v>
      </c>
      <c r="AF329" s="478">
        <f t="shared" si="55"/>
        <v>0</v>
      </c>
      <c r="AG329" s="489"/>
      <c r="AH329" s="490"/>
      <c r="AI329" s="490"/>
      <c r="AJ329" s="490"/>
      <c r="AK329" s="490"/>
      <c r="AL329" s="490"/>
      <c r="AM329" s="490"/>
      <c r="AN329" s="490"/>
      <c r="AO329" s="490"/>
      <c r="AP329" s="490"/>
      <c r="AQ329" s="490"/>
      <c r="AR329" s="490"/>
      <c r="AS329" s="490"/>
      <c r="AT329" s="490"/>
      <c r="AU329" s="490"/>
      <c r="AV329" s="490"/>
      <c r="AW329" s="490"/>
      <c r="AX329" s="490"/>
      <c r="AY329" s="490"/>
      <c r="AZ329" s="490"/>
      <c r="BA329" s="490"/>
      <c r="BB329" s="490"/>
      <c r="BC329" s="490"/>
      <c r="BD329" s="490"/>
      <c r="BE329" s="490"/>
      <c r="BF329" s="490"/>
      <c r="BG329" s="490"/>
    </row>
    <row r="330" spans="1:59" s="188" customFormat="1">
      <c r="A330" s="433">
        <f t="shared" si="52"/>
        <v>314</v>
      </c>
      <c r="B330" s="497"/>
      <c r="C330" s="498"/>
      <c r="D330" s="407"/>
      <c r="E330" s="407"/>
      <c r="F330" s="500" t="s">
        <v>859</v>
      </c>
      <c r="G330" s="417" t="s">
        <v>294</v>
      </c>
      <c r="H330" s="418">
        <v>4</v>
      </c>
      <c r="I330" s="418">
        <f>'СМР Приняты СК П7'!I330</f>
        <v>0</v>
      </c>
      <c r="J330" s="418" t="s">
        <v>861</v>
      </c>
      <c r="K330" s="418" t="s">
        <v>294</v>
      </c>
      <c r="L330" s="418">
        <v>8</v>
      </c>
      <c r="M330" s="418"/>
      <c r="N330" s="418"/>
      <c r="O330" s="418"/>
      <c r="P330" s="418"/>
      <c r="Q330" s="418"/>
      <c r="R330" s="418"/>
      <c r="S330" s="418"/>
      <c r="T330" s="418"/>
      <c r="U330" s="418"/>
      <c r="V330" s="418"/>
      <c r="W330" s="418"/>
      <c r="X330" s="418"/>
      <c r="Y330" s="418"/>
      <c r="Z330" s="419">
        <f t="shared" si="56"/>
        <v>0</v>
      </c>
      <c r="AA330" s="420">
        <f t="shared" si="58"/>
        <v>4</v>
      </c>
      <c r="AB330" s="413">
        <f t="shared" si="57"/>
        <v>0</v>
      </c>
      <c r="AC330" s="421"/>
      <c r="AD330" s="696">
        <f t="shared" si="53"/>
        <v>0</v>
      </c>
      <c r="AE330" s="474">
        <f t="shared" si="54"/>
        <v>0</v>
      </c>
      <c r="AF330" s="478">
        <f t="shared" si="55"/>
        <v>0</v>
      </c>
      <c r="AG330" s="489"/>
      <c r="AH330" s="490"/>
      <c r="AI330" s="490"/>
      <c r="AJ330" s="490"/>
      <c r="AK330" s="490"/>
      <c r="AL330" s="490"/>
      <c r="AM330" s="490"/>
      <c r="AN330" s="490"/>
      <c r="AO330" s="490"/>
      <c r="AP330" s="490"/>
      <c r="AQ330" s="490"/>
      <c r="AR330" s="490"/>
      <c r="AS330" s="490"/>
      <c r="AT330" s="490"/>
      <c r="AU330" s="490"/>
      <c r="AV330" s="490"/>
      <c r="AW330" s="490"/>
      <c r="AX330" s="490"/>
      <c r="AY330" s="490"/>
      <c r="AZ330" s="490"/>
      <c r="BA330" s="490"/>
      <c r="BB330" s="490"/>
      <c r="BC330" s="490"/>
      <c r="BD330" s="490"/>
      <c r="BE330" s="490"/>
      <c r="BF330" s="490"/>
      <c r="BG330" s="490"/>
    </row>
    <row r="331" spans="1:59" s="188" customFormat="1" ht="45">
      <c r="A331" s="433">
        <f t="shared" si="52"/>
        <v>315</v>
      </c>
      <c r="B331" s="497"/>
      <c r="C331" s="498"/>
      <c r="D331" s="407"/>
      <c r="E331" s="407"/>
      <c r="F331" s="500" t="s">
        <v>181</v>
      </c>
      <c r="G331" s="417" t="s">
        <v>616</v>
      </c>
      <c r="H331" s="418">
        <v>2750</v>
      </c>
      <c r="I331" s="418">
        <f>'СМР Приняты СК П7'!I331</f>
        <v>0.13200000000000001</v>
      </c>
      <c r="J331" s="418" t="s">
        <v>629</v>
      </c>
      <c r="K331" s="418" t="s">
        <v>616</v>
      </c>
      <c r="L331" s="418">
        <v>4</v>
      </c>
      <c r="M331" s="418"/>
      <c r="N331" s="418"/>
      <c r="O331" s="418"/>
      <c r="P331" s="418"/>
      <c r="Q331" s="418"/>
      <c r="R331" s="418"/>
      <c r="S331" s="418"/>
      <c r="T331" s="418"/>
      <c r="U331" s="418"/>
      <c r="V331" s="418"/>
      <c r="W331" s="418"/>
      <c r="X331" s="418"/>
      <c r="Y331" s="418"/>
      <c r="Z331" s="419">
        <f t="shared" si="56"/>
        <v>0</v>
      </c>
      <c r="AA331" s="420">
        <f t="shared" si="58"/>
        <v>2750</v>
      </c>
      <c r="AB331" s="413">
        <f t="shared" si="57"/>
        <v>0</v>
      </c>
      <c r="AC331" s="421"/>
      <c r="AD331" s="696">
        <f t="shared" si="53"/>
        <v>0</v>
      </c>
      <c r="AE331" s="474">
        <f t="shared" si="54"/>
        <v>0</v>
      </c>
      <c r="AF331" s="478">
        <f t="shared" si="55"/>
        <v>0</v>
      </c>
      <c r="AG331" s="489"/>
      <c r="AH331" s="490"/>
      <c r="AI331" s="490"/>
      <c r="AJ331" s="490"/>
      <c r="AK331" s="490"/>
      <c r="AL331" s="490"/>
      <c r="AM331" s="490"/>
      <c r="AN331" s="490"/>
      <c r="AO331" s="490"/>
      <c r="AP331" s="490"/>
      <c r="AQ331" s="490"/>
      <c r="AR331" s="490"/>
      <c r="AS331" s="490"/>
      <c r="AT331" s="490"/>
      <c r="AU331" s="490"/>
      <c r="AV331" s="490"/>
      <c r="AW331" s="490"/>
      <c r="AX331" s="490"/>
      <c r="AY331" s="490"/>
      <c r="AZ331" s="490"/>
      <c r="BA331" s="490"/>
      <c r="BB331" s="490"/>
      <c r="BC331" s="490"/>
      <c r="BD331" s="490"/>
      <c r="BE331" s="490"/>
      <c r="BF331" s="490"/>
      <c r="BG331" s="490"/>
    </row>
    <row r="332" spans="1:59" s="188" customFormat="1" ht="45">
      <c r="A332" s="433">
        <f t="shared" si="52"/>
        <v>316</v>
      </c>
      <c r="B332" s="497"/>
      <c r="C332" s="498"/>
      <c r="D332" s="407"/>
      <c r="E332" s="407"/>
      <c r="F332" s="500" t="s">
        <v>862</v>
      </c>
      <c r="G332" s="417" t="s">
        <v>616</v>
      </c>
      <c r="H332" s="418">
        <v>800</v>
      </c>
      <c r="I332" s="418">
        <f>'СМР Приняты СК П7'!I332</f>
        <v>0.16900000000000001</v>
      </c>
      <c r="J332" s="418" t="s">
        <v>863</v>
      </c>
      <c r="K332" s="418" t="s">
        <v>616</v>
      </c>
      <c r="L332" s="418">
        <v>2750</v>
      </c>
      <c r="M332" s="418"/>
      <c r="N332" s="418"/>
      <c r="O332" s="418"/>
      <c r="P332" s="418"/>
      <c r="Q332" s="418"/>
      <c r="R332" s="418"/>
      <c r="S332" s="418"/>
      <c r="T332" s="418"/>
      <c r="U332" s="418"/>
      <c r="V332" s="418"/>
      <c r="W332" s="418"/>
      <c r="X332" s="418"/>
      <c r="Y332" s="418"/>
      <c r="Z332" s="419">
        <f t="shared" si="56"/>
        <v>0</v>
      </c>
      <c r="AA332" s="420">
        <f t="shared" si="58"/>
        <v>800</v>
      </c>
      <c r="AB332" s="413">
        <f t="shared" si="57"/>
        <v>0</v>
      </c>
      <c r="AC332" s="421"/>
      <c r="AD332" s="696">
        <f t="shared" si="53"/>
        <v>0</v>
      </c>
      <c r="AE332" s="474">
        <f t="shared" si="54"/>
        <v>0</v>
      </c>
      <c r="AF332" s="478">
        <f t="shared" si="55"/>
        <v>0</v>
      </c>
      <c r="AG332" s="489"/>
      <c r="AH332" s="490"/>
      <c r="AI332" s="490"/>
      <c r="AJ332" s="490"/>
      <c r="AK332" s="490"/>
      <c r="AL332" s="490"/>
      <c r="AM332" s="490"/>
      <c r="AN332" s="490"/>
      <c r="AO332" s="490"/>
      <c r="AP332" s="490"/>
      <c r="AQ332" s="490"/>
      <c r="AR332" s="490"/>
      <c r="AS332" s="490"/>
      <c r="AT332" s="490"/>
      <c r="AU332" s="490"/>
      <c r="AV332" s="490"/>
      <c r="AW332" s="490"/>
      <c r="AX332" s="490"/>
      <c r="AY332" s="490"/>
      <c r="AZ332" s="490"/>
      <c r="BA332" s="490"/>
      <c r="BB332" s="490"/>
      <c r="BC332" s="490"/>
      <c r="BD332" s="490"/>
      <c r="BE332" s="490"/>
      <c r="BF332" s="490"/>
      <c r="BG332" s="490"/>
    </row>
    <row r="333" spans="1:59" s="188" customFormat="1" collapsed="1">
      <c r="A333" s="433">
        <f t="shared" si="52"/>
        <v>317</v>
      </c>
      <c r="B333" s="497"/>
      <c r="C333" s="498"/>
      <c r="D333" s="407"/>
      <c r="E333" s="407"/>
      <c r="F333" s="500" t="s">
        <v>820</v>
      </c>
      <c r="G333" s="417" t="s">
        <v>294</v>
      </c>
      <c r="H333" s="418">
        <v>2</v>
      </c>
      <c r="I333" s="418">
        <f>'СМР Приняты СК П7'!I333</f>
        <v>14.67</v>
      </c>
      <c r="J333" s="418" t="s">
        <v>821</v>
      </c>
      <c r="K333" s="418" t="s">
        <v>294</v>
      </c>
      <c r="L333" s="418">
        <v>800</v>
      </c>
      <c r="M333" s="418"/>
      <c r="N333" s="418"/>
      <c r="O333" s="418"/>
      <c r="P333" s="418"/>
      <c r="Q333" s="418"/>
      <c r="R333" s="418"/>
      <c r="S333" s="418"/>
      <c r="T333" s="418"/>
      <c r="U333" s="418"/>
      <c r="V333" s="418"/>
      <c r="W333" s="418"/>
      <c r="X333" s="418"/>
      <c r="Y333" s="418"/>
      <c r="Z333" s="419">
        <f t="shared" si="56"/>
        <v>0</v>
      </c>
      <c r="AA333" s="420">
        <f t="shared" si="58"/>
        <v>2</v>
      </c>
      <c r="AB333" s="413">
        <f t="shared" si="57"/>
        <v>0</v>
      </c>
      <c r="AC333" s="421"/>
      <c r="AD333" s="696">
        <f t="shared" si="53"/>
        <v>0</v>
      </c>
      <c r="AE333" s="474">
        <f t="shared" si="54"/>
        <v>0</v>
      </c>
      <c r="AF333" s="478">
        <f t="shared" si="55"/>
        <v>0</v>
      </c>
      <c r="AG333" s="489"/>
      <c r="AH333" s="490"/>
      <c r="AI333" s="490"/>
      <c r="AJ333" s="490"/>
      <c r="AK333" s="490"/>
      <c r="AL333" s="490"/>
      <c r="AM333" s="490"/>
      <c r="AN333" s="490"/>
      <c r="AO333" s="490"/>
      <c r="AP333" s="490"/>
      <c r="AQ333" s="490"/>
      <c r="AR333" s="490"/>
      <c r="AS333" s="490"/>
      <c r="AT333" s="490"/>
      <c r="AU333" s="490"/>
      <c r="AV333" s="490"/>
      <c r="AW333" s="490"/>
      <c r="AX333" s="490"/>
      <c r="AY333" s="490"/>
      <c r="AZ333" s="490"/>
      <c r="BA333" s="490"/>
      <c r="BB333" s="490"/>
      <c r="BC333" s="490"/>
      <c r="BD333" s="490"/>
      <c r="BE333" s="490"/>
      <c r="BF333" s="490"/>
      <c r="BG333" s="490"/>
    </row>
    <row r="334" spans="1:59" s="188" customFormat="1" hidden="1" outlineLevel="1">
      <c r="A334" s="433">
        <f t="shared" si="52"/>
        <v>318</v>
      </c>
      <c r="B334" s="497"/>
      <c r="C334" s="498"/>
      <c r="D334" s="407"/>
      <c r="E334" s="407"/>
      <c r="F334" s="500"/>
      <c r="G334" s="417"/>
      <c r="H334" s="418"/>
      <c r="I334" s="418">
        <f>'СМР Приняты СК П7'!I334</f>
        <v>0</v>
      </c>
      <c r="J334" s="418" t="s">
        <v>822</v>
      </c>
      <c r="K334" s="418" t="s">
        <v>294</v>
      </c>
      <c r="L334" s="418">
        <v>2</v>
      </c>
      <c r="M334" s="418"/>
      <c r="N334" s="418"/>
      <c r="O334" s="418"/>
      <c r="P334" s="418"/>
      <c r="Q334" s="418"/>
      <c r="R334" s="418"/>
      <c r="S334" s="418"/>
      <c r="T334" s="418"/>
      <c r="U334" s="418"/>
      <c r="V334" s="418"/>
      <c r="W334" s="418"/>
      <c r="X334" s="418"/>
      <c r="Y334" s="418"/>
      <c r="Z334" s="419">
        <f t="shared" si="56"/>
        <v>0</v>
      </c>
      <c r="AA334" s="420">
        <f t="shared" si="58"/>
        <v>0</v>
      </c>
      <c r="AB334" s="413">
        <f t="shared" si="57"/>
        <v>0</v>
      </c>
      <c r="AC334" s="421"/>
      <c r="AD334" s="696">
        <f t="shared" si="53"/>
        <v>0</v>
      </c>
      <c r="AE334" s="474">
        <f t="shared" si="54"/>
        <v>0</v>
      </c>
      <c r="AF334" s="478">
        <f t="shared" si="55"/>
        <v>0</v>
      </c>
      <c r="AG334" s="489"/>
      <c r="AH334" s="490"/>
      <c r="AI334" s="490"/>
      <c r="AJ334" s="490"/>
      <c r="AK334" s="490"/>
      <c r="AL334" s="490"/>
      <c r="AM334" s="490"/>
      <c r="AN334" s="490"/>
      <c r="AO334" s="490"/>
      <c r="AP334" s="490"/>
      <c r="AQ334" s="490"/>
      <c r="AR334" s="490"/>
      <c r="AS334" s="490"/>
      <c r="AT334" s="490"/>
      <c r="AU334" s="490"/>
      <c r="AV334" s="490"/>
      <c r="AW334" s="490"/>
      <c r="AX334" s="490"/>
      <c r="AY334" s="490"/>
      <c r="AZ334" s="490"/>
      <c r="BA334" s="490"/>
      <c r="BB334" s="490"/>
      <c r="BC334" s="490"/>
      <c r="BD334" s="490"/>
      <c r="BE334" s="490"/>
      <c r="BF334" s="490"/>
      <c r="BG334" s="490"/>
    </row>
    <row r="335" spans="1:59" s="188" customFormat="1" hidden="1" outlineLevel="1">
      <c r="A335" s="433">
        <f t="shared" si="52"/>
        <v>319</v>
      </c>
      <c r="B335" s="497"/>
      <c r="C335" s="498"/>
      <c r="D335" s="407"/>
      <c r="E335" s="407"/>
      <c r="F335" s="500"/>
      <c r="G335" s="417"/>
      <c r="H335" s="418"/>
      <c r="I335" s="418">
        <f>'СМР Приняты СК П7'!I335</f>
        <v>0</v>
      </c>
      <c r="J335" s="418" t="s">
        <v>823</v>
      </c>
      <c r="K335" s="418" t="s">
        <v>294</v>
      </c>
      <c r="L335" s="418">
        <v>2</v>
      </c>
      <c r="M335" s="418"/>
      <c r="N335" s="418"/>
      <c r="O335" s="418"/>
      <c r="P335" s="418"/>
      <c r="Q335" s="418"/>
      <c r="R335" s="418"/>
      <c r="S335" s="418"/>
      <c r="T335" s="418"/>
      <c r="U335" s="418"/>
      <c r="V335" s="418"/>
      <c r="W335" s="418"/>
      <c r="X335" s="418"/>
      <c r="Y335" s="418"/>
      <c r="Z335" s="419">
        <f t="shared" si="56"/>
        <v>0</v>
      </c>
      <c r="AA335" s="420">
        <f t="shared" si="58"/>
        <v>0</v>
      </c>
      <c r="AB335" s="413">
        <f t="shared" si="57"/>
        <v>0</v>
      </c>
      <c r="AC335" s="421"/>
      <c r="AD335" s="696">
        <f t="shared" si="53"/>
        <v>0</v>
      </c>
      <c r="AE335" s="474">
        <f t="shared" si="54"/>
        <v>0</v>
      </c>
      <c r="AF335" s="478">
        <f t="shared" si="55"/>
        <v>0</v>
      </c>
      <c r="AG335" s="489"/>
      <c r="AH335" s="490"/>
      <c r="AI335" s="490"/>
      <c r="AJ335" s="490"/>
      <c r="AK335" s="490"/>
      <c r="AL335" s="490"/>
      <c r="AM335" s="490"/>
      <c r="AN335" s="490"/>
      <c r="AO335" s="490"/>
      <c r="AP335" s="490"/>
      <c r="AQ335" s="490"/>
      <c r="AR335" s="490"/>
      <c r="AS335" s="490"/>
      <c r="AT335" s="490"/>
      <c r="AU335" s="490"/>
      <c r="AV335" s="490"/>
      <c r="AW335" s="490"/>
      <c r="AX335" s="490"/>
      <c r="AY335" s="490"/>
      <c r="AZ335" s="490"/>
      <c r="BA335" s="490"/>
      <c r="BB335" s="490"/>
      <c r="BC335" s="490"/>
      <c r="BD335" s="490"/>
      <c r="BE335" s="490"/>
      <c r="BF335" s="490"/>
      <c r="BG335" s="490"/>
    </row>
    <row r="336" spans="1:59" s="188" customFormat="1" hidden="1" outlineLevel="1">
      <c r="A336" s="433">
        <f t="shared" si="52"/>
        <v>320</v>
      </c>
      <c r="B336" s="497"/>
      <c r="C336" s="498"/>
      <c r="D336" s="407"/>
      <c r="E336" s="407"/>
      <c r="F336" s="500"/>
      <c r="G336" s="417"/>
      <c r="H336" s="418"/>
      <c r="I336" s="418">
        <f>'СМР Приняты СК П7'!I336</f>
        <v>0</v>
      </c>
      <c r="J336" s="418" t="s">
        <v>824</v>
      </c>
      <c r="K336" s="418" t="s">
        <v>294</v>
      </c>
      <c r="L336" s="418">
        <v>2</v>
      </c>
      <c r="M336" s="418"/>
      <c r="N336" s="418"/>
      <c r="O336" s="418"/>
      <c r="P336" s="418"/>
      <c r="Q336" s="418"/>
      <c r="R336" s="418"/>
      <c r="S336" s="418"/>
      <c r="T336" s="418"/>
      <c r="U336" s="418"/>
      <c r="V336" s="418"/>
      <c r="W336" s="418"/>
      <c r="X336" s="418"/>
      <c r="Y336" s="418"/>
      <c r="Z336" s="419">
        <f t="shared" si="56"/>
        <v>0</v>
      </c>
      <c r="AA336" s="420">
        <f t="shared" si="58"/>
        <v>0</v>
      </c>
      <c r="AB336" s="413">
        <f t="shared" si="57"/>
        <v>0</v>
      </c>
      <c r="AC336" s="421"/>
      <c r="AD336" s="696">
        <f t="shared" si="53"/>
        <v>0</v>
      </c>
      <c r="AE336" s="474">
        <f t="shared" si="54"/>
        <v>0</v>
      </c>
      <c r="AF336" s="478">
        <f t="shared" si="55"/>
        <v>0</v>
      </c>
      <c r="AG336" s="489"/>
      <c r="AH336" s="490"/>
      <c r="AI336" s="490"/>
      <c r="AJ336" s="490"/>
      <c r="AK336" s="490"/>
      <c r="AL336" s="490"/>
      <c r="AM336" s="490"/>
      <c r="AN336" s="490"/>
      <c r="AO336" s="490"/>
      <c r="AP336" s="490"/>
      <c r="AQ336" s="490"/>
      <c r="AR336" s="490"/>
      <c r="AS336" s="490"/>
      <c r="AT336" s="490"/>
      <c r="AU336" s="490"/>
      <c r="AV336" s="490"/>
      <c r="AW336" s="490"/>
      <c r="AX336" s="490"/>
      <c r="AY336" s="490"/>
      <c r="AZ336" s="490"/>
      <c r="BA336" s="490"/>
      <c r="BB336" s="490"/>
      <c r="BC336" s="490"/>
      <c r="BD336" s="490"/>
      <c r="BE336" s="490"/>
      <c r="BF336" s="490"/>
      <c r="BG336" s="490"/>
    </row>
    <row r="337" spans="1:59" s="188" customFormat="1" hidden="1" outlineLevel="1">
      <c r="A337" s="433">
        <f t="shared" si="52"/>
        <v>321</v>
      </c>
      <c r="B337" s="497"/>
      <c r="C337" s="498"/>
      <c r="D337" s="407"/>
      <c r="E337" s="407"/>
      <c r="F337" s="500"/>
      <c r="G337" s="417"/>
      <c r="H337" s="418"/>
      <c r="I337" s="418">
        <f>'СМР Приняты СК П7'!I337</f>
        <v>0</v>
      </c>
      <c r="J337" s="418" t="s">
        <v>825</v>
      </c>
      <c r="K337" s="418" t="s">
        <v>294</v>
      </c>
      <c r="L337" s="418">
        <v>2</v>
      </c>
      <c r="M337" s="418"/>
      <c r="N337" s="418"/>
      <c r="O337" s="418"/>
      <c r="P337" s="418"/>
      <c r="Q337" s="418"/>
      <c r="R337" s="418"/>
      <c r="S337" s="418"/>
      <c r="T337" s="418"/>
      <c r="U337" s="418"/>
      <c r="V337" s="418"/>
      <c r="W337" s="418"/>
      <c r="X337" s="418"/>
      <c r="Y337" s="418"/>
      <c r="Z337" s="419">
        <f t="shared" si="56"/>
        <v>0</v>
      </c>
      <c r="AA337" s="420">
        <f t="shared" si="58"/>
        <v>0</v>
      </c>
      <c r="AB337" s="413">
        <f t="shared" si="57"/>
        <v>0</v>
      </c>
      <c r="AC337" s="421"/>
      <c r="AD337" s="696">
        <f t="shared" si="53"/>
        <v>0</v>
      </c>
      <c r="AE337" s="474">
        <f t="shared" si="54"/>
        <v>0</v>
      </c>
      <c r="AF337" s="478">
        <f t="shared" si="55"/>
        <v>0</v>
      </c>
      <c r="AG337" s="489"/>
      <c r="AH337" s="490"/>
      <c r="AI337" s="490"/>
      <c r="AJ337" s="490"/>
      <c r="AK337" s="490"/>
      <c r="AL337" s="490"/>
      <c r="AM337" s="490"/>
      <c r="AN337" s="490"/>
      <c r="AO337" s="490"/>
      <c r="AP337" s="490"/>
      <c r="AQ337" s="490"/>
      <c r="AR337" s="490"/>
      <c r="AS337" s="490"/>
      <c r="AT337" s="490"/>
      <c r="AU337" s="490"/>
      <c r="AV337" s="490"/>
      <c r="AW337" s="490"/>
      <c r="AX337" s="490"/>
      <c r="AY337" s="490"/>
      <c r="AZ337" s="490"/>
      <c r="BA337" s="490"/>
      <c r="BB337" s="490"/>
      <c r="BC337" s="490"/>
      <c r="BD337" s="490"/>
      <c r="BE337" s="490"/>
      <c r="BF337" s="490"/>
      <c r="BG337" s="490"/>
    </row>
    <row r="338" spans="1:59" s="188" customFormat="1" ht="30" hidden="1" outlineLevel="1">
      <c r="A338" s="433">
        <f t="shared" si="52"/>
        <v>322</v>
      </c>
      <c r="B338" s="497"/>
      <c r="C338" s="498"/>
      <c r="D338" s="407"/>
      <c r="E338" s="407"/>
      <c r="F338" s="500"/>
      <c r="G338" s="417"/>
      <c r="H338" s="418"/>
      <c r="I338" s="418">
        <f>'СМР Приняты СК П7'!I338</f>
        <v>0</v>
      </c>
      <c r="J338" s="418" t="s">
        <v>826</v>
      </c>
      <c r="K338" s="418" t="s">
        <v>294</v>
      </c>
      <c r="L338" s="418">
        <v>8</v>
      </c>
      <c r="M338" s="418"/>
      <c r="N338" s="418"/>
      <c r="O338" s="418"/>
      <c r="P338" s="418"/>
      <c r="Q338" s="418"/>
      <c r="R338" s="418"/>
      <c r="S338" s="418"/>
      <c r="T338" s="418"/>
      <c r="U338" s="418"/>
      <c r="V338" s="418"/>
      <c r="W338" s="418"/>
      <c r="X338" s="418"/>
      <c r="Y338" s="418"/>
      <c r="Z338" s="419">
        <f t="shared" si="56"/>
        <v>0</v>
      </c>
      <c r="AA338" s="420">
        <f t="shared" si="58"/>
        <v>0</v>
      </c>
      <c r="AB338" s="413">
        <f t="shared" si="57"/>
        <v>0</v>
      </c>
      <c r="AC338" s="421"/>
      <c r="AD338" s="696">
        <f t="shared" si="53"/>
        <v>0</v>
      </c>
      <c r="AE338" s="474">
        <f t="shared" si="54"/>
        <v>0</v>
      </c>
      <c r="AF338" s="478">
        <f t="shared" si="55"/>
        <v>0</v>
      </c>
      <c r="AG338" s="489"/>
      <c r="AH338" s="490"/>
      <c r="AI338" s="490"/>
      <c r="AJ338" s="490"/>
      <c r="AK338" s="490"/>
      <c r="AL338" s="490"/>
      <c r="AM338" s="490"/>
      <c r="AN338" s="490"/>
      <c r="AO338" s="490"/>
      <c r="AP338" s="490"/>
      <c r="AQ338" s="490"/>
      <c r="AR338" s="490"/>
      <c r="AS338" s="490"/>
      <c r="AT338" s="490"/>
      <c r="AU338" s="490"/>
      <c r="AV338" s="490"/>
      <c r="AW338" s="490"/>
      <c r="AX338" s="490"/>
      <c r="AY338" s="490"/>
      <c r="AZ338" s="490"/>
      <c r="BA338" s="490"/>
      <c r="BB338" s="490"/>
      <c r="BC338" s="490"/>
      <c r="BD338" s="490"/>
      <c r="BE338" s="490"/>
      <c r="BF338" s="490"/>
      <c r="BG338" s="490"/>
    </row>
    <row r="339" spans="1:59" s="188" customFormat="1">
      <c r="A339" s="433">
        <f t="shared" ref="A339:A403" si="59">A338+1</f>
        <v>323</v>
      </c>
      <c r="B339" s="497"/>
      <c r="C339" s="498"/>
      <c r="D339" s="407"/>
      <c r="E339" s="407"/>
      <c r="F339" s="500" t="s">
        <v>159</v>
      </c>
      <c r="G339" s="417" t="s">
        <v>291</v>
      </c>
      <c r="H339" s="418">
        <v>8</v>
      </c>
      <c r="I339" s="418">
        <f>'СМР Приняты СК П7'!I339</f>
        <v>0.63</v>
      </c>
      <c r="J339" s="418" t="s">
        <v>827</v>
      </c>
      <c r="K339" s="418" t="s">
        <v>616</v>
      </c>
      <c r="L339" s="418">
        <v>2</v>
      </c>
      <c r="M339" s="418"/>
      <c r="N339" s="418"/>
      <c r="O339" s="418"/>
      <c r="P339" s="418"/>
      <c r="Q339" s="418"/>
      <c r="R339" s="418"/>
      <c r="S339" s="418"/>
      <c r="T339" s="418"/>
      <c r="U339" s="418"/>
      <c r="V339" s="418"/>
      <c r="W339" s="418"/>
      <c r="X339" s="418"/>
      <c r="Y339" s="418"/>
      <c r="Z339" s="419">
        <f t="shared" si="56"/>
        <v>0</v>
      </c>
      <c r="AA339" s="420">
        <f t="shared" si="58"/>
        <v>8</v>
      </c>
      <c r="AB339" s="413">
        <f t="shared" si="57"/>
        <v>0</v>
      </c>
      <c r="AC339" s="421"/>
      <c r="AD339" s="696">
        <f t="shared" ref="AD339:AD403" si="60">AE339*I339</f>
        <v>0</v>
      </c>
      <c r="AE339" s="474">
        <f t="shared" ref="AE339:AE403" si="61">SUM(AG339:BG339)</f>
        <v>0</v>
      </c>
      <c r="AF339" s="478">
        <f t="shared" ref="AF339:AF403" si="62">Z339-AE339</f>
        <v>0</v>
      </c>
      <c r="AG339" s="489"/>
      <c r="AH339" s="490"/>
      <c r="AI339" s="490"/>
      <c r="AJ339" s="490"/>
      <c r="AK339" s="490"/>
      <c r="AL339" s="490"/>
      <c r="AM339" s="490"/>
      <c r="AN339" s="490"/>
      <c r="AO339" s="490"/>
      <c r="AP339" s="490"/>
      <c r="AQ339" s="490"/>
      <c r="AR339" s="490"/>
      <c r="AS339" s="490"/>
      <c r="AT339" s="490"/>
      <c r="AU339" s="490"/>
      <c r="AV339" s="490"/>
      <c r="AW339" s="490"/>
      <c r="AX339" s="490"/>
      <c r="AY339" s="490"/>
      <c r="AZ339" s="490"/>
      <c r="BA339" s="490"/>
      <c r="BB339" s="490"/>
      <c r="BC339" s="490"/>
      <c r="BD339" s="490"/>
      <c r="BE339" s="490"/>
      <c r="BF339" s="490"/>
      <c r="BG339" s="490"/>
    </row>
    <row r="340" spans="1:59" s="188" customFormat="1">
      <c r="A340" s="433">
        <f t="shared" si="59"/>
        <v>324</v>
      </c>
      <c r="B340" s="497"/>
      <c r="C340" s="498"/>
      <c r="D340" s="407"/>
      <c r="E340" s="407"/>
      <c r="F340" s="500" t="s">
        <v>451</v>
      </c>
      <c r="G340" s="417" t="s">
        <v>291</v>
      </c>
      <c r="H340" s="418">
        <v>123</v>
      </c>
      <c r="I340" s="418">
        <f>'СМР Приняты СК П7'!I340</f>
        <v>0.11600000000000001</v>
      </c>
      <c r="J340" s="418" t="s">
        <v>828</v>
      </c>
      <c r="K340" s="418" t="s">
        <v>616</v>
      </c>
      <c r="L340" s="418">
        <v>8</v>
      </c>
      <c r="M340" s="418"/>
      <c r="N340" s="418"/>
      <c r="O340" s="418"/>
      <c r="P340" s="418"/>
      <c r="Q340" s="418"/>
      <c r="R340" s="418"/>
      <c r="S340" s="418"/>
      <c r="T340" s="418"/>
      <c r="U340" s="418"/>
      <c r="V340" s="418"/>
      <c r="W340" s="418"/>
      <c r="X340" s="418"/>
      <c r="Y340" s="418"/>
      <c r="Z340" s="419">
        <f t="shared" si="56"/>
        <v>0</v>
      </c>
      <c r="AA340" s="420">
        <f t="shared" si="58"/>
        <v>123</v>
      </c>
      <c r="AB340" s="413">
        <f t="shared" si="57"/>
        <v>0</v>
      </c>
      <c r="AC340" s="421"/>
      <c r="AD340" s="696">
        <f t="shared" si="60"/>
        <v>0</v>
      </c>
      <c r="AE340" s="474">
        <f t="shared" si="61"/>
        <v>0</v>
      </c>
      <c r="AF340" s="478">
        <f t="shared" si="62"/>
        <v>0</v>
      </c>
      <c r="AG340" s="489"/>
      <c r="AH340" s="490"/>
      <c r="AI340" s="490"/>
      <c r="AJ340" s="490"/>
      <c r="AK340" s="490"/>
      <c r="AL340" s="490"/>
      <c r="AM340" s="490"/>
      <c r="AN340" s="490"/>
      <c r="AO340" s="490"/>
      <c r="AP340" s="490"/>
      <c r="AQ340" s="490"/>
      <c r="AR340" s="490"/>
      <c r="AS340" s="490"/>
      <c r="AT340" s="490"/>
      <c r="AU340" s="490"/>
      <c r="AV340" s="490"/>
      <c r="AW340" s="490"/>
      <c r="AX340" s="490"/>
      <c r="AY340" s="490"/>
      <c r="AZ340" s="490"/>
      <c r="BA340" s="490"/>
      <c r="BB340" s="490"/>
      <c r="BC340" s="490"/>
      <c r="BD340" s="490"/>
      <c r="BE340" s="490"/>
      <c r="BF340" s="490"/>
      <c r="BG340" s="490"/>
    </row>
    <row r="341" spans="1:59" s="188" customFormat="1" collapsed="1">
      <c r="A341" s="433">
        <f t="shared" si="59"/>
        <v>325</v>
      </c>
      <c r="B341" s="497"/>
      <c r="C341" s="498"/>
      <c r="D341" s="407"/>
      <c r="E341" s="407"/>
      <c r="F341" s="500" t="s">
        <v>864</v>
      </c>
      <c r="G341" s="417" t="s">
        <v>291</v>
      </c>
      <c r="H341" s="418">
        <v>159</v>
      </c>
      <c r="I341" s="418">
        <f>'СМР Приняты СК П7'!I341</f>
        <v>0.11600000000000001</v>
      </c>
      <c r="J341" s="418" t="s">
        <v>865</v>
      </c>
      <c r="K341" s="418" t="s">
        <v>616</v>
      </c>
      <c r="L341" s="418">
        <v>123</v>
      </c>
      <c r="M341" s="418"/>
      <c r="N341" s="418"/>
      <c r="O341" s="418"/>
      <c r="P341" s="418"/>
      <c r="Q341" s="418"/>
      <c r="R341" s="418"/>
      <c r="S341" s="418"/>
      <c r="T341" s="418"/>
      <c r="U341" s="418"/>
      <c r="V341" s="418"/>
      <c r="W341" s="418"/>
      <c r="X341" s="418"/>
      <c r="Y341" s="418"/>
      <c r="Z341" s="419">
        <f t="shared" ref="Z341:Z405" si="63">SUM(M341:Y341)</f>
        <v>0</v>
      </c>
      <c r="AA341" s="420">
        <f t="shared" si="58"/>
        <v>159</v>
      </c>
      <c r="AB341" s="413">
        <f t="shared" si="57"/>
        <v>0</v>
      </c>
      <c r="AC341" s="421"/>
      <c r="AD341" s="696">
        <f t="shared" si="60"/>
        <v>0</v>
      </c>
      <c r="AE341" s="474">
        <f t="shared" si="61"/>
        <v>0</v>
      </c>
      <c r="AF341" s="478">
        <f t="shared" si="62"/>
        <v>0</v>
      </c>
      <c r="AG341" s="489"/>
      <c r="AH341" s="490"/>
      <c r="AI341" s="490"/>
      <c r="AJ341" s="490"/>
      <c r="AK341" s="490"/>
      <c r="AL341" s="490"/>
      <c r="AM341" s="490"/>
      <c r="AN341" s="490"/>
      <c r="AO341" s="490"/>
      <c r="AP341" s="490"/>
      <c r="AQ341" s="490"/>
      <c r="AR341" s="490"/>
      <c r="AS341" s="490"/>
      <c r="AT341" s="490"/>
      <c r="AU341" s="490"/>
      <c r="AV341" s="490"/>
      <c r="AW341" s="490"/>
      <c r="AX341" s="490"/>
      <c r="AY341" s="490"/>
      <c r="AZ341" s="490"/>
      <c r="BA341" s="490"/>
      <c r="BB341" s="490"/>
      <c r="BC341" s="490"/>
      <c r="BD341" s="490"/>
      <c r="BE341" s="490"/>
      <c r="BF341" s="490"/>
      <c r="BG341" s="490"/>
    </row>
    <row r="342" spans="1:59" s="190" customFormat="1" hidden="1" outlineLevel="1">
      <c r="A342" s="453">
        <f t="shared" si="59"/>
        <v>326</v>
      </c>
      <c r="B342" s="497" t="s">
        <v>147</v>
      </c>
      <c r="C342" s="498" t="s">
        <v>148</v>
      </c>
      <c r="D342" s="407" t="s">
        <v>294</v>
      </c>
      <c r="E342" s="407">
        <v>1</v>
      </c>
      <c r="F342" s="498"/>
      <c r="G342" s="407"/>
      <c r="H342" s="430"/>
      <c r="I342" s="430">
        <f>'СМР Приняты СК П7'!I342</f>
        <v>0.7</v>
      </c>
      <c r="J342" s="430"/>
      <c r="K342" s="430"/>
      <c r="L342" s="430">
        <v>159</v>
      </c>
      <c r="M342" s="430"/>
      <c r="N342" s="430"/>
      <c r="O342" s="430"/>
      <c r="P342" s="430"/>
      <c r="Q342" s="430"/>
      <c r="R342" s="430"/>
      <c r="S342" s="430"/>
      <c r="T342" s="430"/>
      <c r="U342" s="430"/>
      <c r="V342" s="430"/>
      <c r="W342" s="430"/>
      <c r="X342" s="430"/>
      <c r="Y342" s="430"/>
      <c r="Z342" s="440">
        <f t="shared" si="63"/>
        <v>0</v>
      </c>
      <c r="AA342" s="441"/>
      <c r="AB342" s="413">
        <f t="shared" si="57"/>
        <v>1</v>
      </c>
      <c r="AC342" s="442"/>
      <c r="AD342" s="700">
        <f t="shared" si="60"/>
        <v>0</v>
      </c>
      <c r="AE342" s="474">
        <f t="shared" si="61"/>
        <v>0</v>
      </c>
      <c r="AF342" s="482">
        <f t="shared" si="62"/>
        <v>0</v>
      </c>
      <c r="AG342" s="495"/>
      <c r="AH342" s="496"/>
      <c r="AI342" s="496"/>
      <c r="AJ342" s="496"/>
      <c r="AK342" s="496"/>
      <c r="AL342" s="496"/>
      <c r="AM342" s="496"/>
      <c r="AN342" s="496"/>
      <c r="AO342" s="496"/>
      <c r="AP342" s="496"/>
      <c r="AQ342" s="496"/>
      <c r="AR342" s="496"/>
      <c r="AS342" s="496"/>
      <c r="AT342" s="496"/>
      <c r="AU342" s="496"/>
      <c r="AV342" s="496"/>
      <c r="AW342" s="496"/>
      <c r="AX342" s="496"/>
      <c r="AY342" s="496"/>
      <c r="AZ342" s="496"/>
      <c r="BA342" s="496"/>
      <c r="BB342" s="496"/>
      <c r="BC342" s="496"/>
      <c r="BD342" s="496"/>
      <c r="BE342" s="496"/>
      <c r="BF342" s="496"/>
      <c r="BG342" s="496"/>
    </row>
    <row r="343" spans="1:59" s="190" customFormat="1" hidden="1" outlineLevel="1">
      <c r="A343" s="453">
        <f t="shared" si="59"/>
        <v>327</v>
      </c>
      <c r="B343" s="497" t="s">
        <v>147</v>
      </c>
      <c r="C343" s="498" t="s">
        <v>148</v>
      </c>
      <c r="D343" s="407" t="s">
        <v>294</v>
      </c>
      <c r="E343" s="407">
        <v>1</v>
      </c>
      <c r="F343" s="498"/>
      <c r="G343" s="407"/>
      <c r="H343" s="430"/>
      <c r="I343" s="430">
        <f>'СМР Приняты СК П7'!I343</f>
        <v>0.7</v>
      </c>
      <c r="J343" s="430"/>
      <c r="K343" s="430"/>
      <c r="L343" s="430"/>
      <c r="M343" s="430"/>
      <c r="N343" s="430"/>
      <c r="O343" s="430"/>
      <c r="P343" s="430"/>
      <c r="Q343" s="430"/>
      <c r="R343" s="430"/>
      <c r="S343" s="430"/>
      <c r="T343" s="430"/>
      <c r="U343" s="430"/>
      <c r="V343" s="430"/>
      <c r="W343" s="430"/>
      <c r="X343" s="430"/>
      <c r="Y343" s="430"/>
      <c r="Z343" s="440">
        <f t="shared" si="63"/>
        <v>0</v>
      </c>
      <c r="AA343" s="441"/>
      <c r="AB343" s="413">
        <f t="shared" si="57"/>
        <v>1</v>
      </c>
      <c r="AC343" s="442"/>
      <c r="AD343" s="700">
        <f t="shared" si="60"/>
        <v>0</v>
      </c>
      <c r="AE343" s="474">
        <f t="shared" si="61"/>
        <v>0</v>
      </c>
      <c r="AF343" s="482">
        <f t="shared" si="62"/>
        <v>0</v>
      </c>
      <c r="AG343" s="495"/>
      <c r="AH343" s="496"/>
      <c r="AI343" s="496"/>
      <c r="AJ343" s="496"/>
      <c r="AK343" s="496"/>
      <c r="AL343" s="496"/>
      <c r="AM343" s="496"/>
      <c r="AN343" s="496"/>
      <c r="AO343" s="496"/>
      <c r="AP343" s="496"/>
      <c r="AQ343" s="496"/>
      <c r="AR343" s="496"/>
      <c r="AS343" s="496"/>
      <c r="AT343" s="496"/>
      <c r="AU343" s="496"/>
      <c r="AV343" s="496"/>
      <c r="AW343" s="496"/>
      <c r="AX343" s="496"/>
      <c r="AY343" s="496"/>
      <c r="AZ343" s="496"/>
      <c r="BA343" s="496"/>
      <c r="BB343" s="496"/>
      <c r="BC343" s="496"/>
      <c r="BD343" s="496"/>
      <c r="BE343" s="496"/>
      <c r="BF343" s="496"/>
      <c r="BG343" s="496"/>
    </row>
    <row r="344" spans="1:59" s="190" customFormat="1" hidden="1" outlineLevel="1">
      <c r="A344" s="453">
        <f t="shared" si="59"/>
        <v>328</v>
      </c>
      <c r="B344" s="497" t="s">
        <v>114</v>
      </c>
      <c r="C344" s="498" t="s">
        <v>115</v>
      </c>
      <c r="D344" s="407" t="s">
        <v>294</v>
      </c>
      <c r="E344" s="407">
        <v>2</v>
      </c>
      <c r="F344" s="498"/>
      <c r="G344" s="407"/>
      <c r="H344" s="430"/>
      <c r="I344" s="430">
        <f>'СМР Приняты СК П7'!I344</f>
        <v>6.51</v>
      </c>
      <c r="J344" s="430"/>
      <c r="K344" s="430"/>
      <c r="L344" s="430"/>
      <c r="M344" s="430"/>
      <c r="N344" s="430"/>
      <c r="O344" s="430"/>
      <c r="P344" s="430"/>
      <c r="Q344" s="430"/>
      <c r="R344" s="430"/>
      <c r="S344" s="430"/>
      <c r="T344" s="430"/>
      <c r="U344" s="430"/>
      <c r="V344" s="430"/>
      <c r="W344" s="430"/>
      <c r="X344" s="430"/>
      <c r="Y344" s="430"/>
      <c r="Z344" s="440">
        <f t="shared" si="63"/>
        <v>0</v>
      </c>
      <c r="AA344" s="441"/>
      <c r="AB344" s="413">
        <f t="shared" si="57"/>
        <v>2</v>
      </c>
      <c r="AC344" s="442"/>
      <c r="AD344" s="700">
        <f t="shared" si="60"/>
        <v>0</v>
      </c>
      <c r="AE344" s="474">
        <f t="shared" si="61"/>
        <v>0</v>
      </c>
      <c r="AF344" s="482">
        <f t="shared" si="62"/>
        <v>0</v>
      </c>
      <c r="AG344" s="495"/>
      <c r="AH344" s="496"/>
      <c r="AI344" s="496"/>
      <c r="AJ344" s="496"/>
      <c r="AK344" s="496"/>
      <c r="AL344" s="496"/>
      <c r="AM344" s="496"/>
      <c r="AN344" s="496"/>
      <c r="AO344" s="496"/>
      <c r="AP344" s="496"/>
      <c r="AQ344" s="496"/>
      <c r="AR344" s="496"/>
      <c r="AS344" s="496"/>
      <c r="AT344" s="496"/>
      <c r="AU344" s="496"/>
      <c r="AV344" s="496"/>
      <c r="AW344" s="496"/>
      <c r="AX344" s="496"/>
      <c r="AY344" s="496"/>
      <c r="AZ344" s="496"/>
      <c r="BA344" s="496"/>
      <c r="BB344" s="496"/>
      <c r="BC344" s="496"/>
      <c r="BD344" s="496"/>
      <c r="BE344" s="496"/>
      <c r="BF344" s="496"/>
      <c r="BG344" s="496"/>
    </row>
    <row r="345" spans="1:59" s="190" customFormat="1" hidden="1" outlineLevel="1">
      <c r="A345" s="453">
        <f t="shared" si="59"/>
        <v>329</v>
      </c>
      <c r="B345" s="497" t="s">
        <v>1028</v>
      </c>
      <c r="C345" s="498" t="s">
        <v>1029</v>
      </c>
      <c r="D345" s="407" t="s">
        <v>294</v>
      </c>
      <c r="E345" s="407">
        <v>4</v>
      </c>
      <c r="F345" s="498"/>
      <c r="G345" s="407"/>
      <c r="H345" s="430"/>
      <c r="I345" s="430">
        <f>'СМР Приняты СК П7'!I345</f>
        <v>26.8</v>
      </c>
      <c r="J345" s="430"/>
      <c r="K345" s="430"/>
      <c r="L345" s="430"/>
      <c r="M345" s="430"/>
      <c r="N345" s="430"/>
      <c r="O345" s="430"/>
      <c r="P345" s="430"/>
      <c r="Q345" s="430"/>
      <c r="R345" s="430"/>
      <c r="S345" s="430"/>
      <c r="T345" s="430"/>
      <c r="U345" s="430"/>
      <c r="V345" s="430"/>
      <c r="W345" s="430"/>
      <c r="X345" s="430"/>
      <c r="Y345" s="430"/>
      <c r="Z345" s="440">
        <f t="shared" si="63"/>
        <v>0</v>
      </c>
      <c r="AA345" s="441"/>
      <c r="AB345" s="413">
        <f t="shared" si="57"/>
        <v>4</v>
      </c>
      <c r="AC345" s="442"/>
      <c r="AD345" s="700">
        <f t="shared" si="60"/>
        <v>0</v>
      </c>
      <c r="AE345" s="474">
        <f t="shared" si="61"/>
        <v>0</v>
      </c>
      <c r="AF345" s="482">
        <f t="shared" si="62"/>
        <v>0</v>
      </c>
      <c r="AG345" s="495"/>
      <c r="AH345" s="496"/>
      <c r="AI345" s="496"/>
      <c r="AJ345" s="496"/>
      <c r="AK345" s="496"/>
      <c r="AL345" s="496"/>
      <c r="AM345" s="496"/>
      <c r="AN345" s="496"/>
      <c r="AO345" s="496"/>
      <c r="AP345" s="496"/>
      <c r="AQ345" s="496"/>
      <c r="AR345" s="496"/>
      <c r="AS345" s="496"/>
      <c r="AT345" s="496"/>
      <c r="AU345" s="496"/>
      <c r="AV345" s="496"/>
      <c r="AW345" s="496"/>
      <c r="AX345" s="496"/>
      <c r="AY345" s="496"/>
      <c r="AZ345" s="496"/>
      <c r="BA345" s="496"/>
      <c r="BB345" s="496"/>
      <c r="BC345" s="496"/>
      <c r="BD345" s="496"/>
      <c r="BE345" s="496"/>
      <c r="BF345" s="496"/>
      <c r="BG345" s="496"/>
    </row>
    <row r="346" spans="1:59" s="190" customFormat="1" hidden="1" outlineLevel="1">
      <c r="A346" s="453">
        <f t="shared" si="59"/>
        <v>330</v>
      </c>
      <c r="B346" s="497" t="s">
        <v>171</v>
      </c>
      <c r="C346" s="498" t="s">
        <v>172</v>
      </c>
      <c r="D346" s="407" t="s">
        <v>294</v>
      </c>
      <c r="E346" s="407">
        <v>4</v>
      </c>
      <c r="F346" s="498"/>
      <c r="G346" s="407"/>
      <c r="H346" s="430"/>
      <c r="I346" s="430">
        <f>'СМР Приняты СК П7'!I346</f>
        <v>1.4</v>
      </c>
      <c r="J346" s="430"/>
      <c r="K346" s="430"/>
      <c r="L346" s="430"/>
      <c r="M346" s="430"/>
      <c r="N346" s="430"/>
      <c r="O346" s="430"/>
      <c r="P346" s="430"/>
      <c r="Q346" s="430"/>
      <c r="R346" s="430"/>
      <c r="S346" s="430"/>
      <c r="T346" s="430"/>
      <c r="U346" s="430"/>
      <c r="V346" s="430"/>
      <c r="W346" s="430"/>
      <c r="X346" s="430"/>
      <c r="Y346" s="430"/>
      <c r="Z346" s="440">
        <f t="shared" si="63"/>
        <v>0</v>
      </c>
      <c r="AA346" s="441"/>
      <c r="AB346" s="413">
        <f t="shared" si="57"/>
        <v>4</v>
      </c>
      <c r="AC346" s="442"/>
      <c r="AD346" s="700">
        <f t="shared" si="60"/>
        <v>0</v>
      </c>
      <c r="AE346" s="474">
        <f t="shared" si="61"/>
        <v>0</v>
      </c>
      <c r="AF346" s="482">
        <f t="shared" si="62"/>
        <v>0</v>
      </c>
      <c r="AG346" s="495"/>
      <c r="AH346" s="496"/>
      <c r="AI346" s="496"/>
      <c r="AJ346" s="496"/>
      <c r="AK346" s="496"/>
      <c r="AL346" s="496"/>
      <c r="AM346" s="496"/>
      <c r="AN346" s="496"/>
      <c r="AO346" s="496"/>
      <c r="AP346" s="496"/>
      <c r="AQ346" s="496"/>
      <c r="AR346" s="496"/>
      <c r="AS346" s="496"/>
      <c r="AT346" s="496"/>
      <c r="AU346" s="496"/>
      <c r="AV346" s="496"/>
      <c r="AW346" s="496"/>
      <c r="AX346" s="496"/>
      <c r="AY346" s="496"/>
      <c r="AZ346" s="496"/>
      <c r="BA346" s="496"/>
      <c r="BB346" s="496"/>
      <c r="BC346" s="496"/>
      <c r="BD346" s="496"/>
      <c r="BE346" s="496"/>
      <c r="BF346" s="496"/>
      <c r="BG346" s="496"/>
    </row>
    <row r="347" spans="1:59" s="190" customFormat="1" ht="30" hidden="1" outlineLevel="1">
      <c r="A347" s="453">
        <f t="shared" si="59"/>
        <v>331</v>
      </c>
      <c r="B347" s="497" t="s">
        <v>1030</v>
      </c>
      <c r="C347" s="498" t="s">
        <v>1031</v>
      </c>
      <c r="D347" s="407" t="s">
        <v>294</v>
      </c>
      <c r="E347" s="407">
        <v>4</v>
      </c>
      <c r="F347" s="498"/>
      <c r="G347" s="407"/>
      <c r="H347" s="430"/>
      <c r="I347" s="430">
        <f>'СМР Приняты СК П7'!I347</f>
        <v>0.7</v>
      </c>
      <c r="J347" s="430"/>
      <c r="K347" s="430"/>
      <c r="L347" s="430"/>
      <c r="M347" s="430"/>
      <c r="N347" s="430"/>
      <c r="O347" s="430"/>
      <c r="P347" s="430"/>
      <c r="Q347" s="430"/>
      <c r="R347" s="430"/>
      <c r="S347" s="430"/>
      <c r="T347" s="430"/>
      <c r="U347" s="430"/>
      <c r="V347" s="430"/>
      <c r="W347" s="430"/>
      <c r="X347" s="430"/>
      <c r="Y347" s="430"/>
      <c r="Z347" s="440">
        <f t="shared" si="63"/>
        <v>0</v>
      </c>
      <c r="AA347" s="441"/>
      <c r="AB347" s="413">
        <f t="shared" si="57"/>
        <v>4</v>
      </c>
      <c r="AC347" s="442"/>
      <c r="AD347" s="700">
        <f t="shared" si="60"/>
        <v>0</v>
      </c>
      <c r="AE347" s="474">
        <f t="shared" si="61"/>
        <v>0</v>
      </c>
      <c r="AF347" s="482">
        <f t="shared" si="62"/>
        <v>0</v>
      </c>
      <c r="AG347" s="495"/>
      <c r="AH347" s="496"/>
      <c r="AI347" s="496"/>
      <c r="AJ347" s="496"/>
      <c r="AK347" s="496"/>
      <c r="AL347" s="496"/>
      <c r="AM347" s="496"/>
      <c r="AN347" s="496"/>
      <c r="AO347" s="496"/>
      <c r="AP347" s="496"/>
      <c r="AQ347" s="496"/>
      <c r="AR347" s="496"/>
      <c r="AS347" s="496"/>
      <c r="AT347" s="496"/>
      <c r="AU347" s="496"/>
      <c r="AV347" s="496"/>
      <c r="AW347" s="496"/>
      <c r="AX347" s="496"/>
      <c r="AY347" s="496"/>
      <c r="AZ347" s="496"/>
      <c r="BA347" s="496"/>
      <c r="BB347" s="496"/>
      <c r="BC347" s="496"/>
      <c r="BD347" s="496"/>
      <c r="BE347" s="496"/>
      <c r="BF347" s="496"/>
      <c r="BG347" s="496"/>
    </row>
    <row r="348" spans="1:59" s="190" customFormat="1" ht="30" hidden="1" outlineLevel="1">
      <c r="A348" s="453">
        <f t="shared" si="59"/>
        <v>332</v>
      </c>
      <c r="B348" s="497" t="s">
        <v>173</v>
      </c>
      <c r="C348" s="498" t="s">
        <v>1032</v>
      </c>
      <c r="D348" s="407" t="s">
        <v>291</v>
      </c>
      <c r="E348" s="407">
        <v>41</v>
      </c>
      <c r="F348" s="498"/>
      <c r="G348" s="407"/>
      <c r="H348" s="430"/>
      <c r="I348" s="430">
        <f>'СМР Приняты СК П7'!I348</f>
        <v>0.15</v>
      </c>
      <c r="J348" s="430"/>
      <c r="K348" s="430"/>
      <c r="L348" s="430"/>
      <c r="M348" s="430"/>
      <c r="N348" s="430"/>
      <c r="O348" s="430"/>
      <c r="P348" s="430"/>
      <c r="Q348" s="430"/>
      <c r="R348" s="430"/>
      <c r="S348" s="430"/>
      <c r="T348" s="430"/>
      <c r="U348" s="430"/>
      <c r="V348" s="430"/>
      <c r="W348" s="430"/>
      <c r="X348" s="430"/>
      <c r="Y348" s="430"/>
      <c r="Z348" s="440">
        <f t="shared" si="63"/>
        <v>0</v>
      </c>
      <c r="AA348" s="441"/>
      <c r="AB348" s="413">
        <f t="shared" si="57"/>
        <v>41</v>
      </c>
      <c r="AC348" s="442"/>
      <c r="AD348" s="700">
        <f t="shared" si="60"/>
        <v>0</v>
      </c>
      <c r="AE348" s="474">
        <f t="shared" si="61"/>
        <v>0</v>
      </c>
      <c r="AF348" s="482">
        <f t="shared" si="62"/>
        <v>0</v>
      </c>
      <c r="AG348" s="495"/>
      <c r="AH348" s="496"/>
      <c r="AI348" s="496"/>
      <c r="AJ348" s="496"/>
      <c r="AK348" s="496"/>
      <c r="AL348" s="496"/>
      <c r="AM348" s="496"/>
      <c r="AN348" s="496"/>
      <c r="AO348" s="496"/>
      <c r="AP348" s="496"/>
      <c r="AQ348" s="496"/>
      <c r="AR348" s="496"/>
      <c r="AS348" s="496"/>
      <c r="AT348" s="496"/>
      <c r="AU348" s="496"/>
      <c r="AV348" s="496"/>
      <c r="AW348" s="496"/>
      <c r="AX348" s="496"/>
      <c r="AY348" s="496"/>
      <c r="AZ348" s="496"/>
      <c r="BA348" s="496"/>
      <c r="BB348" s="496"/>
      <c r="BC348" s="496"/>
      <c r="BD348" s="496"/>
      <c r="BE348" s="496"/>
      <c r="BF348" s="496"/>
      <c r="BG348" s="496"/>
    </row>
    <row r="349" spans="1:59" s="190" customFormat="1" hidden="1" outlineLevel="1">
      <c r="A349" s="453">
        <f t="shared" si="59"/>
        <v>333</v>
      </c>
      <c r="B349" s="497" t="s">
        <v>1033</v>
      </c>
      <c r="C349" s="498" t="s">
        <v>174</v>
      </c>
      <c r="D349" s="407" t="s">
        <v>294</v>
      </c>
      <c r="E349" s="407">
        <v>4</v>
      </c>
      <c r="F349" s="498"/>
      <c r="G349" s="407"/>
      <c r="H349" s="430"/>
      <c r="I349" s="430">
        <f>'СМР Приняты СК П7'!I349</f>
        <v>1.4</v>
      </c>
      <c r="J349" s="430"/>
      <c r="K349" s="430"/>
      <c r="L349" s="430"/>
      <c r="M349" s="430"/>
      <c r="N349" s="430"/>
      <c r="O349" s="430"/>
      <c r="P349" s="430"/>
      <c r="Q349" s="430"/>
      <c r="R349" s="430"/>
      <c r="S349" s="430"/>
      <c r="T349" s="430"/>
      <c r="U349" s="430"/>
      <c r="V349" s="430"/>
      <c r="W349" s="430"/>
      <c r="X349" s="430"/>
      <c r="Y349" s="430"/>
      <c r="Z349" s="440">
        <f t="shared" si="63"/>
        <v>0</v>
      </c>
      <c r="AA349" s="441"/>
      <c r="AB349" s="413">
        <f t="shared" si="57"/>
        <v>4</v>
      </c>
      <c r="AC349" s="442"/>
      <c r="AD349" s="700">
        <f t="shared" si="60"/>
        <v>0</v>
      </c>
      <c r="AE349" s="474">
        <f t="shared" si="61"/>
        <v>0</v>
      </c>
      <c r="AF349" s="482">
        <f t="shared" si="62"/>
        <v>0</v>
      </c>
      <c r="AG349" s="495"/>
      <c r="AH349" s="496"/>
      <c r="AI349" s="496"/>
      <c r="AJ349" s="496"/>
      <c r="AK349" s="496"/>
      <c r="AL349" s="496"/>
      <c r="AM349" s="496"/>
      <c r="AN349" s="496"/>
      <c r="AO349" s="496"/>
      <c r="AP349" s="496"/>
      <c r="AQ349" s="496"/>
      <c r="AR349" s="496"/>
      <c r="AS349" s="496"/>
      <c r="AT349" s="496"/>
      <c r="AU349" s="496"/>
      <c r="AV349" s="496"/>
      <c r="AW349" s="496"/>
      <c r="AX349" s="496"/>
      <c r="AY349" s="496"/>
      <c r="AZ349" s="496"/>
      <c r="BA349" s="496"/>
      <c r="BB349" s="496"/>
      <c r="BC349" s="496"/>
      <c r="BD349" s="496"/>
      <c r="BE349" s="496"/>
      <c r="BF349" s="496"/>
      <c r="BG349" s="496"/>
    </row>
    <row r="350" spans="1:59" s="190" customFormat="1" hidden="1" outlineLevel="1">
      <c r="A350" s="453">
        <f t="shared" si="59"/>
        <v>334</v>
      </c>
      <c r="B350" s="497" t="s">
        <v>1034</v>
      </c>
      <c r="C350" s="498" t="s">
        <v>1035</v>
      </c>
      <c r="D350" s="407" t="s">
        <v>294</v>
      </c>
      <c r="E350" s="407">
        <v>4</v>
      </c>
      <c r="F350" s="498"/>
      <c r="G350" s="407"/>
      <c r="H350" s="430"/>
      <c r="I350" s="430">
        <f>'СМР Приняты СК П7'!I350</f>
        <v>1.4</v>
      </c>
      <c r="J350" s="430"/>
      <c r="K350" s="430"/>
      <c r="L350" s="430"/>
      <c r="M350" s="430"/>
      <c r="N350" s="430"/>
      <c r="O350" s="430"/>
      <c r="P350" s="430"/>
      <c r="Q350" s="430"/>
      <c r="R350" s="430"/>
      <c r="S350" s="430"/>
      <c r="T350" s="430"/>
      <c r="U350" s="430"/>
      <c r="V350" s="430"/>
      <c r="W350" s="430"/>
      <c r="X350" s="430"/>
      <c r="Y350" s="430"/>
      <c r="Z350" s="440">
        <f t="shared" si="63"/>
        <v>0</v>
      </c>
      <c r="AA350" s="441"/>
      <c r="AB350" s="413">
        <f t="shared" si="57"/>
        <v>4</v>
      </c>
      <c r="AC350" s="442"/>
      <c r="AD350" s="700">
        <f t="shared" si="60"/>
        <v>0</v>
      </c>
      <c r="AE350" s="474">
        <f t="shared" si="61"/>
        <v>0</v>
      </c>
      <c r="AF350" s="482">
        <f t="shared" si="62"/>
        <v>0</v>
      </c>
      <c r="AG350" s="495"/>
      <c r="AH350" s="496"/>
      <c r="AI350" s="496"/>
      <c r="AJ350" s="496"/>
      <c r="AK350" s="496"/>
      <c r="AL350" s="496"/>
      <c r="AM350" s="496"/>
      <c r="AN350" s="496"/>
      <c r="AO350" s="496"/>
      <c r="AP350" s="496"/>
      <c r="AQ350" s="496"/>
      <c r="AR350" s="496"/>
      <c r="AS350" s="496"/>
      <c r="AT350" s="496"/>
      <c r="AU350" s="496"/>
      <c r="AV350" s="496"/>
      <c r="AW350" s="496"/>
      <c r="AX350" s="496"/>
      <c r="AY350" s="496"/>
      <c r="AZ350" s="496"/>
      <c r="BA350" s="496"/>
      <c r="BB350" s="496"/>
      <c r="BC350" s="496"/>
      <c r="BD350" s="496"/>
      <c r="BE350" s="496"/>
      <c r="BF350" s="496"/>
      <c r="BG350" s="496"/>
    </row>
    <row r="351" spans="1:59" s="190" customFormat="1" hidden="1" outlineLevel="1">
      <c r="A351" s="453">
        <f t="shared" si="59"/>
        <v>335</v>
      </c>
      <c r="B351" s="497" t="s">
        <v>134</v>
      </c>
      <c r="C351" s="498" t="s">
        <v>135</v>
      </c>
      <c r="D351" s="407" t="s">
        <v>294</v>
      </c>
      <c r="E351" s="407">
        <v>4</v>
      </c>
      <c r="F351" s="498"/>
      <c r="G351" s="407"/>
      <c r="H351" s="430"/>
      <c r="I351" s="430">
        <f>'СМР Приняты СК П7'!I351</f>
        <v>0.7</v>
      </c>
      <c r="J351" s="430"/>
      <c r="K351" s="430"/>
      <c r="L351" s="430"/>
      <c r="M351" s="430"/>
      <c r="N351" s="430"/>
      <c r="O351" s="430"/>
      <c r="P351" s="430"/>
      <c r="Q351" s="430"/>
      <c r="R351" s="430"/>
      <c r="S351" s="430"/>
      <c r="T351" s="430"/>
      <c r="U351" s="430"/>
      <c r="V351" s="430"/>
      <c r="W351" s="430"/>
      <c r="X351" s="430"/>
      <c r="Y351" s="430"/>
      <c r="Z351" s="440">
        <f t="shared" si="63"/>
        <v>0</v>
      </c>
      <c r="AA351" s="441"/>
      <c r="AB351" s="413">
        <f t="shared" si="57"/>
        <v>4</v>
      </c>
      <c r="AC351" s="442"/>
      <c r="AD351" s="700">
        <f t="shared" si="60"/>
        <v>0</v>
      </c>
      <c r="AE351" s="474">
        <f t="shared" si="61"/>
        <v>0</v>
      </c>
      <c r="AF351" s="482">
        <f t="shared" si="62"/>
        <v>0</v>
      </c>
      <c r="AG351" s="495"/>
      <c r="AH351" s="496"/>
      <c r="AI351" s="496"/>
      <c r="AJ351" s="496"/>
      <c r="AK351" s="496"/>
      <c r="AL351" s="496"/>
      <c r="AM351" s="496"/>
      <c r="AN351" s="496"/>
      <c r="AO351" s="496"/>
      <c r="AP351" s="496"/>
      <c r="AQ351" s="496"/>
      <c r="AR351" s="496"/>
      <c r="AS351" s="496"/>
      <c r="AT351" s="496"/>
      <c r="AU351" s="496"/>
      <c r="AV351" s="496"/>
      <c r="AW351" s="496"/>
      <c r="AX351" s="496"/>
      <c r="AY351" s="496"/>
      <c r="AZ351" s="496"/>
      <c r="BA351" s="496"/>
      <c r="BB351" s="496"/>
      <c r="BC351" s="496"/>
      <c r="BD351" s="496"/>
      <c r="BE351" s="496"/>
      <c r="BF351" s="496"/>
      <c r="BG351" s="496"/>
    </row>
    <row r="352" spans="1:59" s="190" customFormat="1" hidden="1" outlineLevel="1">
      <c r="A352" s="453">
        <f t="shared" si="59"/>
        <v>336</v>
      </c>
      <c r="B352" s="497" t="s">
        <v>175</v>
      </c>
      <c r="C352" s="498" t="s">
        <v>176</v>
      </c>
      <c r="D352" s="407" t="s">
        <v>294</v>
      </c>
      <c r="E352" s="407">
        <v>4</v>
      </c>
      <c r="F352" s="498"/>
      <c r="G352" s="407"/>
      <c r="H352" s="430"/>
      <c r="I352" s="430">
        <f>'СМР Приняты СК П7'!I352</f>
        <v>3.1920000000000002</v>
      </c>
      <c r="J352" s="430"/>
      <c r="K352" s="430"/>
      <c r="L352" s="430"/>
      <c r="M352" s="430"/>
      <c r="N352" s="430"/>
      <c r="O352" s="430"/>
      <c r="P352" s="430"/>
      <c r="Q352" s="430"/>
      <c r="R352" s="430"/>
      <c r="S352" s="430"/>
      <c r="T352" s="430"/>
      <c r="U352" s="430"/>
      <c r="V352" s="430"/>
      <c r="W352" s="430"/>
      <c r="X352" s="430"/>
      <c r="Y352" s="430"/>
      <c r="Z352" s="440">
        <f t="shared" si="63"/>
        <v>0</v>
      </c>
      <c r="AA352" s="441"/>
      <c r="AB352" s="413">
        <f t="shared" si="57"/>
        <v>4</v>
      </c>
      <c r="AC352" s="442"/>
      <c r="AD352" s="700">
        <f t="shared" si="60"/>
        <v>0</v>
      </c>
      <c r="AE352" s="474">
        <f t="shared" si="61"/>
        <v>0</v>
      </c>
      <c r="AF352" s="482">
        <f t="shared" si="62"/>
        <v>0</v>
      </c>
      <c r="AG352" s="495"/>
      <c r="AH352" s="496"/>
      <c r="AI352" s="496"/>
      <c r="AJ352" s="496"/>
      <c r="AK352" s="496"/>
      <c r="AL352" s="496"/>
      <c r="AM352" s="496"/>
      <c r="AN352" s="496"/>
      <c r="AO352" s="496"/>
      <c r="AP352" s="496"/>
      <c r="AQ352" s="496"/>
      <c r="AR352" s="496"/>
      <c r="AS352" s="496"/>
      <c r="AT352" s="496"/>
      <c r="AU352" s="496"/>
      <c r="AV352" s="496"/>
      <c r="AW352" s="496"/>
      <c r="AX352" s="496"/>
      <c r="AY352" s="496"/>
      <c r="AZ352" s="496"/>
      <c r="BA352" s="496"/>
      <c r="BB352" s="496"/>
      <c r="BC352" s="496"/>
      <c r="BD352" s="496"/>
      <c r="BE352" s="496"/>
      <c r="BF352" s="496"/>
      <c r="BG352" s="496"/>
    </row>
    <row r="353" spans="1:59" s="190" customFormat="1" hidden="1" outlineLevel="1">
      <c r="A353" s="453">
        <f t="shared" si="59"/>
        <v>337</v>
      </c>
      <c r="B353" s="497" t="s">
        <v>166</v>
      </c>
      <c r="C353" s="498" t="s">
        <v>167</v>
      </c>
      <c r="D353" s="407" t="s">
        <v>294</v>
      </c>
      <c r="E353" s="407">
        <v>4</v>
      </c>
      <c r="F353" s="498"/>
      <c r="G353" s="407"/>
      <c r="H353" s="430"/>
      <c r="I353" s="430">
        <f>'СМР Приняты СК П7'!I353</f>
        <v>4.13</v>
      </c>
      <c r="J353" s="430"/>
      <c r="K353" s="430"/>
      <c r="L353" s="430"/>
      <c r="M353" s="430"/>
      <c r="N353" s="430"/>
      <c r="O353" s="430"/>
      <c r="P353" s="430"/>
      <c r="Q353" s="430"/>
      <c r="R353" s="430"/>
      <c r="S353" s="430"/>
      <c r="T353" s="430"/>
      <c r="U353" s="430"/>
      <c r="V353" s="430"/>
      <c r="W353" s="430"/>
      <c r="X353" s="430"/>
      <c r="Y353" s="430"/>
      <c r="Z353" s="440">
        <f t="shared" si="63"/>
        <v>0</v>
      </c>
      <c r="AA353" s="441"/>
      <c r="AB353" s="413">
        <f t="shared" si="57"/>
        <v>4</v>
      </c>
      <c r="AC353" s="442"/>
      <c r="AD353" s="700">
        <f t="shared" si="60"/>
        <v>0</v>
      </c>
      <c r="AE353" s="474">
        <f t="shared" si="61"/>
        <v>0</v>
      </c>
      <c r="AF353" s="482">
        <f t="shared" si="62"/>
        <v>0</v>
      </c>
      <c r="AG353" s="495"/>
      <c r="AH353" s="496"/>
      <c r="AI353" s="496"/>
      <c r="AJ353" s="496"/>
      <c r="AK353" s="496"/>
      <c r="AL353" s="496"/>
      <c r="AM353" s="496"/>
      <c r="AN353" s="496"/>
      <c r="AO353" s="496"/>
      <c r="AP353" s="496"/>
      <c r="AQ353" s="496"/>
      <c r="AR353" s="496"/>
      <c r="AS353" s="496"/>
      <c r="AT353" s="496"/>
      <c r="AU353" s="496"/>
      <c r="AV353" s="496"/>
      <c r="AW353" s="496"/>
      <c r="AX353" s="496"/>
      <c r="AY353" s="496"/>
      <c r="AZ353" s="496"/>
      <c r="BA353" s="496"/>
      <c r="BB353" s="496"/>
      <c r="BC353" s="496"/>
      <c r="BD353" s="496"/>
      <c r="BE353" s="496"/>
      <c r="BF353" s="496"/>
      <c r="BG353" s="496"/>
    </row>
    <row r="354" spans="1:59" s="190" customFormat="1" ht="45" hidden="1" outlineLevel="1">
      <c r="A354" s="453">
        <f t="shared" si="59"/>
        <v>338</v>
      </c>
      <c r="B354" s="497" t="s">
        <v>1036</v>
      </c>
      <c r="C354" s="498" t="s">
        <v>177</v>
      </c>
      <c r="D354" s="407" t="s">
        <v>294</v>
      </c>
      <c r="E354" s="407">
        <v>4</v>
      </c>
      <c r="F354" s="498"/>
      <c r="G354" s="407"/>
      <c r="H354" s="430"/>
      <c r="I354" s="430">
        <f>'СМР Приняты СК П7'!I354</f>
        <v>0.7</v>
      </c>
      <c r="J354" s="430"/>
      <c r="K354" s="430"/>
      <c r="L354" s="430"/>
      <c r="M354" s="430"/>
      <c r="N354" s="430"/>
      <c r="O354" s="430"/>
      <c r="P354" s="430"/>
      <c r="Q354" s="430"/>
      <c r="R354" s="430"/>
      <c r="S354" s="430"/>
      <c r="T354" s="430"/>
      <c r="U354" s="430"/>
      <c r="V354" s="430"/>
      <c r="W354" s="430"/>
      <c r="X354" s="430"/>
      <c r="Y354" s="430"/>
      <c r="Z354" s="440">
        <f t="shared" si="63"/>
        <v>0</v>
      </c>
      <c r="AA354" s="441"/>
      <c r="AB354" s="413">
        <f t="shared" si="57"/>
        <v>4</v>
      </c>
      <c r="AC354" s="442"/>
      <c r="AD354" s="700">
        <f t="shared" si="60"/>
        <v>0</v>
      </c>
      <c r="AE354" s="474">
        <f t="shared" si="61"/>
        <v>0</v>
      </c>
      <c r="AF354" s="482">
        <f t="shared" si="62"/>
        <v>0</v>
      </c>
      <c r="AG354" s="495"/>
      <c r="AH354" s="496"/>
      <c r="AI354" s="496"/>
      <c r="AJ354" s="496"/>
      <c r="AK354" s="496"/>
      <c r="AL354" s="496"/>
      <c r="AM354" s="496"/>
      <c r="AN354" s="496"/>
      <c r="AO354" s="496"/>
      <c r="AP354" s="496"/>
      <c r="AQ354" s="496"/>
      <c r="AR354" s="496"/>
      <c r="AS354" s="496"/>
      <c r="AT354" s="496"/>
      <c r="AU354" s="496"/>
      <c r="AV354" s="496"/>
      <c r="AW354" s="496"/>
      <c r="AX354" s="496"/>
      <c r="AY354" s="496"/>
      <c r="AZ354" s="496"/>
      <c r="BA354" s="496"/>
      <c r="BB354" s="496"/>
      <c r="BC354" s="496"/>
      <c r="BD354" s="496"/>
      <c r="BE354" s="496"/>
      <c r="BF354" s="496"/>
      <c r="BG354" s="496"/>
    </row>
    <row r="355" spans="1:59" s="190" customFormat="1" hidden="1" outlineLevel="1">
      <c r="A355" s="453">
        <f t="shared" si="59"/>
        <v>339</v>
      </c>
      <c r="B355" s="497" t="s">
        <v>168</v>
      </c>
      <c r="C355" s="498" t="s">
        <v>169</v>
      </c>
      <c r="D355" s="407" t="s">
        <v>294</v>
      </c>
      <c r="E355" s="407">
        <v>4</v>
      </c>
      <c r="F355" s="498"/>
      <c r="G355" s="407"/>
      <c r="H355" s="430"/>
      <c r="I355" s="430">
        <f>'СМР Приняты СК П7'!I355</f>
        <v>1.4419999999999999</v>
      </c>
      <c r="J355" s="430"/>
      <c r="K355" s="430"/>
      <c r="L355" s="430"/>
      <c r="M355" s="430"/>
      <c r="N355" s="430"/>
      <c r="O355" s="430"/>
      <c r="P355" s="430"/>
      <c r="Q355" s="430"/>
      <c r="R355" s="430"/>
      <c r="S355" s="430"/>
      <c r="T355" s="430"/>
      <c r="U355" s="430"/>
      <c r="V355" s="430"/>
      <c r="W355" s="430"/>
      <c r="X355" s="430"/>
      <c r="Y355" s="430"/>
      <c r="Z355" s="440">
        <f t="shared" si="63"/>
        <v>0</v>
      </c>
      <c r="AA355" s="441"/>
      <c r="AB355" s="413">
        <f t="shared" si="57"/>
        <v>4</v>
      </c>
      <c r="AC355" s="442"/>
      <c r="AD355" s="700">
        <f t="shared" si="60"/>
        <v>0</v>
      </c>
      <c r="AE355" s="474">
        <f t="shared" si="61"/>
        <v>0</v>
      </c>
      <c r="AF355" s="482">
        <f t="shared" si="62"/>
        <v>0</v>
      </c>
      <c r="AG355" s="495"/>
      <c r="AH355" s="496"/>
      <c r="AI355" s="496"/>
      <c r="AJ355" s="496"/>
      <c r="AK355" s="496"/>
      <c r="AL355" s="496"/>
      <c r="AM355" s="496"/>
      <c r="AN355" s="496"/>
      <c r="AO355" s="496"/>
      <c r="AP355" s="496"/>
      <c r="AQ355" s="496"/>
      <c r="AR355" s="496"/>
      <c r="AS355" s="496"/>
      <c r="AT355" s="496"/>
      <c r="AU355" s="496"/>
      <c r="AV355" s="496"/>
      <c r="AW355" s="496"/>
      <c r="AX355" s="496"/>
      <c r="AY355" s="496"/>
      <c r="AZ355" s="496"/>
      <c r="BA355" s="496"/>
      <c r="BB355" s="496"/>
      <c r="BC355" s="496"/>
      <c r="BD355" s="496"/>
      <c r="BE355" s="496"/>
      <c r="BF355" s="496"/>
      <c r="BG355" s="496"/>
    </row>
    <row r="356" spans="1:59" s="190" customFormat="1" hidden="1" outlineLevel="1">
      <c r="A356" s="453">
        <f t="shared" si="59"/>
        <v>340</v>
      </c>
      <c r="B356" s="497" t="s">
        <v>1037</v>
      </c>
      <c r="C356" s="498" t="s">
        <v>1038</v>
      </c>
      <c r="D356" s="407" t="s">
        <v>294</v>
      </c>
      <c r="E356" s="407">
        <v>1</v>
      </c>
      <c r="F356" s="498"/>
      <c r="G356" s="407"/>
      <c r="H356" s="430"/>
      <c r="I356" s="430">
        <f>'СМР Приняты СК П7'!I356</f>
        <v>3.57</v>
      </c>
      <c r="J356" s="430"/>
      <c r="K356" s="430"/>
      <c r="L356" s="430"/>
      <c r="M356" s="430"/>
      <c r="N356" s="430"/>
      <c r="O356" s="430"/>
      <c r="P356" s="430"/>
      <c r="Q356" s="430"/>
      <c r="R356" s="430"/>
      <c r="S356" s="430"/>
      <c r="T356" s="430"/>
      <c r="U356" s="430"/>
      <c r="V356" s="430"/>
      <c r="W356" s="430"/>
      <c r="X356" s="430"/>
      <c r="Y356" s="430"/>
      <c r="Z356" s="440">
        <f t="shared" si="63"/>
        <v>0</v>
      </c>
      <c r="AA356" s="441"/>
      <c r="AB356" s="413">
        <f t="shared" si="57"/>
        <v>1</v>
      </c>
      <c r="AC356" s="442"/>
      <c r="AD356" s="700">
        <f t="shared" si="60"/>
        <v>0</v>
      </c>
      <c r="AE356" s="474">
        <f t="shared" si="61"/>
        <v>0</v>
      </c>
      <c r="AF356" s="482">
        <f t="shared" si="62"/>
        <v>0</v>
      </c>
      <c r="AG356" s="495"/>
      <c r="AH356" s="496"/>
      <c r="AI356" s="496"/>
      <c r="AJ356" s="496"/>
      <c r="AK356" s="496"/>
      <c r="AL356" s="496"/>
      <c r="AM356" s="496"/>
      <c r="AN356" s="496"/>
      <c r="AO356" s="496"/>
      <c r="AP356" s="496"/>
      <c r="AQ356" s="496"/>
      <c r="AR356" s="496"/>
      <c r="AS356" s="496"/>
      <c r="AT356" s="496"/>
      <c r="AU356" s="496"/>
      <c r="AV356" s="496"/>
      <c r="AW356" s="496"/>
      <c r="AX356" s="496"/>
      <c r="AY356" s="496"/>
      <c r="AZ356" s="496"/>
      <c r="BA356" s="496"/>
      <c r="BB356" s="496"/>
      <c r="BC356" s="496"/>
      <c r="BD356" s="496"/>
      <c r="BE356" s="496"/>
      <c r="BF356" s="496"/>
      <c r="BG356" s="496"/>
    </row>
    <row r="357" spans="1:59" s="190" customFormat="1" hidden="1" outlineLevel="1">
      <c r="A357" s="453">
        <f t="shared" si="59"/>
        <v>341</v>
      </c>
      <c r="B357" s="497" t="s">
        <v>152</v>
      </c>
      <c r="C357" s="498" t="s">
        <v>1024</v>
      </c>
      <c r="D357" s="407" t="s">
        <v>294</v>
      </c>
      <c r="E357" s="407">
        <v>4</v>
      </c>
      <c r="F357" s="498"/>
      <c r="G357" s="407"/>
      <c r="H357" s="430"/>
      <c r="I357" s="430">
        <f>'СМР Приняты СК П7'!I357</f>
        <v>1.0569999999999999</v>
      </c>
      <c r="J357" s="430"/>
      <c r="K357" s="430"/>
      <c r="L357" s="430"/>
      <c r="M357" s="430"/>
      <c r="N357" s="430"/>
      <c r="O357" s="430"/>
      <c r="P357" s="430"/>
      <c r="Q357" s="430"/>
      <c r="R357" s="430"/>
      <c r="S357" s="430"/>
      <c r="T357" s="430"/>
      <c r="U357" s="430"/>
      <c r="V357" s="430"/>
      <c r="W357" s="430"/>
      <c r="X357" s="430"/>
      <c r="Y357" s="430"/>
      <c r="Z357" s="440">
        <f t="shared" si="63"/>
        <v>0</v>
      </c>
      <c r="AA357" s="441"/>
      <c r="AB357" s="413">
        <f t="shared" si="57"/>
        <v>4</v>
      </c>
      <c r="AC357" s="442"/>
      <c r="AD357" s="700">
        <f t="shared" si="60"/>
        <v>0</v>
      </c>
      <c r="AE357" s="474">
        <f t="shared" si="61"/>
        <v>0</v>
      </c>
      <c r="AF357" s="482">
        <f t="shared" si="62"/>
        <v>0</v>
      </c>
      <c r="AG357" s="495"/>
      <c r="AH357" s="496"/>
      <c r="AI357" s="496"/>
      <c r="AJ357" s="496"/>
      <c r="AK357" s="496"/>
      <c r="AL357" s="496"/>
      <c r="AM357" s="496"/>
      <c r="AN357" s="496"/>
      <c r="AO357" s="496"/>
      <c r="AP357" s="496"/>
      <c r="AQ357" s="496"/>
      <c r="AR357" s="496"/>
      <c r="AS357" s="496"/>
      <c r="AT357" s="496"/>
      <c r="AU357" s="496"/>
      <c r="AV357" s="496"/>
      <c r="AW357" s="496"/>
      <c r="AX357" s="496"/>
      <c r="AY357" s="496"/>
      <c r="AZ357" s="496"/>
      <c r="BA357" s="496"/>
      <c r="BB357" s="496"/>
      <c r="BC357" s="496"/>
      <c r="BD357" s="496"/>
      <c r="BE357" s="496"/>
      <c r="BF357" s="496"/>
      <c r="BG357" s="496"/>
    </row>
    <row r="358" spans="1:59" s="190" customFormat="1" hidden="1" outlineLevel="1">
      <c r="A358" s="453">
        <f t="shared" si="59"/>
        <v>342</v>
      </c>
      <c r="B358" s="497" t="s">
        <v>152</v>
      </c>
      <c r="C358" s="498" t="s">
        <v>1024</v>
      </c>
      <c r="D358" s="407" t="s">
        <v>294</v>
      </c>
      <c r="E358" s="407">
        <v>4</v>
      </c>
      <c r="F358" s="498"/>
      <c r="G358" s="407"/>
      <c r="H358" s="430"/>
      <c r="I358" s="430">
        <f>'СМР Приняты СК П7'!I358</f>
        <v>1.0569999999999999</v>
      </c>
      <c r="J358" s="430"/>
      <c r="K358" s="430"/>
      <c r="L358" s="430"/>
      <c r="M358" s="430"/>
      <c r="N358" s="430"/>
      <c r="O358" s="430"/>
      <c r="P358" s="430"/>
      <c r="Q358" s="430"/>
      <c r="R358" s="430"/>
      <c r="S358" s="430"/>
      <c r="T358" s="430"/>
      <c r="U358" s="430"/>
      <c r="V358" s="430"/>
      <c r="W358" s="430"/>
      <c r="X358" s="430"/>
      <c r="Y358" s="430"/>
      <c r="Z358" s="440">
        <f t="shared" si="63"/>
        <v>0</v>
      </c>
      <c r="AA358" s="441"/>
      <c r="AB358" s="413">
        <f t="shared" si="57"/>
        <v>4</v>
      </c>
      <c r="AC358" s="442"/>
      <c r="AD358" s="700">
        <f t="shared" si="60"/>
        <v>0</v>
      </c>
      <c r="AE358" s="474">
        <f t="shared" si="61"/>
        <v>0</v>
      </c>
      <c r="AF358" s="482">
        <f t="shared" si="62"/>
        <v>0</v>
      </c>
      <c r="AG358" s="495"/>
      <c r="AH358" s="496"/>
      <c r="AI358" s="496"/>
      <c r="AJ358" s="496"/>
      <c r="AK358" s="496"/>
      <c r="AL358" s="496"/>
      <c r="AM358" s="496"/>
      <c r="AN358" s="496"/>
      <c r="AO358" s="496"/>
      <c r="AP358" s="496"/>
      <c r="AQ358" s="496"/>
      <c r="AR358" s="496"/>
      <c r="AS358" s="496"/>
      <c r="AT358" s="496"/>
      <c r="AU358" s="496"/>
      <c r="AV358" s="496"/>
      <c r="AW358" s="496"/>
      <c r="AX358" s="496"/>
      <c r="AY358" s="496"/>
      <c r="AZ358" s="496"/>
      <c r="BA358" s="496"/>
      <c r="BB358" s="496"/>
      <c r="BC358" s="496"/>
      <c r="BD358" s="496"/>
      <c r="BE358" s="496"/>
      <c r="BF358" s="496"/>
      <c r="BG358" s="496"/>
    </row>
    <row r="359" spans="1:59" s="190" customFormat="1" hidden="1" outlineLevel="1">
      <c r="A359" s="453">
        <f t="shared" si="59"/>
        <v>343</v>
      </c>
      <c r="B359" s="497" t="s">
        <v>152</v>
      </c>
      <c r="C359" s="498" t="s">
        <v>1024</v>
      </c>
      <c r="D359" s="407" t="s">
        <v>294</v>
      </c>
      <c r="E359" s="407">
        <v>4</v>
      </c>
      <c r="F359" s="498"/>
      <c r="G359" s="407"/>
      <c r="H359" s="430"/>
      <c r="I359" s="430">
        <f>'СМР Приняты СК П7'!I359</f>
        <v>1.0569999999999999</v>
      </c>
      <c r="J359" s="430"/>
      <c r="K359" s="430"/>
      <c r="L359" s="430"/>
      <c r="M359" s="430"/>
      <c r="N359" s="430"/>
      <c r="O359" s="430"/>
      <c r="P359" s="430"/>
      <c r="Q359" s="430"/>
      <c r="R359" s="430"/>
      <c r="S359" s="430"/>
      <c r="T359" s="430"/>
      <c r="U359" s="430"/>
      <c r="V359" s="430"/>
      <c r="W359" s="430"/>
      <c r="X359" s="430"/>
      <c r="Y359" s="430"/>
      <c r="Z359" s="440">
        <f t="shared" si="63"/>
        <v>0</v>
      </c>
      <c r="AA359" s="441"/>
      <c r="AB359" s="413">
        <f t="shared" si="57"/>
        <v>4</v>
      </c>
      <c r="AC359" s="442"/>
      <c r="AD359" s="700">
        <f t="shared" si="60"/>
        <v>0</v>
      </c>
      <c r="AE359" s="474">
        <f t="shared" si="61"/>
        <v>0</v>
      </c>
      <c r="AF359" s="482">
        <f t="shared" si="62"/>
        <v>0</v>
      </c>
      <c r="AG359" s="495"/>
      <c r="AH359" s="496"/>
      <c r="AI359" s="496"/>
      <c r="AJ359" s="496"/>
      <c r="AK359" s="496"/>
      <c r="AL359" s="496"/>
      <c r="AM359" s="496"/>
      <c r="AN359" s="496"/>
      <c r="AO359" s="496"/>
      <c r="AP359" s="496"/>
      <c r="AQ359" s="496"/>
      <c r="AR359" s="496"/>
      <c r="AS359" s="496"/>
      <c r="AT359" s="496"/>
      <c r="AU359" s="496"/>
      <c r="AV359" s="496"/>
      <c r="AW359" s="496"/>
      <c r="AX359" s="496"/>
      <c r="AY359" s="496"/>
      <c r="AZ359" s="496"/>
      <c r="BA359" s="496"/>
      <c r="BB359" s="496"/>
      <c r="BC359" s="496"/>
      <c r="BD359" s="496"/>
      <c r="BE359" s="496"/>
      <c r="BF359" s="496"/>
      <c r="BG359" s="496"/>
    </row>
    <row r="360" spans="1:59" s="190" customFormat="1" ht="30" hidden="1" outlineLevel="1">
      <c r="A360" s="453">
        <f t="shared" si="59"/>
        <v>344</v>
      </c>
      <c r="B360" s="497" t="s">
        <v>1039</v>
      </c>
      <c r="C360" s="498" t="s">
        <v>1040</v>
      </c>
      <c r="D360" s="407" t="s">
        <v>291</v>
      </c>
      <c r="E360" s="407">
        <v>10</v>
      </c>
      <c r="F360" s="498"/>
      <c r="G360" s="407"/>
      <c r="H360" s="430"/>
      <c r="I360" s="430">
        <f>'СМР Приняты СК П7'!I360</f>
        <v>0.13200000000000001</v>
      </c>
      <c r="J360" s="430"/>
      <c r="K360" s="430"/>
      <c r="L360" s="430"/>
      <c r="M360" s="430"/>
      <c r="N360" s="430"/>
      <c r="O360" s="430"/>
      <c r="P360" s="430"/>
      <c r="Q360" s="430"/>
      <c r="R360" s="430"/>
      <c r="S360" s="430"/>
      <c r="T360" s="430"/>
      <c r="U360" s="430"/>
      <c r="V360" s="430"/>
      <c r="W360" s="430"/>
      <c r="X360" s="430"/>
      <c r="Y360" s="430"/>
      <c r="Z360" s="440">
        <f t="shared" si="63"/>
        <v>0</v>
      </c>
      <c r="AA360" s="441"/>
      <c r="AB360" s="413">
        <f t="shared" si="57"/>
        <v>10</v>
      </c>
      <c r="AC360" s="442"/>
      <c r="AD360" s="700">
        <f t="shared" si="60"/>
        <v>0</v>
      </c>
      <c r="AE360" s="474">
        <f t="shared" si="61"/>
        <v>0</v>
      </c>
      <c r="AF360" s="482">
        <f t="shared" si="62"/>
        <v>0</v>
      </c>
      <c r="AG360" s="495"/>
      <c r="AH360" s="496"/>
      <c r="AI360" s="496"/>
      <c r="AJ360" s="496"/>
      <c r="AK360" s="496"/>
      <c r="AL360" s="496"/>
      <c r="AM360" s="496"/>
      <c r="AN360" s="496"/>
      <c r="AO360" s="496"/>
      <c r="AP360" s="496"/>
      <c r="AQ360" s="496"/>
      <c r="AR360" s="496"/>
      <c r="AS360" s="496"/>
      <c r="AT360" s="496"/>
      <c r="AU360" s="496"/>
      <c r="AV360" s="496"/>
      <c r="AW360" s="496"/>
      <c r="AX360" s="496"/>
      <c r="AY360" s="496"/>
      <c r="AZ360" s="496"/>
      <c r="BA360" s="496"/>
      <c r="BB360" s="496"/>
      <c r="BC360" s="496"/>
      <c r="BD360" s="496"/>
      <c r="BE360" s="496"/>
      <c r="BF360" s="496"/>
      <c r="BG360" s="496"/>
    </row>
    <row r="361" spans="1:59" s="190" customFormat="1" hidden="1" outlineLevel="1">
      <c r="A361" s="453">
        <f t="shared" si="59"/>
        <v>345</v>
      </c>
      <c r="B361" s="497" t="s">
        <v>1041</v>
      </c>
      <c r="C361" s="498" t="s">
        <v>1042</v>
      </c>
      <c r="D361" s="407" t="s">
        <v>294</v>
      </c>
      <c r="E361" s="407">
        <v>6</v>
      </c>
      <c r="F361" s="498"/>
      <c r="G361" s="407"/>
      <c r="H361" s="430"/>
      <c r="I361" s="430">
        <f>'СМР Приняты СК П7'!I361</f>
        <v>0.38200000000000001</v>
      </c>
      <c r="J361" s="430"/>
      <c r="K361" s="430"/>
      <c r="L361" s="430"/>
      <c r="M361" s="430"/>
      <c r="N361" s="430"/>
      <c r="O361" s="430"/>
      <c r="P361" s="430"/>
      <c r="Q361" s="430"/>
      <c r="R361" s="430"/>
      <c r="S361" s="430"/>
      <c r="T361" s="430"/>
      <c r="U361" s="430"/>
      <c r="V361" s="430"/>
      <c r="W361" s="430"/>
      <c r="X361" s="430"/>
      <c r="Y361" s="430"/>
      <c r="Z361" s="440">
        <f t="shared" si="63"/>
        <v>0</v>
      </c>
      <c r="AA361" s="441"/>
      <c r="AB361" s="413">
        <f t="shared" si="57"/>
        <v>6</v>
      </c>
      <c r="AC361" s="442"/>
      <c r="AD361" s="700">
        <f t="shared" si="60"/>
        <v>0</v>
      </c>
      <c r="AE361" s="474">
        <f t="shared" si="61"/>
        <v>0</v>
      </c>
      <c r="AF361" s="482">
        <f t="shared" si="62"/>
        <v>0</v>
      </c>
      <c r="AG361" s="495"/>
      <c r="AH361" s="496"/>
      <c r="AI361" s="496"/>
      <c r="AJ361" s="496"/>
      <c r="AK361" s="496"/>
      <c r="AL361" s="496"/>
      <c r="AM361" s="496"/>
      <c r="AN361" s="496"/>
      <c r="AO361" s="496"/>
      <c r="AP361" s="496"/>
      <c r="AQ361" s="496"/>
      <c r="AR361" s="496"/>
      <c r="AS361" s="496"/>
      <c r="AT361" s="496"/>
      <c r="AU361" s="496"/>
      <c r="AV361" s="496"/>
      <c r="AW361" s="496"/>
      <c r="AX361" s="496"/>
      <c r="AY361" s="496"/>
      <c r="AZ361" s="496"/>
      <c r="BA361" s="496"/>
      <c r="BB361" s="496"/>
      <c r="BC361" s="496"/>
      <c r="BD361" s="496"/>
      <c r="BE361" s="496"/>
      <c r="BF361" s="496"/>
      <c r="BG361" s="496"/>
    </row>
    <row r="362" spans="1:59" s="190" customFormat="1" hidden="1" outlineLevel="1">
      <c r="A362" s="453">
        <f t="shared" si="59"/>
        <v>346</v>
      </c>
      <c r="B362" s="497" t="s">
        <v>178</v>
      </c>
      <c r="C362" s="498" t="s">
        <v>179</v>
      </c>
      <c r="D362" s="407" t="s">
        <v>294</v>
      </c>
      <c r="E362" s="407">
        <v>8</v>
      </c>
      <c r="F362" s="498"/>
      <c r="G362" s="407"/>
      <c r="H362" s="430"/>
      <c r="I362" s="430">
        <f>'СМР Приняты СК П7'!I362</f>
        <v>14.07</v>
      </c>
      <c r="J362" s="430"/>
      <c r="K362" s="430"/>
      <c r="L362" s="430"/>
      <c r="M362" s="430"/>
      <c r="N362" s="430"/>
      <c r="O362" s="430"/>
      <c r="P362" s="430"/>
      <c r="Q362" s="430"/>
      <c r="R362" s="430"/>
      <c r="S362" s="430"/>
      <c r="T362" s="430"/>
      <c r="U362" s="430"/>
      <c r="V362" s="430"/>
      <c r="W362" s="430"/>
      <c r="X362" s="430"/>
      <c r="Y362" s="430"/>
      <c r="Z362" s="440">
        <f t="shared" si="63"/>
        <v>0</v>
      </c>
      <c r="AA362" s="441"/>
      <c r="AB362" s="413">
        <f t="shared" si="57"/>
        <v>8</v>
      </c>
      <c r="AC362" s="442"/>
      <c r="AD362" s="700">
        <f t="shared" si="60"/>
        <v>0</v>
      </c>
      <c r="AE362" s="474">
        <f t="shared" si="61"/>
        <v>0</v>
      </c>
      <c r="AF362" s="482">
        <f t="shared" si="62"/>
        <v>0</v>
      </c>
      <c r="AG362" s="495"/>
      <c r="AH362" s="496"/>
      <c r="AI362" s="496"/>
      <c r="AJ362" s="496"/>
      <c r="AK362" s="496"/>
      <c r="AL362" s="496"/>
      <c r="AM362" s="496"/>
      <c r="AN362" s="496"/>
      <c r="AO362" s="496"/>
      <c r="AP362" s="496"/>
      <c r="AQ362" s="496"/>
      <c r="AR362" s="496"/>
      <c r="AS362" s="496"/>
      <c r="AT362" s="496"/>
      <c r="AU362" s="496"/>
      <c r="AV362" s="496"/>
      <c r="AW362" s="496"/>
      <c r="AX362" s="496"/>
      <c r="AY362" s="496"/>
      <c r="AZ362" s="496"/>
      <c r="BA362" s="496"/>
      <c r="BB362" s="496"/>
      <c r="BC362" s="496"/>
      <c r="BD362" s="496"/>
      <c r="BE362" s="496"/>
      <c r="BF362" s="496"/>
      <c r="BG362" s="496"/>
    </row>
    <row r="363" spans="1:59" s="190" customFormat="1" hidden="1" outlineLevel="1">
      <c r="A363" s="453">
        <f t="shared" si="59"/>
        <v>347</v>
      </c>
      <c r="B363" s="497" t="s">
        <v>158</v>
      </c>
      <c r="C363" s="498" t="s">
        <v>159</v>
      </c>
      <c r="D363" s="407" t="s">
        <v>291</v>
      </c>
      <c r="E363" s="407">
        <v>50</v>
      </c>
      <c r="F363" s="498"/>
      <c r="G363" s="407"/>
      <c r="H363" s="430"/>
      <c r="I363" s="430">
        <f>'СМР Приняты СК П7'!I363</f>
        <v>0.63</v>
      </c>
      <c r="J363" s="430"/>
      <c r="K363" s="430"/>
      <c r="L363" s="430"/>
      <c r="M363" s="430"/>
      <c r="N363" s="430"/>
      <c r="O363" s="430"/>
      <c r="P363" s="430"/>
      <c r="Q363" s="430"/>
      <c r="R363" s="430"/>
      <c r="S363" s="430"/>
      <c r="T363" s="430"/>
      <c r="U363" s="430"/>
      <c r="V363" s="430"/>
      <c r="W363" s="430"/>
      <c r="X363" s="430"/>
      <c r="Y363" s="430"/>
      <c r="Z363" s="440">
        <f t="shared" si="63"/>
        <v>0</v>
      </c>
      <c r="AA363" s="441"/>
      <c r="AB363" s="413">
        <f t="shared" si="57"/>
        <v>50</v>
      </c>
      <c r="AC363" s="442"/>
      <c r="AD363" s="700">
        <f t="shared" si="60"/>
        <v>0</v>
      </c>
      <c r="AE363" s="474">
        <f t="shared" si="61"/>
        <v>0</v>
      </c>
      <c r="AF363" s="482">
        <f t="shared" si="62"/>
        <v>0</v>
      </c>
      <c r="AG363" s="495"/>
      <c r="AH363" s="496"/>
      <c r="AI363" s="496"/>
      <c r="AJ363" s="496"/>
      <c r="AK363" s="496"/>
      <c r="AL363" s="496"/>
      <c r="AM363" s="496"/>
      <c r="AN363" s="496"/>
      <c r="AO363" s="496"/>
      <c r="AP363" s="496"/>
      <c r="AQ363" s="496"/>
      <c r="AR363" s="496"/>
      <c r="AS363" s="496"/>
      <c r="AT363" s="496"/>
      <c r="AU363" s="496"/>
      <c r="AV363" s="496"/>
      <c r="AW363" s="496"/>
      <c r="AX363" s="496"/>
      <c r="AY363" s="496"/>
      <c r="AZ363" s="496"/>
      <c r="BA363" s="496"/>
      <c r="BB363" s="496"/>
      <c r="BC363" s="496"/>
      <c r="BD363" s="496"/>
      <c r="BE363" s="496"/>
      <c r="BF363" s="496"/>
      <c r="BG363" s="496"/>
    </row>
    <row r="364" spans="1:59" s="190" customFormat="1" hidden="1" outlineLevel="1">
      <c r="A364" s="453">
        <f t="shared" si="59"/>
        <v>348</v>
      </c>
      <c r="B364" s="497" t="s">
        <v>158</v>
      </c>
      <c r="C364" s="498" t="s">
        <v>159</v>
      </c>
      <c r="D364" s="407" t="s">
        <v>291</v>
      </c>
      <c r="E364" s="407">
        <v>25</v>
      </c>
      <c r="F364" s="498"/>
      <c r="G364" s="407"/>
      <c r="H364" s="430"/>
      <c r="I364" s="430">
        <f>'СМР Приняты СК П7'!I364</f>
        <v>0.63</v>
      </c>
      <c r="J364" s="430"/>
      <c r="K364" s="430"/>
      <c r="L364" s="430"/>
      <c r="M364" s="430"/>
      <c r="N364" s="430"/>
      <c r="O364" s="430"/>
      <c r="P364" s="430"/>
      <c r="Q364" s="430"/>
      <c r="R364" s="430"/>
      <c r="S364" s="430"/>
      <c r="T364" s="430"/>
      <c r="U364" s="430"/>
      <c r="V364" s="430"/>
      <c r="W364" s="430"/>
      <c r="X364" s="430"/>
      <c r="Y364" s="430"/>
      <c r="Z364" s="440">
        <f t="shared" si="63"/>
        <v>0</v>
      </c>
      <c r="AA364" s="441"/>
      <c r="AB364" s="413">
        <f t="shared" si="57"/>
        <v>25</v>
      </c>
      <c r="AC364" s="442"/>
      <c r="AD364" s="700">
        <f t="shared" si="60"/>
        <v>0</v>
      </c>
      <c r="AE364" s="474">
        <f t="shared" si="61"/>
        <v>0</v>
      </c>
      <c r="AF364" s="482">
        <f t="shared" si="62"/>
        <v>0</v>
      </c>
      <c r="AG364" s="495"/>
      <c r="AH364" s="496"/>
      <c r="AI364" s="496"/>
      <c r="AJ364" s="496"/>
      <c r="AK364" s="496"/>
      <c r="AL364" s="496"/>
      <c r="AM364" s="496"/>
      <c r="AN364" s="496"/>
      <c r="AO364" s="496"/>
      <c r="AP364" s="496"/>
      <c r="AQ364" s="496"/>
      <c r="AR364" s="496"/>
      <c r="AS364" s="496"/>
      <c r="AT364" s="496"/>
      <c r="AU364" s="496"/>
      <c r="AV364" s="496"/>
      <c r="AW364" s="496"/>
      <c r="AX364" s="496"/>
      <c r="AY364" s="496"/>
      <c r="AZ364" s="496"/>
      <c r="BA364" s="496"/>
      <c r="BB364" s="496"/>
      <c r="BC364" s="496"/>
      <c r="BD364" s="496"/>
      <c r="BE364" s="496"/>
      <c r="BF364" s="496"/>
      <c r="BG364" s="496"/>
    </row>
    <row r="365" spans="1:59" s="190" customFormat="1" ht="45" hidden="1" outlineLevel="1">
      <c r="A365" s="453">
        <f t="shared" si="59"/>
        <v>349</v>
      </c>
      <c r="B365" s="497" t="s">
        <v>1043</v>
      </c>
      <c r="C365" s="498" t="s">
        <v>1044</v>
      </c>
      <c r="D365" s="407" t="s">
        <v>291</v>
      </c>
      <c r="E365" s="407">
        <v>125</v>
      </c>
      <c r="F365" s="498"/>
      <c r="G365" s="407"/>
      <c r="H365" s="430"/>
      <c r="I365" s="430">
        <f>'СМР Приняты СК П7'!I365</f>
        <v>0.13700000000000001</v>
      </c>
      <c r="J365" s="430"/>
      <c r="K365" s="430"/>
      <c r="L365" s="430"/>
      <c r="M365" s="430"/>
      <c r="N365" s="430"/>
      <c r="O365" s="430"/>
      <c r="P365" s="430"/>
      <c r="Q365" s="430"/>
      <c r="R365" s="430"/>
      <c r="S365" s="430"/>
      <c r="T365" s="430"/>
      <c r="U365" s="430"/>
      <c r="V365" s="430"/>
      <c r="W365" s="430"/>
      <c r="X365" s="430"/>
      <c r="Y365" s="430"/>
      <c r="Z365" s="440">
        <f t="shared" si="63"/>
        <v>0</v>
      </c>
      <c r="AA365" s="441"/>
      <c r="AB365" s="413">
        <f t="shared" si="57"/>
        <v>125</v>
      </c>
      <c r="AC365" s="442"/>
      <c r="AD365" s="700">
        <f t="shared" si="60"/>
        <v>0</v>
      </c>
      <c r="AE365" s="474">
        <f t="shared" si="61"/>
        <v>0</v>
      </c>
      <c r="AF365" s="482">
        <f t="shared" si="62"/>
        <v>0</v>
      </c>
      <c r="AG365" s="495"/>
      <c r="AH365" s="496"/>
      <c r="AI365" s="496"/>
      <c r="AJ365" s="496"/>
      <c r="AK365" s="496"/>
      <c r="AL365" s="496"/>
      <c r="AM365" s="496"/>
      <c r="AN365" s="496"/>
      <c r="AO365" s="496"/>
      <c r="AP365" s="496"/>
      <c r="AQ365" s="496"/>
      <c r="AR365" s="496"/>
      <c r="AS365" s="496"/>
      <c r="AT365" s="496"/>
      <c r="AU365" s="496"/>
      <c r="AV365" s="496"/>
      <c r="AW365" s="496"/>
      <c r="AX365" s="496"/>
      <c r="AY365" s="496"/>
      <c r="AZ365" s="496"/>
      <c r="BA365" s="496"/>
      <c r="BB365" s="496"/>
      <c r="BC365" s="496"/>
      <c r="BD365" s="496"/>
      <c r="BE365" s="496"/>
      <c r="BF365" s="496"/>
      <c r="BG365" s="496"/>
    </row>
    <row r="366" spans="1:59" s="190" customFormat="1" ht="45" hidden="1" outlineLevel="1">
      <c r="A366" s="453">
        <f t="shared" si="59"/>
        <v>350</v>
      </c>
      <c r="B366" s="497" t="s">
        <v>1045</v>
      </c>
      <c r="C366" s="498" t="s">
        <v>1046</v>
      </c>
      <c r="D366" s="407" t="s">
        <v>291</v>
      </c>
      <c r="E366" s="407">
        <v>100</v>
      </c>
      <c r="F366" s="498"/>
      <c r="G366" s="407"/>
      <c r="H366" s="430"/>
      <c r="I366" s="430">
        <f>'СМР Приняты СК П7'!I366</f>
        <v>0.16700000000000001</v>
      </c>
      <c r="J366" s="430"/>
      <c r="K366" s="430"/>
      <c r="L366" s="430"/>
      <c r="M366" s="430"/>
      <c r="N366" s="430"/>
      <c r="O366" s="430"/>
      <c r="P366" s="430"/>
      <c r="Q366" s="430"/>
      <c r="R366" s="430"/>
      <c r="S366" s="430"/>
      <c r="T366" s="430"/>
      <c r="U366" s="430"/>
      <c r="V366" s="430"/>
      <c r="W366" s="430"/>
      <c r="X366" s="430"/>
      <c r="Y366" s="430"/>
      <c r="Z366" s="440">
        <f t="shared" si="63"/>
        <v>0</v>
      </c>
      <c r="AA366" s="441"/>
      <c r="AB366" s="413">
        <f t="shared" si="57"/>
        <v>100</v>
      </c>
      <c r="AC366" s="442"/>
      <c r="AD366" s="700">
        <f t="shared" si="60"/>
        <v>0</v>
      </c>
      <c r="AE366" s="474">
        <f t="shared" si="61"/>
        <v>0</v>
      </c>
      <c r="AF366" s="482">
        <f t="shared" si="62"/>
        <v>0</v>
      </c>
      <c r="AG366" s="495"/>
      <c r="AH366" s="496"/>
      <c r="AI366" s="496"/>
      <c r="AJ366" s="496"/>
      <c r="AK366" s="496"/>
      <c r="AL366" s="496"/>
      <c r="AM366" s="496"/>
      <c r="AN366" s="496"/>
      <c r="AO366" s="496"/>
      <c r="AP366" s="496"/>
      <c r="AQ366" s="496"/>
      <c r="AR366" s="496"/>
      <c r="AS366" s="496"/>
      <c r="AT366" s="496"/>
      <c r="AU366" s="496"/>
      <c r="AV366" s="496"/>
      <c r="AW366" s="496"/>
      <c r="AX366" s="496"/>
      <c r="AY366" s="496"/>
      <c r="AZ366" s="496"/>
      <c r="BA366" s="496"/>
      <c r="BB366" s="496"/>
      <c r="BC366" s="496"/>
      <c r="BD366" s="496"/>
      <c r="BE366" s="496"/>
      <c r="BF366" s="496"/>
      <c r="BG366" s="496"/>
    </row>
    <row r="367" spans="1:59" s="190" customFormat="1" ht="45" hidden="1" outlineLevel="1">
      <c r="A367" s="453">
        <f t="shared" si="59"/>
        <v>351</v>
      </c>
      <c r="B367" s="497" t="s">
        <v>142</v>
      </c>
      <c r="C367" s="498" t="s">
        <v>143</v>
      </c>
      <c r="D367" s="407" t="s">
        <v>291</v>
      </c>
      <c r="E367" s="407">
        <v>70</v>
      </c>
      <c r="F367" s="498"/>
      <c r="G367" s="407"/>
      <c r="H367" s="430"/>
      <c r="I367" s="430">
        <f>'СМР Приняты СК П7'!I367</f>
        <v>0.18</v>
      </c>
      <c r="J367" s="430"/>
      <c r="K367" s="430"/>
      <c r="L367" s="430"/>
      <c r="M367" s="430"/>
      <c r="N367" s="430"/>
      <c r="O367" s="430"/>
      <c r="P367" s="430"/>
      <c r="Q367" s="430"/>
      <c r="R367" s="430"/>
      <c r="S367" s="430"/>
      <c r="T367" s="430"/>
      <c r="U367" s="430"/>
      <c r="V367" s="430"/>
      <c r="W367" s="430"/>
      <c r="X367" s="430"/>
      <c r="Y367" s="430"/>
      <c r="Z367" s="440">
        <f t="shared" si="63"/>
        <v>0</v>
      </c>
      <c r="AA367" s="441"/>
      <c r="AB367" s="413">
        <f t="shared" si="57"/>
        <v>70</v>
      </c>
      <c r="AC367" s="442"/>
      <c r="AD367" s="700">
        <f t="shared" si="60"/>
        <v>0</v>
      </c>
      <c r="AE367" s="474">
        <f t="shared" si="61"/>
        <v>0</v>
      </c>
      <c r="AF367" s="482">
        <f t="shared" si="62"/>
        <v>0</v>
      </c>
      <c r="AG367" s="495"/>
      <c r="AH367" s="496"/>
      <c r="AI367" s="496"/>
      <c r="AJ367" s="496"/>
      <c r="AK367" s="496"/>
      <c r="AL367" s="496"/>
      <c r="AM367" s="496"/>
      <c r="AN367" s="496"/>
      <c r="AO367" s="496"/>
      <c r="AP367" s="496"/>
      <c r="AQ367" s="496"/>
      <c r="AR367" s="496"/>
      <c r="AS367" s="496"/>
      <c r="AT367" s="496"/>
      <c r="AU367" s="496"/>
      <c r="AV367" s="496"/>
      <c r="AW367" s="496"/>
      <c r="AX367" s="496"/>
      <c r="AY367" s="496"/>
      <c r="AZ367" s="496"/>
      <c r="BA367" s="496"/>
      <c r="BB367" s="496"/>
      <c r="BC367" s="496"/>
      <c r="BD367" s="496"/>
      <c r="BE367" s="496"/>
      <c r="BF367" s="496"/>
      <c r="BG367" s="496"/>
    </row>
    <row r="368" spans="1:59" s="190" customFormat="1" ht="45" hidden="1" outlineLevel="1">
      <c r="A368" s="453">
        <f t="shared" si="59"/>
        <v>352</v>
      </c>
      <c r="B368" s="497" t="s">
        <v>142</v>
      </c>
      <c r="C368" s="498" t="s">
        <v>143</v>
      </c>
      <c r="D368" s="407" t="s">
        <v>291</v>
      </c>
      <c r="E368" s="407">
        <v>200</v>
      </c>
      <c r="F368" s="498"/>
      <c r="G368" s="407"/>
      <c r="H368" s="430"/>
      <c r="I368" s="430">
        <f>'СМР Приняты СК П7'!I368</f>
        <v>0.18</v>
      </c>
      <c r="J368" s="430"/>
      <c r="K368" s="430"/>
      <c r="L368" s="430"/>
      <c r="M368" s="430"/>
      <c r="N368" s="430"/>
      <c r="O368" s="430"/>
      <c r="P368" s="430"/>
      <c r="Q368" s="430"/>
      <c r="R368" s="430"/>
      <c r="S368" s="430"/>
      <c r="T368" s="430"/>
      <c r="U368" s="430"/>
      <c r="V368" s="430"/>
      <c r="W368" s="430"/>
      <c r="X368" s="430"/>
      <c r="Y368" s="430"/>
      <c r="Z368" s="440">
        <f t="shared" si="63"/>
        <v>0</v>
      </c>
      <c r="AA368" s="441"/>
      <c r="AB368" s="413">
        <f t="shared" si="57"/>
        <v>200</v>
      </c>
      <c r="AC368" s="442"/>
      <c r="AD368" s="700">
        <f t="shared" si="60"/>
        <v>0</v>
      </c>
      <c r="AE368" s="474">
        <f t="shared" si="61"/>
        <v>0</v>
      </c>
      <c r="AF368" s="482">
        <f t="shared" si="62"/>
        <v>0</v>
      </c>
      <c r="AG368" s="495"/>
      <c r="AH368" s="496"/>
      <c r="AI368" s="496"/>
      <c r="AJ368" s="496"/>
      <c r="AK368" s="496"/>
      <c r="AL368" s="496"/>
      <c r="AM368" s="496"/>
      <c r="AN368" s="496"/>
      <c r="AO368" s="496"/>
      <c r="AP368" s="496"/>
      <c r="AQ368" s="496"/>
      <c r="AR368" s="496"/>
      <c r="AS368" s="496"/>
      <c r="AT368" s="496"/>
      <c r="AU368" s="496"/>
      <c r="AV368" s="496"/>
      <c r="AW368" s="496"/>
      <c r="AX368" s="496"/>
      <c r="AY368" s="496"/>
      <c r="AZ368" s="496"/>
      <c r="BA368" s="496"/>
      <c r="BB368" s="496"/>
      <c r="BC368" s="496"/>
      <c r="BD368" s="496"/>
      <c r="BE368" s="496"/>
      <c r="BF368" s="496"/>
      <c r="BG368" s="496"/>
    </row>
    <row r="369" spans="1:59" s="190" customFormat="1" ht="45" hidden="1" outlineLevel="1">
      <c r="A369" s="453">
        <f t="shared" si="59"/>
        <v>353</v>
      </c>
      <c r="B369" s="497" t="s">
        <v>142</v>
      </c>
      <c r="C369" s="498" t="s">
        <v>143</v>
      </c>
      <c r="D369" s="407" t="s">
        <v>291</v>
      </c>
      <c r="E369" s="407">
        <v>350</v>
      </c>
      <c r="F369" s="498"/>
      <c r="G369" s="407"/>
      <c r="H369" s="430"/>
      <c r="I369" s="430">
        <f>'СМР Приняты СК П7'!I369</f>
        <v>0.18</v>
      </c>
      <c r="J369" s="430"/>
      <c r="K369" s="430"/>
      <c r="L369" s="430"/>
      <c r="M369" s="430"/>
      <c r="N369" s="430"/>
      <c r="O369" s="430"/>
      <c r="P369" s="430"/>
      <c r="Q369" s="430"/>
      <c r="R369" s="430"/>
      <c r="S369" s="430"/>
      <c r="T369" s="430"/>
      <c r="U369" s="430"/>
      <c r="V369" s="430"/>
      <c r="W369" s="430"/>
      <c r="X369" s="430"/>
      <c r="Y369" s="430"/>
      <c r="Z369" s="440">
        <f t="shared" si="63"/>
        <v>0</v>
      </c>
      <c r="AA369" s="441"/>
      <c r="AB369" s="413">
        <f t="shared" si="57"/>
        <v>350</v>
      </c>
      <c r="AC369" s="442"/>
      <c r="AD369" s="700">
        <f t="shared" si="60"/>
        <v>0</v>
      </c>
      <c r="AE369" s="474">
        <f t="shared" si="61"/>
        <v>0</v>
      </c>
      <c r="AF369" s="482">
        <f t="shared" si="62"/>
        <v>0</v>
      </c>
      <c r="AG369" s="495"/>
      <c r="AH369" s="496"/>
      <c r="AI369" s="496"/>
      <c r="AJ369" s="496"/>
      <c r="AK369" s="496"/>
      <c r="AL369" s="496"/>
      <c r="AM369" s="496"/>
      <c r="AN369" s="496"/>
      <c r="AO369" s="496"/>
      <c r="AP369" s="496"/>
      <c r="AQ369" s="496"/>
      <c r="AR369" s="496"/>
      <c r="AS369" s="496"/>
      <c r="AT369" s="496"/>
      <c r="AU369" s="496"/>
      <c r="AV369" s="496"/>
      <c r="AW369" s="496"/>
      <c r="AX369" s="496"/>
      <c r="AY369" s="496"/>
      <c r="AZ369" s="496"/>
      <c r="BA369" s="496"/>
      <c r="BB369" s="496"/>
      <c r="BC369" s="496"/>
      <c r="BD369" s="496"/>
      <c r="BE369" s="496"/>
      <c r="BF369" s="496"/>
      <c r="BG369" s="496"/>
    </row>
    <row r="370" spans="1:59" s="190" customFormat="1" ht="45" hidden="1" outlineLevel="1">
      <c r="A370" s="453">
        <f t="shared" si="59"/>
        <v>354</v>
      </c>
      <c r="B370" s="497" t="s">
        <v>144</v>
      </c>
      <c r="C370" s="498" t="s">
        <v>145</v>
      </c>
      <c r="D370" s="407" t="s">
        <v>291</v>
      </c>
      <c r="E370" s="407">
        <v>950</v>
      </c>
      <c r="F370" s="498"/>
      <c r="G370" s="407"/>
      <c r="H370" s="430"/>
      <c r="I370" s="430">
        <f>'СМР Приняты СК П7'!I370</f>
        <v>0.13200000000000001</v>
      </c>
      <c r="J370" s="430"/>
      <c r="K370" s="430"/>
      <c r="L370" s="430"/>
      <c r="M370" s="430"/>
      <c r="N370" s="430"/>
      <c r="O370" s="430"/>
      <c r="P370" s="430"/>
      <c r="Q370" s="430"/>
      <c r="R370" s="430"/>
      <c r="S370" s="430"/>
      <c r="T370" s="430"/>
      <c r="U370" s="430"/>
      <c r="V370" s="430"/>
      <c r="W370" s="430"/>
      <c r="X370" s="430"/>
      <c r="Y370" s="430"/>
      <c r="Z370" s="440">
        <f t="shared" si="63"/>
        <v>0</v>
      </c>
      <c r="AA370" s="441"/>
      <c r="AB370" s="413">
        <f t="shared" ref="AB370:AB373" si="64">E370-Z370</f>
        <v>950</v>
      </c>
      <c r="AC370" s="442"/>
      <c r="AD370" s="700">
        <f t="shared" si="60"/>
        <v>0</v>
      </c>
      <c r="AE370" s="474">
        <f t="shared" si="61"/>
        <v>0</v>
      </c>
      <c r="AF370" s="482">
        <f t="shared" si="62"/>
        <v>0</v>
      </c>
      <c r="AG370" s="495"/>
      <c r="AH370" s="496"/>
      <c r="AI370" s="496"/>
      <c r="AJ370" s="496"/>
      <c r="AK370" s="496"/>
      <c r="AL370" s="496"/>
      <c r="AM370" s="496"/>
      <c r="AN370" s="496"/>
      <c r="AO370" s="496"/>
      <c r="AP370" s="496"/>
      <c r="AQ370" s="496"/>
      <c r="AR370" s="496"/>
      <c r="AS370" s="496"/>
      <c r="AT370" s="496"/>
      <c r="AU370" s="496"/>
      <c r="AV370" s="496"/>
      <c r="AW370" s="496"/>
      <c r="AX370" s="496"/>
      <c r="AY370" s="496"/>
      <c r="AZ370" s="496"/>
      <c r="BA370" s="496"/>
      <c r="BB370" s="496"/>
      <c r="BC370" s="496"/>
      <c r="BD370" s="496"/>
      <c r="BE370" s="496"/>
      <c r="BF370" s="496"/>
      <c r="BG370" s="496"/>
    </row>
    <row r="371" spans="1:59" s="190" customFormat="1" ht="45" hidden="1" outlineLevel="1">
      <c r="A371" s="453">
        <f t="shared" si="59"/>
        <v>355</v>
      </c>
      <c r="B371" s="497" t="s">
        <v>180</v>
      </c>
      <c r="C371" s="498" t="s">
        <v>181</v>
      </c>
      <c r="D371" s="407" t="s">
        <v>291</v>
      </c>
      <c r="E371" s="407">
        <v>120</v>
      </c>
      <c r="F371" s="498"/>
      <c r="G371" s="407"/>
      <c r="H371" s="430"/>
      <c r="I371" s="430">
        <f>'СМР Приняты СК П7'!I371</f>
        <v>0.13200000000000001</v>
      </c>
      <c r="J371" s="430"/>
      <c r="K371" s="430"/>
      <c r="L371" s="430"/>
      <c r="M371" s="430"/>
      <c r="N371" s="430"/>
      <c r="O371" s="430"/>
      <c r="P371" s="430"/>
      <c r="Q371" s="430"/>
      <c r="R371" s="430"/>
      <c r="S371" s="430"/>
      <c r="T371" s="430"/>
      <c r="U371" s="430"/>
      <c r="V371" s="430"/>
      <c r="W371" s="430"/>
      <c r="X371" s="430"/>
      <c r="Y371" s="430"/>
      <c r="Z371" s="440">
        <f t="shared" si="63"/>
        <v>0</v>
      </c>
      <c r="AA371" s="441"/>
      <c r="AB371" s="413">
        <f t="shared" si="64"/>
        <v>120</v>
      </c>
      <c r="AC371" s="442"/>
      <c r="AD371" s="700">
        <f t="shared" si="60"/>
        <v>0</v>
      </c>
      <c r="AE371" s="474">
        <f t="shared" si="61"/>
        <v>0</v>
      </c>
      <c r="AF371" s="482">
        <f t="shared" si="62"/>
        <v>0</v>
      </c>
      <c r="AG371" s="495"/>
      <c r="AH371" s="496"/>
      <c r="AI371" s="496"/>
      <c r="AJ371" s="496"/>
      <c r="AK371" s="496"/>
      <c r="AL371" s="496"/>
      <c r="AM371" s="496"/>
      <c r="AN371" s="496"/>
      <c r="AO371" s="496"/>
      <c r="AP371" s="496"/>
      <c r="AQ371" s="496"/>
      <c r="AR371" s="496"/>
      <c r="AS371" s="496"/>
      <c r="AT371" s="496"/>
      <c r="AU371" s="496"/>
      <c r="AV371" s="496"/>
      <c r="AW371" s="496"/>
      <c r="AX371" s="496"/>
      <c r="AY371" s="496"/>
      <c r="AZ371" s="496"/>
      <c r="BA371" s="496"/>
      <c r="BB371" s="496"/>
      <c r="BC371" s="496"/>
      <c r="BD371" s="496"/>
      <c r="BE371" s="496"/>
      <c r="BF371" s="496"/>
      <c r="BG371" s="496"/>
    </row>
    <row r="372" spans="1:59" s="190" customFormat="1" ht="45" hidden="1" outlineLevel="1">
      <c r="A372" s="453">
        <f t="shared" si="59"/>
        <v>356</v>
      </c>
      <c r="B372" s="497" t="s">
        <v>180</v>
      </c>
      <c r="C372" s="498" t="s">
        <v>181</v>
      </c>
      <c r="D372" s="407" t="s">
        <v>291</v>
      </c>
      <c r="E372" s="407">
        <v>600</v>
      </c>
      <c r="F372" s="498"/>
      <c r="G372" s="407"/>
      <c r="H372" s="430"/>
      <c r="I372" s="430">
        <f>'СМР Приняты СК П7'!I372</f>
        <v>0.13200000000000001</v>
      </c>
      <c r="J372" s="430"/>
      <c r="K372" s="430"/>
      <c r="L372" s="430"/>
      <c r="M372" s="430"/>
      <c r="N372" s="430"/>
      <c r="O372" s="430"/>
      <c r="P372" s="430"/>
      <c r="Q372" s="430"/>
      <c r="R372" s="430"/>
      <c r="S372" s="430"/>
      <c r="T372" s="430"/>
      <c r="U372" s="430"/>
      <c r="V372" s="430"/>
      <c r="W372" s="430"/>
      <c r="X372" s="430"/>
      <c r="Y372" s="430"/>
      <c r="Z372" s="440">
        <f t="shared" si="63"/>
        <v>0</v>
      </c>
      <c r="AA372" s="441"/>
      <c r="AB372" s="413">
        <f t="shared" si="64"/>
        <v>600</v>
      </c>
      <c r="AC372" s="442"/>
      <c r="AD372" s="700">
        <f t="shared" si="60"/>
        <v>0</v>
      </c>
      <c r="AE372" s="474">
        <f t="shared" si="61"/>
        <v>0</v>
      </c>
      <c r="AF372" s="482">
        <f t="shared" si="62"/>
        <v>0</v>
      </c>
      <c r="AG372" s="495"/>
      <c r="AH372" s="496"/>
      <c r="AI372" s="496"/>
      <c r="AJ372" s="496"/>
      <c r="AK372" s="496"/>
      <c r="AL372" s="496"/>
      <c r="AM372" s="496"/>
      <c r="AN372" s="496"/>
      <c r="AO372" s="496"/>
      <c r="AP372" s="496"/>
      <c r="AQ372" s="496"/>
      <c r="AR372" s="496"/>
      <c r="AS372" s="496"/>
      <c r="AT372" s="496"/>
      <c r="AU372" s="496"/>
      <c r="AV372" s="496"/>
      <c r="AW372" s="496"/>
      <c r="AX372" s="496"/>
      <c r="AY372" s="496"/>
      <c r="AZ372" s="496"/>
      <c r="BA372" s="496"/>
      <c r="BB372" s="496"/>
      <c r="BC372" s="496"/>
      <c r="BD372" s="496"/>
      <c r="BE372" s="496"/>
      <c r="BF372" s="496"/>
      <c r="BG372" s="496"/>
    </row>
    <row r="373" spans="1:59" s="190" customFormat="1" ht="30" hidden="1" outlineLevel="1">
      <c r="A373" s="453">
        <f t="shared" si="59"/>
        <v>357</v>
      </c>
      <c r="B373" s="497" t="s">
        <v>182</v>
      </c>
      <c r="C373" s="498" t="s">
        <v>183</v>
      </c>
      <c r="D373" s="407" t="s">
        <v>291</v>
      </c>
      <c r="E373" s="407">
        <v>450</v>
      </c>
      <c r="F373" s="498"/>
      <c r="G373" s="407"/>
      <c r="H373" s="430"/>
      <c r="I373" s="430">
        <f>'СМР Приняты СК П7'!I373</f>
        <v>0.16900000000000001</v>
      </c>
      <c r="J373" s="430"/>
      <c r="K373" s="430"/>
      <c r="L373" s="430"/>
      <c r="M373" s="430"/>
      <c r="N373" s="430"/>
      <c r="O373" s="430"/>
      <c r="P373" s="430"/>
      <c r="Q373" s="430"/>
      <c r="R373" s="430"/>
      <c r="S373" s="430"/>
      <c r="T373" s="430"/>
      <c r="U373" s="430"/>
      <c r="V373" s="430"/>
      <c r="W373" s="430"/>
      <c r="X373" s="430"/>
      <c r="Y373" s="430"/>
      <c r="Z373" s="440">
        <f t="shared" si="63"/>
        <v>0</v>
      </c>
      <c r="AA373" s="441"/>
      <c r="AB373" s="413">
        <f t="shared" si="64"/>
        <v>450</v>
      </c>
      <c r="AC373" s="442"/>
      <c r="AD373" s="700">
        <f t="shared" si="60"/>
        <v>0</v>
      </c>
      <c r="AE373" s="474">
        <f t="shared" si="61"/>
        <v>0</v>
      </c>
      <c r="AF373" s="482">
        <f t="shared" si="62"/>
        <v>0</v>
      </c>
      <c r="AG373" s="495"/>
      <c r="AH373" s="496"/>
      <c r="AI373" s="496"/>
      <c r="AJ373" s="496"/>
      <c r="AK373" s="496"/>
      <c r="AL373" s="496"/>
      <c r="AM373" s="496"/>
      <c r="AN373" s="496"/>
      <c r="AO373" s="496"/>
      <c r="AP373" s="496"/>
      <c r="AQ373" s="496"/>
      <c r="AR373" s="496"/>
      <c r="AS373" s="496"/>
      <c r="AT373" s="496"/>
      <c r="AU373" s="496"/>
      <c r="AV373" s="496"/>
      <c r="AW373" s="496"/>
      <c r="AX373" s="496"/>
      <c r="AY373" s="496"/>
      <c r="AZ373" s="496"/>
      <c r="BA373" s="496"/>
      <c r="BB373" s="496"/>
      <c r="BC373" s="496"/>
      <c r="BD373" s="496"/>
      <c r="BE373" s="496"/>
      <c r="BF373" s="496"/>
      <c r="BG373" s="496"/>
    </row>
    <row r="374" spans="1:59" s="65" customFormat="1">
      <c r="A374" s="397">
        <f t="shared" si="59"/>
        <v>358</v>
      </c>
      <c r="B374" s="501"/>
      <c r="C374" s="502" t="s">
        <v>184</v>
      </c>
      <c r="D374" s="423"/>
      <c r="E374" s="423"/>
      <c r="F374" s="503" t="s">
        <v>184</v>
      </c>
      <c r="G374" s="424"/>
      <c r="H374" s="425"/>
      <c r="I374" s="425"/>
      <c r="J374" s="425"/>
      <c r="K374" s="425"/>
      <c r="L374" s="425"/>
      <c r="M374" s="425"/>
      <c r="N374" s="425"/>
      <c r="O374" s="425"/>
      <c r="P374" s="425"/>
      <c r="Q374" s="425"/>
      <c r="R374" s="425"/>
      <c r="S374" s="425"/>
      <c r="T374" s="425"/>
      <c r="U374" s="425"/>
      <c r="V374" s="425"/>
      <c r="W374" s="425"/>
      <c r="X374" s="425"/>
      <c r="Y374" s="425"/>
      <c r="Z374" s="426"/>
      <c r="AA374" s="427"/>
      <c r="AB374" s="424"/>
      <c r="AC374" s="428"/>
      <c r="AD374" s="697">
        <f t="shared" si="60"/>
        <v>0</v>
      </c>
      <c r="AE374" s="476"/>
      <c r="AF374" s="477"/>
      <c r="AG374" s="485"/>
      <c r="AH374" s="486"/>
      <c r="AI374" s="486"/>
      <c r="AJ374" s="486"/>
      <c r="AK374" s="486"/>
      <c r="AL374" s="486"/>
      <c r="AM374" s="486"/>
      <c r="AN374" s="486"/>
      <c r="AO374" s="486"/>
      <c r="AP374" s="486"/>
      <c r="AQ374" s="486"/>
      <c r="AR374" s="486"/>
      <c r="AS374" s="486"/>
      <c r="AT374" s="486"/>
      <c r="AU374" s="486"/>
      <c r="AV374" s="486"/>
      <c r="AW374" s="486"/>
      <c r="AX374" s="486"/>
      <c r="AY374" s="486"/>
      <c r="AZ374" s="486"/>
      <c r="BA374" s="486"/>
      <c r="BB374" s="486"/>
      <c r="BC374" s="486"/>
      <c r="BD374" s="486"/>
      <c r="BE374" s="486"/>
      <c r="BF374" s="486"/>
      <c r="BG374" s="486"/>
    </row>
    <row r="375" spans="1:59" ht="30">
      <c r="A375" s="405">
        <f t="shared" si="59"/>
        <v>359</v>
      </c>
      <c r="B375" s="497" t="s">
        <v>155</v>
      </c>
      <c r="C375" s="498" t="s">
        <v>156</v>
      </c>
      <c r="D375" s="407" t="s">
        <v>294</v>
      </c>
      <c r="E375" s="407">
        <v>1</v>
      </c>
      <c r="F375" s="499" t="s">
        <v>156</v>
      </c>
      <c r="G375" s="409" t="s">
        <v>294</v>
      </c>
      <c r="H375" s="410">
        <v>1</v>
      </c>
      <c r="I375" s="410">
        <f>'СМР Приняты СК П7'!I375</f>
        <v>0.72099999999999997</v>
      </c>
      <c r="J375" s="418" t="s">
        <v>627</v>
      </c>
      <c r="K375" s="418" t="s">
        <v>294</v>
      </c>
      <c r="L375" s="418"/>
      <c r="M375" s="410"/>
      <c r="N375" s="410"/>
      <c r="O375" s="410"/>
      <c r="P375" s="410"/>
      <c r="Q375" s="410"/>
      <c r="R375" s="410"/>
      <c r="S375" s="410"/>
      <c r="T375" s="410"/>
      <c r="U375" s="410"/>
      <c r="V375" s="410"/>
      <c r="W375" s="410"/>
      <c r="X375" s="410"/>
      <c r="Y375" s="410"/>
      <c r="Z375" s="411">
        <f t="shared" si="63"/>
        <v>0</v>
      </c>
      <c r="AA375" s="412">
        <f t="shared" si="58"/>
        <v>1</v>
      </c>
      <c r="AB375" s="413">
        <f t="shared" ref="AB375:AB394" si="65">E375-Z375</f>
        <v>1</v>
      </c>
      <c r="AC375" s="414"/>
      <c r="AD375" s="695">
        <f t="shared" si="60"/>
        <v>0</v>
      </c>
      <c r="AE375" s="474">
        <f t="shared" si="61"/>
        <v>0</v>
      </c>
      <c r="AF375" s="475">
        <f t="shared" si="62"/>
        <v>0</v>
      </c>
      <c r="AG375" s="487"/>
      <c r="AH375" s="488"/>
      <c r="AI375" s="488"/>
      <c r="AJ375" s="488"/>
      <c r="AK375" s="488"/>
      <c r="AL375" s="488"/>
      <c r="AM375" s="488"/>
      <c r="AN375" s="488"/>
      <c r="AO375" s="488"/>
      <c r="AP375" s="488"/>
      <c r="AQ375" s="488"/>
      <c r="AR375" s="488"/>
      <c r="AS375" s="488"/>
      <c r="AT375" s="488"/>
      <c r="AU375" s="488"/>
      <c r="AV375" s="488"/>
      <c r="AW375" s="488"/>
      <c r="AX375" s="488"/>
      <c r="AY375" s="488"/>
      <c r="AZ375" s="488"/>
      <c r="BA375" s="488"/>
      <c r="BB375" s="488"/>
      <c r="BC375" s="488"/>
      <c r="BD375" s="488"/>
      <c r="BE375" s="488"/>
      <c r="BF375" s="488"/>
      <c r="BG375" s="488"/>
    </row>
    <row r="376" spans="1:59" ht="30">
      <c r="A376" s="405">
        <f t="shared" si="59"/>
        <v>360</v>
      </c>
      <c r="B376" s="497" t="s">
        <v>155</v>
      </c>
      <c r="C376" s="498" t="s">
        <v>156</v>
      </c>
      <c r="D376" s="407" t="s">
        <v>294</v>
      </c>
      <c r="E376" s="407">
        <v>3</v>
      </c>
      <c r="F376" s="499" t="s">
        <v>156</v>
      </c>
      <c r="G376" s="409" t="s">
        <v>294</v>
      </c>
      <c r="H376" s="410">
        <v>1</v>
      </c>
      <c r="I376" s="410">
        <f>'СМР Приняты СК П7'!I376</f>
        <v>0.72099999999999997</v>
      </c>
      <c r="J376" s="418" t="s">
        <v>628</v>
      </c>
      <c r="K376" s="418" t="s">
        <v>294</v>
      </c>
      <c r="L376" s="418">
        <v>1</v>
      </c>
      <c r="M376" s="410"/>
      <c r="N376" s="410"/>
      <c r="O376" s="410"/>
      <c r="P376" s="410"/>
      <c r="Q376" s="410"/>
      <c r="R376" s="410"/>
      <c r="S376" s="410"/>
      <c r="T376" s="410"/>
      <c r="U376" s="410"/>
      <c r="V376" s="410"/>
      <c r="W376" s="410"/>
      <c r="X376" s="410"/>
      <c r="Y376" s="410"/>
      <c r="Z376" s="411">
        <f t="shared" si="63"/>
        <v>0</v>
      </c>
      <c r="AA376" s="412">
        <f t="shared" si="58"/>
        <v>1</v>
      </c>
      <c r="AB376" s="413">
        <f t="shared" si="65"/>
        <v>3</v>
      </c>
      <c r="AC376" s="414"/>
      <c r="AD376" s="695">
        <f t="shared" si="60"/>
        <v>0</v>
      </c>
      <c r="AE376" s="474">
        <f t="shared" si="61"/>
        <v>0</v>
      </c>
      <c r="AF376" s="475">
        <f t="shared" si="62"/>
        <v>0</v>
      </c>
      <c r="AG376" s="487"/>
      <c r="AH376" s="488"/>
      <c r="AI376" s="488"/>
      <c r="AJ376" s="488"/>
      <c r="AK376" s="488"/>
      <c r="AL376" s="488"/>
      <c r="AM376" s="488"/>
      <c r="AN376" s="488"/>
      <c r="AO376" s="488"/>
      <c r="AP376" s="488"/>
      <c r="AQ376" s="488"/>
      <c r="AR376" s="488"/>
      <c r="AS376" s="488"/>
      <c r="AT376" s="488"/>
      <c r="AU376" s="488"/>
      <c r="AV376" s="488"/>
      <c r="AW376" s="488"/>
      <c r="AX376" s="488"/>
      <c r="AY376" s="488"/>
      <c r="AZ376" s="488"/>
      <c r="BA376" s="488"/>
      <c r="BB376" s="488"/>
      <c r="BC376" s="488"/>
      <c r="BD376" s="488"/>
      <c r="BE376" s="488"/>
      <c r="BF376" s="488"/>
      <c r="BG376" s="488"/>
    </row>
    <row r="377" spans="1:59" ht="30">
      <c r="A377" s="405">
        <f t="shared" si="59"/>
        <v>361</v>
      </c>
      <c r="B377" s="497" t="s">
        <v>155</v>
      </c>
      <c r="C377" s="498" t="s">
        <v>156</v>
      </c>
      <c r="D377" s="407" t="s">
        <v>294</v>
      </c>
      <c r="E377" s="407">
        <v>2</v>
      </c>
      <c r="F377" s="499" t="s">
        <v>156</v>
      </c>
      <c r="G377" s="409" t="s">
        <v>294</v>
      </c>
      <c r="H377" s="410">
        <v>2</v>
      </c>
      <c r="I377" s="410">
        <f>'СМР Приняты СК П7'!I377</f>
        <v>0.72099999999999997</v>
      </c>
      <c r="J377" s="418" t="s">
        <v>631</v>
      </c>
      <c r="K377" s="418" t="s">
        <v>294</v>
      </c>
      <c r="L377" s="418">
        <v>1</v>
      </c>
      <c r="M377" s="410"/>
      <c r="N377" s="410"/>
      <c r="O377" s="410"/>
      <c r="P377" s="410"/>
      <c r="Q377" s="410"/>
      <c r="R377" s="410"/>
      <c r="S377" s="410"/>
      <c r="T377" s="410"/>
      <c r="U377" s="410"/>
      <c r="V377" s="410"/>
      <c r="W377" s="410"/>
      <c r="X377" s="410"/>
      <c r="Y377" s="410"/>
      <c r="Z377" s="411">
        <f t="shared" si="63"/>
        <v>0</v>
      </c>
      <c r="AA377" s="412">
        <f t="shared" si="58"/>
        <v>2</v>
      </c>
      <c r="AB377" s="413">
        <f t="shared" si="65"/>
        <v>2</v>
      </c>
      <c r="AC377" s="414"/>
      <c r="AD377" s="695">
        <f t="shared" si="60"/>
        <v>0</v>
      </c>
      <c r="AE377" s="474">
        <f t="shared" si="61"/>
        <v>0</v>
      </c>
      <c r="AF377" s="475">
        <f t="shared" si="62"/>
        <v>0</v>
      </c>
      <c r="AG377" s="487"/>
      <c r="AH377" s="488"/>
      <c r="AI377" s="488"/>
      <c r="AJ377" s="488"/>
      <c r="AK377" s="488"/>
      <c r="AL377" s="488"/>
      <c r="AM377" s="488"/>
      <c r="AN377" s="488"/>
      <c r="AO377" s="488"/>
      <c r="AP377" s="488"/>
      <c r="AQ377" s="488"/>
      <c r="AR377" s="488"/>
      <c r="AS377" s="488"/>
      <c r="AT377" s="488"/>
      <c r="AU377" s="488"/>
      <c r="AV377" s="488"/>
      <c r="AW377" s="488"/>
      <c r="AX377" s="488"/>
      <c r="AY377" s="488"/>
      <c r="AZ377" s="488"/>
      <c r="BA377" s="488"/>
      <c r="BB377" s="488"/>
      <c r="BC377" s="488"/>
      <c r="BD377" s="488"/>
      <c r="BE377" s="488"/>
      <c r="BF377" s="488"/>
      <c r="BG377" s="488"/>
    </row>
    <row r="378" spans="1:59">
      <c r="A378" s="405">
        <f t="shared" si="59"/>
        <v>362</v>
      </c>
      <c r="B378" s="497"/>
      <c r="C378" s="498"/>
      <c r="D378" s="407"/>
      <c r="E378" s="407"/>
      <c r="F378" s="500" t="s">
        <v>812</v>
      </c>
      <c r="G378" s="417"/>
      <c r="H378" s="418">
        <v>9</v>
      </c>
      <c r="I378" s="418">
        <f>'СМР Приняты СК П7'!I378</f>
        <v>0.84</v>
      </c>
      <c r="J378" s="418" t="s">
        <v>618</v>
      </c>
      <c r="K378" s="418" t="s">
        <v>294</v>
      </c>
      <c r="L378" s="418">
        <v>2</v>
      </c>
      <c r="M378" s="418"/>
      <c r="N378" s="418"/>
      <c r="O378" s="418"/>
      <c r="P378" s="418"/>
      <c r="Q378" s="418"/>
      <c r="R378" s="418"/>
      <c r="S378" s="418"/>
      <c r="T378" s="418"/>
      <c r="U378" s="418"/>
      <c r="V378" s="418"/>
      <c r="W378" s="418"/>
      <c r="X378" s="418"/>
      <c r="Y378" s="418"/>
      <c r="Z378" s="419">
        <f t="shared" si="63"/>
        <v>0</v>
      </c>
      <c r="AA378" s="420">
        <f t="shared" si="58"/>
        <v>9</v>
      </c>
      <c r="AB378" s="413">
        <f t="shared" si="65"/>
        <v>0</v>
      </c>
      <c r="AC378" s="414"/>
      <c r="AD378" s="695">
        <f t="shared" si="60"/>
        <v>0</v>
      </c>
      <c r="AE378" s="474">
        <f t="shared" si="61"/>
        <v>0</v>
      </c>
      <c r="AF378" s="475">
        <f t="shared" si="62"/>
        <v>0</v>
      </c>
      <c r="AG378" s="487"/>
      <c r="AH378" s="488"/>
      <c r="AI378" s="488"/>
      <c r="AJ378" s="488"/>
      <c r="AK378" s="488"/>
      <c r="AL378" s="488"/>
      <c r="AM378" s="488"/>
      <c r="AN378" s="488"/>
      <c r="AO378" s="488"/>
      <c r="AP378" s="488"/>
      <c r="AQ378" s="488"/>
      <c r="AR378" s="488"/>
      <c r="AS378" s="488"/>
      <c r="AT378" s="488"/>
      <c r="AU378" s="488"/>
      <c r="AV378" s="488"/>
      <c r="AW378" s="488"/>
      <c r="AX378" s="488"/>
      <c r="AY378" s="488"/>
      <c r="AZ378" s="488"/>
      <c r="BA378" s="488"/>
      <c r="BB378" s="488"/>
      <c r="BC378" s="488"/>
      <c r="BD378" s="488"/>
      <c r="BE378" s="488"/>
      <c r="BF378" s="488"/>
      <c r="BG378" s="488"/>
    </row>
    <row r="379" spans="1:59" ht="30">
      <c r="A379" s="405">
        <f t="shared" si="59"/>
        <v>363</v>
      </c>
      <c r="B379" s="497"/>
      <c r="C379" s="498"/>
      <c r="D379" s="407"/>
      <c r="E379" s="407"/>
      <c r="F379" s="500" t="s">
        <v>630</v>
      </c>
      <c r="G379" s="417" t="s">
        <v>294</v>
      </c>
      <c r="H379" s="418">
        <v>1</v>
      </c>
      <c r="I379" s="418">
        <f>'СМР Приняты СК П7'!I379</f>
        <v>0.58799999999999997</v>
      </c>
      <c r="J379" s="418" t="s">
        <v>866</v>
      </c>
      <c r="K379" s="418" t="s">
        <v>294</v>
      </c>
      <c r="L379" s="418">
        <v>9</v>
      </c>
      <c r="M379" s="418"/>
      <c r="N379" s="418"/>
      <c r="O379" s="418"/>
      <c r="P379" s="418"/>
      <c r="Q379" s="418"/>
      <c r="R379" s="418"/>
      <c r="S379" s="418"/>
      <c r="T379" s="418"/>
      <c r="U379" s="418"/>
      <c r="V379" s="418"/>
      <c r="W379" s="418"/>
      <c r="X379" s="418"/>
      <c r="Y379" s="418"/>
      <c r="Z379" s="419">
        <f t="shared" si="63"/>
        <v>0</v>
      </c>
      <c r="AA379" s="420">
        <f t="shared" si="58"/>
        <v>1</v>
      </c>
      <c r="AB379" s="413">
        <f t="shared" si="65"/>
        <v>0</v>
      </c>
      <c r="AC379" s="414"/>
      <c r="AD379" s="695">
        <f t="shared" si="60"/>
        <v>0</v>
      </c>
      <c r="AE379" s="474">
        <f t="shared" si="61"/>
        <v>0</v>
      </c>
      <c r="AF379" s="475">
        <f t="shared" si="62"/>
        <v>0</v>
      </c>
      <c r="AG379" s="487"/>
      <c r="AH379" s="488"/>
      <c r="AI379" s="488"/>
      <c r="AJ379" s="488"/>
      <c r="AK379" s="488"/>
      <c r="AL379" s="488"/>
      <c r="AM379" s="488"/>
      <c r="AN379" s="488"/>
      <c r="AO379" s="488"/>
      <c r="AP379" s="488"/>
      <c r="AQ379" s="488"/>
      <c r="AR379" s="488"/>
      <c r="AS379" s="488"/>
      <c r="AT379" s="488"/>
      <c r="AU379" s="488"/>
      <c r="AV379" s="488"/>
      <c r="AW379" s="488"/>
      <c r="AX379" s="488"/>
      <c r="AY379" s="488"/>
      <c r="AZ379" s="488"/>
      <c r="BA379" s="488"/>
      <c r="BB379" s="488"/>
      <c r="BC379" s="488"/>
      <c r="BD379" s="488"/>
      <c r="BE379" s="488"/>
      <c r="BF379" s="488"/>
      <c r="BG379" s="488"/>
    </row>
    <row r="380" spans="1:59" ht="30">
      <c r="A380" s="405">
        <f t="shared" si="59"/>
        <v>364</v>
      </c>
      <c r="B380" s="497" t="s">
        <v>155</v>
      </c>
      <c r="C380" s="498" t="s">
        <v>156</v>
      </c>
      <c r="D380" s="407" t="s">
        <v>294</v>
      </c>
      <c r="E380" s="407">
        <v>3</v>
      </c>
      <c r="F380" s="500" t="s">
        <v>156</v>
      </c>
      <c r="G380" s="417" t="s">
        <v>294</v>
      </c>
      <c r="H380" s="418">
        <v>1</v>
      </c>
      <c r="I380" s="418">
        <f>'СМР Приняты СК П7'!I380</f>
        <v>0.72099999999999997</v>
      </c>
      <c r="J380" s="418" t="s">
        <v>623</v>
      </c>
      <c r="K380" s="418" t="s">
        <v>294</v>
      </c>
      <c r="L380" s="418">
        <v>1</v>
      </c>
      <c r="M380" s="418"/>
      <c r="N380" s="418"/>
      <c r="O380" s="418"/>
      <c r="P380" s="418"/>
      <c r="Q380" s="418"/>
      <c r="R380" s="418"/>
      <c r="S380" s="418"/>
      <c r="T380" s="418"/>
      <c r="U380" s="418"/>
      <c r="V380" s="418"/>
      <c r="W380" s="418"/>
      <c r="X380" s="418"/>
      <c r="Y380" s="418"/>
      <c r="Z380" s="419">
        <f t="shared" si="63"/>
        <v>0</v>
      </c>
      <c r="AA380" s="420">
        <f t="shared" si="58"/>
        <v>1</v>
      </c>
      <c r="AB380" s="413">
        <f t="shared" si="65"/>
        <v>3</v>
      </c>
      <c r="AC380" s="414"/>
      <c r="AD380" s="695">
        <f t="shared" si="60"/>
        <v>0</v>
      </c>
      <c r="AE380" s="474">
        <f t="shared" si="61"/>
        <v>0</v>
      </c>
      <c r="AF380" s="475">
        <f t="shared" si="62"/>
        <v>0</v>
      </c>
      <c r="AG380" s="487"/>
      <c r="AH380" s="488"/>
      <c r="AI380" s="488"/>
      <c r="AJ380" s="488"/>
      <c r="AK380" s="488"/>
      <c r="AL380" s="488"/>
      <c r="AM380" s="488"/>
      <c r="AN380" s="488"/>
      <c r="AO380" s="488"/>
      <c r="AP380" s="488"/>
      <c r="AQ380" s="488"/>
      <c r="AR380" s="488"/>
      <c r="AS380" s="488"/>
      <c r="AT380" s="488"/>
      <c r="AU380" s="488"/>
      <c r="AV380" s="488"/>
      <c r="AW380" s="488"/>
      <c r="AX380" s="488"/>
      <c r="AY380" s="488"/>
      <c r="AZ380" s="488"/>
      <c r="BA380" s="488"/>
      <c r="BB380" s="488"/>
      <c r="BC380" s="488"/>
      <c r="BD380" s="488"/>
      <c r="BE380" s="488"/>
      <c r="BF380" s="488"/>
      <c r="BG380" s="488"/>
    </row>
    <row r="381" spans="1:59" ht="45">
      <c r="A381" s="405">
        <f t="shared" si="59"/>
        <v>365</v>
      </c>
      <c r="B381" s="497" t="s">
        <v>155</v>
      </c>
      <c r="C381" s="498" t="s">
        <v>156</v>
      </c>
      <c r="D381" s="407" t="s">
        <v>294</v>
      </c>
      <c r="E381" s="407">
        <v>3</v>
      </c>
      <c r="F381" s="500" t="s">
        <v>156</v>
      </c>
      <c r="G381" s="417" t="s">
        <v>294</v>
      </c>
      <c r="H381" s="418">
        <v>1</v>
      </c>
      <c r="I381" s="418">
        <f>'СМР Приняты СК П7'!I381</f>
        <v>0.72099999999999997</v>
      </c>
      <c r="J381" s="418" t="s">
        <v>625</v>
      </c>
      <c r="K381" s="418" t="s">
        <v>294</v>
      </c>
      <c r="L381" s="418">
        <v>1</v>
      </c>
      <c r="M381" s="418"/>
      <c r="N381" s="418"/>
      <c r="O381" s="418"/>
      <c r="P381" s="418"/>
      <c r="Q381" s="418"/>
      <c r="R381" s="418"/>
      <c r="S381" s="418"/>
      <c r="T381" s="418"/>
      <c r="U381" s="418"/>
      <c r="V381" s="418"/>
      <c r="W381" s="418"/>
      <c r="X381" s="418"/>
      <c r="Y381" s="418"/>
      <c r="Z381" s="419">
        <f t="shared" si="63"/>
        <v>0</v>
      </c>
      <c r="AA381" s="420">
        <f t="shared" si="58"/>
        <v>1</v>
      </c>
      <c r="AB381" s="413">
        <f t="shared" si="65"/>
        <v>3</v>
      </c>
      <c r="AC381" s="414"/>
      <c r="AD381" s="695">
        <f t="shared" si="60"/>
        <v>0</v>
      </c>
      <c r="AE381" s="474">
        <f t="shared" si="61"/>
        <v>0</v>
      </c>
      <c r="AF381" s="475">
        <f t="shared" si="62"/>
        <v>0</v>
      </c>
      <c r="AG381" s="487"/>
      <c r="AH381" s="488"/>
      <c r="AI381" s="488"/>
      <c r="AJ381" s="488"/>
      <c r="AK381" s="488"/>
      <c r="AL381" s="488"/>
      <c r="AM381" s="488"/>
      <c r="AN381" s="488"/>
      <c r="AO381" s="488"/>
      <c r="AP381" s="488"/>
      <c r="AQ381" s="488"/>
      <c r="AR381" s="488"/>
      <c r="AS381" s="488"/>
      <c r="AT381" s="488"/>
      <c r="AU381" s="488"/>
      <c r="AV381" s="488"/>
      <c r="AW381" s="488"/>
      <c r="AX381" s="488"/>
      <c r="AY381" s="488"/>
      <c r="AZ381" s="488"/>
      <c r="BA381" s="488"/>
      <c r="BB381" s="488"/>
      <c r="BC381" s="488"/>
      <c r="BD381" s="488"/>
      <c r="BE381" s="488"/>
      <c r="BF381" s="488"/>
      <c r="BG381" s="488"/>
    </row>
    <row r="382" spans="1:59" ht="30">
      <c r="A382" s="405">
        <f t="shared" si="59"/>
        <v>366</v>
      </c>
      <c r="B382" s="497" t="s">
        <v>185</v>
      </c>
      <c r="C382" s="498" t="s">
        <v>186</v>
      </c>
      <c r="D382" s="407" t="s">
        <v>294</v>
      </c>
      <c r="E382" s="407">
        <v>1</v>
      </c>
      <c r="F382" s="500" t="s">
        <v>186</v>
      </c>
      <c r="G382" s="417" t="s">
        <v>586</v>
      </c>
      <c r="H382" s="418">
        <v>1</v>
      </c>
      <c r="I382" s="418">
        <f>'СМР Приняты СК П7'!I382</f>
        <v>0.76300000000000001</v>
      </c>
      <c r="J382" s="418" t="s">
        <v>811</v>
      </c>
      <c r="K382" s="418" t="s">
        <v>586</v>
      </c>
      <c r="L382" s="418">
        <v>1</v>
      </c>
      <c r="M382" s="418"/>
      <c r="N382" s="418"/>
      <c r="O382" s="418"/>
      <c r="P382" s="418"/>
      <c r="Q382" s="418"/>
      <c r="R382" s="418"/>
      <c r="S382" s="418"/>
      <c r="T382" s="418"/>
      <c r="U382" s="418"/>
      <c r="V382" s="418"/>
      <c r="W382" s="418"/>
      <c r="X382" s="418"/>
      <c r="Y382" s="418"/>
      <c r="Z382" s="419">
        <f t="shared" si="63"/>
        <v>0</v>
      </c>
      <c r="AA382" s="420">
        <f t="shared" si="58"/>
        <v>1</v>
      </c>
      <c r="AB382" s="413">
        <f t="shared" si="65"/>
        <v>1</v>
      </c>
      <c r="AC382" s="414"/>
      <c r="AD382" s="695">
        <f t="shared" si="60"/>
        <v>0</v>
      </c>
      <c r="AE382" s="474">
        <f t="shared" si="61"/>
        <v>0</v>
      </c>
      <c r="AF382" s="475">
        <f t="shared" si="62"/>
        <v>0</v>
      </c>
      <c r="AG382" s="487"/>
      <c r="AH382" s="488"/>
      <c r="AI382" s="488"/>
      <c r="AJ382" s="488"/>
      <c r="AK382" s="488"/>
      <c r="AL382" s="488"/>
      <c r="AM382" s="488"/>
      <c r="AN382" s="488"/>
      <c r="AO382" s="488"/>
      <c r="AP382" s="488"/>
      <c r="AQ382" s="488"/>
      <c r="AR382" s="488"/>
      <c r="AS382" s="488"/>
      <c r="AT382" s="488"/>
      <c r="AU382" s="488"/>
      <c r="AV382" s="488"/>
      <c r="AW382" s="488"/>
      <c r="AX382" s="488"/>
      <c r="AY382" s="488"/>
      <c r="AZ382" s="488"/>
      <c r="BA382" s="488"/>
      <c r="BB382" s="488"/>
      <c r="BC382" s="488"/>
      <c r="BD382" s="488"/>
      <c r="BE382" s="488"/>
      <c r="BF382" s="488"/>
      <c r="BG382" s="488"/>
    </row>
    <row r="383" spans="1:59" ht="30" collapsed="1">
      <c r="A383" s="405">
        <f t="shared" si="59"/>
        <v>367</v>
      </c>
      <c r="B383" s="497" t="s">
        <v>187</v>
      </c>
      <c r="C383" s="498" t="s">
        <v>188</v>
      </c>
      <c r="D383" s="407" t="s">
        <v>294</v>
      </c>
      <c r="E383" s="407">
        <v>1</v>
      </c>
      <c r="F383" s="500" t="s">
        <v>188</v>
      </c>
      <c r="G383" s="417" t="s">
        <v>294</v>
      </c>
      <c r="H383" s="418">
        <v>1</v>
      </c>
      <c r="I383" s="418">
        <f>'СМР Приняты СК П7'!I383</f>
        <v>5.9909999999999997</v>
      </c>
      <c r="J383" s="418" t="s">
        <v>624</v>
      </c>
      <c r="K383" s="418" t="s">
        <v>294</v>
      </c>
      <c r="L383" s="418">
        <v>1</v>
      </c>
      <c r="M383" s="418"/>
      <c r="N383" s="418"/>
      <c r="O383" s="418"/>
      <c r="P383" s="418"/>
      <c r="Q383" s="418"/>
      <c r="R383" s="418"/>
      <c r="S383" s="418"/>
      <c r="T383" s="418"/>
      <c r="U383" s="418"/>
      <c r="V383" s="418"/>
      <c r="W383" s="418"/>
      <c r="X383" s="418"/>
      <c r="Y383" s="418"/>
      <c r="Z383" s="419">
        <f t="shared" si="63"/>
        <v>0</v>
      </c>
      <c r="AA383" s="420">
        <f t="shared" si="58"/>
        <v>1</v>
      </c>
      <c r="AB383" s="413">
        <f t="shared" si="65"/>
        <v>1</v>
      </c>
      <c r="AC383" s="414"/>
      <c r="AD383" s="695">
        <f t="shared" si="60"/>
        <v>0</v>
      </c>
      <c r="AE383" s="474">
        <f t="shared" si="61"/>
        <v>0</v>
      </c>
      <c r="AF383" s="475">
        <f t="shared" si="62"/>
        <v>0</v>
      </c>
      <c r="AG383" s="487"/>
      <c r="AH383" s="488"/>
      <c r="AI383" s="488"/>
      <c r="AJ383" s="488"/>
      <c r="AK383" s="488"/>
      <c r="AL383" s="488"/>
      <c r="AM383" s="488"/>
      <c r="AN383" s="488"/>
      <c r="AO383" s="488"/>
      <c r="AP383" s="488"/>
      <c r="AQ383" s="488"/>
      <c r="AR383" s="488"/>
      <c r="AS383" s="488"/>
      <c r="AT383" s="488"/>
      <c r="AU383" s="488"/>
      <c r="AV383" s="488"/>
      <c r="AW383" s="488"/>
      <c r="AX383" s="488"/>
      <c r="AY383" s="488"/>
      <c r="AZ383" s="488"/>
      <c r="BA383" s="488"/>
      <c r="BB383" s="488"/>
      <c r="BC383" s="488"/>
      <c r="BD383" s="488"/>
      <c r="BE383" s="488"/>
      <c r="BF383" s="488"/>
      <c r="BG383" s="488"/>
    </row>
    <row r="384" spans="1:59" hidden="1" outlineLevel="1">
      <c r="A384" s="405">
        <f t="shared" si="59"/>
        <v>368</v>
      </c>
      <c r="B384" s="497"/>
      <c r="C384" s="498"/>
      <c r="D384" s="407" t="s">
        <v>294</v>
      </c>
      <c r="E384" s="407">
        <v>2</v>
      </c>
      <c r="F384" s="500"/>
      <c r="G384" s="417"/>
      <c r="H384" s="418"/>
      <c r="I384" s="418">
        <f>'СМР Приняты СК П7'!I384</f>
        <v>0</v>
      </c>
      <c r="J384" s="418" t="s">
        <v>867</v>
      </c>
      <c r="K384" s="418" t="s">
        <v>294</v>
      </c>
      <c r="L384" s="418">
        <v>1</v>
      </c>
      <c r="M384" s="418"/>
      <c r="N384" s="418"/>
      <c r="O384" s="418"/>
      <c r="P384" s="418"/>
      <c r="Q384" s="418"/>
      <c r="R384" s="418"/>
      <c r="S384" s="418"/>
      <c r="T384" s="418"/>
      <c r="U384" s="418"/>
      <c r="V384" s="418"/>
      <c r="W384" s="418"/>
      <c r="X384" s="418"/>
      <c r="Y384" s="418"/>
      <c r="Z384" s="419">
        <f t="shared" si="63"/>
        <v>0</v>
      </c>
      <c r="AA384" s="420">
        <f t="shared" si="58"/>
        <v>0</v>
      </c>
      <c r="AB384" s="413">
        <f t="shared" si="65"/>
        <v>2</v>
      </c>
      <c r="AC384" s="414"/>
      <c r="AD384" s="695">
        <f t="shared" si="60"/>
        <v>0</v>
      </c>
      <c r="AE384" s="474">
        <f t="shared" si="61"/>
        <v>0</v>
      </c>
      <c r="AF384" s="475">
        <f t="shared" si="62"/>
        <v>0</v>
      </c>
      <c r="AG384" s="487"/>
      <c r="AH384" s="488"/>
      <c r="AI384" s="488"/>
      <c r="AJ384" s="488"/>
      <c r="AK384" s="488"/>
      <c r="AL384" s="488"/>
      <c r="AM384" s="488"/>
      <c r="AN384" s="488"/>
      <c r="AO384" s="488"/>
      <c r="AP384" s="488"/>
      <c r="AQ384" s="488"/>
      <c r="AR384" s="488"/>
      <c r="AS384" s="488"/>
      <c r="AT384" s="488"/>
      <c r="AU384" s="488"/>
      <c r="AV384" s="488"/>
      <c r="AW384" s="488"/>
      <c r="AX384" s="488"/>
      <c r="AY384" s="488"/>
      <c r="AZ384" s="488"/>
      <c r="BA384" s="488"/>
      <c r="BB384" s="488"/>
      <c r="BC384" s="488"/>
      <c r="BD384" s="488"/>
      <c r="BE384" s="488"/>
      <c r="BF384" s="488"/>
      <c r="BG384" s="488"/>
    </row>
    <row r="385" spans="1:59" ht="30" hidden="1" outlineLevel="1">
      <c r="A385" s="405">
        <f t="shared" si="59"/>
        <v>369</v>
      </c>
      <c r="B385" s="497" t="s">
        <v>185</v>
      </c>
      <c r="C385" s="498" t="s">
        <v>186</v>
      </c>
      <c r="D385" s="407" t="s">
        <v>294</v>
      </c>
      <c r="E385" s="407">
        <v>2</v>
      </c>
      <c r="F385" s="500"/>
      <c r="G385" s="417"/>
      <c r="H385" s="418"/>
      <c r="I385" s="418">
        <f>'СМР Приняты СК П7'!I385</f>
        <v>0.76300000000000001</v>
      </c>
      <c r="J385" s="418"/>
      <c r="K385" s="418"/>
      <c r="L385" s="418">
        <v>2</v>
      </c>
      <c r="M385" s="418"/>
      <c r="N385" s="418"/>
      <c r="O385" s="418"/>
      <c r="P385" s="418"/>
      <c r="Q385" s="418"/>
      <c r="R385" s="418"/>
      <c r="S385" s="418"/>
      <c r="T385" s="418"/>
      <c r="U385" s="418"/>
      <c r="V385" s="418"/>
      <c r="W385" s="418"/>
      <c r="X385" s="418"/>
      <c r="Y385" s="418"/>
      <c r="Z385" s="419">
        <f t="shared" si="63"/>
        <v>0</v>
      </c>
      <c r="AA385" s="420"/>
      <c r="AB385" s="413">
        <f t="shared" si="65"/>
        <v>2</v>
      </c>
      <c r="AC385" s="414"/>
      <c r="AD385" s="695">
        <f t="shared" si="60"/>
        <v>0</v>
      </c>
      <c r="AE385" s="474">
        <f t="shared" si="61"/>
        <v>0</v>
      </c>
      <c r="AF385" s="475">
        <f t="shared" si="62"/>
        <v>0</v>
      </c>
      <c r="AG385" s="487"/>
      <c r="AH385" s="488"/>
      <c r="AI385" s="488"/>
      <c r="AJ385" s="488"/>
      <c r="AK385" s="488"/>
      <c r="AL385" s="488"/>
      <c r="AM385" s="488"/>
      <c r="AN385" s="488"/>
      <c r="AO385" s="488"/>
      <c r="AP385" s="488"/>
      <c r="AQ385" s="488"/>
      <c r="AR385" s="488"/>
      <c r="AS385" s="488"/>
      <c r="AT385" s="488"/>
      <c r="AU385" s="488"/>
      <c r="AV385" s="488"/>
      <c r="AW385" s="488"/>
      <c r="AX385" s="488"/>
      <c r="AY385" s="488"/>
      <c r="AZ385" s="488"/>
      <c r="BA385" s="488"/>
      <c r="BB385" s="488"/>
      <c r="BC385" s="488"/>
      <c r="BD385" s="488"/>
      <c r="BE385" s="488"/>
      <c r="BF385" s="488"/>
      <c r="BG385" s="488"/>
    </row>
    <row r="386" spans="1:59" ht="30" hidden="1" outlineLevel="1">
      <c r="A386" s="405">
        <f t="shared" si="59"/>
        <v>370</v>
      </c>
      <c r="B386" s="497" t="s">
        <v>155</v>
      </c>
      <c r="C386" s="498" t="s">
        <v>156</v>
      </c>
      <c r="D386" s="407" t="s">
        <v>294</v>
      </c>
      <c r="E386" s="407">
        <v>1</v>
      </c>
      <c r="F386" s="500"/>
      <c r="G386" s="417"/>
      <c r="H386" s="418"/>
      <c r="I386" s="418">
        <f>'СМР Приняты СК П7'!I386</f>
        <v>0.72099999999999997</v>
      </c>
      <c r="J386" s="418"/>
      <c r="K386" s="418"/>
      <c r="L386" s="418"/>
      <c r="M386" s="418"/>
      <c r="N386" s="418"/>
      <c r="O386" s="418"/>
      <c r="P386" s="418"/>
      <c r="Q386" s="418"/>
      <c r="R386" s="418"/>
      <c r="S386" s="418"/>
      <c r="T386" s="418"/>
      <c r="U386" s="418"/>
      <c r="V386" s="418"/>
      <c r="W386" s="418"/>
      <c r="X386" s="418"/>
      <c r="Y386" s="418"/>
      <c r="Z386" s="419">
        <f t="shared" si="63"/>
        <v>0</v>
      </c>
      <c r="AA386" s="420"/>
      <c r="AB386" s="413">
        <f t="shared" si="65"/>
        <v>1</v>
      </c>
      <c r="AC386" s="414"/>
      <c r="AD386" s="695">
        <f t="shared" si="60"/>
        <v>0</v>
      </c>
      <c r="AE386" s="474">
        <f t="shared" si="61"/>
        <v>0</v>
      </c>
      <c r="AF386" s="475">
        <f t="shared" si="62"/>
        <v>0</v>
      </c>
      <c r="AG386" s="487"/>
      <c r="AH386" s="488"/>
      <c r="AI386" s="488"/>
      <c r="AJ386" s="488"/>
      <c r="AK386" s="488"/>
      <c r="AL386" s="488"/>
      <c r="AM386" s="488"/>
      <c r="AN386" s="488"/>
      <c r="AO386" s="488"/>
      <c r="AP386" s="488"/>
      <c r="AQ386" s="488"/>
      <c r="AR386" s="488"/>
      <c r="AS386" s="488"/>
      <c r="AT386" s="488"/>
      <c r="AU386" s="488"/>
      <c r="AV386" s="488"/>
      <c r="AW386" s="488"/>
      <c r="AX386" s="488"/>
      <c r="AY386" s="488"/>
      <c r="AZ386" s="488"/>
      <c r="BA386" s="488"/>
      <c r="BB386" s="488"/>
      <c r="BC386" s="488"/>
      <c r="BD386" s="488"/>
      <c r="BE386" s="488"/>
      <c r="BF386" s="488"/>
      <c r="BG386" s="488"/>
    </row>
    <row r="387" spans="1:59">
      <c r="A387" s="405">
        <f t="shared" si="59"/>
        <v>371</v>
      </c>
      <c r="B387" s="497"/>
      <c r="C387" s="498"/>
      <c r="D387" s="407"/>
      <c r="E387" s="407"/>
      <c r="F387" s="500" t="s">
        <v>868</v>
      </c>
      <c r="G387" s="417"/>
      <c r="H387" s="418"/>
      <c r="I387" s="418">
        <f>'СМР Приняты СК П7'!I387</f>
        <v>0.38200000000000001</v>
      </c>
      <c r="J387" s="418" t="s">
        <v>626</v>
      </c>
      <c r="K387" s="418" t="s">
        <v>294</v>
      </c>
      <c r="L387" s="418"/>
      <c r="M387" s="418"/>
      <c r="N387" s="418"/>
      <c r="O387" s="418"/>
      <c r="P387" s="418"/>
      <c r="Q387" s="418"/>
      <c r="R387" s="418"/>
      <c r="S387" s="418"/>
      <c r="T387" s="418"/>
      <c r="U387" s="418"/>
      <c r="V387" s="418"/>
      <c r="W387" s="418"/>
      <c r="X387" s="418"/>
      <c r="Y387" s="418"/>
      <c r="Z387" s="419">
        <f t="shared" si="63"/>
        <v>0</v>
      </c>
      <c r="AA387" s="420">
        <f t="shared" si="58"/>
        <v>0</v>
      </c>
      <c r="AB387" s="413">
        <f t="shared" si="65"/>
        <v>0</v>
      </c>
      <c r="AC387" s="414"/>
      <c r="AD387" s="695">
        <f t="shared" si="60"/>
        <v>0</v>
      </c>
      <c r="AE387" s="474">
        <f t="shared" si="61"/>
        <v>0</v>
      </c>
      <c r="AF387" s="475">
        <f t="shared" si="62"/>
        <v>0</v>
      </c>
      <c r="AG387" s="487"/>
      <c r="AH387" s="488"/>
      <c r="AI387" s="488"/>
      <c r="AJ387" s="488"/>
      <c r="AK387" s="488"/>
      <c r="AL387" s="488"/>
      <c r="AM387" s="488"/>
      <c r="AN387" s="488"/>
      <c r="AO387" s="488"/>
      <c r="AP387" s="488"/>
      <c r="AQ387" s="488"/>
      <c r="AR387" s="488"/>
      <c r="AS387" s="488"/>
      <c r="AT387" s="488"/>
      <c r="AU387" s="488"/>
      <c r="AV387" s="488"/>
      <c r="AW387" s="488"/>
      <c r="AX387" s="488"/>
      <c r="AY387" s="488"/>
      <c r="AZ387" s="488"/>
      <c r="BA387" s="488"/>
      <c r="BB387" s="488"/>
      <c r="BC387" s="488"/>
      <c r="BD387" s="488"/>
      <c r="BE387" s="488"/>
      <c r="BF387" s="488"/>
      <c r="BG387" s="488"/>
    </row>
    <row r="388" spans="1:59" ht="30" collapsed="1">
      <c r="A388" s="405">
        <f t="shared" si="59"/>
        <v>372</v>
      </c>
      <c r="B388" s="497"/>
      <c r="C388" s="498"/>
      <c r="D388" s="407"/>
      <c r="E388" s="407"/>
      <c r="F388" s="500" t="s">
        <v>818</v>
      </c>
      <c r="G388" s="417" t="s">
        <v>291</v>
      </c>
      <c r="H388" s="418">
        <v>575</v>
      </c>
      <c r="I388" s="418">
        <f>'СМР Приняты СК П7'!I388</f>
        <v>0.17100000000000001</v>
      </c>
      <c r="J388" s="418" t="s">
        <v>819</v>
      </c>
      <c r="K388" s="418" t="s">
        <v>291</v>
      </c>
      <c r="L388" s="418">
        <v>1</v>
      </c>
      <c r="M388" s="418"/>
      <c r="N388" s="418"/>
      <c r="O388" s="418"/>
      <c r="P388" s="418"/>
      <c r="Q388" s="418"/>
      <c r="R388" s="418"/>
      <c r="S388" s="418"/>
      <c r="T388" s="418"/>
      <c r="U388" s="418"/>
      <c r="V388" s="418"/>
      <c r="W388" s="418"/>
      <c r="X388" s="418"/>
      <c r="Y388" s="418"/>
      <c r="Z388" s="419">
        <f t="shared" si="63"/>
        <v>0</v>
      </c>
      <c r="AA388" s="420">
        <f t="shared" si="58"/>
        <v>575</v>
      </c>
      <c r="AB388" s="413">
        <f t="shared" si="65"/>
        <v>0</v>
      </c>
      <c r="AC388" s="414"/>
      <c r="AD388" s="695">
        <f t="shared" si="60"/>
        <v>0</v>
      </c>
      <c r="AE388" s="474">
        <f t="shared" si="61"/>
        <v>0</v>
      </c>
      <c r="AF388" s="475">
        <f t="shared" si="62"/>
        <v>0</v>
      </c>
      <c r="AG388" s="487"/>
      <c r="AH388" s="488"/>
      <c r="AI388" s="488"/>
      <c r="AJ388" s="488"/>
      <c r="AK388" s="488"/>
      <c r="AL388" s="488"/>
      <c r="AM388" s="488"/>
      <c r="AN388" s="488"/>
      <c r="AO388" s="488"/>
      <c r="AP388" s="488"/>
      <c r="AQ388" s="488"/>
      <c r="AR388" s="488"/>
      <c r="AS388" s="488"/>
      <c r="AT388" s="488"/>
      <c r="AU388" s="488"/>
      <c r="AV388" s="488"/>
      <c r="AW388" s="488"/>
      <c r="AX388" s="488"/>
      <c r="AY388" s="488"/>
      <c r="AZ388" s="488"/>
      <c r="BA388" s="488"/>
      <c r="BB388" s="488"/>
      <c r="BC388" s="488"/>
      <c r="BD388" s="488"/>
      <c r="BE388" s="488"/>
      <c r="BF388" s="488"/>
      <c r="BG388" s="488"/>
    </row>
    <row r="389" spans="1:59" s="190" customFormat="1" ht="30" hidden="1" outlineLevel="1">
      <c r="A389" s="453">
        <f t="shared" si="59"/>
        <v>373</v>
      </c>
      <c r="B389" s="497" t="s">
        <v>189</v>
      </c>
      <c r="C389" s="498" t="s">
        <v>190</v>
      </c>
      <c r="D389" s="407" t="s">
        <v>291</v>
      </c>
      <c r="E389" s="407">
        <v>6</v>
      </c>
      <c r="F389" s="498"/>
      <c r="G389" s="407"/>
      <c r="H389" s="430"/>
      <c r="I389" s="430">
        <f>'СМР Приняты СК П7'!I389</f>
        <v>0.56000000000000005</v>
      </c>
      <c r="J389" s="430"/>
      <c r="K389" s="430"/>
      <c r="L389" s="430">
        <v>575</v>
      </c>
      <c r="M389" s="430"/>
      <c r="N389" s="430"/>
      <c r="O389" s="430"/>
      <c r="P389" s="430"/>
      <c r="Q389" s="430"/>
      <c r="R389" s="430"/>
      <c r="S389" s="430"/>
      <c r="T389" s="430"/>
      <c r="U389" s="430"/>
      <c r="V389" s="430"/>
      <c r="W389" s="430"/>
      <c r="X389" s="430"/>
      <c r="Y389" s="430"/>
      <c r="Z389" s="440">
        <f t="shared" si="63"/>
        <v>0</v>
      </c>
      <c r="AA389" s="441"/>
      <c r="AB389" s="413">
        <f t="shared" si="65"/>
        <v>6</v>
      </c>
      <c r="AC389" s="442"/>
      <c r="AD389" s="700">
        <f t="shared" si="60"/>
        <v>0</v>
      </c>
      <c r="AE389" s="474">
        <f t="shared" si="61"/>
        <v>0</v>
      </c>
      <c r="AF389" s="482">
        <f t="shared" si="62"/>
        <v>0</v>
      </c>
      <c r="AG389" s="495"/>
      <c r="AH389" s="496"/>
      <c r="AI389" s="496"/>
      <c r="AJ389" s="496"/>
      <c r="AK389" s="496"/>
      <c r="AL389" s="496"/>
      <c r="AM389" s="496"/>
      <c r="AN389" s="496"/>
      <c r="AO389" s="496"/>
      <c r="AP389" s="496"/>
      <c r="AQ389" s="496"/>
      <c r="AR389" s="496"/>
      <c r="AS389" s="496"/>
      <c r="AT389" s="496"/>
      <c r="AU389" s="496"/>
      <c r="AV389" s="496"/>
      <c r="AW389" s="496"/>
      <c r="AX389" s="496"/>
      <c r="AY389" s="496"/>
      <c r="AZ389" s="496"/>
      <c r="BA389" s="496"/>
      <c r="BB389" s="496"/>
      <c r="BC389" s="496"/>
      <c r="BD389" s="496"/>
      <c r="BE389" s="496"/>
      <c r="BF389" s="496"/>
      <c r="BG389" s="496"/>
    </row>
    <row r="390" spans="1:59" s="190" customFormat="1" ht="30" hidden="1" outlineLevel="1">
      <c r="A390" s="453">
        <f t="shared" si="59"/>
        <v>374</v>
      </c>
      <c r="B390" s="497" t="s">
        <v>191</v>
      </c>
      <c r="C390" s="498" t="s">
        <v>192</v>
      </c>
      <c r="D390" s="407" t="s">
        <v>291</v>
      </c>
      <c r="E390" s="407">
        <v>6</v>
      </c>
      <c r="F390" s="498"/>
      <c r="G390" s="407"/>
      <c r="H390" s="430"/>
      <c r="I390" s="430">
        <f>'СМР Приняты СК П7'!I390</f>
        <v>0.152</v>
      </c>
      <c r="J390" s="430"/>
      <c r="K390" s="430"/>
      <c r="L390" s="430"/>
      <c r="M390" s="430"/>
      <c r="N390" s="430"/>
      <c r="O390" s="430"/>
      <c r="P390" s="430"/>
      <c r="Q390" s="430"/>
      <c r="R390" s="430"/>
      <c r="S390" s="430"/>
      <c r="T390" s="430"/>
      <c r="U390" s="430"/>
      <c r="V390" s="430"/>
      <c r="W390" s="430"/>
      <c r="X390" s="430"/>
      <c r="Y390" s="430"/>
      <c r="Z390" s="440">
        <f t="shared" si="63"/>
        <v>0</v>
      </c>
      <c r="AA390" s="441"/>
      <c r="AB390" s="413">
        <f t="shared" si="65"/>
        <v>6</v>
      </c>
      <c r="AC390" s="442"/>
      <c r="AD390" s="700">
        <f t="shared" si="60"/>
        <v>0</v>
      </c>
      <c r="AE390" s="474">
        <f t="shared" si="61"/>
        <v>0</v>
      </c>
      <c r="AF390" s="482">
        <f t="shared" si="62"/>
        <v>0</v>
      </c>
      <c r="AG390" s="495"/>
      <c r="AH390" s="496"/>
      <c r="AI390" s="496"/>
      <c r="AJ390" s="496"/>
      <c r="AK390" s="496"/>
      <c r="AL390" s="496"/>
      <c r="AM390" s="496"/>
      <c r="AN390" s="496"/>
      <c r="AO390" s="496"/>
      <c r="AP390" s="496"/>
      <c r="AQ390" s="496"/>
      <c r="AR390" s="496"/>
      <c r="AS390" s="496"/>
      <c r="AT390" s="496"/>
      <c r="AU390" s="496"/>
      <c r="AV390" s="496"/>
      <c r="AW390" s="496"/>
      <c r="AX390" s="496"/>
      <c r="AY390" s="496"/>
      <c r="AZ390" s="496"/>
      <c r="BA390" s="496"/>
      <c r="BB390" s="496"/>
      <c r="BC390" s="496"/>
      <c r="BD390" s="496"/>
      <c r="BE390" s="496"/>
      <c r="BF390" s="496"/>
      <c r="BG390" s="496"/>
    </row>
    <row r="391" spans="1:59" s="190" customFormat="1" hidden="1" outlineLevel="1">
      <c r="A391" s="453">
        <f t="shared" si="59"/>
        <v>375</v>
      </c>
      <c r="B391" s="497" t="s">
        <v>158</v>
      </c>
      <c r="C391" s="498" t="s">
        <v>159</v>
      </c>
      <c r="D391" s="407" t="s">
        <v>291</v>
      </c>
      <c r="E391" s="407">
        <v>50</v>
      </c>
      <c r="F391" s="498"/>
      <c r="G391" s="407"/>
      <c r="H391" s="430"/>
      <c r="I391" s="430">
        <f>'СМР Приняты СК П7'!I391</f>
        <v>0.63</v>
      </c>
      <c r="J391" s="430"/>
      <c r="K391" s="430"/>
      <c r="L391" s="430"/>
      <c r="M391" s="430"/>
      <c r="N391" s="430"/>
      <c r="O391" s="430"/>
      <c r="P391" s="430"/>
      <c r="Q391" s="430"/>
      <c r="R391" s="430"/>
      <c r="S391" s="430"/>
      <c r="T391" s="430"/>
      <c r="U391" s="430"/>
      <c r="V391" s="430"/>
      <c r="W391" s="430"/>
      <c r="X391" s="430"/>
      <c r="Y391" s="430"/>
      <c r="Z391" s="440">
        <f t="shared" si="63"/>
        <v>0</v>
      </c>
      <c r="AA391" s="441"/>
      <c r="AB391" s="413">
        <f t="shared" si="65"/>
        <v>50</v>
      </c>
      <c r="AC391" s="442"/>
      <c r="AD391" s="700">
        <f t="shared" si="60"/>
        <v>0</v>
      </c>
      <c r="AE391" s="474">
        <f t="shared" si="61"/>
        <v>0</v>
      </c>
      <c r="AF391" s="482">
        <f t="shared" si="62"/>
        <v>0</v>
      </c>
      <c r="AG391" s="495"/>
      <c r="AH391" s="496"/>
      <c r="AI391" s="496"/>
      <c r="AJ391" s="496"/>
      <c r="AK391" s="496"/>
      <c r="AL391" s="496"/>
      <c r="AM391" s="496"/>
      <c r="AN391" s="496"/>
      <c r="AO391" s="496"/>
      <c r="AP391" s="496"/>
      <c r="AQ391" s="496"/>
      <c r="AR391" s="496"/>
      <c r="AS391" s="496"/>
      <c r="AT391" s="496"/>
      <c r="AU391" s="496"/>
      <c r="AV391" s="496"/>
      <c r="AW391" s="496"/>
      <c r="AX391" s="496"/>
      <c r="AY391" s="496"/>
      <c r="AZ391" s="496"/>
      <c r="BA391" s="496"/>
      <c r="BB391" s="496"/>
      <c r="BC391" s="496"/>
      <c r="BD391" s="496"/>
      <c r="BE391" s="496"/>
      <c r="BF391" s="496"/>
      <c r="BG391" s="496"/>
    </row>
    <row r="392" spans="1:59" s="190" customFormat="1" ht="30" hidden="1" outlineLevel="1">
      <c r="A392" s="453">
        <f t="shared" si="59"/>
        <v>376</v>
      </c>
      <c r="B392" s="497" t="s">
        <v>160</v>
      </c>
      <c r="C392" s="498" t="s">
        <v>1026</v>
      </c>
      <c r="D392" s="407" t="s">
        <v>291</v>
      </c>
      <c r="E392" s="407">
        <v>410</v>
      </c>
      <c r="F392" s="498"/>
      <c r="G392" s="407"/>
      <c r="H392" s="430"/>
      <c r="I392" s="430">
        <f>'СМР Приняты СК П7'!I392</f>
        <v>0.59899999999999998</v>
      </c>
      <c r="J392" s="430"/>
      <c r="K392" s="430"/>
      <c r="L392" s="430"/>
      <c r="M392" s="430"/>
      <c r="N392" s="430"/>
      <c r="O392" s="430"/>
      <c r="P392" s="430"/>
      <c r="Q392" s="430"/>
      <c r="R392" s="430"/>
      <c r="S392" s="430"/>
      <c r="T392" s="430"/>
      <c r="U392" s="430"/>
      <c r="V392" s="430"/>
      <c r="W392" s="430"/>
      <c r="X392" s="430"/>
      <c r="Y392" s="430"/>
      <c r="Z392" s="440">
        <f t="shared" si="63"/>
        <v>0</v>
      </c>
      <c r="AA392" s="441"/>
      <c r="AB392" s="413">
        <f t="shared" si="65"/>
        <v>410</v>
      </c>
      <c r="AC392" s="442"/>
      <c r="AD392" s="700">
        <f t="shared" si="60"/>
        <v>0</v>
      </c>
      <c r="AE392" s="474">
        <f t="shared" si="61"/>
        <v>0</v>
      </c>
      <c r="AF392" s="482">
        <f t="shared" si="62"/>
        <v>0</v>
      </c>
      <c r="AG392" s="495"/>
      <c r="AH392" s="496"/>
      <c r="AI392" s="496"/>
      <c r="AJ392" s="496"/>
      <c r="AK392" s="496"/>
      <c r="AL392" s="496"/>
      <c r="AM392" s="496"/>
      <c r="AN392" s="496"/>
      <c r="AO392" s="496"/>
      <c r="AP392" s="496"/>
      <c r="AQ392" s="496"/>
      <c r="AR392" s="496"/>
      <c r="AS392" s="496"/>
      <c r="AT392" s="496"/>
      <c r="AU392" s="496"/>
      <c r="AV392" s="496"/>
      <c r="AW392" s="496"/>
      <c r="AX392" s="496"/>
      <c r="AY392" s="496"/>
      <c r="AZ392" s="496"/>
      <c r="BA392" s="496"/>
      <c r="BB392" s="496"/>
      <c r="BC392" s="496"/>
      <c r="BD392" s="496"/>
      <c r="BE392" s="496"/>
      <c r="BF392" s="496"/>
      <c r="BG392" s="496"/>
    </row>
    <row r="393" spans="1:59" s="190" customFormat="1" hidden="1" outlineLevel="1">
      <c r="A393" s="453">
        <f t="shared" si="59"/>
        <v>377</v>
      </c>
      <c r="B393" s="497" t="s">
        <v>1027</v>
      </c>
      <c r="C393" s="498" t="s">
        <v>161</v>
      </c>
      <c r="D393" s="407" t="s">
        <v>291</v>
      </c>
      <c r="E393" s="407">
        <v>410</v>
      </c>
      <c r="F393" s="498"/>
      <c r="G393" s="407"/>
      <c r="H393" s="430"/>
      <c r="I393" s="430">
        <f>'СМР Приняты СК П7'!I393</f>
        <v>0.129</v>
      </c>
      <c r="J393" s="430"/>
      <c r="K393" s="430"/>
      <c r="L393" s="430"/>
      <c r="M393" s="430"/>
      <c r="N393" s="430"/>
      <c r="O393" s="430"/>
      <c r="P393" s="430"/>
      <c r="Q393" s="430"/>
      <c r="R393" s="430"/>
      <c r="S393" s="430"/>
      <c r="T393" s="430"/>
      <c r="U393" s="430"/>
      <c r="V393" s="430"/>
      <c r="W393" s="430"/>
      <c r="X393" s="430"/>
      <c r="Y393" s="430"/>
      <c r="Z393" s="440">
        <f t="shared" si="63"/>
        <v>0</v>
      </c>
      <c r="AA393" s="441"/>
      <c r="AB393" s="413">
        <f t="shared" si="65"/>
        <v>410</v>
      </c>
      <c r="AC393" s="442"/>
      <c r="AD393" s="700">
        <f t="shared" si="60"/>
        <v>0</v>
      </c>
      <c r="AE393" s="474">
        <f t="shared" si="61"/>
        <v>0</v>
      </c>
      <c r="AF393" s="482">
        <f t="shared" si="62"/>
        <v>0</v>
      </c>
      <c r="AG393" s="495"/>
      <c r="AH393" s="496"/>
      <c r="AI393" s="496"/>
      <c r="AJ393" s="496"/>
      <c r="AK393" s="496"/>
      <c r="AL393" s="496"/>
      <c r="AM393" s="496"/>
      <c r="AN393" s="496"/>
      <c r="AO393" s="496"/>
      <c r="AP393" s="496"/>
      <c r="AQ393" s="496"/>
      <c r="AR393" s="496"/>
      <c r="AS393" s="496"/>
      <c r="AT393" s="496"/>
      <c r="AU393" s="496"/>
      <c r="AV393" s="496"/>
      <c r="AW393" s="496"/>
      <c r="AX393" s="496"/>
      <c r="AY393" s="496"/>
      <c r="AZ393" s="496"/>
      <c r="BA393" s="496"/>
      <c r="BB393" s="496"/>
      <c r="BC393" s="496"/>
      <c r="BD393" s="496"/>
      <c r="BE393" s="496"/>
      <c r="BF393" s="496"/>
      <c r="BG393" s="496"/>
    </row>
    <row r="394" spans="1:59" s="190" customFormat="1" ht="45" hidden="1" outlineLevel="1">
      <c r="A394" s="453">
        <f t="shared" si="59"/>
        <v>378</v>
      </c>
      <c r="B394" s="497" t="s">
        <v>1047</v>
      </c>
      <c r="C394" s="498" t="s">
        <v>1048</v>
      </c>
      <c r="D394" s="407" t="s">
        <v>291</v>
      </c>
      <c r="E394" s="407">
        <v>500</v>
      </c>
      <c r="F394" s="498"/>
      <c r="G394" s="407"/>
      <c r="H394" s="430"/>
      <c r="I394" s="430">
        <f>'СМР Приняты СК П7'!I394</f>
        <v>0.17499999999999999</v>
      </c>
      <c r="J394" s="430"/>
      <c r="K394" s="430"/>
      <c r="L394" s="430"/>
      <c r="M394" s="430"/>
      <c r="N394" s="430"/>
      <c r="O394" s="430"/>
      <c r="P394" s="430"/>
      <c r="Q394" s="430"/>
      <c r="R394" s="430"/>
      <c r="S394" s="430"/>
      <c r="T394" s="430"/>
      <c r="U394" s="430"/>
      <c r="V394" s="430"/>
      <c r="W394" s="430"/>
      <c r="X394" s="430"/>
      <c r="Y394" s="430"/>
      <c r="Z394" s="440">
        <f t="shared" si="63"/>
        <v>0</v>
      </c>
      <c r="AA394" s="441"/>
      <c r="AB394" s="413">
        <f t="shared" si="65"/>
        <v>500</v>
      </c>
      <c r="AC394" s="442"/>
      <c r="AD394" s="700">
        <f t="shared" si="60"/>
        <v>0</v>
      </c>
      <c r="AE394" s="474">
        <f t="shared" si="61"/>
        <v>0</v>
      </c>
      <c r="AF394" s="482">
        <f t="shared" si="62"/>
        <v>0</v>
      </c>
      <c r="AG394" s="495"/>
      <c r="AH394" s="496"/>
      <c r="AI394" s="496"/>
      <c r="AJ394" s="496"/>
      <c r="AK394" s="496"/>
      <c r="AL394" s="496"/>
      <c r="AM394" s="496"/>
      <c r="AN394" s="496"/>
      <c r="AO394" s="496"/>
      <c r="AP394" s="496"/>
      <c r="AQ394" s="496"/>
      <c r="AR394" s="496"/>
      <c r="AS394" s="496"/>
      <c r="AT394" s="496"/>
      <c r="AU394" s="496"/>
      <c r="AV394" s="496"/>
      <c r="AW394" s="496"/>
      <c r="AX394" s="496"/>
      <c r="AY394" s="496"/>
      <c r="AZ394" s="496"/>
      <c r="BA394" s="496"/>
      <c r="BB394" s="496"/>
      <c r="BC394" s="496"/>
      <c r="BD394" s="496"/>
      <c r="BE394" s="496"/>
      <c r="BF394" s="496"/>
      <c r="BG394" s="496"/>
    </row>
    <row r="395" spans="1:59" s="762" customFormat="1">
      <c r="A395" s="453"/>
      <c r="B395" s="497"/>
      <c r="C395" s="498"/>
      <c r="D395" s="407"/>
      <c r="E395" s="407"/>
      <c r="F395" s="745" t="s">
        <v>1191</v>
      </c>
      <c r="G395" s="407"/>
      <c r="H395" s="430"/>
      <c r="I395" s="430"/>
      <c r="J395" s="430"/>
      <c r="K395" s="430"/>
      <c r="L395" s="430"/>
      <c r="M395" s="430"/>
      <c r="N395" s="430"/>
      <c r="O395" s="430"/>
      <c r="P395" s="430"/>
      <c r="Q395" s="430"/>
      <c r="R395" s="430"/>
      <c r="S395" s="430"/>
      <c r="T395" s="430"/>
      <c r="U395" s="430"/>
      <c r="V395" s="430"/>
      <c r="W395" s="430"/>
      <c r="X395" s="430"/>
      <c r="Y395" s="430"/>
      <c r="Z395" s="765"/>
      <c r="AA395" s="441"/>
      <c r="AB395" s="413"/>
      <c r="AC395" s="442"/>
      <c r="AD395" s="700"/>
      <c r="AE395" s="474"/>
      <c r="AF395" s="482"/>
      <c r="AG395" s="495"/>
      <c r="AH395" s="496"/>
      <c r="AI395" s="496"/>
      <c r="AJ395" s="496"/>
      <c r="AK395" s="496"/>
      <c r="AL395" s="496"/>
      <c r="AM395" s="496"/>
      <c r="AN395" s="496"/>
      <c r="AO395" s="496"/>
      <c r="AP395" s="496"/>
      <c r="AQ395" s="496"/>
      <c r="AR395" s="496"/>
      <c r="AS395" s="496"/>
      <c r="AT395" s="496"/>
      <c r="AU395" s="496"/>
      <c r="AV395" s="496"/>
      <c r="AW395" s="496"/>
      <c r="AX395" s="496"/>
      <c r="AY395" s="496"/>
      <c r="AZ395" s="496"/>
      <c r="BA395" s="496"/>
      <c r="BB395" s="496"/>
      <c r="BC395" s="496"/>
      <c r="BD395" s="496"/>
      <c r="BE395" s="496"/>
      <c r="BF395" s="496"/>
      <c r="BG395" s="496"/>
    </row>
    <row r="396" spans="1:59" s="65" customFormat="1">
      <c r="A396" s="397">
        <f>A394+1</f>
        <v>379</v>
      </c>
      <c r="B396" s="501"/>
      <c r="C396" s="502" t="s">
        <v>193</v>
      </c>
      <c r="D396" s="423"/>
      <c r="E396" s="423"/>
      <c r="F396" s="503" t="s">
        <v>193</v>
      </c>
      <c r="G396" s="424"/>
      <c r="H396" s="425"/>
      <c r="I396" s="425"/>
      <c r="J396" s="425"/>
      <c r="K396" s="425"/>
      <c r="L396" s="425"/>
      <c r="M396" s="425"/>
      <c r="N396" s="425"/>
      <c r="O396" s="425"/>
      <c r="P396" s="425"/>
      <c r="Q396" s="425"/>
      <c r="R396" s="425"/>
      <c r="S396" s="425"/>
      <c r="T396" s="425"/>
      <c r="U396" s="425"/>
      <c r="V396" s="425"/>
      <c r="W396" s="425"/>
      <c r="X396" s="425"/>
      <c r="Y396" s="425"/>
      <c r="Z396" s="426"/>
      <c r="AA396" s="427"/>
      <c r="AB396" s="424"/>
      <c r="AC396" s="428"/>
      <c r="AD396" s="697">
        <f t="shared" si="60"/>
        <v>0</v>
      </c>
      <c r="AE396" s="476"/>
      <c r="AF396" s="477"/>
      <c r="AG396" s="485"/>
      <c r="AH396" s="486"/>
      <c r="AI396" s="486"/>
      <c r="AJ396" s="486"/>
      <c r="AK396" s="486"/>
      <c r="AL396" s="486"/>
      <c r="AM396" s="486"/>
      <c r="AN396" s="486"/>
      <c r="AO396" s="486"/>
      <c r="AP396" s="486"/>
      <c r="AQ396" s="486"/>
      <c r="AR396" s="486"/>
      <c r="AS396" s="486"/>
      <c r="AT396" s="486"/>
      <c r="AU396" s="486"/>
      <c r="AV396" s="486"/>
      <c r="AW396" s="486"/>
      <c r="AX396" s="486"/>
      <c r="AY396" s="486"/>
      <c r="AZ396" s="486"/>
      <c r="BA396" s="486"/>
      <c r="BB396" s="486"/>
      <c r="BC396" s="486"/>
      <c r="BD396" s="486"/>
      <c r="BE396" s="486"/>
      <c r="BF396" s="486"/>
      <c r="BG396" s="486"/>
    </row>
    <row r="397" spans="1:59" ht="45">
      <c r="A397" s="405">
        <f t="shared" si="59"/>
        <v>380</v>
      </c>
      <c r="B397" s="497" t="s">
        <v>194</v>
      </c>
      <c r="C397" s="498" t="s">
        <v>195</v>
      </c>
      <c r="D397" s="407" t="s">
        <v>291</v>
      </c>
      <c r="E397" s="407">
        <v>266</v>
      </c>
      <c r="F397" s="499" t="s">
        <v>195</v>
      </c>
      <c r="G397" s="409" t="s">
        <v>291</v>
      </c>
      <c r="H397" s="410">
        <v>266</v>
      </c>
      <c r="I397" s="410">
        <f>'СМР Приняты СК П7'!I397</f>
        <v>0.245</v>
      </c>
      <c r="J397" s="410"/>
      <c r="K397" s="410" t="s">
        <v>291</v>
      </c>
      <c r="L397" s="410"/>
      <c r="M397" s="410"/>
      <c r="N397" s="410"/>
      <c r="O397" s="410"/>
      <c r="P397" s="410"/>
      <c r="Q397" s="410"/>
      <c r="R397" s="410"/>
      <c r="S397" s="410"/>
      <c r="T397" s="410"/>
      <c r="U397" s="410"/>
      <c r="V397" s="410"/>
      <c r="W397" s="410"/>
      <c r="X397" s="410"/>
      <c r="Y397" s="410"/>
      <c r="Z397" s="411">
        <f t="shared" si="63"/>
        <v>0</v>
      </c>
      <c r="AA397" s="412">
        <f t="shared" si="58"/>
        <v>266</v>
      </c>
      <c r="AB397" s="413">
        <f t="shared" ref="AB397:AB400" si="66">E397-Z397</f>
        <v>266</v>
      </c>
      <c r="AC397" s="414"/>
      <c r="AD397" s="695">
        <f t="shared" si="60"/>
        <v>0</v>
      </c>
      <c r="AE397" s="474">
        <f t="shared" si="61"/>
        <v>0</v>
      </c>
      <c r="AF397" s="475">
        <f t="shared" si="62"/>
        <v>0</v>
      </c>
      <c r="AG397" s="487"/>
      <c r="AH397" s="488"/>
      <c r="AI397" s="488"/>
      <c r="AJ397" s="488"/>
      <c r="AK397" s="488"/>
      <c r="AL397" s="488"/>
      <c r="AM397" s="488"/>
      <c r="AN397" s="488"/>
      <c r="AO397" s="488"/>
      <c r="AP397" s="488"/>
      <c r="AQ397" s="488"/>
      <c r="AR397" s="488"/>
      <c r="AS397" s="488"/>
      <c r="AT397" s="488"/>
      <c r="AU397" s="488"/>
      <c r="AV397" s="488"/>
      <c r="AW397" s="488"/>
      <c r="AX397" s="488"/>
      <c r="AY397" s="488"/>
      <c r="AZ397" s="488"/>
      <c r="BA397" s="488"/>
      <c r="BB397" s="488"/>
      <c r="BC397" s="488"/>
      <c r="BD397" s="488"/>
      <c r="BE397" s="488"/>
      <c r="BF397" s="488"/>
      <c r="BG397" s="488"/>
    </row>
    <row r="398" spans="1:59" ht="45">
      <c r="A398" s="405">
        <f t="shared" si="59"/>
        <v>381</v>
      </c>
      <c r="B398" s="497" t="s">
        <v>196</v>
      </c>
      <c r="C398" s="498" t="s">
        <v>197</v>
      </c>
      <c r="D398" s="407" t="s">
        <v>291</v>
      </c>
      <c r="E398" s="407">
        <v>174</v>
      </c>
      <c r="F398" s="499" t="s">
        <v>197</v>
      </c>
      <c r="G398" s="409" t="s">
        <v>291</v>
      </c>
      <c r="H398" s="410">
        <v>174</v>
      </c>
      <c r="I398" s="410">
        <f>'СМР Приняты СК П7'!I398</f>
        <v>0.23300000000000001</v>
      </c>
      <c r="J398" s="410"/>
      <c r="K398" s="410" t="s">
        <v>291</v>
      </c>
      <c r="L398" s="410"/>
      <c r="M398" s="410"/>
      <c r="N398" s="410"/>
      <c r="O398" s="410"/>
      <c r="P398" s="410"/>
      <c r="Q398" s="410"/>
      <c r="R398" s="410"/>
      <c r="S398" s="410"/>
      <c r="T398" s="410"/>
      <c r="U398" s="410"/>
      <c r="V398" s="410"/>
      <c r="W398" s="410"/>
      <c r="X398" s="410"/>
      <c r="Y398" s="410"/>
      <c r="Z398" s="411">
        <f t="shared" si="63"/>
        <v>0</v>
      </c>
      <c r="AA398" s="412">
        <f t="shared" si="58"/>
        <v>174</v>
      </c>
      <c r="AB398" s="413">
        <f t="shared" si="66"/>
        <v>174</v>
      </c>
      <c r="AC398" s="414"/>
      <c r="AD398" s="695">
        <f t="shared" si="60"/>
        <v>0</v>
      </c>
      <c r="AE398" s="474">
        <f t="shared" si="61"/>
        <v>0</v>
      </c>
      <c r="AF398" s="475">
        <f t="shared" si="62"/>
        <v>0</v>
      </c>
      <c r="AG398" s="487"/>
      <c r="AH398" s="488"/>
      <c r="AI398" s="488"/>
      <c r="AJ398" s="488"/>
      <c r="AK398" s="488"/>
      <c r="AL398" s="488"/>
      <c r="AM398" s="488"/>
      <c r="AN398" s="488"/>
      <c r="AO398" s="488"/>
      <c r="AP398" s="488"/>
      <c r="AQ398" s="488"/>
      <c r="AR398" s="488"/>
      <c r="AS398" s="488"/>
      <c r="AT398" s="488"/>
      <c r="AU398" s="488"/>
      <c r="AV398" s="488"/>
      <c r="AW398" s="488"/>
      <c r="AX398" s="488"/>
      <c r="AY398" s="488"/>
      <c r="AZ398" s="488"/>
      <c r="BA398" s="488"/>
      <c r="BB398" s="488"/>
      <c r="BC398" s="488"/>
      <c r="BD398" s="488"/>
      <c r="BE398" s="488"/>
      <c r="BF398" s="488"/>
      <c r="BG398" s="488"/>
    </row>
    <row r="399" spans="1:59" ht="45">
      <c r="A399" s="405">
        <f t="shared" si="59"/>
        <v>382</v>
      </c>
      <c r="B399" s="497" t="s">
        <v>198</v>
      </c>
      <c r="C399" s="498" t="s">
        <v>199</v>
      </c>
      <c r="D399" s="407" t="s">
        <v>291</v>
      </c>
      <c r="E399" s="407">
        <v>46</v>
      </c>
      <c r="F399" s="499" t="s">
        <v>199</v>
      </c>
      <c r="G399" s="409" t="s">
        <v>291</v>
      </c>
      <c r="H399" s="410">
        <v>46</v>
      </c>
      <c r="I399" s="410">
        <f>'СМР Приняты СК П7'!I399</f>
        <v>7.992</v>
      </c>
      <c r="J399" s="418" t="s">
        <v>632</v>
      </c>
      <c r="K399" s="418" t="s">
        <v>291</v>
      </c>
      <c r="L399" s="418"/>
      <c r="M399" s="410"/>
      <c r="N399" s="410"/>
      <c r="O399" s="410"/>
      <c r="P399" s="410"/>
      <c r="Q399" s="410"/>
      <c r="R399" s="410"/>
      <c r="S399" s="410"/>
      <c r="T399" s="410"/>
      <c r="U399" s="410"/>
      <c r="V399" s="410"/>
      <c r="W399" s="410"/>
      <c r="X399" s="410"/>
      <c r="Y399" s="410"/>
      <c r="Z399" s="411">
        <f t="shared" si="63"/>
        <v>0</v>
      </c>
      <c r="AA399" s="412">
        <f t="shared" si="58"/>
        <v>46</v>
      </c>
      <c r="AB399" s="413">
        <f t="shared" si="66"/>
        <v>46</v>
      </c>
      <c r="AC399" s="414"/>
      <c r="AD399" s="695">
        <f t="shared" si="60"/>
        <v>0</v>
      </c>
      <c r="AE399" s="474">
        <f t="shared" si="61"/>
        <v>0</v>
      </c>
      <c r="AF399" s="475">
        <f t="shared" si="62"/>
        <v>0</v>
      </c>
      <c r="AG399" s="487"/>
      <c r="AH399" s="488"/>
      <c r="AI399" s="488"/>
      <c r="AJ399" s="488"/>
      <c r="AK399" s="488"/>
      <c r="AL399" s="488"/>
      <c r="AM399" s="488"/>
      <c r="AN399" s="488"/>
      <c r="AO399" s="488"/>
      <c r="AP399" s="488"/>
      <c r="AQ399" s="488"/>
      <c r="AR399" s="488"/>
      <c r="AS399" s="488"/>
      <c r="AT399" s="488"/>
      <c r="AU399" s="488"/>
      <c r="AV399" s="488"/>
      <c r="AW399" s="488"/>
      <c r="AX399" s="488"/>
      <c r="AY399" s="488"/>
      <c r="AZ399" s="488"/>
      <c r="BA399" s="488"/>
      <c r="BB399" s="488"/>
      <c r="BC399" s="488"/>
      <c r="BD399" s="488"/>
      <c r="BE399" s="488"/>
      <c r="BF399" s="488"/>
      <c r="BG399" s="488"/>
    </row>
    <row r="400" spans="1:59" ht="45">
      <c r="A400" s="405">
        <f t="shared" si="59"/>
        <v>383</v>
      </c>
      <c r="B400" s="497" t="s">
        <v>200</v>
      </c>
      <c r="C400" s="498" t="s">
        <v>201</v>
      </c>
      <c r="D400" s="407" t="s">
        <v>296</v>
      </c>
      <c r="E400" s="407">
        <v>4</v>
      </c>
      <c r="F400" s="499" t="s">
        <v>201</v>
      </c>
      <c r="G400" s="409" t="s">
        <v>296</v>
      </c>
      <c r="H400" s="410">
        <v>4</v>
      </c>
      <c r="I400" s="410">
        <f>'СМР Приняты СК П7'!I400</f>
        <v>1.667</v>
      </c>
      <c r="J400" s="418" t="s">
        <v>633</v>
      </c>
      <c r="K400" s="418" t="s">
        <v>482</v>
      </c>
      <c r="L400" s="418">
        <v>46</v>
      </c>
      <c r="M400" s="410"/>
      <c r="N400" s="410"/>
      <c r="O400" s="410"/>
      <c r="P400" s="410"/>
      <c r="Q400" s="410"/>
      <c r="R400" s="410"/>
      <c r="S400" s="410"/>
      <c r="T400" s="410"/>
      <c r="U400" s="410"/>
      <c r="V400" s="410"/>
      <c r="W400" s="410"/>
      <c r="X400" s="410"/>
      <c r="Y400" s="410"/>
      <c r="Z400" s="411">
        <f t="shared" si="63"/>
        <v>0</v>
      </c>
      <c r="AA400" s="412">
        <f t="shared" si="58"/>
        <v>4</v>
      </c>
      <c r="AB400" s="413">
        <f t="shared" si="66"/>
        <v>4</v>
      </c>
      <c r="AC400" s="414"/>
      <c r="AD400" s="695">
        <f t="shared" si="60"/>
        <v>0</v>
      </c>
      <c r="AE400" s="474">
        <f t="shared" si="61"/>
        <v>0</v>
      </c>
      <c r="AF400" s="475">
        <f t="shared" si="62"/>
        <v>0</v>
      </c>
      <c r="AG400" s="487"/>
      <c r="AH400" s="488"/>
      <c r="AI400" s="488"/>
      <c r="AJ400" s="488"/>
      <c r="AK400" s="488"/>
      <c r="AL400" s="488"/>
      <c r="AM400" s="488"/>
      <c r="AN400" s="488"/>
      <c r="AO400" s="488"/>
      <c r="AP400" s="488"/>
      <c r="AQ400" s="488"/>
      <c r="AR400" s="488"/>
      <c r="AS400" s="488"/>
      <c r="AT400" s="488"/>
      <c r="AU400" s="488"/>
      <c r="AV400" s="488"/>
      <c r="AW400" s="488"/>
      <c r="AX400" s="488"/>
      <c r="AY400" s="488"/>
      <c r="AZ400" s="488"/>
      <c r="BA400" s="488"/>
      <c r="BB400" s="488"/>
      <c r="BC400" s="488"/>
      <c r="BD400" s="488"/>
      <c r="BE400" s="488"/>
      <c r="BF400" s="488"/>
      <c r="BG400" s="488"/>
    </row>
    <row r="401" spans="1:59" s="65" customFormat="1">
      <c r="A401" s="397">
        <f t="shared" si="59"/>
        <v>384</v>
      </c>
      <c r="B401" s="501"/>
      <c r="C401" s="502" t="s">
        <v>202</v>
      </c>
      <c r="D401" s="423"/>
      <c r="E401" s="423"/>
      <c r="F401" s="503" t="s">
        <v>202</v>
      </c>
      <c r="G401" s="424"/>
      <c r="H401" s="425"/>
      <c r="I401" s="425"/>
      <c r="J401" s="425"/>
      <c r="K401" s="425"/>
      <c r="L401" s="425">
        <v>4</v>
      </c>
      <c r="M401" s="425"/>
      <c r="N401" s="425"/>
      <c r="O401" s="425"/>
      <c r="P401" s="425"/>
      <c r="Q401" s="425"/>
      <c r="R401" s="425"/>
      <c r="S401" s="425"/>
      <c r="T401" s="425"/>
      <c r="U401" s="425"/>
      <c r="V401" s="425"/>
      <c r="W401" s="425"/>
      <c r="X401" s="425"/>
      <c r="Y401" s="425"/>
      <c r="Z401" s="426"/>
      <c r="AA401" s="427"/>
      <c r="AB401" s="424"/>
      <c r="AC401" s="428"/>
      <c r="AD401" s="697">
        <f t="shared" si="60"/>
        <v>0</v>
      </c>
      <c r="AE401" s="476"/>
      <c r="AF401" s="477"/>
      <c r="AG401" s="485"/>
      <c r="AH401" s="486"/>
      <c r="AI401" s="486"/>
      <c r="AJ401" s="486"/>
      <c r="AK401" s="486"/>
      <c r="AL401" s="486"/>
      <c r="AM401" s="486"/>
      <c r="AN401" s="486"/>
      <c r="AO401" s="486"/>
      <c r="AP401" s="486"/>
      <c r="AQ401" s="486"/>
      <c r="AR401" s="486"/>
      <c r="AS401" s="486"/>
      <c r="AT401" s="486"/>
      <c r="AU401" s="486"/>
      <c r="AV401" s="486"/>
      <c r="AW401" s="486"/>
      <c r="AX401" s="486"/>
      <c r="AY401" s="486"/>
      <c r="AZ401" s="486"/>
      <c r="BA401" s="486"/>
      <c r="BB401" s="486"/>
      <c r="BC401" s="486"/>
      <c r="BD401" s="486"/>
      <c r="BE401" s="486"/>
      <c r="BF401" s="486"/>
      <c r="BG401" s="486"/>
    </row>
    <row r="402" spans="1:59" collapsed="1">
      <c r="A402" s="405">
        <f t="shared" si="59"/>
        <v>385</v>
      </c>
      <c r="B402" s="498" t="s">
        <v>203</v>
      </c>
      <c r="C402" s="498" t="s">
        <v>1049</v>
      </c>
      <c r="D402" s="407" t="s">
        <v>294</v>
      </c>
      <c r="E402" s="407">
        <v>2</v>
      </c>
      <c r="F402" s="499" t="s">
        <v>204</v>
      </c>
      <c r="G402" s="409" t="s">
        <v>294</v>
      </c>
      <c r="H402" s="410">
        <v>3</v>
      </c>
      <c r="I402" s="410">
        <f>'СМР Приняты СК П7'!I402</f>
        <v>23.1</v>
      </c>
      <c r="J402" s="418" t="s">
        <v>869</v>
      </c>
      <c r="K402" s="418" t="s">
        <v>482</v>
      </c>
      <c r="L402" s="418"/>
      <c r="M402" s="410"/>
      <c r="N402" s="410"/>
      <c r="O402" s="410"/>
      <c r="P402" s="410"/>
      <c r="Q402" s="410"/>
      <c r="R402" s="410"/>
      <c r="S402" s="410"/>
      <c r="T402" s="410"/>
      <c r="U402" s="410"/>
      <c r="V402" s="410"/>
      <c r="W402" s="410"/>
      <c r="X402" s="410"/>
      <c r="Y402" s="410"/>
      <c r="Z402" s="411">
        <f t="shared" si="63"/>
        <v>0</v>
      </c>
      <c r="AA402" s="412">
        <f t="shared" si="58"/>
        <v>3</v>
      </c>
      <c r="AB402" s="413">
        <f t="shared" ref="AB402:AB417" si="67">E402-Z402</f>
        <v>2</v>
      </c>
      <c r="AC402" s="414"/>
      <c r="AD402" s="695">
        <f t="shared" si="60"/>
        <v>0</v>
      </c>
      <c r="AE402" s="474">
        <f t="shared" si="61"/>
        <v>0</v>
      </c>
      <c r="AF402" s="475">
        <f t="shared" si="62"/>
        <v>0</v>
      </c>
      <c r="AG402" s="487"/>
      <c r="AH402" s="488"/>
      <c r="AI402" s="488"/>
      <c r="AJ402" s="488"/>
      <c r="AK402" s="488"/>
      <c r="AL402" s="488"/>
      <c r="AM402" s="488"/>
      <c r="AN402" s="488"/>
      <c r="AO402" s="488"/>
      <c r="AP402" s="488"/>
      <c r="AQ402" s="488"/>
      <c r="AR402" s="488"/>
      <c r="AS402" s="488"/>
      <c r="AT402" s="488"/>
      <c r="AU402" s="488"/>
      <c r="AV402" s="488"/>
      <c r="AW402" s="488"/>
      <c r="AX402" s="488"/>
      <c r="AY402" s="488"/>
      <c r="AZ402" s="488"/>
      <c r="BA402" s="488"/>
      <c r="BB402" s="488"/>
      <c r="BC402" s="488"/>
      <c r="BD402" s="488"/>
      <c r="BE402" s="488"/>
      <c r="BF402" s="488"/>
      <c r="BG402" s="488"/>
    </row>
    <row r="403" spans="1:59" hidden="1" outlineLevel="1">
      <c r="A403" s="405">
        <f t="shared" si="59"/>
        <v>386</v>
      </c>
      <c r="B403" s="498"/>
      <c r="C403" s="498"/>
      <c r="D403" s="407"/>
      <c r="E403" s="407"/>
      <c r="F403" s="499"/>
      <c r="G403" s="409"/>
      <c r="H403" s="410"/>
      <c r="I403" s="410">
        <f>'СМР Приняты СК П7'!I403</f>
        <v>0</v>
      </c>
      <c r="J403" s="418" t="s">
        <v>870</v>
      </c>
      <c r="K403" s="418" t="s">
        <v>482</v>
      </c>
      <c r="L403" s="418">
        <v>1</v>
      </c>
      <c r="M403" s="410"/>
      <c r="N403" s="410"/>
      <c r="O403" s="410"/>
      <c r="P403" s="410"/>
      <c r="Q403" s="410"/>
      <c r="R403" s="410"/>
      <c r="S403" s="410"/>
      <c r="T403" s="410"/>
      <c r="U403" s="410"/>
      <c r="V403" s="410"/>
      <c r="W403" s="410"/>
      <c r="X403" s="410"/>
      <c r="Y403" s="410"/>
      <c r="Z403" s="411">
        <f t="shared" si="63"/>
        <v>0</v>
      </c>
      <c r="AA403" s="412">
        <f t="shared" si="58"/>
        <v>0</v>
      </c>
      <c r="AB403" s="413">
        <f t="shared" si="67"/>
        <v>0</v>
      </c>
      <c r="AC403" s="414"/>
      <c r="AD403" s="695">
        <f t="shared" si="60"/>
        <v>0</v>
      </c>
      <c r="AE403" s="474">
        <f t="shared" si="61"/>
        <v>0</v>
      </c>
      <c r="AF403" s="475">
        <f t="shared" si="62"/>
        <v>0</v>
      </c>
      <c r="AG403" s="487"/>
      <c r="AH403" s="488"/>
      <c r="AI403" s="488"/>
      <c r="AJ403" s="488"/>
      <c r="AK403" s="488"/>
      <c r="AL403" s="488"/>
      <c r="AM403" s="488"/>
      <c r="AN403" s="488"/>
      <c r="AO403" s="488"/>
      <c r="AP403" s="488"/>
      <c r="AQ403" s="488"/>
      <c r="AR403" s="488"/>
      <c r="AS403" s="488"/>
      <c r="AT403" s="488"/>
      <c r="AU403" s="488"/>
      <c r="AV403" s="488"/>
      <c r="AW403" s="488"/>
      <c r="AX403" s="488"/>
      <c r="AY403" s="488"/>
      <c r="AZ403" s="488"/>
      <c r="BA403" s="488"/>
      <c r="BB403" s="488"/>
      <c r="BC403" s="488"/>
      <c r="BD403" s="488"/>
      <c r="BE403" s="488"/>
      <c r="BF403" s="488"/>
      <c r="BG403" s="488"/>
    </row>
    <row r="404" spans="1:59" hidden="1" outlineLevel="1">
      <c r="A404" s="405">
        <f t="shared" ref="A404:A469" si="68">A403+1</f>
        <v>387</v>
      </c>
      <c r="B404" s="498"/>
      <c r="C404" s="498"/>
      <c r="D404" s="407"/>
      <c r="E404" s="407"/>
      <c r="F404" s="500"/>
      <c r="G404" s="417"/>
      <c r="H404" s="418"/>
      <c r="I404" s="418">
        <f>'СМР Приняты СК П7'!I404</f>
        <v>0</v>
      </c>
      <c r="J404" s="418" t="s">
        <v>871</v>
      </c>
      <c r="K404" s="418" t="s">
        <v>482</v>
      </c>
      <c r="L404" s="418">
        <v>1</v>
      </c>
      <c r="M404" s="410"/>
      <c r="N404" s="410"/>
      <c r="O404" s="410"/>
      <c r="P404" s="410"/>
      <c r="Q404" s="410"/>
      <c r="R404" s="410"/>
      <c r="S404" s="410"/>
      <c r="T404" s="410"/>
      <c r="U404" s="410"/>
      <c r="V404" s="410"/>
      <c r="W404" s="410"/>
      <c r="X404" s="410"/>
      <c r="Y404" s="410"/>
      <c r="Z404" s="411">
        <f t="shared" si="63"/>
        <v>0</v>
      </c>
      <c r="AA404" s="412"/>
      <c r="AB404" s="413">
        <f t="shared" si="67"/>
        <v>0</v>
      </c>
      <c r="AC404" s="414"/>
      <c r="AD404" s="695">
        <f t="shared" ref="AD404:AD469" si="69">AE404*I404</f>
        <v>0</v>
      </c>
      <c r="AE404" s="474">
        <f t="shared" ref="AE404:AE469" si="70">SUM(AG404:BG404)</f>
        <v>0</v>
      </c>
      <c r="AF404" s="475">
        <f t="shared" ref="AF404:AF469" si="71">Z404-AE404</f>
        <v>0</v>
      </c>
      <c r="AG404" s="487"/>
      <c r="AH404" s="488"/>
      <c r="AI404" s="488"/>
      <c r="AJ404" s="488"/>
      <c r="AK404" s="488"/>
      <c r="AL404" s="488"/>
      <c r="AM404" s="488"/>
      <c r="AN404" s="488"/>
      <c r="AO404" s="488"/>
      <c r="AP404" s="488"/>
      <c r="AQ404" s="488"/>
      <c r="AR404" s="488"/>
      <c r="AS404" s="488"/>
      <c r="AT404" s="488"/>
      <c r="AU404" s="488"/>
      <c r="AV404" s="488"/>
      <c r="AW404" s="488"/>
      <c r="AX404" s="488"/>
      <c r="AY404" s="488"/>
      <c r="AZ404" s="488"/>
      <c r="BA404" s="488"/>
      <c r="BB404" s="488"/>
      <c r="BC404" s="488"/>
      <c r="BD404" s="488"/>
      <c r="BE404" s="488"/>
      <c r="BF404" s="488"/>
      <c r="BG404" s="488"/>
    </row>
    <row r="405" spans="1:59" ht="30" collapsed="1">
      <c r="A405" s="405">
        <f t="shared" si="68"/>
        <v>388</v>
      </c>
      <c r="B405" s="498"/>
      <c r="C405" s="498"/>
      <c r="D405" s="407"/>
      <c r="E405" s="407"/>
      <c r="F405" s="500" t="s">
        <v>634</v>
      </c>
      <c r="G405" s="417" t="s">
        <v>294</v>
      </c>
      <c r="H405" s="418">
        <v>5</v>
      </c>
      <c r="I405" s="418">
        <f>'СМР Приняты СК П7'!I405</f>
        <v>0.7</v>
      </c>
      <c r="J405" s="418" t="s">
        <v>639</v>
      </c>
      <c r="K405" s="418" t="s">
        <v>482</v>
      </c>
      <c r="L405" s="418">
        <v>1</v>
      </c>
      <c r="M405" s="410"/>
      <c r="N405" s="410"/>
      <c r="O405" s="410"/>
      <c r="P405" s="410"/>
      <c r="Q405" s="410"/>
      <c r="R405" s="410"/>
      <c r="S405" s="410"/>
      <c r="T405" s="410"/>
      <c r="U405" s="410"/>
      <c r="V405" s="410"/>
      <c r="W405" s="410"/>
      <c r="X405" s="410"/>
      <c r="Y405" s="410"/>
      <c r="Z405" s="411">
        <f t="shared" si="63"/>
        <v>0</v>
      </c>
      <c r="AA405" s="412"/>
      <c r="AB405" s="413">
        <f t="shared" si="67"/>
        <v>0</v>
      </c>
      <c r="AC405" s="414"/>
      <c r="AD405" s="695">
        <f t="shared" si="69"/>
        <v>0</v>
      </c>
      <c r="AE405" s="474">
        <f t="shared" si="70"/>
        <v>0</v>
      </c>
      <c r="AF405" s="475">
        <f t="shared" si="71"/>
        <v>0</v>
      </c>
      <c r="AG405" s="487"/>
      <c r="AH405" s="488"/>
      <c r="AI405" s="488"/>
      <c r="AJ405" s="488"/>
      <c r="AK405" s="488"/>
      <c r="AL405" s="488"/>
      <c r="AM405" s="488"/>
      <c r="AN405" s="488"/>
      <c r="AO405" s="488"/>
      <c r="AP405" s="488"/>
      <c r="AQ405" s="488"/>
      <c r="AR405" s="488"/>
      <c r="AS405" s="488"/>
      <c r="AT405" s="488"/>
      <c r="AU405" s="488"/>
      <c r="AV405" s="488"/>
      <c r="AW405" s="488"/>
      <c r="AX405" s="488"/>
      <c r="AY405" s="488"/>
      <c r="AZ405" s="488"/>
      <c r="BA405" s="488"/>
      <c r="BB405" s="488"/>
      <c r="BC405" s="488"/>
      <c r="BD405" s="488"/>
      <c r="BE405" s="488"/>
      <c r="BF405" s="488"/>
      <c r="BG405" s="488"/>
    </row>
    <row r="406" spans="1:59" ht="45" hidden="1" outlineLevel="1">
      <c r="A406" s="405">
        <f t="shared" si="68"/>
        <v>389</v>
      </c>
      <c r="B406" s="498"/>
      <c r="C406" s="498"/>
      <c r="D406" s="407"/>
      <c r="E406" s="407"/>
      <c r="F406" s="500"/>
      <c r="G406" s="417"/>
      <c r="H406" s="418"/>
      <c r="I406" s="418">
        <f>'СМР Приняты СК П7'!I406</f>
        <v>0</v>
      </c>
      <c r="J406" s="418" t="s">
        <v>872</v>
      </c>
      <c r="K406" s="418" t="s">
        <v>482</v>
      </c>
      <c r="L406" s="418">
        <v>3</v>
      </c>
      <c r="M406" s="410"/>
      <c r="N406" s="410"/>
      <c r="O406" s="410"/>
      <c r="P406" s="410"/>
      <c r="Q406" s="410"/>
      <c r="R406" s="410"/>
      <c r="S406" s="410"/>
      <c r="T406" s="410"/>
      <c r="U406" s="410"/>
      <c r="V406" s="410"/>
      <c r="W406" s="410"/>
      <c r="X406" s="410"/>
      <c r="Y406" s="410"/>
      <c r="Z406" s="411">
        <f t="shared" ref="Z406:Z471" si="72">SUM(M406:Y406)</f>
        <v>0</v>
      </c>
      <c r="AA406" s="412"/>
      <c r="AB406" s="413">
        <f t="shared" si="67"/>
        <v>0</v>
      </c>
      <c r="AC406" s="414"/>
      <c r="AD406" s="695">
        <f t="shared" si="69"/>
        <v>0</v>
      </c>
      <c r="AE406" s="474">
        <f t="shared" si="70"/>
        <v>0</v>
      </c>
      <c r="AF406" s="475">
        <f t="shared" si="71"/>
        <v>0</v>
      </c>
      <c r="AG406" s="487"/>
      <c r="AH406" s="488"/>
      <c r="AI406" s="488"/>
      <c r="AJ406" s="488"/>
      <c r="AK406" s="488"/>
      <c r="AL406" s="488"/>
      <c r="AM406" s="488"/>
      <c r="AN406" s="488"/>
      <c r="AO406" s="488"/>
      <c r="AP406" s="488"/>
      <c r="AQ406" s="488"/>
      <c r="AR406" s="488"/>
      <c r="AS406" s="488"/>
      <c r="AT406" s="488"/>
      <c r="AU406" s="488"/>
      <c r="AV406" s="488"/>
      <c r="AW406" s="488"/>
      <c r="AX406" s="488"/>
      <c r="AY406" s="488"/>
      <c r="AZ406" s="488"/>
      <c r="BA406" s="488"/>
      <c r="BB406" s="488"/>
      <c r="BC406" s="488"/>
      <c r="BD406" s="488"/>
      <c r="BE406" s="488"/>
      <c r="BF406" s="488"/>
      <c r="BG406" s="488"/>
    </row>
    <row r="407" spans="1:59" ht="30">
      <c r="A407" s="405">
        <f t="shared" si="68"/>
        <v>390</v>
      </c>
      <c r="B407" s="498"/>
      <c r="C407" s="498"/>
      <c r="D407" s="407"/>
      <c r="E407" s="407"/>
      <c r="F407" s="500" t="s">
        <v>635</v>
      </c>
      <c r="G407" s="417" t="s">
        <v>294</v>
      </c>
      <c r="H407" s="418">
        <v>3</v>
      </c>
      <c r="I407" s="418">
        <f>'СМР Приняты СК П7'!I407</f>
        <v>0.38200000000000001</v>
      </c>
      <c r="J407" s="418" t="s">
        <v>640</v>
      </c>
      <c r="K407" s="418" t="s">
        <v>482</v>
      </c>
      <c r="L407" s="418">
        <v>2</v>
      </c>
      <c r="M407" s="410"/>
      <c r="N407" s="410"/>
      <c r="O407" s="410"/>
      <c r="P407" s="410"/>
      <c r="Q407" s="410"/>
      <c r="R407" s="410"/>
      <c r="S407" s="410"/>
      <c r="T407" s="410"/>
      <c r="U407" s="410"/>
      <c r="V407" s="410"/>
      <c r="W407" s="410"/>
      <c r="X407" s="410"/>
      <c r="Y407" s="410"/>
      <c r="Z407" s="411">
        <f t="shared" si="72"/>
        <v>0</v>
      </c>
      <c r="AA407" s="412"/>
      <c r="AB407" s="413">
        <f t="shared" si="67"/>
        <v>0</v>
      </c>
      <c r="AC407" s="414"/>
      <c r="AD407" s="695">
        <f t="shared" si="69"/>
        <v>0</v>
      </c>
      <c r="AE407" s="474">
        <f t="shared" si="70"/>
        <v>0</v>
      </c>
      <c r="AF407" s="475">
        <f t="shared" si="71"/>
        <v>0</v>
      </c>
      <c r="AG407" s="487"/>
      <c r="AH407" s="488"/>
      <c r="AI407" s="488"/>
      <c r="AJ407" s="488"/>
      <c r="AK407" s="488"/>
      <c r="AL407" s="488"/>
      <c r="AM407" s="488"/>
      <c r="AN407" s="488"/>
      <c r="AO407" s="488"/>
      <c r="AP407" s="488"/>
      <c r="AQ407" s="488"/>
      <c r="AR407" s="488"/>
      <c r="AS407" s="488"/>
      <c r="AT407" s="488"/>
      <c r="AU407" s="488"/>
      <c r="AV407" s="488"/>
      <c r="AW407" s="488"/>
      <c r="AX407" s="488"/>
      <c r="AY407" s="488"/>
      <c r="AZ407" s="488"/>
      <c r="BA407" s="488"/>
      <c r="BB407" s="488"/>
      <c r="BC407" s="488"/>
      <c r="BD407" s="488"/>
      <c r="BE407" s="488"/>
      <c r="BF407" s="488"/>
      <c r="BG407" s="488"/>
    </row>
    <row r="408" spans="1:59" ht="30">
      <c r="A408" s="405">
        <f t="shared" si="68"/>
        <v>391</v>
      </c>
      <c r="B408" s="498"/>
      <c r="C408" s="498"/>
      <c r="D408" s="407"/>
      <c r="E408" s="407"/>
      <c r="F408" s="500" t="s">
        <v>636</v>
      </c>
      <c r="G408" s="417" t="s">
        <v>294</v>
      </c>
      <c r="H408" s="418">
        <v>1</v>
      </c>
      <c r="I408" s="418">
        <f>'СМР Приняты СК П7'!I408</f>
        <v>0.76300000000000001</v>
      </c>
      <c r="J408" s="418" t="s">
        <v>873</v>
      </c>
      <c r="K408" s="418" t="s">
        <v>482</v>
      </c>
      <c r="L408" s="418">
        <v>3</v>
      </c>
      <c r="M408" s="410"/>
      <c r="N408" s="410"/>
      <c r="O408" s="410"/>
      <c r="P408" s="410"/>
      <c r="Q408" s="410"/>
      <c r="R408" s="410"/>
      <c r="S408" s="410"/>
      <c r="T408" s="410"/>
      <c r="U408" s="410"/>
      <c r="V408" s="410"/>
      <c r="W408" s="410"/>
      <c r="X408" s="410"/>
      <c r="Y408" s="410"/>
      <c r="Z408" s="411">
        <f t="shared" si="72"/>
        <v>0</v>
      </c>
      <c r="AA408" s="412"/>
      <c r="AB408" s="413">
        <f t="shared" si="67"/>
        <v>0</v>
      </c>
      <c r="AC408" s="414"/>
      <c r="AD408" s="695">
        <f t="shared" si="69"/>
        <v>0</v>
      </c>
      <c r="AE408" s="474">
        <f t="shared" si="70"/>
        <v>0</v>
      </c>
      <c r="AF408" s="475">
        <f t="shared" si="71"/>
        <v>0</v>
      </c>
      <c r="AG408" s="487"/>
      <c r="AH408" s="488"/>
      <c r="AI408" s="488"/>
      <c r="AJ408" s="488"/>
      <c r="AK408" s="488"/>
      <c r="AL408" s="488"/>
      <c r="AM408" s="488"/>
      <c r="AN408" s="488"/>
      <c r="AO408" s="488"/>
      <c r="AP408" s="488"/>
      <c r="AQ408" s="488"/>
      <c r="AR408" s="488"/>
      <c r="AS408" s="488"/>
      <c r="AT408" s="488"/>
      <c r="AU408" s="488"/>
      <c r="AV408" s="488"/>
      <c r="AW408" s="488"/>
      <c r="AX408" s="488"/>
      <c r="AY408" s="488"/>
      <c r="AZ408" s="488"/>
      <c r="BA408" s="488"/>
      <c r="BB408" s="488"/>
      <c r="BC408" s="488"/>
      <c r="BD408" s="488"/>
      <c r="BE408" s="488"/>
      <c r="BF408" s="488"/>
      <c r="BG408" s="488"/>
    </row>
    <row r="409" spans="1:59" ht="30">
      <c r="A409" s="405">
        <f t="shared" si="68"/>
        <v>392</v>
      </c>
      <c r="B409" s="498"/>
      <c r="C409" s="498"/>
      <c r="D409" s="407"/>
      <c r="E409" s="407"/>
      <c r="F409" s="500" t="s">
        <v>637</v>
      </c>
      <c r="G409" s="417" t="s">
        <v>294</v>
      </c>
      <c r="H409" s="418">
        <v>1</v>
      </c>
      <c r="I409" s="418">
        <f>'СМР Приняты СК П7'!I409</f>
        <v>1.3520000000000001</v>
      </c>
      <c r="J409" s="418" t="s">
        <v>641</v>
      </c>
      <c r="K409" s="418" t="s">
        <v>482</v>
      </c>
      <c r="L409" s="418">
        <v>1</v>
      </c>
      <c r="M409" s="410"/>
      <c r="N409" s="410"/>
      <c r="O409" s="410"/>
      <c r="P409" s="410"/>
      <c r="Q409" s="410"/>
      <c r="R409" s="410"/>
      <c r="S409" s="410"/>
      <c r="T409" s="410"/>
      <c r="U409" s="410"/>
      <c r="V409" s="410"/>
      <c r="W409" s="410"/>
      <c r="X409" s="410"/>
      <c r="Y409" s="410"/>
      <c r="Z409" s="411">
        <f t="shared" si="72"/>
        <v>0</v>
      </c>
      <c r="AA409" s="412"/>
      <c r="AB409" s="413">
        <f t="shared" si="67"/>
        <v>0</v>
      </c>
      <c r="AC409" s="414"/>
      <c r="AD409" s="695">
        <f t="shared" si="69"/>
        <v>0</v>
      </c>
      <c r="AE409" s="474">
        <f t="shared" si="70"/>
        <v>0</v>
      </c>
      <c r="AF409" s="475">
        <f t="shared" si="71"/>
        <v>0</v>
      </c>
      <c r="AG409" s="487"/>
      <c r="AH409" s="488"/>
      <c r="AI409" s="488"/>
      <c r="AJ409" s="488"/>
      <c r="AK409" s="488"/>
      <c r="AL409" s="488"/>
      <c r="AM409" s="488"/>
      <c r="AN409" s="488"/>
      <c r="AO409" s="488"/>
      <c r="AP409" s="488"/>
      <c r="AQ409" s="488"/>
      <c r="AR409" s="488"/>
      <c r="AS409" s="488"/>
      <c r="AT409" s="488"/>
      <c r="AU409" s="488"/>
      <c r="AV409" s="488"/>
      <c r="AW409" s="488"/>
      <c r="AX409" s="488"/>
      <c r="AY409" s="488"/>
      <c r="AZ409" s="488"/>
      <c r="BA409" s="488"/>
      <c r="BB409" s="488"/>
      <c r="BC409" s="488"/>
      <c r="BD409" s="488"/>
      <c r="BE409" s="488"/>
      <c r="BF409" s="488"/>
      <c r="BG409" s="488"/>
    </row>
    <row r="410" spans="1:59">
      <c r="A410" s="405">
        <f t="shared" si="68"/>
        <v>393</v>
      </c>
      <c r="B410" s="498"/>
      <c r="C410" s="498"/>
      <c r="D410" s="407"/>
      <c r="E410" s="407"/>
      <c r="F410" s="499" t="s">
        <v>638</v>
      </c>
      <c r="G410" s="409" t="s">
        <v>294</v>
      </c>
      <c r="H410" s="623">
        <v>1</v>
      </c>
      <c r="I410" s="410">
        <f>'СМР Приняты СК П7'!I410</f>
        <v>1.3520000000000001</v>
      </c>
      <c r="J410" s="418" t="s">
        <v>642</v>
      </c>
      <c r="K410" s="418" t="s">
        <v>482</v>
      </c>
      <c r="L410" s="418">
        <v>1</v>
      </c>
      <c r="M410" s="410"/>
      <c r="N410" s="410"/>
      <c r="O410" s="410"/>
      <c r="P410" s="410"/>
      <c r="Q410" s="410"/>
      <c r="R410" s="410"/>
      <c r="S410" s="410"/>
      <c r="T410" s="410"/>
      <c r="U410" s="410"/>
      <c r="V410" s="410"/>
      <c r="W410" s="410"/>
      <c r="X410" s="410"/>
      <c r="Y410" s="410"/>
      <c r="Z410" s="411">
        <f t="shared" si="72"/>
        <v>0</v>
      </c>
      <c r="AA410" s="412">
        <f t="shared" si="58"/>
        <v>1</v>
      </c>
      <c r="AB410" s="413">
        <f t="shared" si="67"/>
        <v>0</v>
      </c>
      <c r="AC410" s="414"/>
      <c r="AD410" s="695">
        <f t="shared" si="69"/>
        <v>0</v>
      </c>
      <c r="AE410" s="474">
        <f t="shared" si="70"/>
        <v>0</v>
      </c>
      <c r="AF410" s="475">
        <f t="shared" si="71"/>
        <v>0</v>
      </c>
      <c r="AG410" s="487"/>
      <c r="AH410" s="488"/>
      <c r="AI410" s="488"/>
      <c r="AJ410" s="488"/>
      <c r="AK410" s="488"/>
      <c r="AL410" s="488"/>
      <c r="AM410" s="488"/>
      <c r="AN410" s="488"/>
      <c r="AO410" s="488"/>
      <c r="AP410" s="488"/>
      <c r="AQ410" s="488"/>
      <c r="AR410" s="488"/>
      <c r="AS410" s="488"/>
      <c r="AT410" s="488"/>
      <c r="AU410" s="488"/>
      <c r="AV410" s="488"/>
      <c r="AW410" s="488"/>
      <c r="AX410" s="488"/>
      <c r="AY410" s="488"/>
      <c r="AZ410" s="488"/>
      <c r="BA410" s="488"/>
      <c r="BB410" s="488"/>
      <c r="BC410" s="488"/>
      <c r="BD410" s="488"/>
      <c r="BE410" s="488"/>
      <c r="BF410" s="488"/>
      <c r="BG410" s="488"/>
    </row>
    <row r="411" spans="1:59" ht="45">
      <c r="A411" s="405">
        <f t="shared" si="68"/>
        <v>394</v>
      </c>
      <c r="B411" s="498" t="s">
        <v>205</v>
      </c>
      <c r="C411" s="498" t="s">
        <v>1050</v>
      </c>
      <c r="D411" s="407" t="s">
        <v>291</v>
      </c>
      <c r="E411" s="407">
        <f>32+6</f>
        <v>38</v>
      </c>
      <c r="F411" s="499" t="s">
        <v>206</v>
      </c>
      <c r="G411" s="409" t="s">
        <v>291</v>
      </c>
      <c r="H411" s="410">
        <v>38</v>
      </c>
      <c r="I411" s="410">
        <f>'СМР Приняты СК П7'!I411</f>
        <v>0.16900000000000001</v>
      </c>
      <c r="J411" s="418" t="s">
        <v>874</v>
      </c>
      <c r="K411" s="418" t="s">
        <v>291</v>
      </c>
      <c r="L411" s="418">
        <v>1</v>
      </c>
      <c r="M411" s="410"/>
      <c r="N411" s="410"/>
      <c r="O411" s="410"/>
      <c r="P411" s="410"/>
      <c r="Q411" s="410"/>
      <c r="R411" s="410"/>
      <c r="S411" s="410"/>
      <c r="T411" s="410"/>
      <c r="U411" s="410"/>
      <c r="V411" s="410"/>
      <c r="W411" s="410"/>
      <c r="X411" s="410"/>
      <c r="Y411" s="410"/>
      <c r="Z411" s="411">
        <f t="shared" si="72"/>
        <v>0</v>
      </c>
      <c r="AA411" s="412">
        <f t="shared" si="58"/>
        <v>38</v>
      </c>
      <c r="AB411" s="413">
        <f t="shared" si="67"/>
        <v>38</v>
      </c>
      <c r="AC411" s="414"/>
      <c r="AD411" s="695">
        <f t="shared" si="69"/>
        <v>0</v>
      </c>
      <c r="AE411" s="474">
        <f t="shared" si="70"/>
        <v>0</v>
      </c>
      <c r="AF411" s="475">
        <f t="shared" si="71"/>
        <v>0</v>
      </c>
      <c r="AG411" s="487"/>
      <c r="AH411" s="488"/>
      <c r="AI411" s="488"/>
      <c r="AJ411" s="488"/>
      <c r="AK411" s="488"/>
      <c r="AL411" s="488"/>
      <c r="AM411" s="488"/>
      <c r="AN411" s="488"/>
      <c r="AO411" s="488"/>
      <c r="AP411" s="488"/>
      <c r="AQ411" s="488"/>
      <c r="AR411" s="488"/>
      <c r="AS411" s="488"/>
      <c r="AT411" s="488"/>
      <c r="AU411" s="488"/>
      <c r="AV411" s="488"/>
      <c r="AW411" s="488"/>
      <c r="AX411" s="488"/>
      <c r="AY411" s="488"/>
      <c r="AZ411" s="488"/>
      <c r="BA411" s="488"/>
      <c r="BB411" s="488"/>
      <c r="BC411" s="488"/>
      <c r="BD411" s="488"/>
      <c r="BE411" s="488"/>
      <c r="BF411" s="488"/>
      <c r="BG411" s="488"/>
    </row>
    <row r="412" spans="1:59" ht="45">
      <c r="A412" s="405">
        <f t="shared" si="68"/>
        <v>395</v>
      </c>
      <c r="B412" s="498" t="s">
        <v>207</v>
      </c>
      <c r="C412" s="498" t="s">
        <v>208</v>
      </c>
      <c r="D412" s="407" t="s">
        <v>291</v>
      </c>
      <c r="E412" s="407">
        <v>15</v>
      </c>
      <c r="F412" s="499" t="s">
        <v>208</v>
      </c>
      <c r="G412" s="409" t="s">
        <v>291</v>
      </c>
      <c r="H412" s="410">
        <v>15</v>
      </c>
      <c r="I412" s="410">
        <f>'СМР Приняты СК П7'!I412</f>
        <v>0.17599999999999999</v>
      </c>
      <c r="J412" s="418" t="s">
        <v>875</v>
      </c>
      <c r="K412" s="418" t="s">
        <v>291</v>
      </c>
      <c r="L412" s="418">
        <v>38</v>
      </c>
      <c r="M412" s="410"/>
      <c r="N412" s="410"/>
      <c r="O412" s="410"/>
      <c r="P412" s="410"/>
      <c r="Q412" s="410"/>
      <c r="R412" s="410"/>
      <c r="S412" s="410"/>
      <c r="T412" s="410"/>
      <c r="U412" s="410"/>
      <c r="V412" s="410"/>
      <c r="W412" s="410"/>
      <c r="X412" s="410"/>
      <c r="Y412" s="410"/>
      <c r="Z412" s="411">
        <f t="shared" si="72"/>
        <v>0</v>
      </c>
      <c r="AA412" s="412">
        <f t="shared" si="58"/>
        <v>15</v>
      </c>
      <c r="AB412" s="413">
        <f t="shared" si="67"/>
        <v>15</v>
      </c>
      <c r="AC412" s="414"/>
      <c r="AD412" s="695">
        <f t="shared" si="69"/>
        <v>0</v>
      </c>
      <c r="AE412" s="474">
        <f t="shared" si="70"/>
        <v>0</v>
      </c>
      <c r="AF412" s="475">
        <f t="shared" si="71"/>
        <v>0</v>
      </c>
      <c r="AG412" s="487"/>
      <c r="AH412" s="488"/>
      <c r="AI412" s="488"/>
      <c r="AJ412" s="488"/>
      <c r="AK412" s="488"/>
      <c r="AL412" s="488"/>
      <c r="AM412" s="488"/>
      <c r="AN412" s="488"/>
      <c r="AO412" s="488"/>
      <c r="AP412" s="488"/>
      <c r="AQ412" s="488"/>
      <c r="AR412" s="488"/>
      <c r="AS412" s="488"/>
      <c r="AT412" s="488"/>
      <c r="AU412" s="488"/>
      <c r="AV412" s="488"/>
      <c r="AW412" s="488"/>
      <c r="AX412" s="488"/>
      <c r="AY412" s="488"/>
      <c r="AZ412" s="488"/>
      <c r="BA412" s="488"/>
      <c r="BB412" s="488"/>
      <c r="BC412" s="488"/>
      <c r="BD412" s="488"/>
      <c r="BE412" s="488"/>
      <c r="BF412" s="488"/>
      <c r="BG412" s="488"/>
    </row>
    <row r="413" spans="1:59" ht="45">
      <c r="A413" s="405">
        <f t="shared" si="68"/>
        <v>396</v>
      </c>
      <c r="B413" s="498" t="s">
        <v>182</v>
      </c>
      <c r="C413" s="498" t="s">
        <v>183</v>
      </c>
      <c r="D413" s="407" t="s">
        <v>291</v>
      </c>
      <c r="E413" s="407">
        <v>6</v>
      </c>
      <c r="F413" s="499" t="s">
        <v>183</v>
      </c>
      <c r="G413" s="409" t="s">
        <v>291</v>
      </c>
      <c r="H413" s="410">
        <v>6</v>
      </c>
      <c r="I413" s="410">
        <f>'СМР Приняты СК П7'!I413</f>
        <v>0.16900000000000001</v>
      </c>
      <c r="J413" s="418" t="s">
        <v>876</v>
      </c>
      <c r="K413" s="418" t="s">
        <v>291</v>
      </c>
      <c r="L413" s="418">
        <v>15</v>
      </c>
      <c r="M413" s="410"/>
      <c r="N413" s="410"/>
      <c r="O413" s="410"/>
      <c r="P413" s="410"/>
      <c r="Q413" s="410"/>
      <c r="R413" s="410"/>
      <c r="S413" s="410"/>
      <c r="T413" s="410"/>
      <c r="U413" s="410"/>
      <c r="V413" s="410"/>
      <c r="W413" s="410"/>
      <c r="X413" s="410"/>
      <c r="Y413" s="410"/>
      <c r="Z413" s="411">
        <f t="shared" si="72"/>
        <v>0</v>
      </c>
      <c r="AA413" s="412">
        <f t="shared" si="58"/>
        <v>6</v>
      </c>
      <c r="AB413" s="413">
        <f t="shared" si="67"/>
        <v>6</v>
      </c>
      <c r="AC413" s="414"/>
      <c r="AD413" s="695">
        <f t="shared" si="69"/>
        <v>0</v>
      </c>
      <c r="AE413" s="474">
        <f t="shared" si="70"/>
        <v>0</v>
      </c>
      <c r="AF413" s="475">
        <f t="shared" si="71"/>
        <v>0</v>
      </c>
      <c r="AG413" s="487"/>
      <c r="AH413" s="488"/>
      <c r="AI413" s="488"/>
      <c r="AJ413" s="488"/>
      <c r="AK413" s="488"/>
      <c r="AL413" s="488"/>
      <c r="AM413" s="488"/>
      <c r="AN413" s="488"/>
      <c r="AO413" s="488"/>
      <c r="AP413" s="488"/>
      <c r="AQ413" s="488"/>
      <c r="AR413" s="488"/>
      <c r="AS413" s="488"/>
      <c r="AT413" s="488"/>
      <c r="AU413" s="488"/>
      <c r="AV413" s="488"/>
      <c r="AW413" s="488"/>
      <c r="AX413" s="488"/>
      <c r="AY413" s="488"/>
      <c r="AZ413" s="488"/>
      <c r="BA413" s="488"/>
      <c r="BB413" s="488"/>
      <c r="BC413" s="488"/>
      <c r="BD413" s="488"/>
      <c r="BE413" s="488"/>
      <c r="BF413" s="488"/>
      <c r="BG413" s="488"/>
    </row>
    <row r="414" spans="1:59">
      <c r="A414" s="405">
        <f t="shared" si="68"/>
        <v>397</v>
      </c>
      <c r="B414" s="498" t="s">
        <v>158</v>
      </c>
      <c r="C414" s="498" t="s">
        <v>159</v>
      </c>
      <c r="D414" s="407" t="s">
        <v>291</v>
      </c>
      <c r="E414" s="407">
        <v>38</v>
      </c>
      <c r="F414" s="499" t="s">
        <v>159</v>
      </c>
      <c r="G414" s="409" t="s">
        <v>291</v>
      </c>
      <c r="H414" s="410">
        <v>38</v>
      </c>
      <c r="I414" s="410">
        <f>'СМР Приняты СК П7'!I414</f>
        <v>0.63</v>
      </c>
      <c r="J414" s="418" t="s">
        <v>877</v>
      </c>
      <c r="K414" s="418" t="s">
        <v>291</v>
      </c>
      <c r="L414" s="418">
        <v>6</v>
      </c>
      <c r="M414" s="410"/>
      <c r="N414" s="410"/>
      <c r="O414" s="410"/>
      <c r="P414" s="410"/>
      <c r="Q414" s="410"/>
      <c r="R414" s="410"/>
      <c r="S414" s="410"/>
      <c r="T414" s="410"/>
      <c r="U414" s="410"/>
      <c r="V414" s="410"/>
      <c r="W414" s="410"/>
      <c r="X414" s="410"/>
      <c r="Y414" s="410"/>
      <c r="Z414" s="411">
        <f t="shared" si="72"/>
        <v>0</v>
      </c>
      <c r="AA414" s="412">
        <f t="shared" si="58"/>
        <v>38</v>
      </c>
      <c r="AB414" s="413">
        <f t="shared" si="67"/>
        <v>38</v>
      </c>
      <c r="AC414" s="414"/>
      <c r="AD414" s="695">
        <f t="shared" si="69"/>
        <v>0</v>
      </c>
      <c r="AE414" s="474">
        <f t="shared" si="70"/>
        <v>0</v>
      </c>
      <c r="AF414" s="475">
        <f t="shared" si="71"/>
        <v>0</v>
      </c>
      <c r="AG414" s="487"/>
      <c r="AH414" s="488"/>
      <c r="AI414" s="488"/>
      <c r="AJ414" s="488"/>
      <c r="AK414" s="488"/>
      <c r="AL414" s="488"/>
      <c r="AM414" s="488"/>
      <c r="AN414" s="488"/>
      <c r="AO414" s="488"/>
      <c r="AP414" s="488"/>
      <c r="AQ414" s="488"/>
      <c r="AR414" s="488"/>
      <c r="AS414" s="488"/>
      <c r="AT414" s="488"/>
      <c r="AU414" s="488"/>
      <c r="AV414" s="488"/>
      <c r="AW414" s="488"/>
      <c r="AX414" s="488"/>
      <c r="AY414" s="488"/>
      <c r="AZ414" s="488"/>
      <c r="BA414" s="488"/>
      <c r="BB414" s="488"/>
      <c r="BC414" s="488"/>
      <c r="BD414" s="488"/>
      <c r="BE414" s="488"/>
      <c r="BF414" s="488"/>
      <c r="BG414" s="488"/>
    </row>
    <row r="415" spans="1:59">
      <c r="A415" s="405">
        <f t="shared" si="68"/>
        <v>398</v>
      </c>
      <c r="B415" s="498" t="s">
        <v>158</v>
      </c>
      <c r="C415" s="498" t="s">
        <v>159</v>
      </c>
      <c r="D415" s="407" t="s">
        <v>291</v>
      </c>
      <c r="E415" s="407">
        <v>21</v>
      </c>
      <c r="F415" s="499" t="s">
        <v>159</v>
      </c>
      <c r="G415" s="409" t="s">
        <v>291</v>
      </c>
      <c r="H415" s="410">
        <v>21</v>
      </c>
      <c r="I415" s="410">
        <f>'СМР Приняты СК П7'!I415</f>
        <v>0.63</v>
      </c>
      <c r="J415" s="418" t="s">
        <v>827</v>
      </c>
      <c r="K415" s="418" t="s">
        <v>291</v>
      </c>
      <c r="L415" s="418">
        <v>38</v>
      </c>
      <c r="M415" s="410"/>
      <c r="N415" s="410"/>
      <c r="O415" s="410"/>
      <c r="P415" s="410"/>
      <c r="Q415" s="410"/>
      <c r="R415" s="410"/>
      <c r="S415" s="410"/>
      <c r="T415" s="410"/>
      <c r="U415" s="410"/>
      <c r="V415" s="410"/>
      <c r="W415" s="410"/>
      <c r="X415" s="410"/>
      <c r="Y415" s="410"/>
      <c r="Z415" s="411">
        <f t="shared" si="72"/>
        <v>0</v>
      </c>
      <c r="AA415" s="412">
        <f t="shared" si="58"/>
        <v>21</v>
      </c>
      <c r="AB415" s="413">
        <f t="shared" si="67"/>
        <v>21</v>
      </c>
      <c r="AC415" s="414"/>
      <c r="AD415" s="695">
        <f t="shared" si="69"/>
        <v>0</v>
      </c>
      <c r="AE415" s="474">
        <f t="shared" si="70"/>
        <v>0</v>
      </c>
      <c r="AF415" s="475">
        <f t="shared" si="71"/>
        <v>0</v>
      </c>
      <c r="AG415" s="487"/>
      <c r="AH415" s="488"/>
      <c r="AI415" s="488"/>
      <c r="AJ415" s="488"/>
      <c r="AK415" s="488"/>
      <c r="AL415" s="488"/>
      <c r="AM415" s="488"/>
      <c r="AN415" s="488"/>
      <c r="AO415" s="488"/>
      <c r="AP415" s="488"/>
      <c r="AQ415" s="488"/>
      <c r="AR415" s="488"/>
      <c r="AS415" s="488"/>
      <c r="AT415" s="488"/>
      <c r="AU415" s="488"/>
      <c r="AV415" s="488"/>
      <c r="AW415" s="488"/>
      <c r="AX415" s="488"/>
      <c r="AY415" s="488"/>
      <c r="AZ415" s="488"/>
      <c r="BA415" s="488"/>
      <c r="BB415" s="488"/>
      <c r="BC415" s="488"/>
      <c r="BD415" s="488"/>
      <c r="BE415" s="488"/>
      <c r="BF415" s="488"/>
      <c r="BG415" s="488"/>
    </row>
    <row r="416" spans="1:59" ht="30">
      <c r="A416" s="405">
        <f t="shared" si="68"/>
        <v>399</v>
      </c>
      <c r="B416" s="498" t="s">
        <v>209</v>
      </c>
      <c r="C416" s="498" t="s">
        <v>210</v>
      </c>
      <c r="D416" s="407" t="s">
        <v>291</v>
      </c>
      <c r="E416" s="407">
        <v>35</v>
      </c>
      <c r="F416" s="499" t="s">
        <v>210</v>
      </c>
      <c r="G416" s="409" t="s">
        <v>291</v>
      </c>
      <c r="H416" s="410">
        <v>35</v>
      </c>
      <c r="I416" s="410">
        <f>'СМР Приняты СК П7'!I416</f>
        <v>0.109</v>
      </c>
      <c r="J416" s="418" t="s">
        <v>643</v>
      </c>
      <c r="K416" s="418" t="s">
        <v>291</v>
      </c>
      <c r="L416" s="418">
        <v>14</v>
      </c>
      <c r="M416" s="410"/>
      <c r="N416" s="410"/>
      <c r="O416" s="410"/>
      <c r="P416" s="410"/>
      <c r="Q416" s="410"/>
      <c r="R416" s="410"/>
      <c r="S416" s="410"/>
      <c r="T416" s="410"/>
      <c r="U416" s="410"/>
      <c r="V416" s="410"/>
      <c r="W416" s="410"/>
      <c r="X416" s="410"/>
      <c r="Y416" s="410"/>
      <c r="Z416" s="411">
        <f t="shared" si="72"/>
        <v>0</v>
      </c>
      <c r="AA416" s="412">
        <f t="shared" si="58"/>
        <v>35</v>
      </c>
      <c r="AB416" s="413">
        <f t="shared" si="67"/>
        <v>35</v>
      </c>
      <c r="AC416" s="414"/>
      <c r="AD416" s="695">
        <f t="shared" si="69"/>
        <v>0</v>
      </c>
      <c r="AE416" s="474">
        <f t="shared" si="70"/>
        <v>0</v>
      </c>
      <c r="AF416" s="475">
        <f t="shared" si="71"/>
        <v>0</v>
      </c>
      <c r="AG416" s="487"/>
      <c r="AH416" s="488"/>
      <c r="AI416" s="488"/>
      <c r="AJ416" s="488"/>
      <c r="AK416" s="488"/>
      <c r="AL416" s="488"/>
      <c r="AM416" s="488"/>
      <c r="AN416" s="488"/>
      <c r="AO416" s="488"/>
      <c r="AP416" s="488"/>
      <c r="AQ416" s="488"/>
      <c r="AR416" s="488"/>
      <c r="AS416" s="488"/>
      <c r="AT416" s="488"/>
      <c r="AU416" s="488"/>
      <c r="AV416" s="488"/>
      <c r="AW416" s="488"/>
      <c r="AX416" s="488"/>
      <c r="AY416" s="488"/>
      <c r="AZ416" s="488"/>
      <c r="BA416" s="488"/>
      <c r="BB416" s="488"/>
      <c r="BC416" s="488"/>
      <c r="BD416" s="488"/>
      <c r="BE416" s="488"/>
      <c r="BF416" s="488"/>
      <c r="BG416" s="488"/>
    </row>
    <row r="417" spans="1:59" ht="30">
      <c r="A417" s="405">
        <f t="shared" si="68"/>
        <v>400</v>
      </c>
      <c r="B417" s="498" t="s">
        <v>211</v>
      </c>
      <c r="C417" s="498" t="s">
        <v>212</v>
      </c>
      <c r="D417" s="407" t="s">
        <v>294</v>
      </c>
      <c r="E417" s="407">
        <v>2</v>
      </c>
      <c r="F417" s="499" t="s">
        <v>212</v>
      </c>
      <c r="G417" s="409" t="s">
        <v>291</v>
      </c>
      <c r="H417" s="410">
        <v>3</v>
      </c>
      <c r="I417" s="410">
        <f>'СМР Приняты СК П7'!I417</f>
        <v>0.13500000000000001</v>
      </c>
      <c r="J417" s="418" t="s">
        <v>878</v>
      </c>
      <c r="K417" s="418" t="s">
        <v>291</v>
      </c>
      <c r="L417" s="418">
        <v>35</v>
      </c>
      <c r="M417" s="410"/>
      <c r="N417" s="410"/>
      <c r="O417" s="410"/>
      <c r="P417" s="410"/>
      <c r="Q417" s="410"/>
      <c r="R417" s="410"/>
      <c r="S417" s="410"/>
      <c r="T417" s="410"/>
      <c r="U417" s="410"/>
      <c r="V417" s="410"/>
      <c r="W417" s="410"/>
      <c r="X417" s="410"/>
      <c r="Y417" s="410"/>
      <c r="Z417" s="411">
        <f t="shared" si="72"/>
        <v>0</v>
      </c>
      <c r="AA417" s="412">
        <f t="shared" si="58"/>
        <v>3</v>
      </c>
      <c r="AB417" s="413">
        <f t="shared" si="67"/>
        <v>2</v>
      </c>
      <c r="AC417" s="414"/>
      <c r="AD417" s="695">
        <f t="shared" si="69"/>
        <v>0</v>
      </c>
      <c r="AE417" s="474">
        <f t="shared" si="70"/>
        <v>0</v>
      </c>
      <c r="AF417" s="475">
        <f t="shared" si="71"/>
        <v>0</v>
      </c>
      <c r="AG417" s="487"/>
      <c r="AH417" s="488"/>
      <c r="AI417" s="488"/>
      <c r="AJ417" s="488"/>
      <c r="AK417" s="488"/>
      <c r="AL417" s="488"/>
      <c r="AM417" s="488"/>
      <c r="AN417" s="488"/>
      <c r="AO417" s="488"/>
      <c r="AP417" s="488"/>
      <c r="AQ417" s="488"/>
      <c r="AR417" s="488"/>
      <c r="AS417" s="488"/>
      <c r="AT417" s="488"/>
      <c r="AU417" s="488"/>
      <c r="AV417" s="488"/>
      <c r="AW417" s="488"/>
      <c r="AX417" s="488"/>
      <c r="AY417" s="488"/>
      <c r="AZ417" s="488"/>
      <c r="BA417" s="488"/>
      <c r="BB417" s="488"/>
      <c r="BC417" s="488"/>
      <c r="BD417" s="488"/>
      <c r="BE417" s="488"/>
      <c r="BF417" s="488"/>
      <c r="BG417" s="488"/>
    </row>
    <row r="418" spans="1:59" s="759" customFormat="1">
      <c r="A418" s="405"/>
      <c r="B418" s="498"/>
      <c r="C418" s="498"/>
      <c r="D418" s="407"/>
      <c r="E418" s="407"/>
      <c r="F418" s="745" t="s">
        <v>1191</v>
      </c>
      <c r="G418" s="409"/>
      <c r="H418" s="410"/>
      <c r="I418" s="410"/>
      <c r="J418" s="418"/>
      <c r="K418" s="418"/>
      <c r="L418" s="418">
        <v>3</v>
      </c>
      <c r="M418" s="410"/>
      <c r="N418" s="410"/>
      <c r="O418" s="410"/>
      <c r="P418" s="410"/>
      <c r="Q418" s="410"/>
      <c r="R418" s="410"/>
      <c r="S418" s="410"/>
      <c r="T418" s="410"/>
      <c r="U418" s="410"/>
      <c r="V418" s="410"/>
      <c r="W418" s="410"/>
      <c r="X418" s="410"/>
      <c r="Y418" s="410"/>
      <c r="Z418" s="411"/>
      <c r="AA418" s="412"/>
      <c r="AB418" s="413"/>
      <c r="AC418" s="414"/>
      <c r="AD418" s="695"/>
      <c r="AE418" s="474"/>
      <c r="AF418" s="475"/>
      <c r="AG418" s="487"/>
      <c r="AH418" s="488"/>
      <c r="AI418" s="488"/>
      <c r="AJ418" s="488"/>
      <c r="AK418" s="488"/>
      <c r="AL418" s="488"/>
      <c r="AM418" s="488"/>
      <c r="AN418" s="488"/>
      <c r="AO418" s="488"/>
      <c r="AP418" s="488"/>
      <c r="AQ418" s="488"/>
      <c r="AR418" s="488"/>
      <c r="AS418" s="488"/>
      <c r="AT418" s="488"/>
      <c r="AU418" s="488"/>
      <c r="AV418" s="488"/>
      <c r="AW418" s="488"/>
      <c r="AX418" s="488"/>
      <c r="AY418" s="488"/>
      <c r="AZ418" s="488"/>
      <c r="BA418" s="488"/>
      <c r="BB418" s="488"/>
      <c r="BC418" s="488"/>
      <c r="BD418" s="488"/>
      <c r="BE418" s="488"/>
      <c r="BF418" s="488"/>
      <c r="BG418" s="488"/>
    </row>
    <row r="419" spans="1:59" s="65" customFormat="1">
      <c r="A419" s="397">
        <f>A417+1</f>
        <v>401</v>
      </c>
      <c r="B419" s="501"/>
      <c r="C419" s="502" t="s">
        <v>213</v>
      </c>
      <c r="D419" s="423"/>
      <c r="E419" s="423"/>
      <c r="F419" s="503" t="s">
        <v>213</v>
      </c>
      <c r="G419" s="424"/>
      <c r="H419" s="425"/>
      <c r="I419" s="425"/>
      <c r="J419" s="425"/>
      <c r="K419" s="425"/>
      <c r="L419" s="425"/>
      <c r="M419" s="425"/>
      <c r="N419" s="425"/>
      <c r="O419" s="425"/>
      <c r="P419" s="425"/>
      <c r="Q419" s="425"/>
      <c r="R419" s="425"/>
      <c r="S419" s="425"/>
      <c r="T419" s="425"/>
      <c r="U419" s="425"/>
      <c r="V419" s="425"/>
      <c r="W419" s="425"/>
      <c r="X419" s="425"/>
      <c r="Y419" s="425"/>
      <c r="Z419" s="426"/>
      <c r="AA419" s="427"/>
      <c r="AB419" s="424"/>
      <c r="AC419" s="428"/>
      <c r="AD419" s="697">
        <f t="shared" si="69"/>
        <v>0</v>
      </c>
      <c r="AE419" s="476"/>
      <c r="AF419" s="477"/>
      <c r="AG419" s="485"/>
      <c r="AH419" s="486"/>
      <c r="AI419" s="486"/>
      <c r="AJ419" s="486"/>
      <c r="AK419" s="486"/>
      <c r="AL419" s="486"/>
      <c r="AM419" s="486"/>
      <c r="AN419" s="486"/>
      <c r="AO419" s="486"/>
      <c r="AP419" s="486"/>
      <c r="AQ419" s="486"/>
      <c r="AR419" s="486"/>
      <c r="AS419" s="486"/>
      <c r="AT419" s="486"/>
      <c r="AU419" s="486"/>
      <c r="AV419" s="486"/>
      <c r="AW419" s="486"/>
      <c r="AX419" s="486"/>
      <c r="AY419" s="486"/>
      <c r="AZ419" s="486"/>
      <c r="BA419" s="486"/>
      <c r="BB419" s="486"/>
      <c r="BC419" s="486"/>
      <c r="BD419" s="486"/>
      <c r="BE419" s="486"/>
      <c r="BF419" s="486"/>
      <c r="BG419" s="486"/>
    </row>
    <row r="420" spans="1:59" ht="45" collapsed="1">
      <c r="A420" s="405">
        <f t="shared" si="68"/>
        <v>402</v>
      </c>
      <c r="B420" s="497" t="s">
        <v>214</v>
      </c>
      <c r="C420" s="498" t="s">
        <v>215</v>
      </c>
      <c r="D420" s="407" t="s">
        <v>294</v>
      </c>
      <c r="E420" s="407">
        <v>2</v>
      </c>
      <c r="F420" s="499" t="s">
        <v>215</v>
      </c>
      <c r="G420" s="409" t="s">
        <v>294</v>
      </c>
      <c r="H420" s="410">
        <v>2</v>
      </c>
      <c r="I420" s="410">
        <f>'СМР Приняты СК П7'!I420</f>
        <v>4.5250000000000004</v>
      </c>
      <c r="J420" s="418" t="s">
        <v>879</v>
      </c>
      <c r="K420" s="418" t="s">
        <v>294</v>
      </c>
      <c r="L420" s="418"/>
      <c r="M420" s="410"/>
      <c r="N420" s="410"/>
      <c r="O420" s="410"/>
      <c r="P420" s="410"/>
      <c r="Q420" s="410"/>
      <c r="R420" s="410"/>
      <c r="S420" s="410"/>
      <c r="T420" s="410"/>
      <c r="U420" s="410"/>
      <c r="V420" s="410"/>
      <c r="W420" s="410"/>
      <c r="X420" s="410"/>
      <c r="Y420" s="410"/>
      <c r="Z420" s="411">
        <f t="shared" si="72"/>
        <v>0</v>
      </c>
      <c r="AA420" s="412">
        <f t="shared" si="58"/>
        <v>2</v>
      </c>
      <c r="AB420" s="413">
        <f t="shared" ref="AB420:AB473" si="73">E420-Z420</f>
        <v>2</v>
      </c>
      <c r="AC420" s="414"/>
      <c r="AD420" s="695">
        <f t="shared" si="69"/>
        <v>0</v>
      </c>
      <c r="AE420" s="474">
        <f t="shared" si="70"/>
        <v>0</v>
      </c>
      <c r="AF420" s="475">
        <f t="shared" si="71"/>
        <v>0</v>
      </c>
      <c r="AG420" s="487"/>
      <c r="AH420" s="488"/>
      <c r="AI420" s="488"/>
      <c r="AJ420" s="488"/>
      <c r="AK420" s="488"/>
      <c r="AL420" s="488"/>
      <c r="AM420" s="488"/>
      <c r="AN420" s="488"/>
      <c r="AO420" s="488"/>
      <c r="AP420" s="488"/>
      <c r="AQ420" s="488"/>
      <c r="AR420" s="488"/>
      <c r="AS420" s="488"/>
      <c r="AT420" s="488"/>
      <c r="AU420" s="488"/>
      <c r="AV420" s="488"/>
      <c r="AW420" s="488"/>
      <c r="AX420" s="488"/>
      <c r="AY420" s="488"/>
      <c r="AZ420" s="488"/>
      <c r="BA420" s="488"/>
      <c r="BB420" s="488"/>
      <c r="BC420" s="488"/>
      <c r="BD420" s="488"/>
      <c r="BE420" s="488"/>
      <c r="BF420" s="488"/>
      <c r="BG420" s="488"/>
    </row>
    <row r="421" spans="1:59" s="188" customFormat="1" hidden="1" outlineLevel="1">
      <c r="A421" s="433">
        <f t="shared" si="68"/>
        <v>403</v>
      </c>
      <c r="B421" s="497"/>
      <c r="C421" s="498"/>
      <c r="D421" s="407"/>
      <c r="E421" s="407"/>
      <c r="F421" s="500"/>
      <c r="G421" s="417"/>
      <c r="H421" s="418"/>
      <c r="I421" s="418">
        <f>'СМР Приняты СК П7'!I421</f>
        <v>0</v>
      </c>
      <c r="J421" s="418" t="s">
        <v>880</v>
      </c>
      <c r="K421" s="418" t="s">
        <v>294</v>
      </c>
      <c r="L421" s="418">
        <v>1</v>
      </c>
      <c r="M421" s="418"/>
      <c r="N421" s="418"/>
      <c r="O421" s="418"/>
      <c r="P421" s="418"/>
      <c r="Q421" s="418"/>
      <c r="R421" s="418"/>
      <c r="S421" s="418"/>
      <c r="T421" s="418"/>
      <c r="U421" s="418"/>
      <c r="V421" s="418"/>
      <c r="W421" s="418"/>
      <c r="X421" s="418"/>
      <c r="Y421" s="418"/>
      <c r="Z421" s="419">
        <f t="shared" si="72"/>
        <v>0</v>
      </c>
      <c r="AA421" s="420"/>
      <c r="AB421" s="413">
        <f t="shared" si="73"/>
        <v>0</v>
      </c>
      <c r="AC421" s="421"/>
      <c r="AD421" s="696">
        <f t="shared" si="69"/>
        <v>0</v>
      </c>
      <c r="AE421" s="474">
        <f t="shared" si="70"/>
        <v>0</v>
      </c>
      <c r="AF421" s="478">
        <f t="shared" si="71"/>
        <v>0</v>
      </c>
      <c r="AG421" s="489"/>
      <c r="AH421" s="490"/>
      <c r="AI421" s="490"/>
      <c r="AJ421" s="490"/>
      <c r="AK421" s="490"/>
      <c r="AL421" s="490"/>
      <c r="AM421" s="490"/>
      <c r="AN421" s="490"/>
      <c r="AO421" s="490"/>
      <c r="AP421" s="490"/>
      <c r="AQ421" s="490"/>
      <c r="AR421" s="490"/>
      <c r="AS421" s="490"/>
      <c r="AT421" s="490"/>
      <c r="AU421" s="490"/>
      <c r="AV421" s="490"/>
      <c r="AW421" s="490"/>
      <c r="AX421" s="490"/>
      <c r="AY421" s="490"/>
      <c r="AZ421" s="490"/>
      <c r="BA421" s="490"/>
      <c r="BB421" s="490"/>
      <c r="BC421" s="490"/>
      <c r="BD421" s="490"/>
      <c r="BE421" s="490"/>
      <c r="BF421" s="490"/>
      <c r="BG421" s="490"/>
    </row>
    <row r="422" spans="1:59" s="190" customFormat="1" ht="30" hidden="1" outlineLevel="1">
      <c r="A422" s="453">
        <f t="shared" si="68"/>
        <v>404</v>
      </c>
      <c r="B422" s="497" t="s">
        <v>1051</v>
      </c>
      <c r="C422" s="498" t="s">
        <v>1052</v>
      </c>
      <c r="D422" s="407" t="s">
        <v>294</v>
      </c>
      <c r="E422" s="407">
        <v>60</v>
      </c>
      <c r="F422" s="498"/>
      <c r="G422" s="407"/>
      <c r="H422" s="430"/>
      <c r="I422" s="430">
        <f>'СМР Приняты СК П7'!I422</f>
        <v>1.3520000000000001</v>
      </c>
      <c r="J422" s="430"/>
      <c r="K422" s="430"/>
      <c r="L422" s="430">
        <v>1</v>
      </c>
      <c r="M422" s="430"/>
      <c r="N422" s="430"/>
      <c r="O422" s="430"/>
      <c r="P422" s="430"/>
      <c r="Q422" s="430"/>
      <c r="R422" s="430"/>
      <c r="S422" s="430"/>
      <c r="T422" s="430"/>
      <c r="U422" s="430"/>
      <c r="V422" s="430"/>
      <c r="W422" s="430"/>
      <c r="X422" s="430"/>
      <c r="Y422" s="430"/>
      <c r="Z422" s="440">
        <f t="shared" si="72"/>
        <v>0</v>
      </c>
      <c r="AA422" s="441"/>
      <c r="AB422" s="413">
        <f t="shared" si="73"/>
        <v>60</v>
      </c>
      <c r="AC422" s="442"/>
      <c r="AD422" s="700">
        <f t="shared" si="69"/>
        <v>0</v>
      </c>
      <c r="AE422" s="474">
        <f t="shared" si="70"/>
        <v>0</v>
      </c>
      <c r="AF422" s="482">
        <f t="shared" si="71"/>
        <v>0</v>
      </c>
      <c r="AG422" s="495"/>
      <c r="AH422" s="496"/>
      <c r="AI422" s="496"/>
      <c r="AJ422" s="496"/>
      <c r="AK422" s="496"/>
      <c r="AL422" s="496"/>
      <c r="AM422" s="496"/>
      <c r="AN422" s="496"/>
      <c r="AO422" s="496"/>
      <c r="AP422" s="496"/>
      <c r="AQ422" s="496"/>
      <c r="AR422" s="496"/>
      <c r="AS422" s="496"/>
      <c r="AT422" s="496"/>
      <c r="AU422" s="496"/>
      <c r="AV422" s="496"/>
      <c r="AW422" s="496"/>
      <c r="AX422" s="496"/>
      <c r="AY422" s="496"/>
      <c r="AZ422" s="496"/>
      <c r="BA422" s="496"/>
      <c r="BB422" s="496"/>
      <c r="BC422" s="496"/>
      <c r="BD422" s="496"/>
      <c r="BE422" s="496"/>
      <c r="BF422" s="496"/>
      <c r="BG422" s="496"/>
    </row>
    <row r="423" spans="1:59" s="188" customFormat="1" ht="30">
      <c r="A423" s="433">
        <f t="shared" si="68"/>
        <v>405</v>
      </c>
      <c r="B423" s="497"/>
      <c r="C423" s="498"/>
      <c r="D423" s="407"/>
      <c r="E423" s="407"/>
      <c r="F423" s="500" t="s">
        <v>644</v>
      </c>
      <c r="G423" s="417" t="s">
        <v>586</v>
      </c>
      <c r="H423" s="418">
        <v>2</v>
      </c>
      <c r="I423" s="418">
        <f>'СМР Приняты СК П7'!I423</f>
        <v>1.9079999999999999</v>
      </c>
      <c r="J423" s="418" t="s">
        <v>881</v>
      </c>
      <c r="K423" s="418" t="s">
        <v>586</v>
      </c>
      <c r="L423" s="418"/>
      <c r="M423" s="418"/>
      <c r="N423" s="418"/>
      <c r="O423" s="418"/>
      <c r="P423" s="418"/>
      <c r="Q423" s="418"/>
      <c r="R423" s="418"/>
      <c r="S423" s="418"/>
      <c r="T423" s="418"/>
      <c r="U423" s="418"/>
      <c r="V423" s="418"/>
      <c r="W423" s="418"/>
      <c r="X423" s="418"/>
      <c r="Y423" s="418"/>
      <c r="Z423" s="419">
        <f t="shared" si="72"/>
        <v>0</v>
      </c>
      <c r="AA423" s="420">
        <f t="shared" si="58"/>
        <v>2</v>
      </c>
      <c r="AB423" s="413">
        <f t="shared" si="73"/>
        <v>0</v>
      </c>
      <c r="AC423" s="421"/>
      <c r="AD423" s="696">
        <f t="shared" si="69"/>
        <v>0</v>
      </c>
      <c r="AE423" s="474">
        <f t="shared" si="70"/>
        <v>0</v>
      </c>
      <c r="AF423" s="478">
        <f t="shared" si="71"/>
        <v>0</v>
      </c>
      <c r="AG423" s="489"/>
      <c r="AH423" s="490"/>
      <c r="AI423" s="490"/>
      <c r="AJ423" s="490"/>
      <c r="AK423" s="490"/>
      <c r="AL423" s="490"/>
      <c r="AM423" s="490"/>
      <c r="AN423" s="490"/>
      <c r="AO423" s="490"/>
      <c r="AP423" s="490"/>
      <c r="AQ423" s="490"/>
      <c r="AR423" s="490"/>
      <c r="AS423" s="490"/>
      <c r="AT423" s="490"/>
      <c r="AU423" s="490"/>
      <c r="AV423" s="490"/>
      <c r="AW423" s="490"/>
      <c r="AX423" s="490"/>
      <c r="AY423" s="490"/>
      <c r="AZ423" s="490"/>
      <c r="BA423" s="490"/>
      <c r="BB423" s="490"/>
      <c r="BC423" s="490"/>
      <c r="BD423" s="490"/>
      <c r="BE423" s="490"/>
      <c r="BF423" s="490"/>
      <c r="BG423" s="490"/>
    </row>
    <row r="424" spans="1:59">
      <c r="A424" s="405">
        <f t="shared" si="68"/>
        <v>406</v>
      </c>
      <c r="B424" s="498" t="s">
        <v>216</v>
      </c>
      <c r="C424" s="498" t="s">
        <v>882</v>
      </c>
      <c r="D424" s="407" t="s">
        <v>294</v>
      </c>
      <c r="E424" s="407">
        <v>4</v>
      </c>
      <c r="F424" s="499" t="s">
        <v>882</v>
      </c>
      <c r="G424" s="409" t="s">
        <v>294</v>
      </c>
      <c r="H424" s="418">
        <v>64</v>
      </c>
      <c r="I424" s="418">
        <f>'СМР Приняты СК П7'!I424</f>
        <v>8.0429999999999993</v>
      </c>
      <c r="J424" s="418"/>
      <c r="K424" s="418"/>
      <c r="L424" s="418">
        <v>2</v>
      </c>
      <c r="M424" s="410"/>
      <c r="N424" s="410"/>
      <c r="O424" s="410"/>
      <c r="P424" s="410"/>
      <c r="Q424" s="410"/>
      <c r="R424" s="410"/>
      <c r="S424" s="410"/>
      <c r="T424" s="410"/>
      <c r="U424" s="410"/>
      <c r="V424" s="410">
        <v>2</v>
      </c>
      <c r="W424" s="410"/>
      <c r="X424" s="410"/>
      <c r="Y424" s="410"/>
      <c r="Z424" s="411">
        <f t="shared" si="72"/>
        <v>2</v>
      </c>
      <c r="AA424" s="412">
        <f t="shared" si="58"/>
        <v>62</v>
      </c>
      <c r="AB424" s="413">
        <f t="shared" si="73"/>
        <v>2</v>
      </c>
      <c r="AC424" s="414"/>
      <c r="AD424" s="695">
        <f t="shared" si="69"/>
        <v>0</v>
      </c>
      <c r="AE424" s="474">
        <f t="shared" si="70"/>
        <v>0</v>
      </c>
      <c r="AF424" s="475">
        <f t="shared" si="71"/>
        <v>2</v>
      </c>
      <c r="AG424" s="487"/>
      <c r="AH424" s="488"/>
      <c r="AI424" s="488"/>
      <c r="AJ424" s="488"/>
      <c r="AK424" s="488"/>
      <c r="AL424" s="488"/>
      <c r="AM424" s="488"/>
      <c r="AN424" s="488"/>
      <c r="AO424" s="488"/>
      <c r="AP424" s="488"/>
      <c r="AQ424" s="488"/>
      <c r="AR424" s="488"/>
      <c r="AS424" s="488"/>
      <c r="AT424" s="488"/>
      <c r="AU424" s="488"/>
      <c r="AV424" s="488"/>
      <c r="AW424" s="488"/>
      <c r="AX424" s="488"/>
      <c r="AY424" s="488"/>
      <c r="AZ424" s="488"/>
      <c r="BA424" s="488"/>
      <c r="BB424" s="488"/>
      <c r="BC424" s="488"/>
      <c r="BD424" s="488"/>
      <c r="BE424" s="488"/>
      <c r="BF424" s="488"/>
      <c r="BG424" s="488"/>
    </row>
    <row r="425" spans="1:59" s="17" customFormat="1">
      <c r="A425" s="454">
        <f t="shared" si="68"/>
        <v>407</v>
      </c>
      <c r="B425" s="498"/>
      <c r="C425" s="498"/>
      <c r="D425" s="407"/>
      <c r="E425" s="407"/>
      <c r="F425" s="500" t="s">
        <v>416</v>
      </c>
      <c r="G425" s="417" t="s">
        <v>294</v>
      </c>
      <c r="H425" s="418">
        <v>64</v>
      </c>
      <c r="I425" s="418">
        <f>'СМР Приняты СК П7'!I425</f>
        <v>0.20399999999999999</v>
      </c>
      <c r="J425" s="418" t="s">
        <v>648</v>
      </c>
      <c r="K425" s="418" t="s">
        <v>294</v>
      </c>
      <c r="L425" s="418"/>
      <c r="M425" s="410"/>
      <c r="N425" s="410"/>
      <c r="O425" s="410"/>
      <c r="P425" s="410"/>
      <c r="Q425" s="410"/>
      <c r="R425" s="410"/>
      <c r="S425" s="410"/>
      <c r="T425" s="410"/>
      <c r="U425" s="410"/>
      <c r="V425" s="410"/>
      <c r="W425" s="410"/>
      <c r="X425" s="410"/>
      <c r="Y425" s="410"/>
      <c r="Z425" s="411">
        <f t="shared" si="72"/>
        <v>0</v>
      </c>
      <c r="AA425" s="412">
        <f t="shared" si="58"/>
        <v>64</v>
      </c>
      <c r="AB425" s="413">
        <f t="shared" si="73"/>
        <v>0</v>
      </c>
      <c r="AC425" s="455" t="s">
        <v>417</v>
      </c>
      <c r="AD425" s="704">
        <f t="shared" si="69"/>
        <v>0</v>
      </c>
      <c r="AE425" s="474">
        <f t="shared" si="70"/>
        <v>0</v>
      </c>
      <c r="AF425" s="477">
        <f t="shared" si="71"/>
        <v>0</v>
      </c>
      <c r="AG425" s="485"/>
      <c r="AH425" s="486"/>
      <c r="AI425" s="486"/>
      <c r="AJ425" s="486"/>
      <c r="AK425" s="486"/>
      <c r="AL425" s="486"/>
      <c r="AM425" s="486"/>
      <c r="AN425" s="486"/>
      <c r="AO425" s="486"/>
      <c r="AP425" s="486"/>
      <c r="AQ425" s="486"/>
      <c r="AR425" s="486"/>
      <c r="AS425" s="486"/>
      <c r="AT425" s="486"/>
      <c r="AU425" s="486"/>
      <c r="AV425" s="486"/>
      <c r="AW425" s="486"/>
      <c r="AX425" s="486"/>
      <c r="AY425" s="486"/>
      <c r="AZ425" s="486"/>
      <c r="BA425" s="486"/>
      <c r="BB425" s="486"/>
      <c r="BC425" s="486"/>
      <c r="BD425" s="486"/>
      <c r="BE425" s="486"/>
      <c r="BF425" s="486"/>
      <c r="BG425" s="486"/>
    </row>
    <row r="426" spans="1:59" s="17" customFormat="1">
      <c r="A426" s="454">
        <f t="shared" si="68"/>
        <v>408</v>
      </c>
      <c r="B426" s="498"/>
      <c r="C426" s="498"/>
      <c r="D426" s="407"/>
      <c r="E426" s="407"/>
      <c r="F426" s="500" t="s">
        <v>645</v>
      </c>
      <c r="G426" s="417" t="s">
        <v>294</v>
      </c>
      <c r="H426" s="418">
        <v>64</v>
      </c>
      <c r="I426" s="418">
        <f>'СМР Приняты СК П7'!I426</f>
        <v>1.7949999999999999</v>
      </c>
      <c r="J426" s="418" t="s">
        <v>647</v>
      </c>
      <c r="K426" s="418" t="s">
        <v>294</v>
      </c>
      <c r="L426" s="418">
        <v>64</v>
      </c>
      <c r="M426" s="410"/>
      <c r="N426" s="410"/>
      <c r="O426" s="410"/>
      <c r="P426" s="410">
        <v>29</v>
      </c>
      <c r="Q426" s="410">
        <v>14</v>
      </c>
      <c r="R426" s="410">
        <v>21</v>
      </c>
      <c r="S426" s="410"/>
      <c r="T426" s="410"/>
      <c r="U426" s="410"/>
      <c r="V426" s="410"/>
      <c r="W426" s="410"/>
      <c r="X426" s="410"/>
      <c r="Y426" s="410"/>
      <c r="Z426" s="411">
        <f t="shared" si="72"/>
        <v>64</v>
      </c>
      <c r="AA426" s="412"/>
      <c r="AB426" s="413">
        <f t="shared" si="73"/>
        <v>-64</v>
      </c>
      <c r="AC426" s="455"/>
      <c r="AD426" s="704">
        <f t="shared" si="69"/>
        <v>0</v>
      </c>
      <c r="AE426" s="474">
        <f t="shared" si="70"/>
        <v>0</v>
      </c>
      <c r="AF426" s="477">
        <f t="shared" si="71"/>
        <v>64</v>
      </c>
      <c r="AG426" s="485"/>
      <c r="AH426" s="486"/>
      <c r="AI426" s="486"/>
      <c r="AJ426" s="486"/>
      <c r="AK426" s="486"/>
      <c r="AL426" s="486"/>
      <c r="AM426" s="486"/>
      <c r="AN426" s="486"/>
      <c r="AO426" s="486"/>
      <c r="AP426" s="486"/>
      <c r="AQ426" s="486"/>
      <c r="AR426" s="486"/>
      <c r="AS426" s="486"/>
      <c r="AT426" s="486"/>
      <c r="AU426" s="486"/>
      <c r="AV426" s="486"/>
      <c r="AW426" s="486"/>
      <c r="AX426" s="486"/>
      <c r="AY426" s="486"/>
      <c r="AZ426" s="486"/>
      <c r="BA426" s="486"/>
      <c r="BB426" s="486"/>
      <c r="BC426" s="486"/>
      <c r="BD426" s="486"/>
      <c r="BE426" s="486"/>
      <c r="BF426" s="486"/>
      <c r="BG426" s="486"/>
    </row>
    <row r="427" spans="1:59">
      <c r="A427" s="405">
        <f t="shared" si="68"/>
        <v>409</v>
      </c>
      <c r="B427" s="497"/>
      <c r="C427" s="498"/>
      <c r="D427" s="407"/>
      <c r="E427" s="407"/>
      <c r="F427" s="500" t="s">
        <v>646</v>
      </c>
      <c r="G427" s="417" t="s">
        <v>294</v>
      </c>
      <c r="H427" s="418">
        <v>64</v>
      </c>
      <c r="I427" s="418">
        <f>'СМР Приняты СК П7'!I427</f>
        <v>1.3520000000000001</v>
      </c>
      <c r="J427" s="418" t="s">
        <v>873</v>
      </c>
      <c r="K427" s="418" t="s">
        <v>294</v>
      </c>
      <c r="L427" s="418">
        <v>64</v>
      </c>
      <c r="M427" s="410"/>
      <c r="N427" s="410"/>
      <c r="O427" s="410"/>
      <c r="P427" s="410"/>
      <c r="Q427" s="410"/>
      <c r="R427" s="410"/>
      <c r="S427" s="410"/>
      <c r="T427" s="410"/>
      <c r="U427" s="410"/>
      <c r="V427" s="410"/>
      <c r="W427" s="410"/>
      <c r="X427" s="410"/>
      <c r="Y427" s="410"/>
      <c r="Z427" s="411">
        <f t="shared" si="72"/>
        <v>0</v>
      </c>
      <c r="AA427" s="412">
        <f t="shared" si="58"/>
        <v>64</v>
      </c>
      <c r="AB427" s="413">
        <f t="shared" si="73"/>
        <v>0</v>
      </c>
      <c r="AC427" s="414"/>
      <c r="AD427" s="695">
        <f t="shared" si="69"/>
        <v>0</v>
      </c>
      <c r="AE427" s="474">
        <f t="shared" si="70"/>
        <v>0</v>
      </c>
      <c r="AF427" s="475">
        <f t="shared" si="71"/>
        <v>0</v>
      </c>
      <c r="AG427" s="487"/>
      <c r="AH427" s="488"/>
      <c r="AI427" s="488"/>
      <c r="AJ427" s="488"/>
      <c r="AK427" s="488"/>
      <c r="AL427" s="488"/>
      <c r="AM427" s="488"/>
      <c r="AN427" s="488"/>
      <c r="AO427" s="488"/>
      <c r="AP427" s="488"/>
      <c r="AQ427" s="488"/>
      <c r="AR427" s="488"/>
      <c r="AS427" s="488"/>
      <c r="AT427" s="488"/>
      <c r="AU427" s="488"/>
      <c r="AV427" s="488"/>
      <c r="AW427" s="488"/>
      <c r="AX427" s="488"/>
      <c r="AY427" s="488"/>
      <c r="AZ427" s="488"/>
      <c r="BA427" s="488"/>
      <c r="BB427" s="488"/>
      <c r="BC427" s="488"/>
      <c r="BD427" s="488"/>
      <c r="BE427" s="488"/>
      <c r="BF427" s="488"/>
      <c r="BG427" s="488"/>
    </row>
    <row r="428" spans="1:59" s="759" customFormat="1">
      <c r="A428" s="405"/>
      <c r="B428" s="497"/>
      <c r="C428" s="498"/>
      <c r="D428" s="407"/>
      <c r="E428" s="407"/>
      <c r="F428" s="745" t="s">
        <v>1192</v>
      </c>
      <c r="G428" s="741" t="s">
        <v>289</v>
      </c>
      <c r="H428" s="740"/>
      <c r="I428" s="418"/>
      <c r="J428" s="740" t="s">
        <v>1193</v>
      </c>
      <c r="K428" s="740" t="s">
        <v>289</v>
      </c>
      <c r="L428" s="740">
        <v>64</v>
      </c>
      <c r="M428" s="410"/>
      <c r="N428" s="410"/>
      <c r="O428" s="410"/>
      <c r="P428" s="410"/>
      <c r="Q428" s="410"/>
      <c r="R428" s="410"/>
      <c r="S428" s="410"/>
      <c r="T428" s="410"/>
      <c r="U428" s="410"/>
      <c r="V428" s="410"/>
      <c r="W428" s="410"/>
      <c r="X428" s="410"/>
      <c r="Y428" s="410"/>
      <c r="Z428" s="411"/>
      <c r="AA428" s="412"/>
      <c r="AB428" s="413"/>
      <c r="AC428" s="414"/>
      <c r="AD428" s="695"/>
      <c r="AE428" s="474"/>
      <c r="AF428" s="475"/>
      <c r="AG428" s="487"/>
      <c r="AH428" s="488"/>
      <c r="AI428" s="488"/>
      <c r="AJ428" s="488"/>
      <c r="AK428" s="488"/>
      <c r="AL428" s="488"/>
      <c r="AM428" s="488"/>
      <c r="AN428" s="488"/>
      <c r="AO428" s="488"/>
      <c r="AP428" s="488"/>
      <c r="AQ428" s="488"/>
      <c r="AR428" s="488"/>
      <c r="AS428" s="488"/>
      <c r="AT428" s="488"/>
      <c r="AU428" s="488"/>
      <c r="AV428" s="488"/>
      <c r="AW428" s="488"/>
      <c r="AX428" s="488"/>
      <c r="AY428" s="488"/>
      <c r="AZ428" s="488"/>
      <c r="BA428" s="488"/>
      <c r="BB428" s="488"/>
      <c r="BC428" s="488"/>
      <c r="BD428" s="488"/>
      <c r="BE428" s="488"/>
      <c r="BF428" s="488"/>
      <c r="BG428" s="488"/>
    </row>
    <row r="429" spans="1:59" ht="45">
      <c r="A429" s="405">
        <f>A427+1</f>
        <v>410</v>
      </c>
      <c r="B429" s="497" t="s">
        <v>182</v>
      </c>
      <c r="C429" s="498" t="s">
        <v>183</v>
      </c>
      <c r="D429" s="407" t="s">
        <v>291</v>
      </c>
      <c r="E429" s="407">
        <v>28</v>
      </c>
      <c r="F429" s="500" t="s">
        <v>183</v>
      </c>
      <c r="G429" s="417" t="s">
        <v>291</v>
      </c>
      <c r="H429" s="418">
        <v>704</v>
      </c>
      <c r="I429" s="418">
        <f>'СМР Приняты СК П7'!I429</f>
        <v>0.16900000000000001</v>
      </c>
      <c r="J429" s="418" t="s">
        <v>863</v>
      </c>
      <c r="K429" s="418" t="s">
        <v>291</v>
      </c>
      <c r="L429" s="418"/>
      <c r="M429" s="410"/>
      <c r="N429" s="410"/>
      <c r="O429" s="410"/>
      <c r="P429" s="410"/>
      <c r="Q429" s="410"/>
      <c r="R429" s="410"/>
      <c r="S429" s="410"/>
      <c r="T429" s="410"/>
      <c r="U429" s="410"/>
      <c r="V429" s="410"/>
      <c r="W429" s="410"/>
      <c r="X429" s="410"/>
      <c r="Y429" s="410"/>
      <c r="Z429" s="411">
        <f t="shared" si="72"/>
        <v>0</v>
      </c>
      <c r="AA429" s="412"/>
      <c r="AB429" s="413">
        <f t="shared" si="73"/>
        <v>28</v>
      </c>
      <c r="AC429" s="414"/>
      <c r="AD429" s="695">
        <f t="shared" si="69"/>
        <v>0</v>
      </c>
      <c r="AE429" s="474">
        <f t="shared" si="70"/>
        <v>0</v>
      </c>
      <c r="AF429" s="475">
        <f t="shared" si="71"/>
        <v>0</v>
      </c>
      <c r="AG429" s="487"/>
      <c r="AH429" s="488"/>
      <c r="AI429" s="488"/>
      <c r="AJ429" s="488"/>
      <c r="AK429" s="488"/>
      <c r="AL429" s="488"/>
      <c r="AM429" s="488"/>
      <c r="AN429" s="488"/>
      <c r="AO429" s="488"/>
      <c r="AP429" s="488"/>
      <c r="AQ429" s="488"/>
      <c r="AR429" s="488"/>
      <c r="AS429" s="488"/>
      <c r="AT429" s="488"/>
      <c r="AU429" s="488"/>
      <c r="AV429" s="488"/>
      <c r="AW429" s="488"/>
      <c r="AX429" s="488"/>
      <c r="AY429" s="488"/>
      <c r="AZ429" s="488"/>
      <c r="BA429" s="488"/>
      <c r="BB429" s="488"/>
      <c r="BC429" s="488"/>
      <c r="BD429" s="488"/>
      <c r="BE429" s="488"/>
      <c r="BF429" s="488"/>
      <c r="BG429" s="488"/>
    </row>
    <row r="430" spans="1:59" ht="30" collapsed="1">
      <c r="A430" s="405">
        <f t="shared" si="68"/>
        <v>411</v>
      </c>
      <c r="B430" s="497" t="s">
        <v>217</v>
      </c>
      <c r="C430" s="498" t="s">
        <v>1053</v>
      </c>
      <c r="D430" s="407" t="s">
        <v>291</v>
      </c>
      <c r="E430" s="407">
        <v>620</v>
      </c>
      <c r="F430" s="499" t="s">
        <v>883</v>
      </c>
      <c r="G430" s="409" t="s">
        <v>291</v>
      </c>
      <c r="H430" s="410">
        <v>620</v>
      </c>
      <c r="I430" s="410">
        <f>'СМР Приняты СК П7'!I430</f>
        <v>0.30499999999999999</v>
      </c>
      <c r="J430" s="418" t="s">
        <v>884</v>
      </c>
      <c r="K430" s="418" t="s">
        <v>291</v>
      </c>
      <c r="L430" s="418">
        <v>704</v>
      </c>
      <c r="M430" s="410"/>
      <c r="N430" s="410"/>
      <c r="O430" s="410"/>
      <c r="P430" s="410"/>
      <c r="Q430" s="410"/>
      <c r="R430" s="410"/>
      <c r="S430" s="410"/>
      <c r="T430" s="410"/>
      <c r="U430" s="410"/>
      <c r="V430" s="410"/>
      <c r="W430" s="410"/>
      <c r="X430" s="410"/>
      <c r="Y430" s="410"/>
      <c r="Z430" s="411">
        <f t="shared" si="72"/>
        <v>0</v>
      </c>
      <c r="AA430" s="412">
        <f t="shared" si="58"/>
        <v>620</v>
      </c>
      <c r="AB430" s="413">
        <f t="shared" si="73"/>
        <v>620</v>
      </c>
      <c r="AC430" s="414"/>
      <c r="AD430" s="695">
        <f t="shared" si="69"/>
        <v>0</v>
      </c>
      <c r="AE430" s="474">
        <f t="shared" si="70"/>
        <v>0</v>
      </c>
      <c r="AF430" s="475">
        <f t="shared" si="71"/>
        <v>0</v>
      </c>
      <c r="AG430" s="487"/>
      <c r="AH430" s="488"/>
      <c r="AI430" s="488"/>
      <c r="AJ430" s="488"/>
      <c r="AK430" s="488"/>
      <c r="AL430" s="488"/>
      <c r="AM430" s="488"/>
      <c r="AN430" s="488"/>
      <c r="AO430" s="488"/>
      <c r="AP430" s="488"/>
      <c r="AQ430" s="488"/>
      <c r="AR430" s="488"/>
      <c r="AS430" s="488"/>
      <c r="AT430" s="488"/>
      <c r="AU430" s="488"/>
      <c r="AV430" s="488"/>
      <c r="AW430" s="488"/>
      <c r="AX430" s="488"/>
      <c r="AY430" s="488"/>
      <c r="AZ430" s="488"/>
      <c r="BA430" s="488"/>
      <c r="BB430" s="488"/>
      <c r="BC430" s="488"/>
      <c r="BD430" s="488"/>
      <c r="BE430" s="488"/>
      <c r="BF430" s="488"/>
      <c r="BG430" s="488"/>
    </row>
    <row r="431" spans="1:59" ht="30" hidden="1" outlineLevel="1">
      <c r="A431" s="405">
        <f t="shared" si="68"/>
        <v>412</v>
      </c>
      <c r="B431" s="497" t="s">
        <v>1054</v>
      </c>
      <c r="C431" s="498" t="s">
        <v>1055</v>
      </c>
      <c r="D431" s="407" t="s">
        <v>291</v>
      </c>
      <c r="E431" s="407">
        <v>10</v>
      </c>
      <c r="F431" s="499"/>
      <c r="G431" s="409"/>
      <c r="H431" s="410"/>
      <c r="I431" s="410">
        <f>'СМР Приняты СК П7'!I431</f>
        <v>0.222</v>
      </c>
      <c r="J431" s="418"/>
      <c r="K431" s="418"/>
      <c r="L431" s="418">
        <v>620</v>
      </c>
      <c r="M431" s="410"/>
      <c r="N431" s="410"/>
      <c r="O431" s="410"/>
      <c r="P431" s="410"/>
      <c r="Q431" s="410"/>
      <c r="R431" s="410"/>
      <c r="S431" s="410"/>
      <c r="T431" s="410"/>
      <c r="U431" s="410"/>
      <c r="V431" s="410"/>
      <c r="W431" s="410"/>
      <c r="X431" s="410"/>
      <c r="Y431" s="410"/>
      <c r="Z431" s="411">
        <f t="shared" si="72"/>
        <v>0</v>
      </c>
      <c r="AA431" s="412"/>
      <c r="AB431" s="413">
        <f t="shared" si="73"/>
        <v>10</v>
      </c>
      <c r="AC431" s="414"/>
      <c r="AD431" s="695">
        <f t="shared" si="69"/>
        <v>0</v>
      </c>
      <c r="AE431" s="474">
        <f t="shared" si="70"/>
        <v>0</v>
      </c>
      <c r="AF431" s="475">
        <f t="shared" si="71"/>
        <v>0</v>
      </c>
      <c r="AG431" s="487"/>
      <c r="AH431" s="488"/>
      <c r="AI431" s="488"/>
      <c r="AJ431" s="488"/>
      <c r="AK431" s="488"/>
      <c r="AL431" s="488"/>
      <c r="AM431" s="488"/>
      <c r="AN431" s="488"/>
      <c r="AO431" s="488"/>
      <c r="AP431" s="488"/>
      <c r="AQ431" s="488"/>
      <c r="AR431" s="488"/>
      <c r="AS431" s="488"/>
      <c r="AT431" s="488"/>
      <c r="AU431" s="488"/>
      <c r="AV431" s="488"/>
      <c r="AW431" s="488"/>
      <c r="AX431" s="488"/>
      <c r="AY431" s="488"/>
      <c r="AZ431" s="488"/>
      <c r="BA431" s="488"/>
      <c r="BB431" s="488"/>
      <c r="BC431" s="488"/>
      <c r="BD431" s="488"/>
      <c r="BE431" s="488"/>
      <c r="BF431" s="488"/>
      <c r="BG431" s="488"/>
    </row>
    <row r="432" spans="1:59" ht="45">
      <c r="A432" s="405">
        <f t="shared" si="68"/>
        <v>413</v>
      </c>
      <c r="B432" s="497" t="s">
        <v>218</v>
      </c>
      <c r="C432" s="498" t="s">
        <v>219</v>
      </c>
      <c r="D432" s="407" t="s">
        <v>291</v>
      </c>
      <c r="E432" s="407">
        <v>75</v>
      </c>
      <c r="F432" s="499" t="s">
        <v>219</v>
      </c>
      <c r="G432" s="409" t="s">
        <v>291</v>
      </c>
      <c r="H432" s="410">
        <v>75</v>
      </c>
      <c r="I432" s="410">
        <f>'СМР Приняты СК П7'!I432</f>
        <v>0.25800000000000001</v>
      </c>
      <c r="J432" s="418" t="s">
        <v>885</v>
      </c>
      <c r="K432" s="418" t="s">
        <v>291</v>
      </c>
      <c r="L432" s="418"/>
      <c r="M432" s="410"/>
      <c r="N432" s="410"/>
      <c r="O432" s="410"/>
      <c r="P432" s="410"/>
      <c r="Q432" s="410"/>
      <c r="R432" s="410"/>
      <c r="S432" s="410"/>
      <c r="T432" s="410"/>
      <c r="U432" s="410"/>
      <c r="V432" s="410"/>
      <c r="W432" s="410"/>
      <c r="X432" s="410"/>
      <c r="Y432" s="410"/>
      <c r="Z432" s="411">
        <f t="shared" si="72"/>
        <v>0</v>
      </c>
      <c r="AA432" s="412">
        <f t="shared" si="58"/>
        <v>75</v>
      </c>
      <c r="AB432" s="413">
        <f t="shared" si="73"/>
        <v>75</v>
      </c>
      <c r="AC432" s="414"/>
      <c r="AD432" s="695">
        <f t="shared" si="69"/>
        <v>0</v>
      </c>
      <c r="AE432" s="474">
        <f t="shared" si="70"/>
        <v>0</v>
      </c>
      <c r="AF432" s="475">
        <f t="shared" si="71"/>
        <v>0</v>
      </c>
      <c r="AG432" s="487"/>
      <c r="AH432" s="488"/>
      <c r="AI432" s="488"/>
      <c r="AJ432" s="488"/>
      <c r="AK432" s="488"/>
      <c r="AL432" s="488"/>
      <c r="AM432" s="488"/>
      <c r="AN432" s="488"/>
      <c r="AO432" s="488"/>
      <c r="AP432" s="488"/>
      <c r="AQ432" s="488"/>
      <c r="AR432" s="488"/>
      <c r="AS432" s="488"/>
      <c r="AT432" s="488"/>
      <c r="AU432" s="488"/>
      <c r="AV432" s="488"/>
      <c r="AW432" s="488"/>
      <c r="AX432" s="488"/>
      <c r="AY432" s="488"/>
      <c r="AZ432" s="488"/>
      <c r="BA432" s="488"/>
      <c r="BB432" s="488"/>
      <c r="BC432" s="488"/>
      <c r="BD432" s="488"/>
      <c r="BE432" s="488"/>
      <c r="BF432" s="488"/>
      <c r="BG432" s="488"/>
    </row>
    <row r="433" spans="1:59" ht="45" collapsed="1">
      <c r="A433" s="405">
        <f t="shared" si="68"/>
        <v>414</v>
      </c>
      <c r="B433" s="497" t="s">
        <v>220</v>
      </c>
      <c r="C433" s="498" t="s">
        <v>221</v>
      </c>
      <c r="D433" s="407" t="s">
        <v>291</v>
      </c>
      <c r="E433" s="407">
        <v>540</v>
      </c>
      <c r="F433" s="499" t="s">
        <v>221</v>
      </c>
      <c r="G433" s="409" t="s">
        <v>291</v>
      </c>
      <c r="H433" s="410">
        <v>490</v>
      </c>
      <c r="I433" s="410">
        <f>'СМР Приняты СК П7'!I433</f>
        <v>0.18099999999999999</v>
      </c>
      <c r="J433" s="418" t="s">
        <v>886</v>
      </c>
      <c r="K433" s="418" t="s">
        <v>291</v>
      </c>
      <c r="L433" s="418">
        <v>75</v>
      </c>
      <c r="M433" s="410"/>
      <c r="N433" s="410"/>
      <c r="O433" s="410"/>
      <c r="P433" s="410">
        <v>28</v>
      </c>
      <c r="Q433" s="410">
        <v>15</v>
      </c>
      <c r="R433" s="410"/>
      <c r="S433" s="410"/>
      <c r="T433" s="410"/>
      <c r="U433" s="410"/>
      <c r="V433" s="410"/>
      <c r="W433" s="410"/>
      <c r="X433" s="410"/>
      <c r="Y433" s="410"/>
      <c r="Z433" s="411">
        <f t="shared" si="72"/>
        <v>43</v>
      </c>
      <c r="AA433" s="412">
        <f t="shared" si="58"/>
        <v>447</v>
      </c>
      <c r="AB433" s="413">
        <f t="shared" si="73"/>
        <v>497</v>
      </c>
      <c r="AC433" s="414"/>
      <c r="AD433" s="695">
        <f t="shared" si="69"/>
        <v>0</v>
      </c>
      <c r="AE433" s="474">
        <f t="shared" si="70"/>
        <v>0</v>
      </c>
      <c r="AF433" s="475">
        <f t="shared" si="71"/>
        <v>43</v>
      </c>
      <c r="AG433" s="487"/>
      <c r="AH433" s="488"/>
      <c r="AI433" s="488"/>
      <c r="AJ433" s="488"/>
      <c r="AK433" s="488"/>
      <c r="AL433" s="488"/>
      <c r="AM433" s="488"/>
      <c r="AN433" s="488"/>
      <c r="AO433" s="488"/>
      <c r="AP433" s="488"/>
      <c r="AQ433" s="488"/>
      <c r="AR433" s="488"/>
      <c r="AS433" s="488"/>
      <c r="AT433" s="488"/>
      <c r="AU433" s="488"/>
      <c r="AV433" s="488"/>
      <c r="AW433" s="488"/>
      <c r="AX433" s="488"/>
      <c r="AY433" s="488"/>
      <c r="AZ433" s="488"/>
      <c r="BA433" s="488"/>
      <c r="BB433" s="488"/>
      <c r="BC433" s="488"/>
      <c r="BD433" s="488"/>
      <c r="BE433" s="488"/>
      <c r="BF433" s="488"/>
      <c r="BG433" s="488"/>
    </row>
    <row r="434" spans="1:59" ht="30" hidden="1" outlineLevel="1">
      <c r="A434" s="405">
        <f t="shared" si="68"/>
        <v>415</v>
      </c>
      <c r="B434" s="497" t="s">
        <v>182</v>
      </c>
      <c r="C434" s="498" t="s">
        <v>183</v>
      </c>
      <c r="D434" s="407" t="s">
        <v>291</v>
      </c>
      <c r="E434" s="407">
        <f>615+295</f>
        <v>910</v>
      </c>
      <c r="F434" s="499"/>
      <c r="G434" s="409"/>
      <c r="H434" s="410"/>
      <c r="I434" s="410">
        <f>'СМР Приняты СК П7'!I434</f>
        <v>0.16900000000000001</v>
      </c>
      <c r="J434" s="418"/>
      <c r="K434" s="418"/>
      <c r="L434" s="418">
        <v>490</v>
      </c>
      <c r="M434" s="410"/>
      <c r="N434" s="410">
        <v>250</v>
      </c>
      <c r="O434" s="410"/>
      <c r="P434" s="410"/>
      <c r="Q434" s="410"/>
      <c r="R434" s="410"/>
      <c r="S434" s="410"/>
      <c r="T434" s="410"/>
      <c r="U434" s="410"/>
      <c r="V434" s="410"/>
      <c r="W434" s="410"/>
      <c r="X434" s="410"/>
      <c r="Y434" s="410"/>
      <c r="Z434" s="411">
        <f t="shared" si="72"/>
        <v>250</v>
      </c>
      <c r="AA434" s="412"/>
      <c r="AB434" s="413">
        <f t="shared" si="73"/>
        <v>660</v>
      </c>
      <c r="AC434" s="414"/>
      <c r="AD434" s="695">
        <f t="shared" si="69"/>
        <v>0</v>
      </c>
      <c r="AE434" s="474">
        <f t="shared" si="70"/>
        <v>0</v>
      </c>
      <c r="AF434" s="475">
        <f t="shared" si="71"/>
        <v>250</v>
      </c>
      <c r="AG434" s="487"/>
      <c r="AH434" s="488"/>
      <c r="AI434" s="488"/>
      <c r="AJ434" s="488"/>
      <c r="AK434" s="488"/>
      <c r="AL434" s="488"/>
      <c r="AM434" s="488"/>
      <c r="AN434" s="488"/>
      <c r="AO434" s="488"/>
      <c r="AP434" s="488"/>
      <c r="AQ434" s="488"/>
      <c r="AR434" s="488"/>
      <c r="AS434" s="488"/>
      <c r="AT434" s="488"/>
      <c r="AU434" s="488"/>
      <c r="AV434" s="488"/>
      <c r="AW434" s="488"/>
      <c r="AX434" s="488"/>
      <c r="AY434" s="488"/>
      <c r="AZ434" s="488"/>
      <c r="BA434" s="488"/>
      <c r="BB434" s="488"/>
      <c r="BC434" s="488"/>
      <c r="BD434" s="488"/>
      <c r="BE434" s="488"/>
      <c r="BF434" s="488"/>
      <c r="BG434" s="488"/>
    </row>
    <row r="435" spans="1:59" ht="45">
      <c r="A435" s="405">
        <f t="shared" si="68"/>
        <v>416</v>
      </c>
      <c r="B435" s="497" t="s">
        <v>207</v>
      </c>
      <c r="C435" s="498" t="s">
        <v>208</v>
      </c>
      <c r="D435" s="407" t="s">
        <v>291</v>
      </c>
      <c r="E435" s="407">
        <v>215</v>
      </c>
      <c r="F435" s="499" t="s">
        <v>208</v>
      </c>
      <c r="G435" s="409" t="s">
        <v>291</v>
      </c>
      <c r="H435" s="410">
        <v>394</v>
      </c>
      <c r="I435" s="410">
        <f>'СМР Приняты СК П7'!I435</f>
        <v>0.17599999999999999</v>
      </c>
      <c r="J435" s="418" t="s">
        <v>875</v>
      </c>
      <c r="K435" s="418" t="s">
        <v>291</v>
      </c>
      <c r="L435" s="418"/>
      <c r="M435" s="410"/>
      <c r="N435" s="410"/>
      <c r="O435" s="410"/>
      <c r="P435" s="410"/>
      <c r="Q435" s="410"/>
      <c r="R435" s="410"/>
      <c r="S435" s="410"/>
      <c r="T435" s="410"/>
      <c r="U435" s="410"/>
      <c r="V435" s="410"/>
      <c r="W435" s="410"/>
      <c r="X435" s="410"/>
      <c r="Y435" s="410"/>
      <c r="Z435" s="411">
        <f t="shared" si="72"/>
        <v>0</v>
      </c>
      <c r="AA435" s="412">
        <f t="shared" si="58"/>
        <v>394</v>
      </c>
      <c r="AB435" s="413">
        <f t="shared" si="73"/>
        <v>215</v>
      </c>
      <c r="AC435" s="414"/>
      <c r="AD435" s="695">
        <f t="shared" si="69"/>
        <v>0</v>
      </c>
      <c r="AE435" s="474">
        <f t="shared" si="70"/>
        <v>0</v>
      </c>
      <c r="AF435" s="475">
        <f t="shared" si="71"/>
        <v>0</v>
      </c>
      <c r="AG435" s="487"/>
      <c r="AH435" s="488"/>
      <c r="AI435" s="488"/>
      <c r="AJ435" s="488"/>
      <c r="AK435" s="488"/>
      <c r="AL435" s="488"/>
      <c r="AM435" s="488"/>
      <c r="AN435" s="488"/>
      <c r="AO435" s="488"/>
      <c r="AP435" s="488"/>
      <c r="AQ435" s="488"/>
      <c r="AR435" s="488"/>
      <c r="AS435" s="488"/>
      <c r="AT435" s="488"/>
      <c r="AU435" s="488"/>
      <c r="AV435" s="488"/>
      <c r="AW435" s="488"/>
      <c r="AX435" s="488"/>
      <c r="AY435" s="488"/>
      <c r="AZ435" s="488"/>
      <c r="BA435" s="488"/>
      <c r="BB435" s="488"/>
      <c r="BC435" s="488"/>
      <c r="BD435" s="488"/>
      <c r="BE435" s="488"/>
      <c r="BF435" s="488"/>
      <c r="BG435" s="488"/>
    </row>
    <row r="436" spans="1:59" ht="60">
      <c r="A436" s="405">
        <f t="shared" si="68"/>
        <v>417</v>
      </c>
      <c r="B436" s="497" t="s">
        <v>222</v>
      </c>
      <c r="C436" s="498" t="s">
        <v>1056</v>
      </c>
      <c r="D436" s="407" t="s">
        <v>294</v>
      </c>
      <c r="E436" s="407">
        <v>4</v>
      </c>
      <c r="F436" s="499" t="s">
        <v>887</v>
      </c>
      <c r="G436" s="409" t="s">
        <v>294</v>
      </c>
      <c r="H436" s="410">
        <v>4</v>
      </c>
      <c r="I436" s="410">
        <f>'СМР Приняты СК П7'!I436</f>
        <v>1.6639999999999999</v>
      </c>
      <c r="J436" s="418" t="s">
        <v>888</v>
      </c>
      <c r="K436" s="418" t="s">
        <v>294</v>
      </c>
      <c r="L436" s="418">
        <v>394</v>
      </c>
      <c r="M436" s="410"/>
      <c r="N436" s="410"/>
      <c r="O436" s="410"/>
      <c r="P436" s="410"/>
      <c r="Q436" s="410"/>
      <c r="R436" s="410"/>
      <c r="S436" s="410"/>
      <c r="T436" s="410"/>
      <c r="U436" s="410"/>
      <c r="V436" s="410"/>
      <c r="W436" s="410"/>
      <c r="X436" s="410"/>
      <c r="Y436" s="410"/>
      <c r="Z436" s="411">
        <f t="shared" si="72"/>
        <v>0</v>
      </c>
      <c r="AA436" s="412">
        <f t="shared" si="58"/>
        <v>4</v>
      </c>
      <c r="AB436" s="413">
        <f t="shared" si="73"/>
        <v>4</v>
      </c>
      <c r="AC436" s="414"/>
      <c r="AD436" s="695">
        <f t="shared" si="69"/>
        <v>0</v>
      </c>
      <c r="AE436" s="474">
        <f t="shared" si="70"/>
        <v>0</v>
      </c>
      <c r="AF436" s="475">
        <f t="shared" si="71"/>
        <v>0</v>
      </c>
      <c r="AG436" s="487"/>
      <c r="AH436" s="488"/>
      <c r="AI436" s="488"/>
      <c r="AJ436" s="488"/>
      <c r="AK436" s="488"/>
      <c r="AL436" s="488"/>
      <c r="AM436" s="488"/>
      <c r="AN436" s="488"/>
      <c r="AO436" s="488"/>
      <c r="AP436" s="488"/>
      <c r="AQ436" s="488"/>
      <c r="AR436" s="488"/>
      <c r="AS436" s="488"/>
      <c r="AT436" s="488"/>
      <c r="AU436" s="488"/>
      <c r="AV436" s="488"/>
      <c r="AW436" s="488"/>
      <c r="AX436" s="488"/>
      <c r="AY436" s="488"/>
      <c r="AZ436" s="488"/>
      <c r="BA436" s="488"/>
      <c r="BB436" s="488"/>
      <c r="BC436" s="488"/>
      <c r="BD436" s="488"/>
      <c r="BE436" s="488"/>
      <c r="BF436" s="488"/>
      <c r="BG436" s="488"/>
    </row>
    <row r="437" spans="1:59" ht="60">
      <c r="A437" s="405">
        <f t="shared" si="68"/>
        <v>418</v>
      </c>
      <c r="B437" s="497" t="s">
        <v>223</v>
      </c>
      <c r="C437" s="498" t="s">
        <v>1057</v>
      </c>
      <c r="D437" s="407" t="s">
        <v>294</v>
      </c>
      <c r="E437" s="407">
        <v>4</v>
      </c>
      <c r="F437" s="499" t="s">
        <v>889</v>
      </c>
      <c r="G437" s="409" t="s">
        <v>294</v>
      </c>
      <c r="H437" s="410">
        <v>4</v>
      </c>
      <c r="I437" s="410">
        <f>'СМР Приняты СК П7'!I437</f>
        <v>0.25600000000000001</v>
      </c>
      <c r="J437" s="418" t="s">
        <v>890</v>
      </c>
      <c r="K437" s="418" t="s">
        <v>294</v>
      </c>
      <c r="L437" s="418">
        <v>4</v>
      </c>
      <c r="M437" s="410"/>
      <c r="N437" s="410"/>
      <c r="O437" s="410"/>
      <c r="P437" s="410"/>
      <c r="Q437" s="410"/>
      <c r="R437" s="410"/>
      <c r="S437" s="410"/>
      <c r="T437" s="410">
        <v>75</v>
      </c>
      <c r="U437" s="410"/>
      <c r="V437" s="410"/>
      <c r="W437" s="410"/>
      <c r="X437" s="410"/>
      <c r="Y437" s="410"/>
      <c r="Z437" s="411">
        <f t="shared" si="72"/>
        <v>75</v>
      </c>
      <c r="AA437" s="412">
        <f t="shared" si="58"/>
        <v>-71</v>
      </c>
      <c r="AB437" s="413">
        <f t="shared" si="73"/>
        <v>-71</v>
      </c>
      <c r="AC437" s="414"/>
      <c r="AD437" s="695">
        <f t="shared" si="69"/>
        <v>0</v>
      </c>
      <c r="AE437" s="474">
        <f t="shared" si="70"/>
        <v>0</v>
      </c>
      <c r="AF437" s="475">
        <f t="shared" si="71"/>
        <v>75</v>
      </c>
      <c r="AG437" s="487"/>
      <c r="AH437" s="488"/>
      <c r="AI437" s="488"/>
      <c r="AJ437" s="488"/>
      <c r="AK437" s="488"/>
      <c r="AL437" s="488"/>
      <c r="AM437" s="488"/>
      <c r="AN437" s="488"/>
      <c r="AO437" s="488"/>
      <c r="AP437" s="488"/>
      <c r="AQ437" s="488"/>
      <c r="AR437" s="488"/>
      <c r="AS437" s="488"/>
      <c r="AT437" s="488"/>
      <c r="AU437" s="488"/>
      <c r="AV437" s="488"/>
      <c r="AW437" s="488"/>
      <c r="AX437" s="488"/>
      <c r="AY437" s="488"/>
      <c r="AZ437" s="488"/>
      <c r="BA437" s="488"/>
      <c r="BB437" s="488"/>
      <c r="BC437" s="488"/>
      <c r="BD437" s="488"/>
      <c r="BE437" s="488"/>
      <c r="BF437" s="488"/>
      <c r="BG437" s="488"/>
    </row>
    <row r="438" spans="1:59" ht="30">
      <c r="A438" s="405">
        <f t="shared" si="68"/>
        <v>419</v>
      </c>
      <c r="B438" s="497" t="s">
        <v>224</v>
      </c>
      <c r="C438" s="498" t="s">
        <v>225</v>
      </c>
      <c r="D438" s="407" t="s">
        <v>291</v>
      </c>
      <c r="E438" s="407">
        <v>8</v>
      </c>
      <c r="F438" s="499" t="s">
        <v>225</v>
      </c>
      <c r="G438" s="409" t="s">
        <v>291</v>
      </c>
      <c r="H438" s="410">
        <v>15</v>
      </c>
      <c r="I438" s="410">
        <f>'СМР Приняты СК П7'!I438</f>
        <v>0.19700000000000001</v>
      </c>
      <c r="J438" s="418" t="s">
        <v>643</v>
      </c>
      <c r="K438" s="418" t="s">
        <v>291</v>
      </c>
      <c r="L438" s="418">
        <v>4</v>
      </c>
      <c r="M438" s="410"/>
      <c r="N438" s="410"/>
      <c r="O438" s="410"/>
      <c r="P438" s="410">
        <v>321</v>
      </c>
      <c r="Q438" s="410">
        <v>165</v>
      </c>
      <c r="R438" s="410"/>
      <c r="S438" s="410"/>
      <c r="T438" s="410"/>
      <c r="U438" s="410"/>
      <c r="V438" s="410"/>
      <c r="W438" s="410"/>
      <c r="X438" s="410"/>
      <c r="Y438" s="410"/>
      <c r="Z438" s="411">
        <f t="shared" si="72"/>
        <v>486</v>
      </c>
      <c r="AA438" s="412">
        <f t="shared" si="58"/>
        <v>-471</v>
      </c>
      <c r="AB438" s="413">
        <f t="shared" si="73"/>
        <v>-478</v>
      </c>
      <c r="AC438" s="414"/>
      <c r="AD438" s="695">
        <f t="shared" si="69"/>
        <v>0</v>
      </c>
      <c r="AE438" s="474">
        <f t="shared" si="70"/>
        <v>0</v>
      </c>
      <c r="AF438" s="475">
        <f t="shared" si="71"/>
        <v>486</v>
      </c>
      <c r="AG438" s="487"/>
      <c r="AH438" s="488"/>
      <c r="AI438" s="488"/>
      <c r="AJ438" s="488"/>
      <c r="AK438" s="488"/>
      <c r="AL438" s="488"/>
      <c r="AM438" s="488"/>
      <c r="AN438" s="488"/>
      <c r="AO438" s="488"/>
      <c r="AP438" s="488"/>
      <c r="AQ438" s="488"/>
      <c r="AR438" s="488"/>
      <c r="AS438" s="488"/>
      <c r="AT438" s="488"/>
      <c r="AU438" s="488"/>
      <c r="AV438" s="488"/>
      <c r="AW438" s="488"/>
      <c r="AX438" s="488"/>
      <c r="AY438" s="488"/>
      <c r="AZ438" s="488"/>
      <c r="BA438" s="488"/>
      <c r="BB438" s="488"/>
      <c r="BC438" s="488"/>
      <c r="BD438" s="488"/>
      <c r="BE438" s="488"/>
      <c r="BF438" s="488"/>
      <c r="BG438" s="488"/>
    </row>
    <row r="439" spans="1:59" s="188" customFormat="1" ht="30">
      <c r="A439" s="433">
        <f t="shared" si="68"/>
        <v>420</v>
      </c>
      <c r="B439" s="497"/>
      <c r="C439" s="498"/>
      <c r="D439" s="407"/>
      <c r="E439" s="407"/>
      <c r="F439" s="500" t="s">
        <v>891</v>
      </c>
      <c r="G439" s="417" t="s">
        <v>291</v>
      </c>
      <c r="H439" s="418">
        <v>12</v>
      </c>
      <c r="I439" s="418">
        <f>'СМР Приняты СК П7'!I439</f>
        <v>0.109</v>
      </c>
      <c r="J439" s="418" t="s">
        <v>892</v>
      </c>
      <c r="K439" s="418" t="s">
        <v>291</v>
      </c>
      <c r="L439" s="418">
        <v>15</v>
      </c>
      <c r="M439" s="418"/>
      <c r="N439" s="418"/>
      <c r="O439" s="418"/>
      <c r="P439" s="418"/>
      <c r="Q439" s="418"/>
      <c r="R439" s="418"/>
      <c r="S439" s="418"/>
      <c r="T439" s="418"/>
      <c r="U439" s="418"/>
      <c r="V439" s="418"/>
      <c r="W439" s="418"/>
      <c r="X439" s="418"/>
      <c r="Y439" s="418"/>
      <c r="Z439" s="419">
        <f t="shared" si="72"/>
        <v>0</v>
      </c>
      <c r="AA439" s="420">
        <f t="shared" si="58"/>
        <v>12</v>
      </c>
      <c r="AB439" s="413">
        <f t="shared" si="73"/>
        <v>0</v>
      </c>
      <c r="AC439" s="421"/>
      <c r="AD439" s="696">
        <f t="shared" si="69"/>
        <v>0</v>
      </c>
      <c r="AE439" s="474">
        <f t="shared" si="70"/>
        <v>0</v>
      </c>
      <c r="AF439" s="478">
        <f t="shared" si="71"/>
        <v>0</v>
      </c>
      <c r="AG439" s="489"/>
      <c r="AH439" s="490"/>
      <c r="AI439" s="490"/>
      <c r="AJ439" s="490"/>
      <c r="AK439" s="490"/>
      <c r="AL439" s="490"/>
      <c r="AM439" s="490"/>
      <c r="AN439" s="490"/>
      <c r="AO439" s="490"/>
      <c r="AP439" s="490"/>
      <c r="AQ439" s="490"/>
      <c r="AR439" s="490"/>
      <c r="AS439" s="490"/>
      <c r="AT439" s="490"/>
      <c r="AU439" s="490"/>
      <c r="AV439" s="490"/>
      <c r="AW439" s="490"/>
      <c r="AX439" s="490"/>
      <c r="AY439" s="490"/>
      <c r="AZ439" s="490"/>
      <c r="BA439" s="490"/>
      <c r="BB439" s="490"/>
      <c r="BC439" s="490"/>
      <c r="BD439" s="490"/>
      <c r="BE439" s="490"/>
      <c r="BF439" s="490"/>
      <c r="BG439" s="490"/>
    </row>
    <row r="440" spans="1:59" s="188" customFormat="1">
      <c r="A440" s="433">
        <f t="shared" si="68"/>
        <v>421</v>
      </c>
      <c r="B440" s="497"/>
      <c r="C440" s="498"/>
      <c r="D440" s="407"/>
      <c r="E440" s="407"/>
      <c r="F440" s="500" t="s">
        <v>893</v>
      </c>
      <c r="G440" s="417" t="s">
        <v>291</v>
      </c>
      <c r="H440" s="418">
        <v>18</v>
      </c>
      <c r="I440" s="418">
        <f>'СМР Приняты СК П7'!I440</f>
        <v>0.109</v>
      </c>
      <c r="J440" s="418" t="s">
        <v>878</v>
      </c>
      <c r="K440" s="418" t="s">
        <v>291</v>
      </c>
      <c r="L440" s="418">
        <v>12</v>
      </c>
      <c r="M440" s="418"/>
      <c r="N440" s="418"/>
      <c r="O440" s="418"/>
      <c r="P440" s="418"/>
      <c r="Q440" s="418"/>
      <c r="R440" s="418"/>
      <c r="S440" s="418"/>
      <c r="T440" s="418"/>
      <c r="U440" s="418">
        <v>12</v>
      </c>
      <c r="V440" s="418"/>
      <c r="W440" s="418"/>
      <c r="X440" s="418"/>
      <c r="Y440" s="418"/>
      <c r="Z440" s="419">
        <f t="shared" si="72"/>
        <v>12</v>
      </c>
      <c r="AA440" s="420">
        <f t="shared" si="58"/>
        <v>6</v>
      </c>
      <c r="AB440" s="413">
        <f t="shared" si="73"/>
        <v>-12</v>
      </c>
      <c r="AC440" s="421"/>
      <c r="AD440" s="696">
        <f t="shared" si="69"/>
        <v>0</v>
      </c>
      <c r="AE440" s="474">
        <f t="shared" si="70"/>
        <v>0</v>
      </c>
      <c r="AF440" s="478">
        <f t="shared" si="71"/>
        <v>12</v>
      </c>
      <c r="AG440" s="489"/>
      <c r="AH440" s="490"/>
      <c r="AI440" s="490"/>
      <c r="AJ440" s="490"/>
      <c r="AK440" s="490"/>
      <c r="AL440" s="490"/>
      <c r="AM440" s="490"/>
      <c r="AN440" s="490"/>
      <c r="AO440" s="490"/>
      <c r="AP440" s="490"/>
      <c r="AQ440" s="490"/>
      <c r="AR440" s="490"/>
      <c r="AS440" s="490"/>
      <c r="AT440" s="490"/>
      <c r="AU440" s="490"/>
      <c r="AV440" s="490"/>
      <c r="AW440" s="490"/>
      <c r="AX440" s="490"/>
      <c r="AY440" s="490"/>
      <c r="AZ440" s="490"/>
      <c r="BA440" s="490"/>
      <c r="BB440" s="490"/>
      <c r="BC440" s="490"/>
      <c r="BD440" s="490"/>
      <c r="BE440" s="490"/>
      <c r="BF440" s="490"/>
      <c r="BG440" s="490"/>
    </row>
    <row r="441" spans="1:59" s="188" customFormat="1" ht="30">
      <c r="A441" s="433">
        <f t="shared" si="68"/>
        <v>422</v>
      </c>
      <c r="B441" s="497"/>
      <c r="C441" s="498"/>
      <c r="D441" s="407"/>
      <c r="E441" s="407"/>
      <c r="F441" s="500" t="s">
        <v>894</v>
      </c>
      <c r="G441" s="417" t="s">
        <v>291</v>
      </c>
      <c r="H441" s="418">
        <v>3</v>
      </c>
      <c r="I441" s="418">
        <f>'СМР Приняты СК П7'!I441</f>
        <v>0.109</v>
      </c>
      <c r="J441" s="418" t="s">
        <v>878</v>
      </c>
      <c r="K441" s="418" t="s">
        <v>291</v>
      </c>
      <c r="L441" s="418">
        <v>18</v>
      </c>
      <c r="M441" s="418"/>
      <c r="N441" s="418"/>
      <c r="O441" s="418"/>
      <c r="P441" s="418">
        <v>273</v>
      </c>
      <c r="Q441" s="418">
        <v>213</v>
      </c>
      <c r="R441" s="418"/>
      <c r="S441" s="418"/>
      <c r="T441" s="418"/>
      <c r="U441" s="418">
        <v>18</v>
      </c>
      <c r="V441" s="418"/>
      <c r="W441" s="418"/>
      <c r="X441" s="418"/>
      <c r="Y441" s="418"/>
      <c r="Z441" s="419">
        <f t="shared" si="72"/>
        <v>504</v>
      </c>
      <c r="AA441" s="420">
        <f t="shared" si="58"/>
        <v>-501</v>
      </c>
      <c r="AB441" s="413">
        <f t="shared" si="73"/>
        <v>-504</v>
      </c>
      <c r="AC441" s="421"/>
      <c r="AD441" s="696">
        <f t="shared" si="69"/>
        <v>0</v>
      </c>
      <c r="AE441" s="474">
        <f t="shared" si="70"/>
        <v>0</v>
      </c>
      <c r="AF441" s="478">
        <f t="shared" si="71"/>
        <v>504</v>
      </c>
      <c r="AG441" s="489"/>
      <c r="AH441" s="490"/>
      <c r="AI441" s="490"/>
      <c r="AJ441" s="490"/>
      <c r="AK441" s="490"/>
      <c r="AL441" s="490"/>
      <c r="AM441" s="490"/>
      <c r="AN441" s="490"/>
      <c r="AO441" s="490"/>
      <c r="AP441" s="490"/>
      <c r="AQ441" s="490"/>
      <c r="AR441" s="490"/>
      <c r="AS441" s="490"/>
      <c r="AT441" s="490"/>
      <c r="AU441" s="490"/>
      <c r="AV441" s="490"/>
      <c r="AW441" s="490"/>
      <c r="AX441" s="490"/>
      <c r="AY441" s="490"/>
      <c r="AZ441" s="490"/>
      <c r="BA441" s="490"/>
      <c r="BB441" s="490"/>
      <c r="BC441" s="490"/>
      <c r="BD441" s="490"/>
      <c r="BE441" s="490"/>
      <c r="BF441" s="490"/>
      <c r="BG441" s="490"/>
    </row>
    <row r="442" spans="1:59" s="188" customFormat="1" ht="30">
      <c r="A442" s="433">
        <f t="shared" si="68"/>
        <v>423</v>
      </c>
      <c r="B442" s="497"/>
      <c r="C442" s="498"/>
      <c r="D442" s="407"/>
      <c r="E442" s="407"/>
      <c r="F442" s="500" t="s">
        <v>895</v>
      </c>
      <c r="G442" s="417" t="s">
        <v>291</v>
      </c>
      <c r="H442" s="418">
        <v>38</v>
      </c>
      <c r="I442" s="418">
        <f>'СМР Приняты СК П7'!I442</f>
        <v>0.20399999999999999</v>
      </c>
      <c r="J442" s="418" t="s">
        <v>865</v>
      </c>
      <c r="K442" s="418" t="s">
        <v>291</v>
      </c>
      <c r="L442" s="418">
        <v>3</v>
      </c>
      <c r="M442" s="418"/>
      <c r="N442" s="418"/>
      <c r="O442" s="418"/>
      <c r="P442" s="418"/>
      <c r="Q442" s="418"/>
      <c r="R442" s="418"/>
      <c r="S442" s="418"/>
      <c r="T442" s="418"/>
      <c r="U442" s="418">
        <v>3</v>
      </c>
      <c r="V442" s="418"/>
      <c r="W442" s="418"/>
      <c r="X442" s="418"/>
      <c r="Y442" s="418"/>
      <c r="Z442" s="419">
        <f t="shared" si="72"/>
        <v>3</v>
      </c>
      <c r="AA442" s="420">
        <f t="shared" ref="AA442:AA509" si="74">H442-Z442</f>
        <v>35</v>
      </c>
      <c r="AB442" s="413">
        <f t="shared" si="73"/>
        <v>-3</v>
      </c>
      <c r="AC442" s="421"/>
      <c r="AD442" s="696">
        <f t="shared" si="69"/>
        <v>0</v>
      </c>
      <c r="AE442" s="474">
        <f t="shared" si="70"/>
        <v>0</v>
      </c>
      <c r="AF442" s="478">
        <f t="shared" si="71"/>
        <v>3</v>
      </c>
      <c r="AG442" s="489"/>
      <c r="AH442" s="490"/>
      <c r="AI442" s="490"/>
      <c r="AJ442" s="490"/>
      <c r="AK442" s="490"/>
      <c r="AL442" s="490"/>
      <c r="AM442" s="490"/>
      <c r="AN442" s="490"/>
      <c r="AO442" s="490"/>
      <c r="AP442" s="490"/>
      <c r="AQ442" s="490"/>
      <c r="AR442" s="490"/>
      <c r="AS442" s="490"/>
      <c r="AT442" s="490"/>
      <c r="AU442" s="490"/>
      <c r="AV442" s="490"/>
      <c r="AW442" s="490"/>
      <c r="AX442" s="490"/>
      <c r="AY442" s="490"/>
      <c r="AZ442" s="490"/>
      <c r="BA442" s="490"/>
      <c r="BB442" s="490"/>
      <c r="BC442" s="490"/>
      <c r="BD442" s="490"/>
      <c r="BE442" s="490"/>
      <c r="BF442" s="490"/>
      <c r="BG442" s="490"/>
    </row>
    <row r="443" spans="1:59" s="188" customFormat="1" collapsed="1">
      <c r="A443" s="433">
        <f t="shared" si="68"/>
        <v>424</v>
      </c>
      <c r="B443" s="497"/>
      <c r="C443" s="498"/>
      <c r="D443" s="407"/>
      <c r="E443" s="407"/>
      <c r="F443" s="500" t="s">
        <v>454</v>
      </c>
      <c r="G443" s="417" t="s">
        <v>294</v>
      </c>
      <c r="H443" s="418">
        <v>1</v>
      </c>
      <c r="I443" s="418">
        <f>'СМР Приняты СК П7'!I443</f>
        <v>14.67</v>
      </c>
      <c r="J443" s="418" t="s">
        <v>896</v>
      </c>
      <c r="K443" s="418" t="s">
        <v>294</v>
      </c>
      <c r="L443" s="418">
        <v>38</v>
      </c>
      <c r="M443" s="418"/>
      <c r="N443" s="418"/>
      <c r="O443" s="418"/>
      <c r="P443" s="418"/>
      <c r="Q443" s="418"/>
      <c r="R443" s="418"/>
      <c r="S443" s="418"/>
      <c r="T443" s="418"/>
      <c r="U443" s="418">
        <v>38</v>
      </c>
      <c r="V443" s="418"/>
      <c r="W443" s="418"/>
      <c r="X443" s="418"/>
      <c r="Y443" s="418"/>
      <c r="Z443" s="419">
        <f t="shared" si="72"/>
        <v>38</v>
      </c>
      <c r="AA443" s="420">
        <f t="shared" si="74"/>
        <v>-37</v>
      </c>
      <c r="AB443" s="413">
        <f t="shared" si="73"/>
        <v>-38</v>
      </c>
      <c r="AC443" s="421"/>
      <c r="AD443" s="696">
        <f t="shared" si="69"/>
        <v>0</v>
      </c>
      <c r="AE443" s="474">
        <f t="shared" si="70"/>
        <v>0</v>
      </c>
      <c r="AF443" s="478">
        <f t="shared" si="71"/>
        <v>38</v>
      </c>
      <c r="AG443" s="489"/>
      <c r="AH443" s="490"/>
      <c r="AI443" s="490"/>
      <c r="AJ443" s="490"/>
      <c r="AK443" s="490"/>
      <c r="AL443" s="490"/>
      <c r="AM443" s="490"/>
      <c r="AN443" s="490"/>
      <c r="AO443" s="490"/>
      <c r="AP443" s="490"/>
      <c r="AQ443" s="490"/>
      <c r="AR443" s="490"/>
      <c r="AS443" s="490"/>
      <c r="AT443" s="490"/>
      <c r="AU443" s="490"/>
      <c r="AV443" s="490"/>
      <c r="AW443" s="490"/>
      <c r="AX443" s="490"/>
      <c r="AY443" s="490"/>
      <c r="AZ443" s="490"/>
      <c r="BA443" s="490"/>
      <c r="BB443" s="490"/>
      <c r="BC443" s="490"/>
      <c r="BD443" s="490"/>
      <c r="BE443" s="490"/>
      <c r="BF443" s="490"/>
      <c r="BG443" s="490"/>
    </row>
    <row r="444" spans="1:59" s="188" customFormat="1" hidden="1" outlineLevel="1">
      <c r="A444" s="433">
        <f t="shared" si="68"/>
        <v>425</v>
      </c>
      <c r="B444" s="497"/>
      <c r="C444" s="498"/>
      <c r="D444" s="407"/>
      <c r="E444" s="407"/>
      <c r="F444" s="500"/>
      <c r="G444" s="417"/>
      <c r="H444" s="418"/>
      <c r="I444" s="418">
        <f>'СМР Приняты СК П7'!I444</f>
        <v>0</v>
      </c>
      <c r="J444" s="418" t="s">
        <v>897</v>
      </c>
      <c r="K444" s="418" t="s">
        <v>294</v>
      </c>
      <c r="L444" s="418">
        <v>1</v>
      </c>
      <c r="M444" s="418"/>
      <c r="N444" s="418"/>
      <c r="O444" s="418"/>
      <c r="P444" s="418"/>
      <c r="Q444" s="418"/>
      <c r="R444" s="418"/>
      <c r="S444" s="418"/>
      <c r="T444" s="418"/>
      <c r="U444" s="418">
        <v>1</v>
      </c>
      <c r="V444" s="418"/>
      <c r="W444" s="418"/>
      <c r="X444" s="418"/>
      <c r="Y444" s="418"/>
      <c r="Z444" s="419">
        <f t="shared" si="72"/>
        <v>1</v>
      </c>
      <c r="AA444" s="420">
        <f t="shared" si="74"/>
        <v>-1</v>
      </c>
      <c r="AB444" s="413">
        <f t="shared" si="73"/>
        <v>-1</v>
      </c>
      <c r="AC444" s="421"/>
      <c r="AD444" s="696">
        <f t="shared" si="69"/>
        <v>0</v>
      </c>
      <c r="AE444" s="474">
        <f t="shared" si="70"/>
        <v>0</v>
      </c>
      <c r="AF444" s="478">
        <f t="shared" si="71"/>
        <v>1</v>
      </c>
      <c r="AG444" s="489"/>
      <c r="AH444" s="490"/>
      <c r="AI444" s="490"/>
      <c r="AJ444" s="490"/>
      <c r="AK444" s="490"/>
      <c r="AL444" s="490"/>
      <c r="AM444" s="490"/>
      <c r="AN444" s="490"/>
      <c r="AO444" s="490"/>
      <c r="AP444" s="490"/>
      <c r="AQ444" s="490"/>
      <c r="AR444" s="490"/>
      <c r="AS444" s="490"/>
      <c r="AT444" s="490"/>
      <c r="AU444" s="490"/>
      <c r="AV444" s="490"/>
      <c r="AW444" s="490"/>
      <c r="AX444" s="490"/>
      <c r="AY444" s="490"/>
      <c r="AZ444" s="490"/>
      <c r="BA444" s="490"/>
      <c r="BB444" s="490"/>
      <c r="BC444" s="490"/>
      <c r="BD444" s="490"/>
      <c r="BE444" s="490"/>
      <c r="BF444" s="490"/>
      <c r="BG444" s="490"/>
    </row>
    <row r="445" spans="1:59" s="188" customFormat="1" hidden="1" outlineLevel="1">
      <c r="A445" s="433">
        <f t="shared" si="68"/>
        <v>426</v>
      </c>
      <c r="B445" s="497"/>
      <c r="C445" s="498"/>
      <c r="D445" s="407"/>
      <c r="E445" s="407"/>
      <c r="F445" s="500"/>
      <c r="G445" s="417"/>
      <c r="H445" s="418"/>
      <c r="I445" s="418">
        <f>'СМР Приняты СК П7'!I445</f>
        <v>0</v>
      </c>
      <c r="J445" s="418" t="s">
        <v>898</v>
      </c>
      <c r="K445" s="418" t="s">
        <v>294</v>
      </c>
      <c r="L445" s="418">
        <v>1</v>
      </c>
      <c r="M445" s="418"/>
      <c r="N445" s="418"/>
      <c r="O445" s="418"/>
      <c r="P445" s="418"/>
      <c r="Q445" s="418"/>
      <c r="R445" s="418"/>
      <c r="S445" s="418"/>
      <c r="T445" s="418"/>
      <c r="U445" s="418">
        <v>1</v>
      </c>
      <c r="V445" s="418"/>
      <c r="W445" s="418"/>
      <c r="X445" s="418"/>
      <c r="Y445" s="418"/>
      <c r="Z445" s="419">
        <f t="shared" si="72"/>
        <v>1</v>
      </c>
      <c r="AA445" s="420">
        <f t="shared" si="74"/>
        <v>-1</v>
      </c>
      <c r="AB445" s="413">
        <f t="shared" si="73"/>
        <v>-1</v>
      </c>
      <c r="AC445" s="421"/>
      <c r="AD445" s="696">
        <f t="shared" si="69"/>
        <v>0</v>
      </c>
      <c r="AE445" s="474">
        <f t="shared" si="70"/>
        <v>0</v>
      </c>
      <c r="AF445" s="478">
        <f t="shared" si="71"/>
        <v>1</v>
      </c>
      <c r="AG445" s="489"/>
      <c r="AH445" s="490"/>
      <c r="AI445" s="490"/>
      <c r="AJ445" s="490"/>
      <c r="AK445" s="490"/>
      <c r="AL445" s="490"/>
      <c r="AM445" s="490"/>
      <c r="AN445" s="490"/>
      <c r="AO445" s="490"/>
      <c r="AP445" s="490"/>
      <c r="AQ445" s="490"/>
      <c r="AR445" s="490"/>
      <c r="AS445" s="490"/>
      <c r="AT445" s="490"/>
      <c r="AU445" s="490"/>
      <c r="AV445" s="490"/>
      <c r="AW445" s="490"/>
      <c r="AX445" s="490"/>
      <c r="AY445" s="490"/>
      <c r="AZ445" s="490"/>
      <c r="BA445" s="490"/>
      <c r="BB445" s="490"/>
      <c r="BC445" s="490"/>
      <c r="BD445" s="490"/>
      <c r="BE445" s="490"/>
      <c r="BF445" s="490"/>
      <c r="BG445" s="490"/>
    </row>
    <row r="446" spans="1:59" s="188" customFormat="1" hidden="1" outlineLevel="1">
      <c r="A446" s="433">
        <f t="shared" si="68"/>
        <v>427</v>
      </c>
      <c r="B446" s="497"/>
      <c r="C446" s="498"/>
      <c r="D446" s="407"/>
      <c r="E446" s="407"/>
      <c r="F446" s="500"/>
      <c r="G446" s="417"/>
      <c r="H446" s="418"/>
      <c r="I446" s="418">
        <f>'СМР Приняты СК П7'!I446</f>
        <v>0</v>
      </c>
      <c r="J446" s="418" t="s">
        <v>825</v>
      </c>
      <c r="K446" s="418" t="s">
        <v>294</v>
      </c>
      <c r="L446" s="418">
        <v>1</v>
      </c>
      <c r="M446" s="418"/>
      <c r="N446" s="418"/>
      <c r="O446" s="418"/>
      <c r="P446" s="418"/>
      <c r="Q446" s="418"/>
      <c r="R446" s="418"/>
      <c r="S446" s="418"/>
      <c r="T446" s="418"/>
      <c r="U446" s="418">
        <v>1</v>
      </c>
      <c r="V446" s="418"/>
      <c r="W446" s="418"/>
      <c r="X446" s="418"/>
      <c r="Y446" s="418"/>
      <c r="Z446" s="419">
        <f t="shared" si="72"/>
        <v>1</v>
      </c>
      <c r="AA446" s="420">
        <f t="shared" si="74"/>
        <v>-1</v>
      </c>
      <c r="AB446" s="413">
        <f t="shared" si="73"/>
        <v>-1</v>
      </c>
      <c r="AC446" s="421"/>
      <c r="AD446" s="696">
        <f t="shared" si="69"/>
        <v>0</v>
      </c>
      <c r="AE446" s="474">
        <f t="shared" si="70"/>
        <v>0</v>
      </c>
      <c r="AF446" s="478">
        <f t="shared" si="71"/>
        <v>1</v>
      </c>
      <c r="AG446" s="489"/>
      <c r="AH446" s="490"/>
      <c r="AI446" s="490"/>
      <c r="AJ446" s="490"/>
      <c r="AK446" s="490"/>
      <c r="AL446" s="490"/>
      <c r="AM446" s="490"/>
      <c r="AN446" s="490"/>
      <c r="AO446" s="490"/>
      <c r="AP446" s="490"/>
      <c r="AQ446" s="490"/>
      <c r="AR446" s="490"/>
      <c r="AS446" s="490"/>
      <c r="AT446" s="490"/>
      <c r="AU446" s="490"/>
      <c r="AV446" s="490"/>
      <c r="AW446" s="490"/>
      <c r="AX446" s="490"/>
      <c r="AY446" s="490"/>
      <c r="AZ446" s="490"/>
      <c r="BA446" s="490"/>
      <c r="BB446" s="490"/>
      <c r="BC446" s="490"/>
      <c r="BD446" s="490"/>
      <c r="BE446" s="490"/>
      <c r="BF446" s="490"/>
      <c r="BG446" s="490"/>
    </row>
    <row r="447" spans="1:59" s="188" customFormat="1" ht="30" hidden="1" outlineLevel="1">
      <c r="A447" s="433">
        <f t="shared" si="68"/>
        <v>428</v>
      </c>
      <c r="B447" s="497"/>
      <c r="C447" s="498"/>
      <c r="D447" s="407"/>
      <c r="E447" s="407"/>
      <c r="F447" s="500"/>
      <c r="G447" s="417"/>
      <c r="H447" s="418"/>
      <c r="I447" s="418">
        <f>'СМР Приняты СК П7'!I447</f>
        <v>0</v>
      </c>
      <c r="J447" s="418" t="s">
        <v>826</v>
      </c>
      <c r="K447" s="418" t="s">
        <v>294</v>
      </c>
      <c r="L447" s="418">
        <v>3</v>
      </c>
      <c r="M447" s="418"/>
      <c r="N447" s="418"/>
      <c r="O447" s="418"/>
      <c r="P447" s="418"/>
      <c r="Q447" s="418"/>
      <c r="R447" s="418"/>
      <c r="S447" s="418"/>
      <c r="T447" s="418"/>
      <c r="U447" s="418">
        <v>3</v>
      </c>
      <c r="V447" s="418"/>
      <c r="W447" s="418"/>
      <c r="X447" s="418"/>
      <c r="Y447" s="418"/>
      <c r="Z447" s="419">
        <f t="shared" si="72"/>
        <v>3</v>
      </c>
      <c r="AA447" s="420">
        <f t="shared" si="74"/>
        <v>-3</v>
      </c>
      <c r="AB447" s="413">
        <f t="shared" si="73"/>
        <v>-3</v>
      </c>
      <c r="AC447" s="421"/>
      <c r="AD447" s="696">
        <f t="shared" si="69"/>
        <v>0</v>
      </c>
      <c r="AE447" s="474">
        <f t="shared" si="70"/>
        <v>0</v>
      </c>
      <c r="AF447" s="478">
        <f t="shared" si="71"/>
        <v>3</v>
      </c>
      <c r="AG447" s="489"/>
      <c r="AH447" s="490"/>
      <c r="AI447" s="490"/>
      <c r="AJ447" s="490"/>
      <c r="AK447" s="490"/>
      <c r="AL447" s="490"/>
      <c r="AM447" s="490"/>
      <c r="AN447" s="490"/>
      <c r="AO447" s="490"/>
      <c r="AP447" s="490"/>
      <c r="AQ447" s="490"/>
      <c r="AR447" s="490"/>
      <c r="AS447" s="490"/>
      <c r="AT447" s="490"/>
      <c r="AU447" s="490"/>
      <c r="AV447" s="490"/>
      <c r="AW447" s="490"/>
      <c r="AX447" s="490"/>
      <c r="AY447" s="490"/>
      <c r="AZ447" s="490"/>
      <c r="BA447" s="490"/>
      <c r="BB447" s="490"/>
      <c r="BC447" s="490"/>
      <c r="BD447" s="490"/>
      <c r="BE447" s="490"/>
      <c r="BF447" s="490"/>
      <c r="BG447" s="490"/>
    </row>
    <row r="448" spans="1:59" s="188" customFormat="1">
      <c r="A448" s="433">
        <f t="shared" si="68"/>
        <v>429</v>
      </c>
      <c r="B448" s="497"/>
      <c r="C448" s="498"/>
      <c r="D448" s="407"/>
      <c r="E448" s="407"/>
      <c r="F448" s="500" t="s">
        <v>899</v>
      </c>
      <c r="G448" s="417" t="s">
        <v>294</v>
      </c>
      <c r="H448" s="418">
        <v>21</v>
      </c>
      <c r="I448" s="418">
        <f>'СМР Приняты СК П7'!I448</f>
        <v>0.109</v>
      </c>
      <c r="J448" s="418" t="s">
        <v>900</v>
      </c>
      <c r="K448" s="418" t="s">
        <v>901</v>
      </c>
      <c r="L448" s="418">
        <v>1</v>
      </c>
      <c r="M448" s="418"/>
      <c r="N448" s="418">
        <v>195</v>
      </c>
      <c r="O448" s="418"/>
      <c r="P448" s="418">
        <v>543</v>
      </c>
      <c r="Q448" s="418">
        <v>347</v>
      </c>
      <c r="R448" s="418"/>
      <c r="S448" s="418"/>
      <c r="T448" s="418"/>
      <c r="U448" s="418">
        <v>1</v>
      </c>
      <c r="V448" s="418"/>
      <c r="W448" s="418"/>
      <c r="X448" s="418"/>
      <c r="Y448" s="418"/>
      <c r="Z448" s="419">
        <f t="shared" si="72"/>
        <v>1086</v>
      </c>
      <c r="AA448" s="420">
        <f t="shared" si="74"/>
        <v>-1065</v>
      </c>
      <c r="AB448" s="413">
        <f t="shared" si="73"/>
        <v>-1086</v>
      </c>
      <c r="AC448" s="421"/>
      <c r="AD448" s="696">
        <f t="shared" si="69"/>
        <v>0</v>
      </c>
      <c r="AE448" s="474">
        <f t="shared" si="70"/>
        <v>0</v>
      </c>
      <c r="AF448" s="478">
        <f t="shared" si="71"/>
        <v>1086</v>
      </c>
      <c r="AG448" s="489"/>
      <c r="AH448" s="490"/>
      <c r="AI448" s="490"/>
      <c r="AJ448" s="490"/>
      <c r="AK448" s="490"/>
      <c r="AL448" s="490"/>
      <c r="AM448" s="490"/>
      <c r="AN448" s="490"/>
      <c r="AO448" s="490"/>
      <c r="AP448" s="490"/>
      <c r="AQ448" s="490"/>
      <c r="AR448" s="490"/>
      <c r="AS448" s="490"/>
      <c r="AT448" s="490"/>
      <c r="AU448" s="490"/>
      <c r="AV448" s="490"/>
      <c r="AW448" s="490"/>
      <c r="AX448" s="490"/>
      <c r="AY448" s="490"/>
      <c r="AZ448" s="490"/>
      <c r="BA448" s="490"/>
      <c r="BB448" s="490"/>
      <c r="BC448" s="490"/>
      <c r="BD448" s="490"/>
      <c r="BE448" s="490"/>
      <c r="BF448" s="490"/>
      <c r="BG448" s="490"/>
    </row>
    <row r="449" spans="1:59" s="188" customFormat="1">
      <c r="A449" s="433">
        <f t="shared" si="68"/>
        <v>430</v>
      </c>
      <c r="B449" s="497"/>
      <c r="C449" s="498"/>
      <c r="D449" s="407"/>
      <c r="E449" s="407"/>
      <c r="F449" s="500" t="s">
        <v>902</v>
      </c>
      <c r="G449" s="417" t="s">
        <v>294</v>
      </c>
      <c r="H449" s="418">
        <v>21</v>
      </c>
      <c r="I449" s="418">
        <f>'СМР Приняты СК П7'!I449</f>
        <v>0.19700000000000001</v>
      </c>
      <c r="J449" s="418" t="s">
        <v>903</v>
      </c>
      <c r="K449" s="418" t="s">
        <v>289</v>
      </c>
      <c r="L449" s="418">
        <v>1</v>
      </c>
      <c r="M449" s="418"/>
      <c r="N449" s="418"/>
      <c r="O449" s="418"/>
      <c r="P449" s="418"/>
      <c r="Q449" s="418"/>
      <c r="R449" s="418"/>
      <c r="S449" s="418"/>
      <c r="T449" s="418"/>
      <c r="U449" s="418">
        <v>1</v>
      </c>
      <c r="V449" s="418"/>
      <c r="W449" s="418"/>
      <c r="X449" s="418"/>
      <c r="Y449" s="418"/>
      <c r="Z449" s="419">
        <f t="shared" si="72"/>
        <v>1</v>
      </c>
      <c r="AA449" s="420">
        <f t="shared" si="74"/>
        <v>20</v>
      </c>
      <c r="AB449" s="413">
        <f t="shared" si="73"/>
        <v>-1</v>
      </c>
      <c r="AC449" s="421"/>
      <c r="AD449" s="696">
        <f t="shared" si="69"/>
        <v>0</v>
      </c>
      <c r="AE449" s="474">
        <f t="shared" si="70"/>
        <v>0</v>
      </c>
      <c r="AF449" s="478">
        <f t="shared" si="71"/>
        <v>1</v>
      </c>
      <c r="AG449" s="489"/>
      <c r="AH449" s="490"/>
      <c r="AI449" s="490"/>
      <c r="AJ449" s="490"/>
      <c r="AK449" s="490"/>
      <c r="AL449" s="490"/>
      <c r="AM449" s="490"/>
      <c r="AN449" s="490"/>
      <c r="AO449" s="490"/>
      <c r="AP449" s="490"/>
      <c r="AQ449" s="490"/>
      <c r="AR449" s="490"/>
      <c r="AS449" s="490"/>
      <c r="AT449" s="490"/>
      <c r="AU449" s="490"/>
      <c r="AV449" s="490"/>
      <c r="AW449" s="490"/>
      <c r="AX449" s="490"/>
      <c r="AY449" s="490"/>
      <c r="AZ449" s="490"/>
      <c r="BA449" s="490"/>
      <c r="BB449" s="490"/>
      <c r="BC449" s="490"/>
      <c r="BD449" s="490"/>
      <c r="BE449" s="490"/>
      <c r="BF449" s="490"/>
      <c r="BG449" s="490"/>
    </row>
    <row r="450" spans="1:59">
      <c r="A450" s="405">
        <f t="shared" si="68"/>
        <v>431</v>
      </c>
      <c r="B450" s="497" t="s">
        <v>158</v>
      </c>
      <c r="C450" s="498" t="s">
        <v>159</v>
      </c>
      <c r="D450" s="407" t="s">
        <v>291</v>
      </c>
      <c r="E450" s="407">
        <v>1500</v>
      </c>
      <c r="F450" s="499" t="s">
        <v>159</v>
      </c>
      <c r="G450" s="409" t="s">
        <v>291</v>
      </c>
      <c r="H450" s="410">
        <v>905</v>
      </c>
      <c r="I450" s="410">
        <f>'СМР Приняты СК П7'!I450</f>
        <v>0.63</v>
      </c>
      <c r="J450" s="418" t="s">
        <v>904</v>
      </c>
      <c r="K450" s="418" t="s">
        <v>291</v>
      </c>
      <c r="L450" s="418">
        <v>0.1</v>
      </c>
      <c r="M450" s="410"/>
      <c r="N450" s="410"/>
      <c r="O450" s="410"/>
      <c r="P450" s="410"/>
      <c r="Q450" s="410"/>
      <c r="R450" s="410"/>
      <c r="S450" s="410"/>
      <c r="T450" s="410"/>
      <c r="U450" s="410">
        <v>0.1</v>
      </c>
      <c r="V450" s="410"/>
      <c r="W450" s="410"/>
      <c r="X450" s="410"/>
      <c r="Y450" s="410"/>
      <c r="Z450" s="411">
        <f t="shared" si="72"/>
        <v>0.1</v>
      </c>
      <c r="AA450" s="412">
        <f t="shared" si="74"/>
        <v>904.9</v>
      </c>
      <c r="AB450" s="413">
        <f t="shared" si="73"/>
        <v>1499.9</v>
      </c>
      <c r="AC450" s="414"/>
      <c r="AD450" s="695">
        <f t="shared" si="69"/>
        <v>0</v>
      </c>
      <c r="AE450" s="474">
        <f t="shared" si="70"/>
        <v>0</v>
      </c>
      <c r="AF450" s="475">
        <f t="shared" si="71"/>
        <v>0.1</v>
      </c>
      <c r="AG450" s="487"/>
      <c r="AH450" s="488"/>
      <c r="AI450" s="488"/>
      <c r="AJ450" s="488"/>
      <c r="AK450" s="488"/>
      <c r="AL450" s="488"/>
      <c r="AM450" s="488"/>
      <c r="AN450" s="488"/>
      <c r="AO450" s="488"/>
      <c r="AP450" s="488"/>
      <c r="AQ450" s="488"/>
      <c r="AR450" s="488"/>
      <c r="AS450" s="488"/>
      <c r="AT450" s="488"/>
      <c r="AU450" s="488"/>
      <c r="AV450" s="488"/>
      <c r="AW450" s="488"/>
      <c r="AX450" s="488"/>
      <c r="AY450" s="488"/>
      <c r="AZ450" s="488"/>
      <c r="BA450" s="488"/>
      <c r="BB450" s="488"/>
      <c r="BC450" s="488"/>
      <c r="BD450" s="488"/>
      <c r="BE450" s="488"/>
      <c r="BF450" s="488"/>
      <c r="BG450" s="488"/>
    </row>
    <row r="451" spans="1:59" ht="30">
      <c r="A451" s="405">
        <f t="shared" si="68"/>
        <v>432</v>
      </c>
      <c r="B451" s="497" t="s">
        <v>1058</v>
      </c>
      <c r="C451" s="498" t="s">
        <v>1059</v>
      </c>
      <c r="D451" s="407" t="s">
        <v>291</v>
      </c>
      <c r="E451" s="407">
        <v>250</v>
      </c>
      <c r="F451" s="499" t="s">
        <v>864</v>
      </c>
      <c r="G451" s="409" t="s">
        <v>291</v>
      </c>
      <c r="H451" s="410">
        <v>66</v>
      </c>
      <c r="I451" s="410">
        <f>'СМР Приняты СК П7'!I451</f>
        <v>0.11600000000000001</v>
      </c>
      <c r="J451" s="418" t="s">
        <v>865</v>
      </c>
      <c r="K451" s="418" t="s">
        <v>291</v>
      </c>
      <c r="L451" s="418">
        <v>905</v>
      </c>
      <c r="M451" s="410"/>
      <c r="N451" s="410"/>
      <c r="O451" s="410"/>
      <c r="P451" s="410"/>
      <c r="Q451" s="410"/>
      <c r="R451" s="410"/>
      <c r="S451" s="410"/>
      <c r="T451" s="410"/>
      <c r="U451" s="410"/>
      <c r="V451" s="410"/>
      <c r="W451" s="410"/>
      <c r="X451" s="410"/>
      <c r="Y451" s="410"/>
      <c r="Z451" s="411">
        <f t="shared" si="72"/>
        <v>0</v>
      </c>
      <c r="AA451" s="412">
        <f t="shared" si="74"/>
        <v>66</v>
      </c>
      <c r="AB451" s="413">
        <f t="shared" si="73"/>
        <v>250</v>
      </c>
      <c r="AC451" s="414"/>
      <c r="AD451" s="695">
        <f t="shared" si="69"/>
        <v>0</v>
      </c>
      <c r="AE451" s="474">
        <f t="shared" si="70"/>
        <v>0</v>
      </c>
      <c r="AF451" s="475">
        <f t="shared" si="71"/>
        <v>0</v>
      </c>
      <c r="AG451" s="487"/>
      <c r="AH451" s="488"/>
      <c r="AI451" s="488"/>
      <c r="AJ451" s="488"/>
      <c r="AK451" s="488"/>
      <c r="AL451" s="488"/>
      <c r="AM451" s="488"/>
      <c r="AN451" s="488"/>
      <c r="AO451" s="488"/>
      <c r="AP451" s="488"/>
      <c r="AQ451" s="488"/>
      <c r="AR451" s="488"/>
      <c r="AS451" s="488"/>
      <c r="AT451" s="488"/>
      <c r="AU451" s="488"/>
      <c r="AV451" s="488"/>
      <c r="AW451" s="488"/>
      <c r="AX451" s="488"/>
      <c r="AY451" s="488"/>
      <c r="AZ451" s="488"/>
      <c r="BA451" s="488"/>
      <c r="BB451" s="488"/>
      <c r="BC451" s="488"/>
      <c r="BD451" s="488"/>
      <c r="BE451" s="488"/>
      <c r="BF451" s="488"/>
      <c r="BG451" s="488"/>
    </row>
    <row r="452" spans="1:59" ht="30">
      <c r="A452" s="405">
        <f t="shared" si="68"/>
        <v>433</v>
      </c>
      <c r="B452" s="497" t="s">
        <v>189</v>
      </c>
      <c r="C452" s="498" t="s">
        <v>190</v>
      </c>
      <c r="D452" s="407" t="s">
        <v>291</v>
      </c>
      <c r="E452" s="407">
        <v>3</v>
      </c>
      <c r="F452" s="499" t="s">
        <v>190</v>
      </c>
      <c r="G452" s="409" t="s">
        <v>291</v>
      </c>
      <c r="H452" s="410">
        <v>200</v>
      </c>
      <c r="I452" s="410">
        <f>'СМР Приняты СК П7'!I452</f>
        <v>0.56000000000000005</v>
      </c>
      <c r="J452" s="418" t="s">
        <v>905</v>
      </c>
      <c r="K452" s="418" t="s">
        <v>291</v>
      </c>
      <c r="L452" s="418">
        <v>66</v>
      </c>
      <c r="M452" s="410"/>
      <c r="N452" s="410"/>
      <c r="O452" s="410"/>
      <c r="P452" s="410"/>
      <c r="Q452" s="410"/>
      <c r="R452" s="410"/>
      <c r="S452" s="410"/>
      <c r="T452" s="410"/>
      <c r="U452" s="410"/>
      <c r="V452" s="410"/>
      <c r="W452" s="410"/>
      <c r="X452" s="410"/>
      <c r="Y452" s="410"/>
      <c r="Z452" s="411">
        <f t="shared" si="72"/>
        <v>0</v>
      </c>
      <c r="AA452" s="412">
        <f t="shared" si="74"/>
        <v>200</v>
      </c>
      <c r="AB452" s="413">
        <f t="shared" si="73"/>
        <v>3</v>
      </c>
      <c r="AC452" s="414"/>
      <c r="AD452" s="695">
        <f t="shared" si="69"/>
        <v>0</v>
      </c>
      <c r="AE452" s="474">
        <f t="shared" si="70"/>
        <v>0</v>
      </c>
      <c r="AF452" s="475">
        <f t="shared" si="71"/>
        <v>0</v>
      </c>
      <c r="AG452" s="487"/>
      <c r="AH452" s="488"/>
      <c r="AI452" s="488"/>
      <c r="AJ452" s="488"/>
      <c r="AK452" s="488"/>
      <c r="AL452" s="488"/>
      <c r="AM452" s="488"/>
      <c r="AN452" s="488"/>
      <c r="AO452" s="488"/>
      <c r="AP452" s="488"/>
      <c r="AQ452" s="488"/>
      <c r="AR452" s="488"/>
      <c r="AS452" s="488"/>
      <c r="AT452" s="488"/>
      <c r="AU452" s="488"/>
      <c r="AV452" s="488"/>
      <c r="AW452" s="488"/>
      <c r="AX452" s="488"/>
      <c r="AY452" s="488"/>
      <c r="AZ452" s="488"/>
      <c r="BA452" s="488"/>
      <c r="BB452" s="488"/>
      <c r="BC452" s="488"/>
      <c r="BD452" s="488"/>
      <c r="BE452" s="488"/>
      <c r="BF452" s="488"/>
      <c r="BG452" s="488"/>
    </row>
    <row r="453" spans="1:59" ht="30" collapsed="1">
      <c r="A453" s="405">
        <f t="shared" si="68"/>
        <v>434</v>
      </c>
      <c r="B453" s="497" t="s">
        <v>191</v>
      </c>
      <c r="C453" s="498" t="s">
        <v>192</v>
      </c>
      <c r="D453" s="407" t="s">
        <v>291</v>
      </c>
      <c r="E453" s="407">
        <v>3</v>
      </c>
      <c r="F453" s="499" t="s">
        <v>192</v>
      </c>
      <c r="G453" s="409" t="s">
        <v>291</v>
      </c>
      <c r="H453" s="410">
        <v>200</v>
      </c>
      <c r="I453" s="410">
        <f>'СМР Приняты СК П7'!I453</f>
        <v>0.152</v>
      </c>
      <c r="J453" s="418" t="s">
        <v>906</v>
      </c>
      <c r="K453" s="418" t="s">
        <v>291</v>
      </c>
      <c r="L453" s="418">
        <v>200</v>
      </c>
      <c r="M453" s="410"/>
      <c r="N453" s="410"/>
      <c r="O453" s="410"/>
      <c r="P453" s="410"/>
      <c r="Q453" s="410"/>
      <c r="R453" s="410"/>
      <c r="S453" s="410"/>
      <c r="T453" s="410"/>
      <c r="U453" s="410"/>
      <c r="V453" s="410"/>
      <c r="W453" s="410"/>
      <c r="X453" s="410"/>
      <c r="Y453" s="410"/>
      <c r="Z453" s="411">
        <f t="shared" si="72"/>
        <v>0</v>
      </c>
      <c r="AA453" s="412">
        <f t="shared" si="74"/>
        <v>200</v>
      </c>
      <c r="AB453" s="413">
        <f t="shared" si="73"/>
        <v>3</v>
      </c>
      <c r="AC453" s="414"/>
      <c r="AD453" s="695">
        <f t="shared" si="69"/>
        <v>0</v>
      </c>
      <c r="AE453" s="474">
        <f t="shared" si="70"/>
        <v>0</v>
      </c>
      <c r="AF453" s="475">
        <f t="shared" si="71"/>
        <v>0</v>
      </c>
      <c r="AG453" s="487"/>
      <c r="AH453" s="488"/>
      <c r="AI453" s="488"/>
      <c r="AJ453" s="488"/>
      <c r="AK453" s="488"/>
      <c r="AL453" s="488"/>
      <c r="AM453" s="488"/>
      <c r="AN453" s="488"/>
      <c r="AO453" s="488"/>
      <c r="AP453" s="488"/>
      <c r="AQ453" s="488"/>
      <c r="AR453" s="488"/>
      <c r="AS453" s="488"/>
      <c r="AT453" s="488"/>
      <c r="AU453" s="488"/>
      <c r="AV453" s="488"/>
      <c r="AW453" s="488"/>
      <c r="AX453" s="488"/>
      <c r="AY453" s="488"/>
      <c r="AZ453" s="488"/>
      <c r="BA453" s="488"/>
      <c r="BB453" s="488"/>
      <c r="BC453" s="488"/>
      <c r="BD453" s="488"/>
      <c r="BE453" s="488"/>
      <c r="BF453" s="488"/>
      <c r="BG453" s="488"/>
    </row>
    <row r="454" spans="1:59" hidden="1" outlineLevel="1">
      <c r="A454" s="405">
        <f t="shared" si="68"/>
        <v>435</v>
      </c>
      <c r="B454" s="497" t="s">
        <v>1060</v>
      </c>
      <c r="C454" s="498" t="s">
        <v>1061</v>
      </c>
      <c r="D454" s="407" t="s">
        <v>294</v>
      </c>
      <c r="E454" s="407">
        <v>2</v>
      </c>
      <c r="F454" s="499"/>
      <c r="G454" s="409"/>
      <c r="H454" s="410"/>
      <c r="I454" s="410">
        <f>'СМР Приняты СК П7'!I454</f>
        <v>1.7629999999999999</v>
      </c>
      <c r="J454" s="418"/>
      <c r="K454" s="418"/>
      <c r="L454" s="418">
        <v>200</v>
      </c>
      <c r="M454" s="410"/>
      <c r="N454" s="410"/>
      <c r="O454" s="410"/>
      <c r="P454" s="410"/>
      <c r="Q454" s="410"/>
      <c r="R454" s="410"/>
      <c r="S454" s="410"/>
      <c r="T454" s="410"/>
      <c r="U454" s="410"/>
      <c r="V454" s="410"/>
      <c r="W454" s="410"/>
      <c r="X454" s="410"/>
      <c r="Y454" s="410"/>
      <c r="Z454" s="411">
        <f t="shared" si="72"/>
        <v>0</v>
      </c>
      <c r="AA454" s="412"/>
      <c r="AB454" s="413">
        <f t="shared" si="73"/>
        <v>2</v>
      </c>
      <c r="AC454" s="414"/>
      <c r="AD454" s="695">
        <f t="shared" si="69"/>
        <v>0</v>
      </c>
      <c r="AE454" s="474">
        <f t="shared" si="70"/>
        <v>0</v>
      </c>
      <c r="AF454" s="475">
        <f t="shared" si="71"/>
        <v>0</v>
      </c>
      <c r="AG454" s="487"/>
      <c r="AH454" s="488"/>
      <c r="AI454" s="488"/>
      <c r="AJ454" s="488"/>
      <c r="AK454" s="488"/>
      <c r="AL454" s="488"/>
      <c r="AM454" s="488"/>
      <c r="AN454" s="488"/>
      <c r="AO454" s="488"/>
      <c r="AP454" s="488"/>
      <c r="AQ454" s="488"/>
      <c r="AR454" s="488"/>
      <c r="AS454" s="488"/>
      <c r="AT454" s="488"/>
      <c r="AU454" s="488"/>
      <c r="AV454" s="488"/>
      <c r="AW454" s="488"/>
      <c r="AX454" s="488"/>
      <c r="AY454" s="488"/>
      <c r="AZ454" s="488"/>
      <c r="BA454" s="488"/>
      <c r="BB454" s="488"/>
      <c r="BC454" s="488"/>
      <c r="BD454" s="488"/>
      <c r="BE454" s="488"/>
      <c r="BF454" s="488"/>
      <c r="BG454" s="488"/>
    </row>
    <row r="455" spans="1:59" ht="30" hidden="1" outlineLevel="1">
      <c r="A455" s="405">
        <f t="shared" si="68"/>
        <v>436</v>
      </c>
      <c r="B455" s="497" t="s">
        <v>1062</v>
      </c>
      <c r="C455" s="498" t="s">
        <v>1063</v>
      </c>
      <c r="D455" s="407" t="s">
        <v>291</v>
      </c>
      <c r="E455" s="407">
        <v>10</v>
      </c>
      <c r="F455" s="499"/>
      <c r="G455" s="409"/>
      <c r="H455" s="410"/>
      <c r="I455" s="410">
        <f>'СМР Приняты СК П7'!I455</f>
        <v>0.495</v>
      </c>
      <c r="J455" s="418"/>
      <c r="K455" s="418"/>
      <c r="L455" s="418"/>
      <c r="M455" s="410"/>
      <c r="N455" s="410"/>
      <c r="O455" s="410"/>
      <c r="P455" s="410"/>
      <c r="Q455" s="410"/>
      <c r="R455" s="410"/>
      <c r="S455" s="410"/>
      <c r="T455" s="410"/>
      <c r="U455" s="410"/>
      <c r="V455" s="410"/>
      <c r="W455" s="410"/>
      <c r="X455" s="410"/>
      <c r="Y455" s="410"/>
      <c r="Z455" s="411">
        <f t="shared" si="72"/>
        <v>0</v>
      </c>
      <c r="AA455" s="412"/>
      <c r="AB455" s="413">
        <f t="shared" si="73"/>
        <v>10</v>
      </c>
      <c r="AC455" s="414"/>
      <c r="AD455" s="695">
        <f t="shared" si="69"/>
        <v>0</v>
      </c>
      <c r="AE455" s="474">
        <f t="shared" si="70"/>
        <v>0</v>
      </c>
      <c r="AF455" s="475">
        <f t="shared" si="71"/>
        <v>0</v>
      </c>
      <c r="AG455" s="487"/>
      <c r="AH455" s="488"/>
      <c r="AI455" s="488"/>
      <c r="AJ455" s="488"/>
      <c r="AK455" s="488"/>
      <c r="AL455" s="488"/>
      <c r="AM455" s="488"/>
      <c r="AN455" s="488"/>
      <c r="AO455" s="488"/>
      <c r="AP455" s="488"/>
      <c r="AQ455" s="488"/>
      <c r="AR455" s="488"/>
      <c r="AS455" s="488"/>
      <c r="AT455" s="488"/>
      <c r="AU455" s="488"/>
      <c r="AV455" s="488"/>
      <c r="AW455" s="488"/>
      <c r="AX455" s="488"/>
      <c r="AY455" s="488"/>
      <c r="AZ455" s="488"/>
      <c r="BA455" s="488"/>
      <c r="BB455" s="488"/>
      <c r="BC455" s="488"/>
      <c r="BD455" s="488"/>
      <c r="BE455" s="488"/>
      <c r="BF455" s="488"/>
      <c r="BG455" s="488"/>
    </row>
    <row r="456" spans="1:59" ht="60" hidden="1" outlineLevel="1">
      <c r="A456" s="405">
        <f t="shared" si="68"/>
        <v>437</v>
      </c>
      <c r="B456" s="497" t="s">
        <v>1064</v>
      </c>
      <c r="C456" s="498" t="s">
        <v>1065</v>
      </c>
      <c r="D456" s="407" t="s">
        <v>294</v>
      </c>
      <c r="E456" s="407">
        <v>4</v>
      </c>
      <c r="F456" s="499"/>
      <c r="G456" s="409"/>
      <c r="H456" s="410"/>
      <c r="I456" s="410">
        <f>'СМР Приняты СК П7'!I456</f>
        <v>3.278</v>
      </c>
      <c r="J456" s="418"/>
      <c r="K456" s="418"/>
      <c r="L456" s="418"/>
      <c r="M456" s="410"/>
      <c r="N456" s="410"/>
      <c r="O456" s="410"/>
      <c r="P456" s="410"/>
      <c r="Q456" s="410"/>
      <c r="R456" s="410"/>
      <c r="S456" s="410"/>
      <c r="T456" s="410"/>
      <c r="U456" s="410"/>
      <c r="V456" s="410"/>
      <c r="W456" s="410"/>
      <c r="X456" s="410"/>
      <c r="Y456" s="410"/>
      <c r="Z456" s="411">
        <f t="shared" si="72"/>
        <v>0</v>
      </c>
      <c r="AA456" s="412"/>
      <c r="AB456" s="413">
        <f t="shared" si="73"/>
        <v>4</v>
      </c>
      <c r="AC456" s="414"/>
      <c r="AD456" s="695">
        <f t="shared" si="69"/>
        <v>0</v>
      </c>
      <c r="AE456" s="474">
        <f t="shared" si="70"/>
        <v>0</v>
      </c>
      <c r="AF456" s="475">
        <f t="shared" si="71"/>
        <v>0</v>
      </c>
      <c r="AG456" s="487"/>
      <c r="AH456" s="488"/>
      <c r="AI456" s="488"/>
      <c r="AJ456" s="488"/>
      <c r="AK456" s="488"/>
      <c r="AL456" s="488"/>
      <c r="AM456" s="488"/>
      <c r="AN456" s="488"/>
      <c r="AO456" s="488"/>
      <c r="AP456" s="488"/>
      <c r="AQ456" s="488"/>
      <c r="AR456" s="488"/>
      <c r="AS456" s="488"/>
      <c r="AT456" s="488"/>
      <c r="AU456" s="488"/>
      <c r="AV456" s="488"/>
      <c r="AW456" s="488"/>
      <c r="AX456" s="488"/>
      <c r="AY456" s="488"/>
      <c r="AZ456" s="488"/>
      <c r="BA456" s="488"/>
      <c r="BB456" s="488"/>
      <c r="BC456" s="488"/>
      <c r="BD456" s="488"/>
      <c r="BE456" s="488"/>
      <c r="BF456" s="488"/>
      <c r="BG456" s="488"/>
    </row>
    <row r="457" spans="1:59" ht="60" hidden="1" outlineLevel="1">
      <c r="A457" s="405">
        <f t="shared" si="68"/>
        <v>438</v>
      </c>
      <c r="B457" s="497" t="s">
        <v>222</v>
      </c>
      <c r="C457" s="498" t="s">
        <v>1056</v>
      </c>
      <c r="D457" s="407" t="s">
        <v>294</v>
      </c>
      <c r="E457" s="407">
        <v>7</v>
      </c>
      <c r="F457" s="499"/>
      <c r="G457" s="409"/>
      <c r="H457" s="410"/>
      <c r="I457" s="410">
        <f>'СМР Приняты СК П7'!I457</f>
        <v>1.6639999999999999</v>
      </c>
      <c r="J457" s="418"/>
      <c r="K457" s="418"/>
      <c r="L457" s="418"/>
      <c r="M457" s="410"/>
      <c r="N457" s="410"/>
      <c r="O457" s="410"/>
      <c r="P457" s="410"/>
      <c r="Q457" s="410"/>
      <c r="R457" s="410"/>
      <c r="S457" s="410"/>
      <c r="T457" s="410"/>
      <c r="U457" s="410"/>
      <c r="V457" s="410"/>
      <c r="W457" s="410"/>
      <c r="X457" s="410"/>
      <c r="Y457" s="410"/>
      <c r="Z457" s="411">
        <f t="shared" si="72"/>
        <v>0</v>
      </c>
      <c r="AA457" s="412"/>
      <c r="AB457" s="413">
        <f t="shared" si="73"/>
        <v>7</v>
      </c>
      <c r="AC457" s="414"/>
      <c r="AD457" s="695">
        <f t="shared" si="69"/>
        <v>0</v>
      </c>
      <c r="AE457" s="474">
        <f t="shared" si="70"/>
        <v>0</v>
      </c>
      <c r="AF457" s="475">
        <f t="shared" si="71"/>
        <v>0</v>
      </c>
      <c r="AG457" s="487"/>
      <c r="AH457" s="488"/>
      <c r="AI457" s="488"/>
      <c r="AJ457" s="488"/>
      <c r="AK457" s="488"/>
      <c r="AL457" s="488"/>
      <c r="AM457" s="488"/>
      <c r="AN457" s="488"/>
      <c r="AO457" s="488"/>
      <c r="AP457" s="488"/>
      <c r="AQ457" s="488"/>
      <c r="AR457" s="488"/>
      <c r="AS457" s="488"/>
      <c r="AT457" s="488"/>
      <c r="AU457" s="488"/>
      <c r="AV457" s="488"/>
      <c r="AW457" s="488"/>
      <c r="AX457" s="488"/>
      <c r="AY457" s="488"/>
      <c r="AZ457" s="488"/>
      <c r="BA457" s="488"/>
      <c r="BB457" s="488"/>
      <c r="BC457" s="488"/>
      <c r="BD457" s="488"/>
      <c r="BE457" s="488"/>
      <c r="BF457" s="488"/>
      <c r="BG457" s="488"/>
    </row>
    <row r="458" spans="1:59" ht="60" hidden="1" outlineLevel="1">
      <c r="A458" s="405">
        <f t="shared" si="68"/>
        <v>439</v>
      </c>
      <c r="B458" s="497" t="s">
        <v>223</v>
      </c>
      <c r="C458" s="498" t="s">
        <v>1057</v>
      </c>
      <c r="D458" s="407" t="s">
        <v>294</v>
      </c>
      <c r="E458" s="407">
        <v>4</v>
      </c>
      <c r="F458" s="499"/>
      <c r="G458" s="409"/>
      <c r="H458" s="410"/>
      <c r="I458" s="410">
        <f>'СМР Приняты СК П7'!I458</f>
        <v>0.25600000000000001</v>
      </c>
      <c r="J458" s="418"/>
      <c r="K458" s="418"/>
      <c r="L458" s="418"/>
      <c r="M458" s="410"/>
      <c r="N458" s="410"/>
      <c r="O458" s="410"/>
      <c r="P458" s="410"/>
      <c r="Q458" s="410"/>
      <c r="R458" s="410"/>
      <c r="S458" s="410"/>
      <c r="T458" s="410"/>
      <c r="U458" s="410"/>
      <c r="V458" s="410"/>
      <c r="W458" s="410"/>
      <c r="X458" s="410"/>
      <c r="Y458" s="410"/>
      <c r="Z458" s="411">
        <f t="shared" si="72"/>
        <v>0</v>
      </c>
      <c r="AA458" s="412"/>
      <c r="AB458" s="413">
        <f t="shared" si="73"/>
        <v>4</v>
      </c>
      <c r="AC458" s="414"/>
      <c r="AD458" s="695">
        <f t="shared" si="69"/>
        <v>0</v>
      </c>
      <c r="AE458" s="474">
        <f t="shared" si="70"/>
        <v>0</v>
      </c>
      <c r="AF458" s="475">
        <f t="shared" si="71"/>
        <v>0</v>
      </c>
      <c r="AG458" s="487"/>
      <c r="AH458" s="488"/>
      <c r="AI458" s="488"/>
      <c r="AJ458" s="488"/>
      <c r="AK458" s="488"/>
      <c r="AL458" s="488"/>
      <c r="AM458" s="488"/>
      <c r="AN458" s="488"/>
      <c r="AO458" s="488"/>
      <c r="AP458" s="488"/>
      <c r="AQ458" s="488"/>
      <c r="AR458" s="488"/>
      <c r="AS458" s="488"/>
      <c r="AT458" s="488"/>
      <c r="AU458" s="488"/>
      <c r="AV458" s="488"/>
      <c r="AW458" s="488"/>
      <c r="AX458" s="488"/>
      <c r="AY458" s="488"/>
      <c r="AZ458" s="488"/>
      <c r="BA458" s="488"/>
      <c r="BB458" s="488"/>
      <c r="BC458" s="488"/>
      <c r="BD458" s="488"/>
      <c r="BE458" s="488"/>
      <c r="BF458" s="488"/>
      <c r="BG458" s="488"/>
    </row>
    <row r="459" spans="1:59" s="188" customFormat="1" ht="30">
      <c r="A459" s="433">
        <f t="shared" si="68"/>
        <v>440</v>
      </c>
      <c r="B459" s="497"/>
      <c r="C459" s="498"/>
      <c r="D459" s="407"/>
      <c r="E459" s="407"/>
      <c r="F459" s="500" t="s">
        <v>800</v>
      </c>
      <c r="G459" s="417" t="s">
        <v>294</v>
      </c>
      <c r="H459" s="418">
        <v>400</v>
      </c>
      <c r="I459" s="418">
        <f>'СМР Приняты СК П7'!I459</f>
        <v>0.129</v>
      </c>
      <c r="J459" s="418" t="s">
        <v>907</v>
      </c>
      <c r="K459" s="418" t="s">
        <v>482</v>
      </c>
      <c r="L459" s="418"/>
      <c r="M459" s="418"/>
      <c r="N459" s="418"/>
      <c r="O459" s="418"/>
      <c r="P459" s="418"/>
      <c r="Q459" s="418"/>
      <c r="R459" s="418"/>
      <c r="S459" s="418"/>
      <c r="T459" s="418"/>
      <c r="U459" s="418"/>
      <c r="V459" s="418"/>
      <c r="W459" s="418"/>
      <c r="X459" s="418"/>
      <c r="Y459" s="418"/>
      <c r="Z459" s="419">
        <f t="shared" si="72"/>
        <v>0</v>
      </c>
      <c r="AA459" s="420">
        <f t="shared" si="74"/>
        <v>400</v>
      </c>
      <c r="AB459" s="413">
        <f t="shared" si="73"/>
        <v>0</v>
      </c>
      <c r="AC459" s="421"/>
      <c r="AD459" s="696">
        <f t="shared" si="69"/>
        <v>0</v>
      </c>
      <c r="AE459" s="474">
        <f t="shared" si="70"/>
        <v>0</v>
      </c>
      <c r="AF459" s="478">
        <f t="shared" si="71"/>
        <v>0</v>
      </c>
      <c r="AG459" s="489"/>
      <c r="AH459" s="490"/>
      <c r="AI459" s="490"/>
      <c r="AJ459" s="490"/>
      <c r="AK459" s="490"/>
      <c r="AL459" s="490"/>
      <c r="AM459" s="490"/>
      <c r="AN459" s="490"/>
      <c r="AO459" s="490"/>
      <c r="AP459" s="490"/>
      <c r="AQ459" s="490"/>
      <c r="AR459" s="490"/>
      <c r="AS459" s="490"/>
      <c r="AT459" s="490"/>
      <c r="AU459" s="490"/>
      <c r="AV459" s="490"/>
      <c r="AW459" s="490"/>
      <c r="AX459" s="490"/>
      <c r="AY459" s="490"/>
      <c r="AZ459" s="490"/>
      <c r="BA459" s="490"/>
      <c r="BB459" s="490"/>
      <c r="BC459" s="490"/>
      <c r="BD459" s="490"/>
      <c r="BE459" s="490"/>
      <c r="BF459" s="490"/>
      <c r="BG459" s="490"/>
    </row>
    <row r="460" spans="1:59" ht="30">
      <c r="A460" s="405">
        <f t="shared" si="68"/>
        <v>441</v>
      </c>
      <c r="B460" s="497" t="s">
        <v>226</v>
      </c>
      <c r="C460" s="498" t="s">
        <v>227</v>
      </c>
      <c r="D460" s="407" t="s">
        <v>298</v>
      </c>
      <c r="E460" s="407">
        <v>1</v>
      </c>
      <c r="F460" s="499" t="s">
        <v>227</v>
      </c>
      <c r="G460" s="409" t="s">
        <v>298</v>
      </c>
      <c r="H460" s="410">
        <v>1</v>
      </c>
      <c r="I460" s="410">
        <f>'СМР Приняты СК П7'!I460</f>
        <v>0.86099999999999999</v>
      </c>
      <c r="J460" s="410"/>
      <c r="K460" s="418" t="s">
        <v>298</v>
      </c>
      <c r="L460" s="418">
        <v>400</v>
      </c>
      <c r="M460" s="410"/>
      <c r="N460" s="410"/>
      <c r="O460" s="410"/>
      <c r="P460" s="410"/>
      <c r="Q460" s="410"/>
      <c r="R460" s="410"/>
      <c r="S460" s="410"/>
      <c r="T460" s="410"/>
      <c r="U460" s="410"/>
      <c r="V460" s="410"/>
      <c r="W460" s="410"/>
      <c r="X460" s="410"/>
      <c r="Y460" s="410"/>
      <c r="Z460" s="411">
        <f t="shared" si="72"/>
        <v>0</v>
      </c>
      <c r="AA460" s="412">
        <f t="shared" si="74"/>
        <v>1</v>
      </c>
      <c r="AB460" s="413">
        <f t="shared" si="73"/>
        <v>1</v>
      </c>
      <c r="AC460" s="414"/>
      <c r="AD460" s="695">
        <f t="shared" si="69"/>
        <v>0</v>
      </c>
      <c r="AE460" s="474">
        <f t="shared" si="70"/>
        <v>0</v>
      </c>
      <c r="AF460" s="475">
        <f t="shared" si="71"/>
        <v>0</v>
      </c>
      <c r="AG460" s="487"/>
      <c r="AH460" s="488"/>
      <c r="AI460" s="488"/>
      <c r="AJ460" s="488"/>
      <c r="AK460" s="488"/>
      <c r="AL460" s="488"/>
      <c r="AM460" s="488"/>
      <c r="AN460" s="488"/>
      <c r="AO460" s="488"/>
      <c r="AP460" s="488"/>
      <c r="AQ460" s="488"/>
      <c r="AR460" s="488"/>
      <c r="AS460" s="488"/>
      <c r="AT460" s="488"/>
      <c r="AU460" s="488"/>
      <c r="AV460" s="488"/>
      <c r="AW460" s="488"/>
      <c r="AX460" s="488"/>
      <c r="AY460" s="488"/>
      <c r="AZ460" s="488"/>
      <c r="BA460" s="488"/>
      <c r="BB460" s="488"/>
      <c r="BC460" s="488"/>
      <c r="BD460" s="488"/>
      <c r="BE460" s="488"/>
      <c r="BF460" s="488"/>
      <c r="BG460" s="488"/>
    </row>
    <row r="461" spans="1:59" ht="45">
      <c r="A461" s="405">
        <f t="shared" si="68"/>
        <v>442</v>
      </c>
      <c r="B461" s="497" t="s">
        <v>228</v>
      </c>
      <c r="C461" s="498" t="s">
        <v>229</v>
      </c>
      <c r="D461" s="407" t="s">
        <v>294</v>
      </c>
      <c r="E461" s="407">
        <v>1</v>
      </c>
      <c r="F461" s="499" t="s">
        <v>229</v>
      </c>
      <c r="G461" s="409" t="s">
        <v>294</v>
      </c>
      <c r="H461" s="410">
        <v>1</v>
      </c>
      <c r="I461" s="410">
        <f>'СМР Приняты СК П7'!I461</f>
        <v>67.025000000000006</v>
      </c>
      <c r="J461" s="410"/>
      <c r="K461" s="418" t="s">
        <v>294</v>
      </c>
      <c r="L461" s="418"/>
      <c r="M461" s="410"/>
      <c r="N461" s="410"/>
      <c r="O461" s="410"/>
      <c r="P461" s="410"/>
      <c r="Q461" s="410"/>
      <c r="R461" s="410"/>
      <c r="S461" s="410"/>
      <c r="T461" s="410"/>
      <c r="U461" s="410"/>
      <c r="V461" s="410"/>
      <c r="W461" s="410"/>
      <c r="X461" s="410"/>
      <c r="Y461" s="410"/>
      <c r="Z461" s="411">
        <f t="shared" si="72"/>
        <v>0</v>
      </c>
      <c r="AA461" s="412">
        <f t="shared" si="74"/>
        <v>1</v>
      </c>
      <c r="AB461" s="413">
        <f t="shared" si="73"/>
        <v>1</v>
      </c>
      <c r="AC461" s="414"/>
      <c r="AD461" s="695">
        <f t="shared" si="69"/>
        <v>0</v>
      </c>
      <c r="AE461" s="474">
        <f t="shared" si="70"/>
        <v>0</v>
      </c>
      <c r="AF461" s="475">
        <f t="shared" si="71"/>
        <v>0</v>
      </c>
      <c r="AG461" s="487"/>
      <c r="AH461" s="488"/>
      <c r="AI461" s="488"/>
      <c r="AJ461" s="488"/>
      <c r="AK461" s="488"/>
      <c r="AL461" s="488"/>
      <c r="AM461" s="488"/>
      <c r="AN461" s="488"/>
      <c r="AO461" s="488"/>
      <c r="AP461" s="488"/>
      <c r="AQ461" s="488"/>
      <c r="AR461" s="488"/>
      <c r="AS461" s="488"/>
      <c r="AT461" s="488"/>
      <c r="AU461" s="488"/>
      <c r="AV461" s="488"/>
      <c r="AW461" s="488"/>
      <c r="AX461" s="488"/>
      <c r="AY461" s="488"/>
      <c r="AZ461" s="488"/>
      <c r="BA461" s="488"/>
      <c r="BB461" s="488"/>
      <c r="BC461" s="488"/>
      <c r="BD461" s="488"/>
      <c r="BE461" s="488"/>
      <c r="BF461" s="488"/>
      <c r="BG461" s="488"/>
    </row>
    <row r="462" spans="1:59" ht="30">
      <c r="A462" s="405">
        <f t="shared" si="68"/>
        <v>443</v>
      </c>
      <c r="B462" s="497" t="s">
        <v>230</v>
      </c>
      <c r="C462" s="498" t="s">
        <v>231</v>
      </c>
      <c r="D462" s="407" t="s">
        <v>298</v>
      </c>
      <c r="E462" s="407">
        <v>1</v>
      </c>
      <c r="F462" s="499" t="s">
        <v>231</v>
      </c>
      <c r="G462" s="409" t="s">
        <v>298</v>
      </c>
      <c r="H462" s="410">
        <v>1</v>
      </c>
      <c r="I462" s="410">
        <f>'СМР Приняты СК П7'!I462</f>
        <v>0.371</v>
      </c>
      <c r="J462" s="410"/>
      <c r="K462" s="418" t="s">
        <v>298</v>
      </c>
      <c r="L462" s="418"/>
      <c r="M462" s="410"/>
      <c r="N462" s="410"/>
      <c r="O462" s="410"/>
      <c r="P462" s="410"/>
      <c r="Q462" s="410"/>
      <c r="R462" s="410"/>
      <c r="S462" s="410"/>
      <c r="T462" s="410"/>
      <c r="U462" s="410"/>
      <c r="V462" s="410"/>
      <c r="W462" s="410"/>
      <c r="X462" s="410"/>
      <c r="Y462" s="410"/>
      <c r="Z462" s="411">
        <f t="shared" si="72"/>
        <v>0</v>
      </c>
      <c r="AA462" s="412">
        <f t="shared" si="74"/>
        <v>1</v>
      </c>
      <c r="AB462" s="413">
        <f t="shared" si="73"/>
        <v>1</v>
      </c>
      <c r="AC462" s="414"/>
      <c r="AD462" s="695">
        <f t="shared" si="69"/>
        <v>0</v>
      </c>
      <c r="AE462" s="474">
        <f t="shared" si="70"/>
        <v>0</v>
      </c>
      <c r="AF462" s="475">
        <f t="shared" si="71"/>
        <v>0</v>
      </c>
      <c r="AG462" s="487"/>
      <c r="AH462" s="488"/>
      <c r="AI462" s="488"/>
      <c r="AJ462" s="488"/>
      <c r="AK462" s="488"/>
      <c r="AL462" s="488"/>
      <c r="AM462" s="488"/>
      <c r="AN462" s="488"/>
      <c r="AO462" s="488"/>
      <c r="AP462" s="488"/>
      <c r="AQ462" s="488"/>
      <c r="AR462" s="488"/>
      <c r="AS462" s="488"/>
      <c r="AT462" s="488"/>
      <c r="AU462" s="488"/>
      <c r="AV462" s="488"/>
      <c r="AW462" s="488"/>
      <c r="AX462" s="488"/>
      <c r="AY462" s="488"/>
      <c r="AZ462" s="488"/>
      <c r="BA462" s="488"/>
      <c r="BB462" s="488"/>
      <c r="BC462" s="488"/>
      <c r="BD462" s="488"/>
      <c r="BE462" s="488"/>
      <c r="BF462" s="488"/>
      <c r="BG462" s="488"/>
    </row>
    <row r="463" spans="1:59" ht="60">
      <c r="A463" s="405">
        <f t="shared" si="68"/>
        <v>444</v>
      </c>
      <c r="B463" s="497" t="s">
        <v>232</v>
      </c>
      <c r="C463" s="498" t="s">
        <v>233</v>
      </c>
      <c r="D463" s="407" t="s">
        <v>294</v>
      </c>
      <c r="E463" s="407">
        <v>1</v>
      </c>
      <c r="F463" s="499" t="s">
        <v>233</v>
      </c>
      <c r="G463" s="409" t="s">
        <v>294</v>
      </c>
      <c r="H463" s="410">
        <v>1</v>
      </c>
      <c r="I463" s="410">
        <f>'СМР Приняты СК П7'!I463</f>
        <v>28.728000000000002</v>
      </c>
      <c r="J463" s="410"/>
      <c r="K463" s="418" t="s">
        <v>294</v>
      </c>
      <c r="L463" s="418"/>
      <c r="M463" s="410"/>
      <c r="N463" s="410"/>
      <c r="O463" s="410"/>
      <c r="P463" s="410"/>
      <c r="Q463" s="410"/>
      <c r="R463" s="410"/>
      <c r="S463" s="410"/>
      <c r="T463" s="410"/>
      <c r="U463" s="410"/>
      <c r="V463" s="410"/>
      <c r="W463" s="410"/>
      <c r="X463" s="410"/>
      <c r="Y463" s="410"/>
      <c r="Z463" s="411">
        <f t="shared" si="72"/>
        <v>0</v>
      </c>
      <c r="AA463" s="412">
        <f t="shared" si="74"/>
        <v>1</v>
      </c>
      <c r="AB463" s="413">
        <f t="shared" si="73"/>
        <v>1</v>
      </c>
      <c r="AC463" s="414"/>
      <c r="AD463" s="695">
        <f t="shared" si="69"/>
        <v>0</v>
      </c>
      <c r="AE463" s="474">
        <f t="shared" si="70"/>
        <v>0</v>
      </c>
      <c r="AF463" s="475">
        <f t="shared" si="71"/>
        <v>0</v>
      </c>
      <c r="AG463" s="487"/>
      <c r="AH463" s="488"/>
      <c r="AI463" s="488"/>
      <c r="AJ463" s="488"/>
      <c r="AK463" s="488"/>
      <c r="AL463" s="488"/>
      <c r="AM463" s="488"/>
      <c r="AN463" s="488"/>
      <c r="AO463" s="488"/>
      <c r="AP463" s="488"/>
      <c r="AQ463" s="488"/>
      <c r="AR463" s="488"/>
      <c r="AS463" s="488"/>
      <c r="AT463" s="488"/>
      <c r="AU463" s="488"/>
      <c r="AV463" s="488"/>
      <c r="AW463" s="488"/>
      <c r="AX463" s="488"/>
      <c r="AY463" s="488"/>
      <c r="AZ463" s="488"/>
      <c r="BA463" s="488"/>
      <c r="BB463" s="488"/>
      <c r="BC463" s="488"/>
      <c r="BD463" s="488"/>
      <c r="BE463" s="488"/>
      <c r="BF463" s="488"/>
      <c r="BG463" s="488"/>
    </row>
    <row r="464" spans="1:59" ht="45">
      <c r="A464" s="405">
        <f t="shared" si="68"/>
        <v>445</v>
      </c>
      <c r="B464" s="497" t="s">
        <v>234</v>
      </c>
      <c r="C464" s="498" t="s">
        <v>235</v>
      </c>
      <c r="D464" s="407" t="s">
        <v>294</v>
      </c>
      <c r="E464" s="407">
        <v>1</v>
      </c>
      <c r="F464" s="499" t="s">
        <v>235</v>
      </c>
      <c r="G464" s="409" t="s">
        <v>294</v>
      </c>
      <c r="H464" s="410">
        <v>1</v>
      </c>
      <c r="I464" s="410">
        <f>'СМР Приняты СК П7'!I464</f>
        <v>113.596</v>
      </c>
      <c r="J464" s="410"/>
      <c r="K464" s="418" t="s">
        <v>294</v>
      </c>
      <c r="L464" s="418"/>
      <c r="M464" s="410"/>
      <c r="N464" s="410"/>
      <c r="O464" s="410"/>
      <c r="P464" s="410"/>
      <c r="Q464" s="410"/>
      <c r="R464" s="410"/>
      <c r="S464" s="410"/>
      <c r="T464" s="410"/>
      <c r="U464" s="410"/>
      <c r="V464" s="410"/>
      <c r="W464" s="410"/>
      <c r="X464" s="410"/>
      <c r="Y464" s="410"/>
      <c r="Z464" s="411">
        <f t="shared" si="72"/>
        <v>0</v>
      </c>
      <c r="AA464" s="412">
        <f t="shared" si="74"/>
        <v>1</v>
      </c>
      <c r="AB464" s="413">
        <f t="shared" si="73"/>
        <v>1</v>
      </c>
      <c r="AC464" s="414"/>
      <c r="AD464" s="695">
        <f t="shared" si="69"/>
        <v>0</v>
      </c>
      <c r="AE464" s="474">
        <f t="shared" si="70"/>
        <v>0</v>
      </c>
      <c r="AF464" s="475">
        <f t="shared" si="71"/>
        <v>0</v>
      </c>
      <c r="AG464" s="487"/>
      <c r="AH464" s="488"/>
      <c r="AI464" s="488"/>
      <c r="AJ464" s="488"/>
      <c r="AK464" s="488"/>
      <c r="AL464" s="488"/>
      <c r="AM464" s="488"/>
      <c r="AN464" s="488"/>
      <c r="AO464" s="488"/>
      <c r="AP464" s="488"/>
      <c r="AQ464" s="488"/>
      <c r="AR464" s="488"/>
      <c r="AS464" s="488"/>
      <c r="AT464" s="488"/>
      <c r="AU464" s="488"/>
      <c r="AV464" s="488"/>
      <c r="AW464" s="488"/>
      <c r="AX464" s="488"/>
      <c r="AY464" s="488"/>
      <c r="AZ464" s="488"/>
      <c r="BA464" s="488"/>
      <c r="BB464" s="488"/>
      <c r="BC464" s="488"/>
      <c r="BD464" s="488"/>
      <c r="BE464" s="488"/>
      <c r="BF464" s="488"/>
      <c r="BG464" s="488"/>
    </row>
    <row r="465" spans="1:59" ht="45">
      <c r="A465" s="405">
        <f t="shared" si="68"/>
        <v>446</v>
      </c>
      <c r="B465" s="497" t="s">
        <v>236</v>
      </c>
      <c r="C465" s="498" t="s">
        <v>237</v>
      </c>
      <c r="D465" s="407" t="s">
        <v>294</v>
      </c>
      <c r="E465" s="407">
        <v>1</v>
      </c>
      <c r="F465" s="499" t="s">
        <v>237</v>
      </c>
      <c r="G465" s="409" t="s">
        <v>294</v>
      </c>
      <c r="H465" s="410">
        <v>1</v>
      </c>
      <c r="I465" s="410">
        <f>'СМР Приняты СК П7'!I465</f>
        <v>86.350999999999999</v>
      </c>
      <c r="J465" s="410"/>
      <c r="K465" s="418" t="s">
        <v>294</v>
      </c>
      <c r="L465" s="418"/>
      <c r="M465" s="410"/>
      <c r="N465" s="410"/>
      <c r="O465" s="410"/>
      <c r="P465" s="410"/>
      <c r="Q465" s="410"/>
      <c r="R465" s="410"/>
      <c r="S465" s="410"/>
      <c r="T465" s="410"/>
      <c r="U465" s="410"/>
      <c r="V465" s="410"/>
      <c r="W465" s="410"/>
      <c r="X465" s="410"/>
      <c r="Y465" s="410"/>
      <c r="Z465" s="411">
        <f t="shared" si="72"/>
        <v>0</v>
      </c>
      <c r="AA465" s="412">
        <f t="shared" si="74"/>
        <v>1</v>
      </c>
      <c r="AB465" s="413">
        <f t="shared" si="73"/>
        <v>1</v>
      </c>
      <c r="AC465" s="414"/>
      <c r="AD465" s="695">
        <f t="shared" si="69"/>
        <v>0</v>
      </c>
      <c r="AE465" s="474">
        <f t="shared" si="70"/>
        <v>0</v>
      </c>
      <c r="AF465" s="475">
        <f t="shared" si="71"/>
        <v>0</v>
      </c>
      <c r="AG465" s="487"/>
      <c r="AH465" s="488"/>
      <c r="AI465" s="488"/>
      <c r="AJ465" s="488"/>
      <c r="AK465" s="488"/>
      <c r="AL465" s="488"/>
      <c r="AM465" s="488"/>
      <c r="AN465" s="488"/>
      <c r="AO465" s="488"/>
      <c r="AP465" s="488"/>
      <c r="AQ465" s="488"/>
      <c r="AR465" s="488"/>
      <c r="AS465" s="488"/>
      <c r="AT465" s="488"/>
      <c r="AU465" s="488"/>
      <c r="AV465" s="488"/>
      <c r="AW465" s="488"/>
      <c r="AX465" s="488"/>
      <c r="AY465" s="488"/>
      <c r="AZ465" s="488"/>
      <c r="BA465" s="488"/>
      <c r="BB465" s="488"/>
      <c r="BC465" s="488"/>
      <c r="BD465" s="488"/>
      <c r="BE465" s="488"/>
      <c r="BF465" s="488"/>
      <c r="BG465" s="488"/>
    </row>
    <row r="466" spans="1:59" ht="60">
      <c r="A466" s="405">
        <f t="shared" si="68"/>
        <v>447</v>
      </c>
      <c r="B466" s="497" t="s">
        <v>238</v>
      </c>
      <c r="C466" s="498" t="s">
        <v>239</v>
      </c>
      <c r="D466" s="407" t="s">
        <v>294</v>
      </c>
      <c r="E466" s="407">
        <v>1</v>
      </c>
      <c r="F466" s="499" t="s">
        <v>239</v>
      </c>
      <c r="G466" s="409" t="s">
        <v>294</v>
      </c>
      <c r="H466" s="410">
        <v>1</v>
      </c>
      <c r="I466" s="410">
        <f>'СМР Приняты СК П7'!I466</f>
        <v>48.677999999999997</v>
      </c>
      <c r="J466" s="410"/>
      <c r="K466" s="418" t="s">
        <v>294</v>
      </c>
      <c r="L466" s="418"/>
      <c r="M466" s="410"/>
      <c r="N466" s="410"/>
      <c r="O466" s="410"/>
      <c r="P466" s="410"/>
      <c r="Q466" s="410"/>
      <c r="R466" s="410"/>
      <c r="S466" s="410"/>
      <c r="T466" s="410"/>
      <c r="U466" s="410"/>
      <c r="V466" s="410"/>
      <c r="W466" s="410"/>
      <c r="X466" s="410"/>
      <c r="Y466" s="410"/>
      <c r="Z466" s="411">
        <f t="shared" si="72"/>
        <v>0</v>
      </c>
      <c r="AA466" s="412">
        <f t="shared" si="74"/>
        <v>1</v>
      </c>
      <c r="AB466" s="413">
        <f t="shared" si="73"/>
        <v>1</v>
      </c>
      <c r="AC466" s="414"/>
      <c r="AD466" s="695">
        <f t="shared" si="69"/>
        <v>0</v>
      </c>
      <c r="AE466" s="474">
        <f t="shared" si="70"/>
        <v>0</v>
      </c>
      <c r="AF466" s="475">
        <f t="shared" si="71"/>
        <v>0</v>
      </c>
      <c r="AG466" s="487"/>
      <c r="AH466" s="488"/>
      <c r="AI466" s="488"/>
      <c r="AJ466" s="488"/>
      <c r="AK466" s="488"/>
      <c r="AL466" s="488"/>
      <c r="AM466" s="488"/>
      <c r="AN466" s="488"/>
      <c r="AO466" s="488"/>
      <c r="AP466" s="488"/>
      <c r="AQ466" s="488"/>
      <c r="AR466" s="488"/>
      <c r="AS466" s="488"/>
      <c r="AT466" s="488"/>
      <c r="AU466" s="488"/>
      <c r="AV466" s="488"/>
      <c r="AW466" s="488"/>
      <c r="AX466" s="488"/>
      <c r="AY466" s="488"/>
      <c r="AZ466" s="488"/>
      <c r="BA466" s="488"/>
      <c r="BB466" s="488"/>
      <c r="BC466" s="488"/>
      <c r="BD466" s="488"/>
      <c r="BE466" s="488"/>
      <c r="BF466" s="488"/>
      <c r="BG466" s="488"/>
    </row>
    <row r="467" spans="1:59" ht="60">
      <c r="A467" s="405">
        <f t="shared" si="68"/>
        <v>448</v>
      </c>
      <c r="B467" s="497" t="s">
        <v>240</v>
      </c>
      <c r="C467" s="498" t="s">
        <v>241</v>
      </c>
      <c r="D467" s="407" t="s">
        <v>294</v>
      </c>
      <c r="E467" s="407">
        <v>1</v>
      </c>
      <c r="F467" s="499" t="s">
        <v>241</v>
      </c>
      <c r="G467" s="409" t="s">
        <v>294</v>
      </c>
      <c r="H467" s="410">
        <v>1</v>
      </c>
      <c r="I467" s="410">
        <f>'СМР Приняты СК П7'!I467</f>
        <v>37.002000000000002</v>
      </c>
      <c r="J467" s="410"/>
      <c r="K467" s="418" t="s">
        <v>294</v>
      </c>
      <c r="L467" s="418"/>
      <c r="M467" s="410"/>
      <c r="N467" s="410"/>
      <c r="O467" s="410"/>
      <c r="P467" s="410"/>
      <c r="Q467" s="410"/>
      <c r="R467" s="410"/>
      <c r="S467" s="410"/>
      <c r="T467" s="410"/>
      <c r="U467" s="410"/>
      <c r="V467" s="410"/>
      <c r="W467" s="410"/>
      <c r="X467" s="410"/>
      <c r="Y467" s="410"/>
      <c r="Z467" s="411">
        <f t="shared" si="72"/>
        <v>0</v>
      </c>
      <c r="AA467" s="412">
        <f t="shared" si="74"/>
        <v>1</v>
      </c>
      <c r="AB467" s="413">
        <f t="shared" si="73"/>
        <v>1</v>
      </c>
      <c r="AC467" s="414"/>
      <c r="AD467" s="695">
        <f t="shared" si="69"/>
        <v>0</v>
      </c>
      <c r="AE467" s="474">
        <f t="shared" si="70"/>
        <v>0</v>
      </c>
      <c r="AF467" s="475">
        <f t="shared" si="71"/>
        <v>0</v>
      </c>
      <c r="AG467" s="487"/>
      <c r="AH467" s="488"/>
      <c r="AI467" s="488"/>
      <c r="AJ467" s="488"/>
      <c r="AK467" s="488"/>
      <c r="AL467" s="488"/>
      <c r="AM467" s="488"/>
      <c r="AN467" s="488"/>
      <c r="AO467" s="488"/>
      <c r="AP467" s="488"/>
      <c r="AQ467" s="488"/>
      <c r="AR467" s="488"/>
      <c r="AS467" s="488"/>
      <c r="AT467" s="488"/>
      <c r="AU467" s="488"/>
      <c r="AV467" s="488"/>
      <c r="AW467" s="488"/>
      <c r="AX467" s="488"/>
      <c r="AY467" s="488"/>
      <c r="AZ467" s="488"/>
      <c r="BA467" s="488"/>
      <c r="BB467" s="488"/>
      <c r="BC467" s="488"/>
      <c r="BD467" s="488"/>
      <c r="BE467" s="488"/>
      <c r="BF467" s="488"/>
      <c r="BG467" s="488"/>
    </row>
    <row r="468" spans="1:59" ht="30">
      <c r="A468" s="405">
        <f t="shared" si="68"/>
        <v>449</v>
      </c>
      <c r="B468" s="497" t="s">
        <v>242</v>
      </c>
      <c r="C468" s="498" t="s">
        <v>243</v>
      </c>
      <c r="D468" s="407" t="s">
        <v>294</v>
      </c>
      <c r="E468" s="407">
        <v>1</v>
      </c>
      <c r="F468" s="499" t="s">
        <v>243</v>
      </c>
      <c r="G468" s="409" t="s">
        <v>294</v>
      </c>
      <c r="H468" s="410">
        <v>1</v>
      </c>
      <c r="I468" s="410">
        <f>'СМР Приняты СК П7'!I468</f>
        <v>2.1</v>
      </c>
      <c r="J468" s="410"/>
      <c r="K468" s="418" t="s">
        <v>294</v>
      </c>
      <c r="L468" s="418"/>
      <c r="M468" s="410"/>
      <c r="N468" s="410"/>
      <c r="O468" s="410"/>
      <c r="P468" s="410"/>
      <c r="Q468" s="410"/>
      <c r="R468" s="410"/>
      <c r="S468" s="410"/>
      <c r="T468" s="410"/>
      <c r="U468" s="410"/>
      <c r="V468" s="410"/>
      <c r="W468" s="410"/>
      <c r="X468" s="410"/>
      <c r="Y468" s="410"/>
      <c r="Z468" s="411">
        <f t="shared" si="72"/>
        <v>0</v>
      </c>
      <c r="AA468" s="412">
        <f t="shared" si="74"/>
        <v>1</v>
      </c>
      <c r="AB468" s="413">
        <f t="shared" si="73"/>
        <v>1</v>
      </c>
      <c r="AC468" s="414"/>
      <c r="AD468" s="695">
        <f t="shared" si="69"/>
        <v>0</v>
      </c>
      <c r="AE468" s="474">
        <f t="shared" si="70"/>
        <v>0</v>
      </c>
      <c r="AF468" s="475">
        <f t="shared" si="71"/>
        <v>0</v>
      </c>
      <c r="AG468" s="487"/>
      <c r="AH468" s="488"/>
      <c r="AI468" s="488"/>
      <c r="AJ468" s="488"/>
      <c r="AK468" s="488"/>
      <c r="AL468" s="488"/>
      <c r="AM468" s="488"/>
      <c r="AN468" s="488"/>
      <c r="AO468" s="488"/>
      <c r="AP468" s="488"/>
      <c r="AQ468" s="488"/>
      <c r="AR468" s="488"/>
      <c r="AS468" s="488"/>
      <c r="AT468" s="488"/>
      <c r="AU468" s="488"/>
      <c r="AV468" s="488"/>
      <c r="AW468" s="488"/>
      <c r="AX468" s="488"/>
      <c r="AY468" s="488"/>
      <c r="AZ468" s="488"/>
      <c r="BA468" s="488"/>
      <c r="BB468" s="488"/>
      <c r="BC468" s="488"/>
      <c r="BD468" s="488"/>
      <c r="BE468" s="488"/>
      <c r="BF468" s="488"/>
      <c r="BG468" s="488"/>
    </row>
    <row r="469" spans="1:59" ht="45">
      <c r="A469" s="405">
        <f t="shared" si="68"/>
        <v>450</v>
      </c>
      <c r="B469" s="497" t="s">
        <v>244</v>
      </c>
      <c r="C469" s="498" t="s">
        <v>245</v>
      </c>
      <c r="D469" s="407" t="s">
        <v>294</v>
      </c>
      <c r="E469" s="407">
        <v>1</v>
      </c>
      <c r="F469" s="499" t="s">
        <v>245</v>
      </c>
      <c r="G469" s="409" t="s">
        <v>294</v>
      </c>
      <c r="H469" s="410">
        <v>1</v>
      </c>
      <c r="I469" s="410">
        <f>'СМР Приняты СК П7'!I469</f>
        <v>0.35</v>
      </c>
      <c r="J469" s="410"/>
      <c r="K469" s="418" t="s">
        <v>294</v>
      </c>
      <c r="L469" s="418"/>
      <c r="M469" s="410"/>
      <c r="N469" s="410"/>
      <c r="O469" s="410"/>
      <c r="P469" s="410"/>
      <c r="Q469" s="410"/>
      <c r="R469" s="410"/>
      <c r="S469" s="410"/>
      <c r="T469" s="410"/>
      <c r="U469" s="410"/>
      <c r="V469" s="410"/>
      <c r="W469" s="410"/>
      <c r="X469" s="410"/>
      <c r="Y469" s="410"/>
      <c r="Z469" s="411">
        <f t="shared" si="72"/>
        <v>0</v>
      </c>
      <c r="AA469" s="412">
        <f t="shared" si="74"/>
        <v>1</v>
      </c>
      <c r="AB469" s="413">
        <f t="shared" si="73"/>
        <v>1</v>
      </c>
      <c r="AC469" s="414"/>
      <c r="AD469" s="695">
        <f t="shared" si="69"/>
        <v>0</v>
      </c>
      <c r="AE469" s="474">
        <f t="shared" si="70"/>
        <v>0</v>
      </c>
      <c r="AF469" s="475">
        <f t="shared" si="71"/>
        <v>0</v>
      </c>
      <c r="AG469" s="487"/>
      <c r="AH469" s="488"/>
      <c r="AI469" s="488"/>
      <c r="AJ469" s="488"/>
      <c r="AK469" s="488"/>
      <c r="AL469" s="488"/>
      <c r="AM469" s="488"/>
      <c r="AN469" s="488"/>
      <c r="AO469" s="488"/>
      <c r="AP469" s="488"/>
      <c r="AQ469" s="488"/>
      <c r="AR469" s="488"/>
      <c r="AS469" s="488"/>
      <c r="AT469" s="488"/>
      <c r="AU469" s="488"/>
      <c r="AV469" s="488"/>
      <c r="AW469" s="488"/>
      <c r="AX469" s="488"/>
      <c r="AY469" s="488"/>
      <c r="AZ469" s="488"/>
      <c r="BA469" s="488"/>
      <c r="BB469" s="488"/>
      <c r="BC469" s="488"/>
      <c r="BD469" s="488"/>
      <c r="BE469" s="488"/>
      <c r="BF469" s="488"/>
      <c r="BG469" s="488"/>
    </row>
    <row r="470" spans="1:59" ht="30">
      <c r="A470" s="405">
        <f t="shared" ref="A470:A513" si="75">A469+1</f>
        <v>451</v>
      </c>
      <c r="B470" s="497" t="s">
        <v>246</v>
      </c>
      <c r="C470" s="498" t="s">
        <v>247</v>
      </c>
      <c r="D470" s="407" t="s">
        <v>294</v>
      </c>
      <c r="E470" s="407">
        <v>1</v>
      </c>
      <c r="F470" s="499" t="s">
        <v>247</v>
      </c>
      <c r="G470" s="409" t="s">
        <v>294</v>
      </c>
      <c r="H470" s="410">
        <v>1</v>
      </c>
      <c r="I470" s="410">
        <f>'СМР Приняты СК П7'!I470</f>
        <v>7</v>
      </c>
      <c r="J470" s="410"/>
      <c r="K470" s="418" t="s">
        <v>294</v>
      </c>
      <c r="L470" s="418"/>
      <c r="M470" s="410"/>
      <c r="N470" s="410"/>
      <c r="O470" s="410"/>
      <c r="P470" s="410"/>
      <c r="Q470" s="410"/>
      <c r="R470" s="410"/>
      <c r="S470" s="410"/>
      <c r="T470" s="410"/>
      <c r="U470" s="410"/>
      <c r="V470" s="410"/>
      <c r="W470" s="410"/>
      <c r="X470" s="410"/>
      <c r="Y470" s="410"/>
      <c r="Z470" s="411">
        <f t="shared" si="72"/>
        <v>0</v>
      </c>
      <c r="AA470" s="412">
        <f t="shared" si="74"/>
        <v>1</v>
      </c>
      <c r="AB470" s="413">
        <f t="shared" si="73"/>
        <v>1</v>
      </c>
      <c r="AC470" s="414"/>
      <c r="AD470" s="695">
        <f t="shared" ref="AD470:AD513" si="76">AE470*I470</f>
        <v>0</v>
      </c>
      <c r="AE470" s="474">
        <f t="shared" ref="AE470:AE513" si="77">SUM(AG470:BG470)</f>
        <v>0</v>
      </c>
      <c r="AF470" s="475">
        <f t="shared" ref="AF470:AF513" si="78">Z470-AE470</f>
        <v>0</v>
      </c>
      <c r="AG470" s="487"/>
      <c r="AH470" s="488"/>
      <c r="AI470" s="488"/>
      <c r="AJ470" s="488"/>
      <c r="AK470" s="488"/>
      <c r="AL470" s="488"/>
      <c r="AM470" s="488"/>
      <c r="AN470" s="488"/>
      <c r="AO470" s="488"/>
      <c r="AP470" s="488"/>
      <c r="AQ470" s="488"/>
      <c r="AR470" s="488"/>
      <c r="AS470" s="488"/>
      <c r="AT470" s="488"/>
      <c r="AU470" s="488"/>
      <c r="AV470" s="488"/>
      <c r="AW470" s="488"/>
      <c r="AX470" s="488"/>
      <c r="AY470" s="488"/>
      <c r="AZ470" s="488"/>
      <c r="BA470" s="488"/>
      <c r="BB470" s="488"/>
      <c r="BC470" s="488"/>
      <c r="BD470" s="488"/>
      <c r="BE470" s="488"/>
      <c r="BF470" s="488"/>
      <c r="BG470" s="488"/>
    </row>
    <row r="471" spans="1:59" ht="45">
      <c r="A471" s="405">
        <f t="shared" si="75"/>
        <v>452</v>
      </c>
      <c r="B471" s="497" t="s">
        <v>248</v>
      </c>
      <c r="C471" s="498" t="s">
        <v>249</v>
      </c>
      <c r="D471" s="407" t="s">
        <v>294</v>
      </c>
      <c r="E471" s="407">
        <v>1</v>
      </c>
      <c r="F471" s="499" t="s">
        <v>249</v>
      </c>
      <c r="G471" s="409" t="s">
        <v>294</v>
      </c>
      <c r="H471" s="410">
        <v>1</v>
      </c>
      <c r="I471" s="410">
        <f>'СМР Приняты СК П7'!I471</f>
        <v>14</v>
      </c>
      <c r="J471" s="410"/>
      <c r="K471" s="418" t="s">
        <v>294</v>
      </c>
      <c r="L471" s="418"/>
      <c r="M471" s="410"/>
      <c r="N471" s="410"/>
      <c r="O471" s="410"/>
      <c r="P471" s="410"/>
      <c r="Q471" s="410"/>
      <c r="R471" s="410"/>
      <c r="S471" s="410"/>
      <c r="T471" s="410"/>
      <c r="U471" s="410"/>
      <c r="V471" s="410"/>
      <c r="W471" s="410"/>
      <c r="X471" s="410"/>
      <c r="Y471" s="410"/>
      <c r="Z471" s="411">
        <f t="shared" si="72"/>
        <v>0</v>
      </c>
      <c r="AA471" s="412">
        <f t="shared" si="74"/>
        <v>1</v>
      </c>
      <c r="AB471" s="413">
        <f t="shared" si="73"/>
        <v>1</v>
      </c>
      <c r="AC471" s="414"/>
      <c r="AD471" s="695">
        <f t="shared" si="76"/>
        <v>0</v>
      </c>
      <c r="AE471" s="474">
        <f t="shared" si="77"/>
        <v>0</v>
      </c>
      <c r="AF471" s="475">
        <f t="shared" si="78"/>
        <v>0</v>
      </c>
      <c r="AG471" s="487"/>
      <c r="AH471" s="488"/>
      <c r="AI471" s="488"/>
      <c r="AJ471" s="488"/>
      <c r="AK471" s="488"/>
      <c r="AL471" s="488"/>
      <c r="AM471" s="488"/>
      <c r="AN471" s="488"/>
      <c r="AO471" s="488"/>
      <c r="AP471" s="488"/>
      <c r="AQ471" s="488"/>
      <c r="AR471" s="488"/>
      <c r="AS471" s="488"/>
      <c r="AT471" s="488"/>
      <c r="AU471" s="488"/>
      <c r="AV471" s="488"/>
      <c r="AW471" s="488"/>
      <c r="AX471" s="488"/>
      <c r="AY471" s="488"/>
      <c r="AZ471" s="488"/>
      <c r="BA471" s="488"/>
      <c r="BB471" s="488"/>
      <c r="BC471" s="488"/>
      <c r="BD471" s="488"/>
      <c r="BE471" s="488"/>
      <c r="BF471" s="488"/>
      <c r="BG471" s="488"/>
    </row>
    <row r="472" spans="1:59" ht="60">
      <c r="A472" s="405">
        <f t="shared" si="75"/>
        <v>453</v>
      </c>
      <c r="B472" s="497" t="s">
        <v>250</v>
      </c>
      <c r="C472" s="498" t="s">
        <v>251</v>
      </c>
      <c r="D472" s="407" t="s">
        <v>294</v>
      </c>
      <c r="E472" s="407">
        <v>1</v>
      </c>
      <c r="F472" s="499" t="s">
        <v>251</v>
      </c>
      <c r="G472" s="409" t="s">
        <v>294</v>
      </c>
      <c r="H472" s="410">
        <v>1</v>
      </c>
      <c r="I472" s="410">
        <f>'СМР Приняты СК П7'!I472</f>
        <v>14</v>
      </c>
      <c r="J472" s="410"/>
      <c r="K472" s="418" t="s">
        <v>294</v>
      </c>
      <c r="L472" s="418"/>
      <c r="M472" s="410"/>
      <c r="N472" s="410"/>
      <c r="O472" s="410"/>
      <c r="P472" s="410"/>
      <c r="Q472" s="410"/>
      <c r="R472" s="410"/>
      <c r="S472" s="410"/>
      <c r="T472" s="410"/>
      <c r="U472" s="410"/>
      <c r="V472" s="410"/>
      <c r="W472" s="410"/>
      <c r="X472" s="410"/>
      <c r="Y472" s="410"/>
      <c r="Z472" s="411">
        <f t="shared" ref="Z472:Z513" si="79">SUM(M472:Y472)</f>
        <v>0</v>
      </c>
      <c r="AA472" s="412">
        <f t="shared" si="74"/>
        <v>1</v>
      </c>
      <c r="AB472" s="413">
        <f t="shared" si="73"/>
        <v>1</v>
      </c>
      <c r="AC472" s="414"/>
      <c r="AD472" s="695">
        <f t="shared" si="76"/>
        <v>0</v>
      </c>
      <c r="AE472" s="474">
        <f t="shared" si="77"/>
        <v>0</v>
      </c>
      <c r="AF472" s="475">
        <f t="shared" si="78"/>
        <v>0</v>
      </c>
      <c r="AG472" s="487"/>
      <c r="AH472" s="488"/>
      <c r="AI472" s="488"/>
      <c r="AJ472" s="488"/>
      <c r="AK472" s="488"/>
      <c r="AL472" s="488"/>
      <c r="AM472" s="488"/>
      <c r="AN472" s="488"/>
      <c r="AO472" s="488"/>
      <c r="AP472" s="488"/>
      <c r="AQ472" s="488"/>
      <c r="AR472" s="488"/>
      <c r="AS472" s="488"/>
      <c r="AT472" s="488"/>
      <c r="AU472" s="488"/>
      <c r="AV472" s="488"/>
      <c r="AW472" s="488"/>
      <c r="AX472" s="488"/>
      <c r="AY472" s="488"/>
      <c r="AZ472" s="488"/>
      <c r="BA472" s="488"/>
      <c r="BB472" s="488"/>
      <c r="BC472" s="488"/>
      <c r="BD472" s="488"/>
      <c r="BE472" s="488"/>
      <c r="BF472" s="488"/>
      <c r="BG472" s="488"/>
    </row>
    <row r="473" spans="1:59" ht="30">
      <c r="A473" s="405">
        <f t="shared" si="75"/>
        <v>454</v>
      </c>
      <c r="B473" s="497" t="s">
        <v>252</v>
      </c>
      <c r="C473" s="498" t="s">
        <v>253</v>
      </c>
      <c r="D473" s="407" t="s">
        <v>294</v>
      </c>
      <c r="E473" s="407">
        <v>1</v>
      </c>
      <c r="F473" s="499" t="s">
        <v>253</v>
      </c>
      <c r="G473" s="409" t="s">
        <v>294</v>
      </c>
      <c r="H473" s="410">
        <v>1</v>
      </c>
      <c r="I473" s="410">
        <f>'СМР Приняты СК П7'!I473</f>
        <v>14</v>
      </c>
      <c r="J473" s="410"/>
      <c r="K473" s="418" t="s">
        <v>294</v>
      </c>
      <c r="L473" s="418"/>
      <c r="M473" s="410"/>
      <c r="N473" s="410"/>
      <c r="O473" s="410"/>
      <c r="P473" s="410"/>
      <c r="Q473" s="410"/>
      <c r="R473" s="410"/>
      <c r="S473" s="410"/>
      <c r="T473" s="410"/>
      <c r="U473" s="410"/>
      <c r="V473" s="410"/>
      <c r="W473" s="410"/>
      <c r="X473" s="410"/>
      <c r="Y473" s="410"/>
      <c r="Z473" s="411">
        <f t="shared" si="79"/>
        <v>0</v>
      </c>
      <c r="AA473" s="412">
        <f t="shared" si="74"/>
        <v>1</v>
      </c>
      <c r="AB473" s="413">
        <f t="shared" si="73"/>
        <v>1</v>
      </c>
      <c r="AC473" s="414"/>
      <c r="AD473" s="695">
        <f t="shared" si="76"/>
        <v>0</v>
      </c>
      <c r="AE473" s="474">
        <f t="shared" si="77"/>
        <v>0</v>
      </c>
      <c r="AF473" s="475">
        <f t="shared" si="78"/>
        <v>0</v>
      </c>
      <c r="AG473" s="487"/>
      <c r="AH473" s="488"/>
      <c r="AI473" s="488"/>
      <c r="AJ473" s="488"/>
      <c r="AK473" s="488"/>
      <c r="AL473" s="488"/>
      <c r="AM473" s="488"/>
      <c r="AN473" s="488"/>
      <c r="AO473" s="488"/>
      <c r="AP473" s="488"/>
      <c r="AQ473" s="488"/>
      <c r="AR473" s="488"/>
      <c r="AS473" s="488"/>
      <c r="AT473" s="488"/>
      <c r="AU473" s="488"/>
      <c r="AV473" s="488"/>
      <c r="AW473" s="488"/>
      <c r="AX473" s="488"/>
      <c r="AY473" s="488"/>
      <c r="AZ473" s="488"/>
      <c r="BA473" s="488"/>
      <c r="BB473" s="488"/>
      <c r="BC473" s="488"/>
      <c r="BD473" s="488"/>
      <c r="BE473" s="488"/>
      <c r="BF473" s="488"/>
      <c r="BG473" s="488"/>
    </row>
    <row r="474" spans="1:59" s="65" customFormat="1">
      <c r="A474" s="397">
        <f t="shared" si="75"/>
        <v>455</v>
      </c>
      <c r="B474" s="501"/>
      <c r="C474" s="502" t="s">
        <v>108</v>
      </c>
      <c r="D474" s="423"/>
      <c r="E474" s="423"/>
      <c r="F474" s="503" t="s">
        <v>108</v>
      </c>
      <c r="G474" s="424"/>
      <c r="H474" s="425"/>
      <c r="I474" s="425"/>
      <c r="J474" s="425"/>
      <c r="K474" s="425"/>
      <c r="L474" s="425"/>
      <c r="M474" s="425"/>
      <c r="N474" s="425"/>
      <c r="O474" s="425"/>
      <c r="P474" s="425"/>
      <c r="Q474" s="425"/>
      <c r="R474" s="425"/>
      <c r="S474" s="425"/>
      <c r="T474" s="425"/>
      <c r="U474" s="425"/>
      <c r="V474" s="425"/>
      <c r="W474" s="425"/>
      <c r="X474" s="425"/>
      <c r="Y474" s="425"/>
      <c r="Z474" s="426"/>
      <c r="AA474" s="427"/>
      <c r="AB474" s="424"/>
      <c r="AC474" s="428"/>
      <c r="AD474" s="697">
        <f t="shared" si="76"/>
        <v>0</v>
      </c>
      <c r="AE474" s="476"/>
      <c r="AF474" s="477"/>
      <c r="AG474" s="485"/>
      <c r="AH474" s="486"/>
      <c r="AI474" s="486"/>
      <c r="AJ474" s="486"/>
      <c r="AK474" s="486"/>
      <c r="AL474" s="486"/>
      <c r="AM474" s="486"/>
      <c r="AN474" s="486"/>
      <c r="AO474" s="486"/>
      <c r="AP474" s="486"/>
      <c r="AQ474" s="486"/>
      <c r="AR474" s="486"/>
      <c r="AS474" s="486"/>
      <c r="AT474" s="486"/>
      <c r="AU474" s="486"/>
      <c r="AV474" s="486"/>
      <c r="AW474" s="486"/>
      <c r="AX474" s="486"/>
      <c r="AY474" s="486"/>
      <c r="AZ474" s="486"/>
      <c r="BA474" s="486"/>
      <c r="BB474" s="486"/>
      <c r="BC474" s="486"/>
      <c r="BD474" s="486"/>
      <c r="BE474" s="486"/>
      <c r="BF474" s="486"/>
      <c r="BG474" s="486"/>
    </row>
    <row r="475" spans="1:59" ht="30">
      <c r="A475" s="405">
        <f t="shared" si="75"/>
        <v>456</v>
      </c>
      <c r="B475" s="497" t="s">
        <v>254</v>
      </c>
      <c r="C475" s="498" t="s">
        <v>255</v>
      </c>
      <c r="D475" s="407" t="s">
        <v>294</v>
      </c>
      <c r="E475" s="407">
        <v>10</v>
      </c>
      <c r="F475" s="499" t="s">
        <v>255</v>
      </c>
      <c r="G475" s="409" t="s">
        <v>294</v>
      </c>
      <c r="H475" s="410">
        <v>10</v>
      </c>
      <c r="I475" s="410">
        <f>'СМР Приняты СК П7'!I475</f>
        <v>0.49299999999999999</v>
      </c>
      <c r="J475" s="410"/>
      <c r="K475" s="410" t="s">
        <v>294</v>
      </c>
      <c r="L475" s="410"/>
      <c r="M475" s="410"/>
      <c r="N475" s="410"/>
      <c r="O475" s="410"/>
      <c r="P475" s="410"/>
      <c r="Q475" s="410"/>
      <c r="R475" s="410"/>
      <c r="S475" s="410"/>
      <c r="T475" s="410"/>
      <c r="U475" s="410"/>
      <c r="V475" s="410"/>
      <c r="W475" s="410"/>
      <c r="X475" s="410"/>
      <c r="Y475" s="410"/>
      <c r="Z475" s="411">
        <f t="shared" si="79"/>
        <v>0</v>
      </c>
      <c r="AA475" s="412">
        <f t="shared" si="74"/>
        <v>10</v>
      </c>
      <c r="AB475" s="413">
        <f t="shared" ref="AB475:AB477" si="80">E475-Z475</f>
        <v>10</v>
      </c>
      <c r="AC475" s="414"/>
      <c r="AD475" s="695">
        <f t="shared" si="76"/>
        <v>0</v>
      </c>
      <c r="AE475" s="474">
        <f t="shared" si="77"/>
        <v>0</v>
      </c>
      <c r="AF475" s="475">
        <f t="shared" si="78"/>
        <v>0</v>
      </c>
      <c r="AG475" s="487"/>
      <c r="AH475" s="488"/>
      <c r="AI475" s="488"/>
      <c r="AJ475" s="488"/>
      <c r="AK475" s="488"/>
      <c r="AL475" s="488"/>
      <c r="AM475" s="488"/>
      <c r="AN475" s="488"/>
      <c r="AO475" s="488"/>
      <c r="AP475" s="488"/>
      <c r="AQ475" s="488"/>
      <c r="AR475" s="488"/>
      <c r="AS475" s="488"/>
      <c r="AT475" s="488"/>
      <c r="AU475" s="488"/>
      <c r="AV475" s="488"/>
      <c r="AW475" s="488"/>
      <c r="AX475" s="488"/>
      <c r="AY475" s="488"/>
      <c r="AZ475" s="488"/>
      <c r="BA475" s="488"/>
      <c r="BB475" s="488"/>
      <c r="BC475" s="488"/>
      <c r="BD475" s="488"/>
      <c r="BE475" s="488"/>
      <c r="BF475" s="488"/>
      <c r="BG475" s="488"/>
    </row>
    <row r="476" spans="1:59" ht="30">
      <c r="A476" s="405">
        <f t="shared" si="75"/>
        <v>457</v>
      </c>
      <c r="B476" s="497" t="s">
        <v>254</v>
      </c>
      <c r="C476" s="498" t="s">
        <v>255</v>
      </c>
      <c r="D476" s="407" t="s">
        <v>294</v>
      </c>
      <c r="E476" s="407">
        <v>20</v>
      </c>
      <c r="F476" s="499" t="s">
        <v>255</v>
      </c>
      <c r="G476" s="409" t="s">
        <v>294</v>
      </c>
      <c r="H476" s="410">
        <v>20</v>
      </c>
      <c r="I476" s="410">
        <f>'СМР Приняты СК П7'!I476</f>
        <v>0.49299999999999999</v>
      </c>
      <c r="J476" s="410"/>
      <c r="K476" s="410" t="s">
        <v>294</v>
      </c>
      <c r="L476" s="410"/>
      <c r="M476" s="410"/>
      <c r="N476" s="410"/>
      <c r="O476" s="410"/>
      <c r="P476" s="410"/>
      <c r="Q476" s="410"/>
      <c r="R476" s="410"/>
      <c r="S476" s="410"/>
      <c r="T476" s="410"/>
      <c r="U476" s="410"/>
      <c r="V476" s="410"/>
      <c r="W476" s="410"/>
      <c r="X476" s="410"/>
      <c r="Y476" s="410"/>
      <c r="Z476" s="411">
        <f t="shared" si="79"/>
        <v>0</v>
      </c>
      <c r="AA476" s="412">
        <f t="shared" si="74"/>
        <v>20</v>
      </c>
      <c r="AB476" s="413">
        <f t="shared" si="80"/>
        <v>20</v>
      </c>
      <c r="AC476" s="414"/>
      <c r="AD476" s="695">
        <f t="shared" si="76"/>
        <v>0</v>
      </c>
      <c r="AE476" s="474">
        <f t="shared" si="77"/>
        <v>0</v>
      </c>
      <c r="AF476" s="475">
        <f t="shared" si="78"/>
        <v>0</v>
      </c>
      <c r="AG476" s="487"/>
      <c r="AH476" s="488"/>
      <c r="AI476" s="488"/>
      <c r="AJ476" s="488"/>
      <c r="AK476" s="488"/>
      <c r="AL476" s="488"/>
      <c r="AM476" s="488"/>
      <c r="AN476" s="488"/>
      <c r="AO476" s="488"/>
      <c r="AP476" s="488"/>
      <c r="AQ476" s="488"/>
      <c r="AR476" s="488"/>
      <c r="AS476" s="488"/>
      <c r="AT476" s="488"/>
      <c r="AU476" s="488"/>
      <c r="AV476" s="488"/>
      <c r="AW476" s="488"/>
      <c r="AX476" s="488"/>
      <c r="AY476" s="488"/>
      <c r="AZ476" s="488"/>
      <c r="BA476" s="488"/>
      <c r="BB476" s="488"/>
      <c r="BC476" s="488"/>
      <c r="BD476" s="488"/>
      <c r="BE476" s="488"/>
      <c r="BF476" s="488"/>
      <c r="BG476" s="488"/>
    </row>
    <row r="477" spans="1:59" ht="60">
      <c r="A477" s="405">
        <f t="shared" si="75"/>
        <v>458</v>
      </c>
      <c r="B477" s="497" t="s">
        <v>256</v>
      </c>
      <c r="C477" s="498" t="s">
        <v>257</v>
      </c>
      <c r="D477" s="407" t="s">
        <v>291</v>
      </c>
      <c r="E477" s="407">
        <v>70</v>
      </c>
      <c r="F477" s="499" t="s">
        <v>257</v>
      </c>
      <c r="G477" s="409" t="s">
        <v>291</v>
      </c>
      <c r="H477" s="410">
        <v>70</v>
      </c>
      <c r="I477" s="410">
        <f>'СМР Приняты СК П7'!I477</f>
        <v>0.16900000000000001</v>
      </c>
      <c r="J477" s="410"/>
      <c r="K477" s="410" t="s">
        <v>291</v>
      </c>
      <c r="L477" s="410"/>
      <c r="M477" s="410"/>
      <c r="N477" s="410"/>
      <c r="O477" s="410"/>
      <c r="P477" s="410"/>
      <c r="Q477" s="410"/>
      <c r="R477" s="410"/>
      <c r="S477" s="410"/>
      <c r="T477" s="410"/>
      <c r="U477" s="410"/>
      <c r="V477" s="410"/>
      <c r="W477" s="410"/>
      <c r="X477" s="410"/>
      <c r="Y477" s="410"/>
      <c r="Z477" s="411">
        <f t="shared" si="79"/>
        <v>0</v>
      </c>
      <c r="AA477" s="412">
        <f t="shared" si="74"/>
        <v>70</v>
      </c>
      <c r="AB477" s="413">
        <f t="shared" si="80"/>
        <v>70</v>
      </c>
      <c r="AC477" s="414"/>
      <c r="AD477" s="695">
        <f t="shared" si="76"/>
        <v>0</v>
      </c>
      <c r="AE477" s="474">
        <f t="shared" si="77"/>
        <v>0</v>
      </c>
      <c r="AF477" s="475">
        <f t="shared" si="78"/>
        <v>0</v>
      </c>
      <c r="AG477" s="487"/>
      <c r="AH477" s="488"/>
      <c r="AI477" s="488"/>
      <c r="AJ477" s="488"/>
      <c r="AK477" s="488"/>
      <c r="AL477" s="488"/>
      <c r="AM477" s="488"/>
      <c r="AN477" s="488"/>
      <c r="AO477" s="488"/>
      <c r="AP477" s="488"/>
      <c r="AQ477" s="488"/>
      <c r="AR477" s="488"/>
      <c r="AS477" s="488"/>
      <c r="AT477" s="488"/>
      <c r="AU477" s="488"/>
      <c r="AV477" s="488"/>
      <c r="AW477" s="488"/>
      <c r="AX477" s="488"/>
      <c r="AY477" s="488"/>
      <c r="AZ477" s="488"/>
      <c r="BA477" s="488"/>
      <c r="BB477" s="488"/>
      <c r="BC477" s="488"/>
      <c r="BD477" s="488"/>
      <c r="BE477" s="488"/>
      <c r="BF477" s="488"/>
      <c r="BG477" s="488"/>
    </row>
    <row r="478" spans="1:59" s="65" customFormat="1">
      <c r="A478" s="397">
        <f t="shared" si="75"/>
        <v>459</v>
      </c>
      <c r="B478" s="501"/>
      <c r="C478" s="502" t="s">
        <v>258</v>
      </c>
      <c r="D478" s="423"/>
      <c r="E478" s="423"/>
      <c r="F478" s="503" t="s">
        <v>258</v>
      </c>
      <c r="G478" s="424"/>
      <c r="H478" s="425"/>
      <c r="I478" s="425"/>
      <c r="J478" s="425"/>
      <c r="K478" s="425"/>
      <c r="L478" s="425"/>
      <c r="M478" s="425"/>
      <c r="N478" s="425"/>
      <c r="O478" s="425"/>
      <c r="P478" s="425"/>
      <c r="Q478" s="425"/>
      <c r="R478" s="425"/>
      <c r="S478" s="425"/>
      <c r="T478" s="425"/>
      <c r="U478" s="425"/>
      <c r="V478" s="425"/>
      <c r="W478" s="425"/>
      <c r="X478" s="425"/>
      <c r="Y478" s="425"/>
      <c r="Z478" s="426"/>
      <c r="AA478" s="427"/>
      <c r="AB478" s="424"/>
      <c r="AC478" s="428"/>
      <c r="AD478" s="697">
        <f t="shared" si="76"/>
        <v>0</v>
      </c>
      <c r="AE478" s="476"/>
      <c r="AF478" s="477"/>
      <c r="AG478" s="485"/>
      <c r="AH478" s="486"/>
      <c r="AI478" s="486"/>
      <c r="AJ478" s="486"/>
      <c r="AK478" s="486"/>
      <c r="AL478" s="486"/>
      <c r="AM478" s="486"/>
      <c r="AN478" s="486"/>
      <c r="AO478" s="486"/>
      <c r="AP478" s="486"/>
      <c r="AQ478" s="486"/>
      <c r="AR478" s="486"/>
      <c r="AS478" s="486"/>
      <c r="AT478" s="486"/>
      <c r="AU478" s="486"/>
      <c r="AV478" s="486"/>
      <c r="AW478" s="486"/>
      <c r="AX478" s="486"/>
      <c r="AY478" s="486"/>
      <c r="AZ478" s="486"/>
      <c r="BA478" s="486"/>
      <c r="BB478" s="486"/>
      <c r="BC478" s="486"/>
      <c r="BD478" s="486"/>
      <c r="BE478" s="486"/>
      <c r="BF478" s="486"/>
      <c r="BG478" s="486"/>
    </row>
    <row r="479" spans="1:59" ht="30">
      <c r="A479" s="405">
        <f t="shared" si="75"/>
        <v>460</v>
      </c>
      <c r="B479" s="498" t="s">
        <v>259</v>
      </c>
      <c r="C479" s="498" t="s">
        <v>260</v>
      </c>
      <c r="D479" s="407" t="s">
        <v>291</v>
      </c>
      <c r="E479" s="407">
        <v>150</v>
      </c>
      <c r="F479" s="499" t="s">
        <v>260</v>
      </c>
      <c r="G479" s="409" t="s">
        <v>291</v>
      </c>
      <c r="H479" s="410">
        <v>150</v>
      </c>
      <c r="I479" s="410">
        <f>'СМР Приняты СК П7'!I479</f>
        <v>2.15</v>
      </c>
      <c r="J479" s="410"/>
      <c r="K479" s="410" t="s">
        <v>291</v>
      </c>
      <c r="L479" s="410"/>
      <c r="M479" s="410"/>
      <c r="N479" s="410"/>
      <c r="O479" s="410"/>
      <c r="P479" s="410"/>
      <c r="Q479" s="410"/>
      <c r="R479" s="410"/>
      <c r="S479" s="410"/>
      <c r="T479" s="410"/>
      <c r="U479" s="410"/>
      <c r="V479" s="410"/>
      <c r="W479" s="410"/>
      <c r="X479" s="410"/>
      <c r="Y479" s="410"/>
      <c r="Z479" s="411">
        <f t="shared" si="79"/>
        <v>0</v>
      </c>
      <c r="AA479" s="412">
        <f t="shared" si="74"/>
        <v>150</v>
      </c>
      <c r="AB479" s="413">
        <f t="shared" ref="AB479:AB481" si="81">E479-Z479</f>
        <v>150</v>
      </c>
      <c r="AC479" s="414" t="s">
        <v>413</v>
      </c>
      <c r="AD479" s="695">
        <f t="shared" si="76"/>
        <v>0</v>
      </c>
      <c r="AE479" s="474">
        <f t="shared" si="77"/>
        <v>0</v>
      </c>
      <c r="AF479" s="475">
        <f t="shared" si="78"/>
        <v>0</v>
      </c>
      <c r="AG479" s="487"/>
      <c r="AH479" s="488"/>
      <c r="AI479" s="488"/>
      <c r="AJ479" s="488"/>
      <c r="AK479" s="488"/>
      <c r="AL479" s="488"/>
      <c r="AM479" s="488"/>
      <c r="AN479" s="488"/>
      <c r="AO479" s="488"/>
      <c r="AP479" s="488"/>
      <c r="AQ479" s="488"/>
      <c r="AR479" s="488"/>
      <c r="AS479" s="488"/>
      <c r="AT479" s="488"/>
      <c r="AU479" s="488"/>
      <c r="AV479" s="488"/>
      <c r="AW479" s="488"/>
      <c r="AX479" s="488"/>
      <c r="AY479" s="488"/>
      <c r="AZ479" s="488"/>
      <c r="BA479" s="488"/>
      <c r="BB479" s="488"/>
      <c r="BC479" s="488"/>
      <c r="BD479" s="488"/>
      <c r="BE479" s="488"/>
      <c r="BF479" s="488"/>
      <c r="BG479" s="488"/>
    </row>
    <row r="480" spans="1:59" ht="30">
      <c r="A480" s="405">
        <f t="shared" si="75"/>
        <v>461</v>
      </c>
      <c r="B480" s="497" t="s">
        <v>9</v>
      </c>
      <c r="C480" s="498" t="s">
        <v>4</v>
      </c>
      <c r="D480" s="407" t="s">
        <v>290</v>
      </c>
      <c r="E480" s="407">
        <v>660</v>
      </c>
      <c r="F480" s="499" t="s">
        <v>4</v>
      </c>
      <c r="G480" s="409" t="s">
        <v>290</v>
      </c>
      <c r="H480" s="410">
        <v>660</v>
      </c>
      <c r="I480" s="410">
        <f>'СМР Приняты СК П7'!I480</f>
        <v>0.03</v>
      </c>
      <c r="J480" s="410"/>
      <c r="K480" s="410" t="s">
        <v>290</v>
      </c>
      <c r="L480" s="410"/>
      <c r="M480" s="410"/>
      <c r="N480" s="410">
        <v>120</v>
      </c>
      <c r="O480" s="410"/>
      <c r="P480" s="410"/>
      <c r="Q480" s="410"/>
      <c r="R480" s="410"/>
      <c r="S480" s="410"/>
      <c r="T480" s="410"/>
      <c r="U480" s="410"/>
      <c r="V480" s="410"/>
      <c r="W480" s="410"/>
      <c r="X480" s="410"/>
      <c r="Y480" s="410"/>
      <c r="Z480" s="411">
        <f t="shared" si="79"/>
        <v>120</v>
      </c>
      <c r="AA480" s="412">
        <f t="shared" si="74"/>
        <v>540</v>
      </c>
      <c r="AB480" s="413">
        <f t="shared" si="81"/>
        <v>540</v>
      </c>
      <c r="AC480" s="414" t="s">
        <v>413</v>
      </c>
      <c r="AD480" s="695">
        <f t="shared" si="76"/>
        <v>0</v>
      </c>
      <c r="AE480" s="474">
        <f t="shared" si="77"/>
        <v>0</v>
      </c>
      <c r="AF480" s="475">
        <f t="shared" si="78"/>
        <v>120</v>
      </c>
      <c r="AG480" s="487"/>
      <c r="AH480" s="488"/>
      <c r="AI480" s="488"/>
      <c r="AJ480" s="488"/>
      <c r="AK480" s="488"/>
      <c r="AL480" s="488"/>
      <c r="AM480" s="488"/>
      <c r="AN480" s="488"/>
      <c r="AO480" s="488"/>
      <c r="AP480" s="488"/>
      <c r="AQ480" s="488"/>
      <c r="AR480" s="488"/>
      <c r="AS480" s="488"/>
      <c r="AT480" s="488"/>
      <c r="AU480" s="488"/>
      <c r="AV480" s="488"/>
      <c r="AW480" s="488"/>
      <c r="AX480" s="488"/>
      <c r="AY480" s="488"/>
      <c r="AZ480" s="488"/>
      <c r="BA480" s="488"/>
      <c r="BB480" s="488"/>
      <c r="BC480" s="488"/>
      <c r="BD480" s="488"/>
      <c r="BE480" s="488"/>
      <c r="BF480" s="488"/>
      <c r="BG480" s="488"/>
    </row>
    <row r="481" spans="1:59" ht="30">
      <c r="A481" s="405">
        <f t="shared" si="75"/>
        <v>462</v>
      </c>
      <c r="B481" s="497" t="s">
        <v>261</v>
      </c>
      <c r="C481" s="498" t="s">
        <v>262</v>
      </c>
      <c r="D481" s="407" t="s">
        <v>291</v>
      </c>
      <c r="E481" s="407">
        <v>160</v>
      </c>
      <c r="F481" s="499" t="s">
        <v>262</v>
      </c>
      <c r="G481" s="409" t="s">
        <v>291</v>
      </c>
      <c r="H481" s="410">
        <v>160</v>
      </c>
      <c r="I481" s="410">
        <f>'СМР Приняты СК П7'!I481</f>
        <v>2.15</v>
      </c>
      <c r="J481" s="410"/>
      <c r="K481" s="410" t="s">
        <v>291</v>
      </c>
      <c r="L481" s="410"/>
      <c r="M481" s="410"/>
      <c r="N481" s="410">
        <v>528</v>
      </c>
      <c r="O481" s="410"/>
      <c r="P481" s="410"/>
      <c r="Q481" s="410"/>
      <c r="R481" s="410"/>
      <c r="S481" s="410"/>
      <c r="T481" s="410"/>
      <c r="U481" s="410"/>
      <c r="V481" s="410"/>
      <c r="W481" s="410"/>
      <c r="X481" s="410"/>
      <c r="Y481" s="410"/>
      <c r="Z481" s="411">
        <f t="shared" si="79"/>
        <v>528</v>
      </c>
      <c r="AA481" s="412">
        <f t="shared" si="74"/>
        <v>-368</v>
      </c>
      <c r="AB481" s="413">
        <f t="shared" si="81"/>
        <v>-368</v>
      </c>
      <c r="AC481" s="414" t="s">
        <v>411</v>
      </c>
      <c r="AD481" s="695">
        <f t="shared" si="76"/>
        <v>0</v>
      </c>
      <c r="AE481" s="474">
        <f t="shared" si="77"/>
        <v>0</v>
      </c>
      <c r="AF481" s="475">
        <f t="shared" si="78"/>
        <v>528</v>
      </c>
      <c r="AG481" s="487"/>
      <c r="AH481" s="488"/>
      <c r="AI481" s="488"/>
      <c r="AJ481" s="488"/>
      <c r="AK481" s="488"/>
      <c r="AL481" s="488"/>
      <c r="AM481" s="488"/>
      <c r="AN481" s="488"/>
      <c r="AO481" s="488"/>
      <c r="AP481" s="488"/>
      <c r="AQ481" s="488"/>
      <c r="AR481" s="488"/>
      <c r="AS481" s="488"/>
      <c r="AT481" s="488"/>
      <c r="AU481" s="488"/>
      <c r="AV481" s="488"/>
      <c r="AW481" s="488"/>
      <c r="AX481" s="488"/>
      <c r="AY481" s="488"/>
      <c r="AZ481" s="488"/>
      <c r="BA481" s="488"/>
      <c r="BB481" s="488"/>
      <c r="BC481" s="488"/>
      <c r="BD481" s="488"/>
      <c r="BE481" s="488"/>
      <c r="BF481" s="488"/>
      <c r="BG481" s="488"/>
    </row>
    <row r="482" spans="1:59" s="65" customFormat="1">
      <c r="A482" s="397">
        <f t="shared" si="75"/>
        <v>463</v>
      </c>
      <c r="B482" s="501"/>
      <c r="C482" s="502" t="s">
        <v>263</v>
      </c>
      <c r="D482" s="423"/>
      <c r="E482" s="423"/>
      <c r="F482" s="503" t="s">
        <v>263</v>
      </c>
      <c r="G482" s="424"/>
      <c r="H482" s="425"/>
      <c r="I482" s="425"/>
      <c r="J482" s="425"/>
      <c r="K482" s="425"/>
      <c r="L482" s="425"/>
      <c r="M482" s="425"/>
      <c r="N482" s="425">
        <v>160</v>
      </c>
      <c r="O482" s="425"/>
      <c r="P482" s="425"/>
      <c r="Q482" s="425"/>
      <c r="R482" s="425"/>
      <c r="S482" s="425"/>
      <c r="T482" s="425"/>
      <c r="U482" s="425"/>
      <c r="V482" s="425"/>
      <c r="W482" s="425"/>
      <c r="X482" s="425"/>
      <c r="Y482" s="425"/>
      <c r="Z482" s="426"/>
      <c r="AA482" s="427"/>
      <c r="AB482" s="424"/>
      <c r="AC482" s="428"/>
      <c r="AD482" s="697">
        <f t="shared" si="76"/>
        <v>0</v>
      </c>
      <c r="AE482" s="476"/>
      <c r="AF482" s="477"/>
      <c r="AG482" s="485"/>
      <c r="AH482" s="486"/>
      <c r="AI482" s="486"/>
      <c r="AJ482" s="486"/>
      <c r="AK482" s="486"/>
      <c r="AL482" s="486"/>
      <c r="AM482" s="486"/>
      <c r="AN482" s="486"/>
      <c r="AO482" s="486"/>
      <c r="AP482" s="486"/>
      <c r="AQ482" s="486"/>
      <c r="AR482" s="486"/>
      <c r="AS482" s="486"/>
      <c r="AT482" s="486"/>
      <c r="AU482" s="486"/>
      <c r="AV482" s="486"/>
      <c r="AW482" s="486"/>
      <c r="AX482" s="486"/>
      <c r="AY482" s="486"/>
      <c r="AZ482" s="486"/>
      <c r="BA482" s="486"/>
      <c r="BB482" s="486"/>
      <c r="BC482" s="486"/>
      <c r="BD482" s="486"/>
      <c r="BE482" s="486"/>
      <c r="BF482" s="486"/>
      <c r="BG482" s="486"/>
    </row>
    <row r="483" spans="1:59">
      <c r="A483" s="405">
        <f t="shared" si="75"/>
        <v>464</v>
      </c>
      <c r="B483" s="497" t="s">
        <v>264</v>
      </c>
      <c r="C483" s="498" t="s">
        <v>265</v>
      </c>
      <c r="D483" s="407" t="s">
        <v>291</v>
      </c>
      <c r="E483" s="407">
        <v>2</v>
      </c>
      <c r="F483" s="499" t="s">
        <v>265</v>
      </c>
      <c r="G483" s="409" t="s">
        <v>291</v>
      </c>
      <c r="H483" s="410">
        <v>2</v>
      </c>
      <c r="I483" s="410">
        <f>'СМР Приняты СК П7'!I483</f>
        <v>0.52</v>
      </c>
      <c r="J483" s="410"/>
      <c r="K483" s="410" t="s">
        <v>291</v>
      </c>
      <c r="L483" s="410"/>
      <c r="M483" s="410"/>
      <c r="N483" s="410"/>
      <c r="O483" s="410"/>
      <c r="P483" s="410"/>
      <c r="Q483" s="410"/>
      <c r="R483" s="410"/>
      <c r="S483" s="410"/>
      <c r="T483" s="410"/>
      <c r="U483" s="410"/>
      <c r="V483" s="410"/>
      <c r="W483" s="410"/>
      <c r="X483" s="410"/>
      <c r="Y483" s="410"/>
      <c r="Z483" s="411">
        <f t="shared" si="79"/>
        <v>0</v>
      </c>
      <c r="AA483" s="412">
        <f t="shared" si="74"/>
        <v>2</v>
      </c>
      <c r="AB483" s="413">
        <f t="shared" ref="AB483:AB491" si="82">E483-Z483</f>
        <v>2</v>
      </c>
      <c r="AC483" s="414" t="s">
        <v>410</v>
      </c>
      <c r="AD483" s="695">
        <f t="shared" si="76"/>
        <v>0</v>
      </c>
      <c r="AE483" s="474">
        <f t="shared" si="77"/>
        <v>0</v>
      </c>
      <c r="AF483" s="475">
        <f t="shared" si="78"/>
        <v>0</v>
      </c>
      <c r="AG483" s="487"/>
      <c r="AH483" s="488"/>
      <c r="AI483" s="488"/>
      <c r="AJ483" s="488"/>
      <c r="AK483" s="488"/>
      <c r="AL483" s="488"/>
      <c r="AM483" s="488"/>
      <c r="AN483" s="488"/>
      <c r="AO483" s="488"/>
      <c r="AP483" s="488"/>
      <c r="AQ483" s="488"/>
      <c r="AR483" s="488"/>
      <c r="AS483" s="488"/>
      <c r="AT483" s="488"/>
      <c r="AU483" s="488"/>
      <c r="AV483" s="488"/>
      <c r="AW483" s="488"/>
      <c r="AX483" s="488"/>
      <c r="AY483" s="488"/>
      <c r="AZ483" s="488"/>
      <c r="BA483" s="488"/>
      <c r="BB483" s="488"/>
      <c r="BC483" s="488"/>
      <c r="BD483" s="488"/>
      <c r="BE483" s="488"/>
      <c r="BF483" s="488"/>
      <c r="BG483" s="488"/>
    </row>
    <row r="484" spans="1:59" ht="30">
      <c r="A484" s="405">
        <f t="shared" si="75"/>
        <v>465</v>
      </c>
      <c r="B484" s="497" t="s">
        <v>266</v>
      </c>
      <c r="C484" s="498" t="s">
        <v>267</v>
      </c>
      <c r="D484" s="407" t="s">
        <v>294</v>
      </c>
      <c r="E484" s="407">
        <v>4</v>
      </c>
      <c r="F484" s="499" t="s">
        <v>267</v>
      </c>
      <c r="G484" s="409" t="s">
        <v>294</v>
      </c>
      <c r="H484" s="410">
        <v>4</v>
      </c>
      <c r="I484" s="410">
        <f>'СМР Приняты СК П7'!I484</f>
        <v>1.33</v>
      </c>
      <c r="J484" s="410"/>
      <c r="K484" s="410" t="s">
        <v>294</v>
      </c>
      <c r="L484" s="410"/>
      <c r="M484" s="410"/>
      <c r="N484" s="410"/>
      <c r="O484" s="410">
        <v>2</v>
      </c>
      <c r="P484" s="410"/>
      <c r="Q484" s="410"/>
      <c r="R484" s="410"/>
      <c r="S484" s="410"/>
      <c r="T484" s="410"/>
      <c r="U484" s="410"/>
      <c r="V484" s="410"/>
      <c r="W484" s="410"/>
      <c r="X484" s="410"/>
      <c r="Y484" s="410"/>
      <c r="Z484" s="411">
        <f t="shared" si="79"/>
        <v>2</v>
      </c>
      <c r="AA484" s="412">
        <f t="shared" si="74"/>
        <v>2</v>
      </c>
      <c r="AB484" s="413">
        <f t="shared" si="82"/>
        <v>2</v>
      </c>
      <c r="AC484" s="414" t="s">
        <v>410</v>
      </c>
      <c r="AD484" s="695">
        <f t="shared" si="76"/>
        <v>0</v>
      </c>
      <c r="AE484" s="474">
        <f t="shared" si="77"/>
        <v>0</v>
      </c>
      <c r="AF484" s="475">
        <f t="shared" si="78"/>
        <v>2</v>
      </c>
      <c r="AG484" s="487"/>
      <c r="AH484" s="488"/>
      <c r="AI484" s="488"/>
      <c r="AJ484" s="488"/>
      <c r="AK484" s="488"/>
      <c r="AL484" s="488"/>
      <c r="AM484" s="488"/>
      <c r="AN484" s="488"/>
      <c r="AO484" s="488"/>
      <c r="AP484" s="488"/>
      <c r="AQ484" s="488"/>
      <c r="AR484" s="488"/>
      <c r="AS484" s="488"/>
      <c r="AT484" s="488"/>
      <c r="AU484" s="488"/>
      <c r="AV484" s="488"/>
      <c r="AW484" s="488"/>
      <c r="AX484" s="488"/>
      <c r="AY484" s="488"/>
      <c r="AZ484" s="488"/>
      <c r="BA484" s="488"/>
      <c r="BB484" s="488"/>
      <c r="BC484" s="488"/>
      <c r="BD484" s="488"/>
      <c r="BE484" s="488"/>
      <c r="BF484" s="488"/>
      <c r="BG484" s="488"/>
    </row>
    <row r="485" spans="1:59" ht="45">
      <c r="A485" s="405">
        <f t="shared" si="75"/>
        <v>466</v>
      </c>
      <c r="B485" s="497" t="s">
        <v>268</v>
      </c>
      <c r="C485" s="498" t="s">
        <v>269</v>
      </c>
      <c r="D485" s="407" t="s">
        <v>291</v>
      </c>
      <c r="E485" s="407">
        <v>150</v>
      </c>
      <c r="F485" s="499" t="s">
        <v>269</v>
      </c>
      <c r="G485" s="409" t="s">
        <v>291</v>
      </c>
      <c r="H485" s="410">
        <v>150</v>
      </c>
      <c r="I485" s="410">
        <f>'СМР Приняты СК П7'!I485</f>
        <v>0.13400000000000001</v>
      </c>
      <c r="J485" s="410"/>
      <c r="K485" s="410" t="s">
        <v>291</v>
      </c>
      <c r="L485" s="410"/>
      <c r="M485" s="410"/>
      <c r="N485" s="410"/>
      <c r="O485" s="410">
        <v>4</v>
      </c>
      <c r="P485" s="410"/>
      <c r="Q485" s="410"/>
      <c r="R485" s="410"/>
      <c r="S485" s="410"/>
      <c r="T485" s="410"/>
      <c r="U485" s="410"/>
      <c r="V485" s="410"/>
      <c r="W485" s="410"/>
      <c r="X485" s="410"/>
      <c r="Y485" s="410"/>
      <c r="Z485" s="411">
        <f t="shared" si="79"/>
        <v>4</v>
      </c>
      <c r="AA485" s="412">
        <f t="shared" si="74"/>
        <v>146</v>
      </c>
      <c r="AB485" s="413">
        <f t="shared" si="82"/>
        <v>146</v>
      </c>
      <c r="AC485" s="414" t="s">
        <v>410</v>
      </c>
      <c r="AD485" s="695">
        <f t="shared" si="76"/>
        <v>0</v>
      </c>
      <c r="AE485" s="474">
        <f t="shared" si="77"/>
        <v>0</v>
      </c>
      <c r="AF485" s="475">
        <f t="shared" si="78"/>
        <v>4</v>
      </c>
      <c r="AG485" s="487"/>
      <c r="AH485" s="488"/>
      <c r="AI485" s="488"/>
      <c r="AJ485" s="488"/>
      <c r="AK485" s="488"/>
      <c r="AL485" s="488"/>
      <c r="AM485" s="488"/>
      <c r="AN485" s="488"/>
      <c r="AO485" s="488"/>
      <c r="AP485" s="488"/>
      <c r="AQ485" s="488"/>
      <c r="AR485" s="488"/>
      <c r="AS485" s="488"/>
      <c r="AT485" s="488"/>
      <c r="AU485" s="488"/>
      <c r="AV485" s="488"/>
      <c r="AW485" s="488"/>
      <c r="AX485" s="488"/>
      <c r="AY485" s="488"/>
      <c r="AZ485" s="488"/>
      <c r="BA485" s="488"/>
      <c r="BB485" s="488"/>
      <c r="BC485" s="488"/>
      <c r="BD485" s="488"/>
      <c r="BE485" s="488"/>
      <c r="BF485" s="488"/>
      <c r="BG485" s="488"/>
    </row>
    <row r="486" spans="1:59" ht="30">
      <c r="A486" s="405">
        <f t="shared" si="75"/>
        <v>467</v>
      </c>
      <c r="B486" s="497" t="s">
        <v>270</v>
      </c>
      <c r="C486" s="498" t="s">
        <v>271</v>
      </c>
      <c r="D486" s="407" t="s">
        <v>299</v>
      </c>
      <c r="E486" s="407">
        <v>1.5</v>
      </c>
      <c r="F486" s="499" t="s">
        <v>271</v>
      </c>
      <c r="G486" s="409" t="s">
        <v>299</v>
      </c>
      <c r="H486" s="410">
        <v>1.5</v>
      </c>
      <c r="I486" s="410">
        <f>'СМР Приняты СК П7'!I486</f>
        <v>2.839</v>
      </c>
      <c r="J486" s="410"/>
      <c r="K486" s="410" t="s">
        <v>299</v>
      </c>
      <c r="L486" s="410"/>
      <c r="M486" s="410"/>
      <c r="N486" s="410"/>
      <c r="O486" s="410">
        <v>150</v>
      </c>
      <c r="P486" s="410"/>
      <c r="Q486" s="410"/>
      <c r="R486" s="410"/>
      <c r="S486" s="410"/>
      <c r="T486" s="410"/>
      <c r="U486" s="410"/>
      <c r="V486" s="410"/>
      <c r="W486" s="410"/>
      <c r="X486" s="410"/>
      <c r="Y486" s="410"/>
      <c r="Z486" s="411">
        <f t="shared" si="79"/>
        <v>150</v>
      </c>
      <c r="AA486" s="412">
        <f t="shared" si="74"/>
        <v>-148.5</v>
      </c>
      <c r="AB486" s="413">
        <f t="shared" si="82"/>
        <v>-148.5</v>
      </c>
      <c r="AC486" s="414" t="s">
        <v>410</v>
      </c>
      <c r="AD486" s="695">
        <f t="shared" si="76"/>
        <v>0</v>
      </c>
      <c r="AE486" s="474">
        <f t="shared" si="77"/>
        <v>0</v>
      </c>
      <c r="AF486" s="475">
        <f t="shared" si="78"/>
        <v>150</v>
      </c>
      <c r="AG486" s="487"/>
      <c r="AH486" s="488"/>
      <c r="AI486" s="488"/>
      <c r="AJ486" s="488"/>
      <c r="AK486" s="488"/>
      <c r="AL486" s="488"/>
      <c r="AM486" s="488"/>
      <c r="AN486" s="488"/>
      <c r="AO486" s="488"/>
      <c r="AP486" s="488"/>
      <c r="AQ486" s="488"/>
      <c r="AR486" s="488"/>
      <c r="AS486" s="488"/>
      <c r="AT486" s="488"/>
      <c r="AU486" s="488"/>
      <c r="AV486" s="488"/>
      <c r="AW486" s="488"/>
      <c r="AX486" s="488"/>
      <c r="AY486" s="488"/>
      <c r="AZ486" s="488"/>
      <c r="BA486" s="488"/>
      <c r="BB486" s="488"/>
      <c r="BC486" s="488"/>
      <c r="BD486" s="488"/>
      <c r="BE486" s="488"/>
      <c r="BF486" s="488"/>
      <c r="BG486" s="488"/>
    </row>
    <row r="487" spans="1:59" ht="45">
      <c r="A487" s="405">
        <f t="shared" si="75"/>
        <v>468</v>
      </c>
      <c r="B487" s="497" t="s">
        <v>272</v>
      </c>
      <c r="C487" s="498" t="s">
        <v>273</v>
      </c>
      <c r="D487" s="407" t="s">
        <v>294</v>
      </c>
      <c r="E487" s="407">
        <v>2</v>
      </c>
      <c r="F487" s="499" t="s">
        <v>273</v>
      </c>
      <c r="G487" s="409" t="s">
        <v>294</v>
      </c>
      <c r="H487" s="410">
        <v>2</v>
      </c>
      <c r="I487" s="410">
        <f>'СМР Приняты СК П7'!I487</f>
        <v>1.7949999999999999</v>
      </c>
      <c r="J487" s="410"/>
      <c r="K487" s="410" t="s">
        <v>294</v>
      </c>
      <c r="L487" s="410"/>
      <c r="M487" s="410"/>
      <c r="N487" s="410"/>
      <c r="O487" s="410">
        <v>1.5</v>
      </c>
      <c r="P487" s="410"/>
      <c r="Q487" s="410"/>
      <c r="R487" s="410"/>
      <c r="S487" s="410"/>
      <c r="T487" s="410"/>
      <c r="U487" s="410"/>
      <c r="V487" s="410"/>
      <c r="W487" s="410"/>
      <c r="X487" s="410"/>
      <c r="Y487" s="410"/>
      <c r="Z487" s="411">
        <f t="shared" si="79"/>
        <v>1.5</v>
      </c>
      <c r="AA487" s="412">
        <f t="shared" si="74"/>
        <v>0.5</v>
      </c>
      <c r="AB487" s="413">
        <f t="shared" si="82"/>
        <v>0.5</v>
      </c>
      <c r="AC487" s="414" t="s">
        <v>410</v>
      </c>
      <c r="AD487" s="695">
        <f t="shared" si="76"/>
        <v>0</v>
      </c>
      <c r="AE487" s="474">
        <f t="shared" si="77"/>
        <v>0</v>
      </c>
      <c r="AF487" s="475">
        <f t="shared" si="78"/>
        <v>1.5</v>
      </c>
      <c r="AG487" s="487"/>
      <c r="AH487" s="488"/>
      <c r="AI487" s="488"/>
      <c r="AJ487" s="488"/>
      <c r="AK487" s="488"/>
      <c r="AL487" s="488"/>
      <c r="AM487" s="488"/>
      <c r="AN487" s="488"/>
      <c r="AO487" s="488"/>
      <c r="AP487" s="488"/>
      <c r="AQ487" s="488"/>
      <c r="AR487" s="488"/>
      <c r="AS487" s="488"/>
      <c r="AT487" s="488"/>
      <c r="AU487" s="488"/>
      <c r="AV487" s="488"/>
      <c r="AW487" s="488"/>
      <c r="AX487" s="488"/>
      <c r="AY487" s="488"/>
      <c r="AZ487" s="488"/>
      <c r="BA487" s="488"/>
      <c r="BB487" s="488"/>
      <c r="BC487" s="488"/>
      <c r="BD487" s="488"/>
      <c r="BE487" s="488"/>
      <c r="BF487" s="488"/>
      <c r="BG487" s="488"/>
    </row>
    <row r="488" spans="1:59" ht="60">
      <c r="A488" s="405">
        <f t="shared" si="75"/>
        <v>469</v>
      </c>
      <c r="B488" s="497" t="s">
        <v>274</v>
      </c>
      <c r="C488" s="498" t="s">
        <v>275</v>
      </c>
      <c r="D488" s="407" t="s">
        <v>294</v>
      </c>
      <c r="E488" s="407">
        <v>12</v>
      </c>
      <c r="F488" s="499" t="s">
        <v>275</v>
      </c>
      <c r="G488" s="409" t="s">
        <v>294</v>
      </c>
      <c r="H488" s="410">
        <v>12</v>
      </c>
      <c r="I488" s="410">
        <f>'СМР Приняты СК П7'!I488</f>
        <v>0.14299999999999999</v>
      </c>
      <c r="J488" s="410"/>
      <c r="K488" s="410" t="s">
        <v>294</v>
      </c>
      <c r="L488" s="410"/>
      <c r="M488" s="410"/>
      <c r="N488" s="410"/>
      <c r="O488" s="410">
        <v>2</v>
      </c>
      <c r="P488" s="410"/>
      <c r="Q488" s="410"/>
      <c r="R488" s="410"/>
      <c r="S488" s="410"/>
      <c r="T488" s="410"/>
      <c r="U488" s="410"/>
      <c r="V488" s="410"/>
      <c r="W488" s="410"/>
      <c r="X488" s="410"/>
      <c r="Y488" s="410"/>
      <c r="Z488" s="411">
        <f t="shared" si="79"/>
        <v>2</v>
      </c>
      <c r="AA488" s="412">
        <f t="shared" si="74"/>
        <v>10</v>
      </c>
      <c r="AB488" s="413">
        <f t="shared" si="82"/>
        <v>10</v>
      </c>
      <c r="AC488" s="414" t="s">
        <v>410</v>
      </c>
      <c r="AD488" s="695">
        <f t="shared" si="76"/>
        <v>0</v>
      </c>
      <c r="AE488" s="474">
        <f t="shared" si="77"/>
        <v>0</v>
      </c>
      <c r="AF488" s="475">
        <f t="shared" si="78"/>
        <v>2</v>
      </c>
      <c r="AG488" s="487"/>
      <c r="AH488" s="488"/>
      <c r="AI488" s="488"/>
      <c r="AJ488" s="488"/>
      <c r="AK488" s="488"/>
      <c r="AL488" s="488"/>
      <c r="AM488" s="488"/>
      <c r="AN488" s="488"/>
      <c r="AO488" s="488"/>
      <c r="AP488" s="488"/>
      <c r="AQ488" s="488"/>
      <c r="AR488" s="488"/>
      <c r="AS488" s="488"/>
      <c r="AT488" s="488"/>
      <c r="AU488" s="488"/>
      <c r="AV488" s="488"/>
      <c r="AW488" s="488"/>
      <c r="AX488" s="488"/>
      <c r="AY488" s="488"/>
      <c r="AZ488" s="488"/>
      <c r="BA488" s="488"/>
      <c r="BB488" s="488"/>
      <c r="BC488" s="488"/>
      <c r="BD488" s="488"/>
      <c r="BE488" s="488"/>
      <c r="BF488" s="488"/>
      <c r="BG488" s="488"/>
    </row>
    <row r="489" spans="1:59" ht="45">
      <c r="A489" s="405">
        <f t="shared" si="75"/>
        <v>470</v>
      </c>
      <c r="B489" s="497" t="s">
        <v>276</v>
      </c>
      <c r="C489" s="498" t="s">
        <v>277</v>
      </c>
      <c r="D489" s="407" t="s">
        <v>300</v>
      </c>
      <c r="E489" s="407">
        <v>1</v>
      </c>
      <c r="F489" s="499" t="s">
        <v>277</v>
      </c>
      <c r="G489" s="409" t="s">
        <v>300</v>
      </c>
      <c r="H489" s="410">
        <v>1</v>
      </c>
      <c r="I489" s="410">
        <f>'СМР Приняты СК П7'!I489</f>
        <v>27.72</v>
      </c>
      <c r="J489" s="410"/>
      <c r="K489" s="410" t="s">
        <v>300</v>
      </c>
      <c r="L489" s="410"/>
      <c r="M489" s="410"/>
      <c r="N489" s="410"/>
      <c r="O489" s="410">
        <v>12</v>
      </c>
      <c r="P489" s="410"/>
      <c r="Q489" s="410"/>
      <c r="R489" s="410"/>
      <c r="S489" s="410"/>
      <c r="T489" s="410"/>
      <c r="U489" s="410"/>
      <c r="V489" s="410"/>
      <c r="W489" s="410"/>
      <c r="X489" s="410"/>
      <c r="Y489" s="410"/>
      <c r="Z489" s="411">
        <f t="shared" si="79"/>
        <v>12</v>
      </c>
      <c r="AA489" s="412">
        <f t="shared" si="74"/>
        <v>-11</v>
      </c>
      <c r="AB489" s="413">
        <f t="shared" si="82"/>
        <v>-11</v>
      </c>
      <c r="AC489" s="414" t="s">
        <v>410</v>
      </c>
      <c r="AD489" s="695">
        <f t="shared" si="76"/>
        <v>0</v>
      </c>
      <c r="AE489" s="474">
        <f t="shared" si="77"/>
        <v>0</v>
      </c>
      <c r="AF489" s="475">
        <f t="shared" si="78"/>
        <v>12</v>
      </c>
      <c r="AG489" s="487"/>
      <c r="AH489" s="488"/>
      <c r="AI489" s="488"/>
      <c r="AJ489" s="488"/>
      <c r="AK489" s="488"/>
      <c r="AL489" s="488"/>
      <c r="AM489" s="488"/>
      <c r="AN489" s="488"/>
      <c r="AO489" s="488"/>
      <c r="AP489" s="488"/>
      <c r="AQ489" s="488"/>
      <c r="AR489" s="488"/>
      <c r="AS489" s="488"/>
      <c r="AT489" s="488"/>
      <c r="AU489" s="488"/>
      <c r="AV489" s="488"/>
      <c r="AW489" s="488"/>
      <c r="AX489" s="488"/>
      <c r="AY489" s="488"/>
      <c r="AZ489" s="488"/>
      <c r="BA489" s="488"/>
      <c r="BB489" s="488"/>
      <c r="BC489" s="488"/>
      <c r="BD489" s="488"/>
      <c r="BE489" s="488"/>
      <c r="BF489" s="488"/>
      <c r="BG489" s="488"/>
    </row>
    <row r="490" spans="1:59" ht="30">
      <c r="A490" s="405">
        <f t="shared" si="75"/>
        <v>471</v>
      </c>
      <c r="B490" s="497" t="s">
        <v>278</v>
      </c>
      <c r="C490" s="498" t="s">
        <v>279</v>
      </c>
      <c r="D490" s="407" t="s">
        <v>289</v>
      </c>
      <c r="E490" s="407">
        <v>8</v>
      </c>
      <c r="F490" s="499" t="s">
        <v>279</v>
      </c>
      <c r="G490" s="409" t="s">
        <v>289</v>
      </c>
      <c r="H490" s="410">
        <v>8</v>
      </c>
      <c r="I490" s="410">
        <f>'СМР Приняты СК П7'!I490</f>
        <v>0.55000000000000004</v>
      </c>
      <c r="J490" s="410"/>
      <c r="K490" s="410" t="s">
        <v>289</v>
      </c>
      <c r="L490" s="410"/>
      <c r="M490" s="410"/>
      <c r="N490" s="410"/>
      <c r="O490" s="410">
        <v>1</v>
      </c>
      <c r="P490" s="410"/>
      <c r="Q490" s="410"/>
      <c r="R490" s="410"/>
      <c r="S490" s="410"/>
      <c r="T490" s="410"/>
      <c r="U490" s="410"/>
      <c r="V490" s="410"/>
      <c r="W490" s="410"/>
      <c r="X490" s="410"/>
      <c r="Y490" s="410"/>
      <c r="Z490" s="411">
        <f t="shared" si="79"/>
        <v>1</v>
      </c>
      <c r="AA490" s="412">
        <f t="shared" si="74"/>
        <v>7</v>
      </c>
      <c r="AB490" s="413">
        <f t="shared" si="82"/>
        <v>7</v>
      </c>
      <c r="AC490" s="414" t="s">
        <v>410</v>
      </c>
      <c r="AD490" s="695">
        <f t="shared" si="76"/>
        <v>0</v>
      </c>
      <c r="AE490" s="474">
        <f t="shared" si="77"/>
        <v>0</v>
      </c>
      <c r="AF490" s="475">
        <f t="shared" si="78"/>
        <v>1</v>
      </c>
      <c r="AG490" s="487"/>
      <c r="AH490" s="488"/>
      <c r="AI490" s="488"/>
      <c r="AJ490" s="488"/>
      <c r="AK490" s="488"/>
      <c r="AL490" s="488"/>
      <c r="AM490" s="488"/>
      <c r="AN490" s="488"/>
      <c r="AO490" s="488"/>
      <c r="AP490" s="488"/>
      <c r="AQ490" s="488"/>
      <c r="AR490" s="488"/>
      <c r="AS490" s="488"/>
      <c r="AT490" s="488"/>
      <c r="AU490" s="488"/>
      <c r="AV490" s="488"/>
      <c r="AW490" s="488"/>
      <c r="AX490" s="488"/>
      <c r="AY490" s="488"/>
      <c r="AZ490" s="488"/>
      <c r="BA490" s="488"/>
      <c r="BB490" s="488"/>
      <c r="BC490" s="488"/>
      <c r="BD490" s="488"/>
      <c r="BE490" s="488"/>
      <c r="BF490" s="488"/>
      <c r="BG490" s="488"/>
    </row>
    <row r="491" spans="1:59" ht="30">
      <c r="A491" s="405">
        <f t="shared" si="75"/>
        <v>472</v>
      </c>
      <c r="B491" s="497" t="s">
        <v>266</v>
      </c>
      <c r="C491" s="498" t="s">
        <v>267</v>
      </c>
      <c r="D491" s="407" t="s">
        <v>294</v>
      </c>
      <c r="E491" s="407">
        <v>3</v>
      </c>
      <c r="F491" s="499" t="s">
        <v>267</v>
      </c>
      <c r="G491" s="409" t="s">
        <v>294</v>
      </c>
      <c r="H491" s="410">
        <v>3</v>
      </c>
      <c r="I491" s="410">
        <f>'СМР Приняты СК П7'!I491</f>
        <v>1.33</v>
      </c>
      <c r="J491" s="410"/>
      <c r="K491" s="410" t="s">
        <v>294</v>
      </c>
      <c r="L491" s="410"/>
      <c r="M491" s="410"/>
      <c r="N491" s="410"/>
      <c r="O491" s="410">
        <v>8</v>
      </c>
      <c r="P491" s="410"/>
      <c r="Q491" s="410"/>
      <c r="R491" s="410"/>
      <c r="S491" s="410"/>
      <c r="T491" s="410"/>
      <c r="U491" s="410"/>
      <c r="V491" s="410"/>
      <c r="W491" s="410"/>
      <c r="X491" s="410"/>
      <c r="Y491" s="410"/>
      <c r="Z491" s="411">
        <f t="shared" si="79"/>
        <v>8</v>
      </c>
      <c r="AA491" s="412">
        <f t="shared" si="74"/>
        <v>-5</v>
      </c>
      <c r="AB491" s="413">
        <f t="shared" si="82"/>
        <v>-5</v>
      </c>
      <c r="AC491" s="414" t="s">
        <v>410</v>
      </c>
      <c r="AD491" s="695">
        <f t="shared" si="76"/>
        <v>0</v>
      </c>
      <c r="AE491" s="474">
        <f t="shared" si="77"/>
        <v>0</v>
      </c>
      <c r="AF491" s="475">
        <f t="shared" si="78"/>
        <v>8</v>
      </c>
      <c r="AG491" s="487"/>
      <c r="AH491" s="488"/>
      <c r="AI491" s="488"/>
      <c r="AJ491" s="488"/>
      <c r="AK491" s="488"/>
      <c r="AL491" s="488"/>
      <c r="AM491" s="488"/>
      <c r="AN491" s="488"/>
      <c r="AO491" s="488"/>
      <c r="AP491" s="488"/>
      <c r="AQ491" s="488"/>
      <c r="AR491" s="488"/>
      <c r="AS491" s="488"/>
      <c r="AT491" s="488"/>
      <c r="AU491" s="488"/>
      <c r="AV491" s="488"/>
      <c r="AW491" s="488"/>
      <c r="AX491" s="488"/>
      <c r="AY491" s="488"/>
      <c r="AZ491" s="488"/>
      <c r="BA491" s="488"/>
      <c r="BB491" s="488"/>
      <c r="BC491" s="488"/>
      <c r="BD491" s="488"/>
      <c r="BE491" s="488"/>
      <c r="BF491" s="488"/>
      <c r="BG491" s="488"/>
    </row>
    <row r="492" spans="1:59" s="65" customFormat="1">
      <c r="A492" s="397">
        <f t="shared" si="75"/>
        <v>473</v>
      </c>
      <c r="B492" s="501"/>
      <c r="C492" s="502" t="s">
        <v>280</v>
      </c>
      <c r="D492" s="423"/>
      <c r="E492" s="423"/>
      <c r="F492" s="503" t="s">
        <v>280</v>
      </c>
      <c r="G492" s="424"/>
      <c r="H492" s="425"/>
      <c r="I492" s="425"/>
      <c r="J492" s="425"/>
      <c r="K492" s="425"/>
      <c r="L492" s="425"/>
      <c r="M492" s="425"/>
      <c r="N492" s="425"/>
      <c r="O492" s="425">
        <v>3</v>
      </c>
      <c r="P492" s="425"/>
      <c r="Q492" s="425"/>
      <c r="R492" s="425"/>
      <c r="S492" s="425"/>
      <c r="T492" s="425"/>
      <c r="U492" s="425"/>
      <c r="V492" s="425"/>
      <c r="W492" s="425"/>
      <c r="X492" s="425"/>
      <c r="Y492" s="425"/>
      <c r="Z492" s="426"/>
      <c r="AA492" s="427"/>
      <c r="AB492" s="424"/>
      <c r="AC492" s="428"/>
      <c r="AD492" s="697">
        <f t="shared" si="76"/>
        <v>0</v>
      </c>
      <c r="AE492" s="476"/>
      <c r="AF492" s="477"/>
      <c r="AG492" s="485"/>
      <c r="AH492" s="486"/>
      <c r="AI492" s="486"/>
      <c r="AJ492" s="486"/>
      <c r="AK492" s="486"/>
      <c r="AL492" s="486"/>
      <c r="AM492" s="486"/>
      <c r="AN492" s="486"/>
      <c r="AO492" s="486"/>
      <c r="AP492" s="486"/>
      <c r="AQ492" s="486"/>
      <c r="AR492" s="486"/>
      <c r="AS492" s="486"/>
      <c r="AT492" s="486"/>
      <c r="AU492" s="486"/>
      <c r="AV492" s="486"/>
      <c r="AW492" s="486"/>
      <c r="AX492" s="486"/>
      <c r="AY492" s="486"/>
      <c r="AZ492" s="486"/>
      <c r="BA492" s="486"/>
      <c r="BB492" s="486"/>
      <c r="BC492" s="486"/>
      <c r="BD492" s="486"/>
      <c r="BE492" s="486"/>
      <c r="BF492" s="486"/>
      <c r="BG492" s="486"/>
    </row>
    <row r="493" spans="1:59" ht="60">
      <c r="A493" s="405">
        <f t="shared" si="75"/>
        <v>474</v>
      </c>
      <c r="B493" s="497" t="s">
        <v>274</v>
      </c>
      <c r="C493" s="498" t="s">
        <v>275</v>
      </c>
      <c r="D493" s="407" t="s">
        <v>294</v>
      </c>
      <c r="E493" s="407">
        <v>4</v>
      </c>
      <c r="F493" s="499" t="s">
        <v>275</v>
      </c>
      <c r="G493" s="409" t="s">
        <v>294</v>
      </c>
      <c r="H493" s="410">
        <v>4</v>
      </c>
      <c r="I493" s="410">
        <f>'СМР Приняты СК П7'!I493</f>
        <v>0.14299999999999999</v>
      </c>
      <c r="J493" s="410"/>
      <c r="K493" s="410" t="s">
        <v>294</v>
      </c>
      <c r="L493" s="410"/>
      <c r="M493" s="410"/>
      <c r="N493" s="410"/>
      <c r="O493" s="410"/>
      <c r="P493" s="410"/>
      <c r="Q493" s="410"/>
      <c r="R493" s="410"/>
      <c r="S493" s="410"/>
      <c r="T493" s="410"/>
      <c r="U493" s="410"/>
      <c r="V493" s="410"/>
      <c r="W493" s="410"/>
      <c r="X493" s="410"/>
      <c r="Y493" s="410"/>
      <c r="Z493" s="411">
        <f t="shared" si="79"/>
        <v>0</v>
      </c>
      <c r="AA493" s="412">
        <f t="shared" si="74"/>
        <v>4</v>
      </c>
      <c r="AB493" s="413">
        <f t="shared" ref="AB493:AB500" si="83">E493-Z493</f>
        <v>4</v>
      </c>
      <c r="AC493" s="414" t="s">
        <v>410</v>
      </c>
      <c r="AD493" s="695">
        <f t="shared" si="76"/>
        <v>0</v>
      </c>
      <c r="AE493" s="474">
        <f t="shared" si="77"/>
        <v>0</v>
      </c>
      <c r="AF493" s="475">
        <f t="shared" si="78"/>
        <v>0</v>
      </c>
      <c r="AG493" s="487"/>
      <c r="AH493" s="488"/>
      <c r="AI493" s="488"/>
      <c r="AJ493" s="488"/>
      <c r="AK493" s="488"/>
      <c r="AL493" s="488"/>
      <c r="AM493" s="488"/>
      <c r="AN493" s="488"/>
      <c r="AO493" s="488"/>
      <c r="AP493" s="488"/>
      <c r="AQ493" s="488"/>
      <c r="AR493" s="488"/>
      <c r="AS493" s="488"/>
      <c r="AT493" s="488"/>
      <c r="AU493" s="488"/>
      <c r="AV493" s="488"/>
      <c r="AW493" s="488"/>
      <c r="AX493" s="488"/>
      <c r="AY493" s="488"/>
      <c r="AZ493" s="488"/>
      <c r="BA493" s="488"/>
      <c r="BB493" s="488"/>
      <c r="BC493" s="488"/>
      <c r="BD493" s="488"/>
      <c r="BE493" s="488"/>
      <c r="BF493" s="488"/>
      <c r="BG493" s="488"/>
    </row>
    <row r="494" spans="1:59" ht="45">
      <c r="A494" s="405">
        <f t="shared" si="75"/>
        <v>475</v>
      </c>
      <c r="B494" s="497" t="s">
        <v>281</v>
      </c>
      <c r="C494" s="498" t="s">
        <v>282</v>
      </c>
      <c r="D494" s="407" t="s">
        <v>289</v>
      </c>
      <c r="E494" s="407">
        <v>0.21</v>
      </c>
      <c r="F494" s="499" t="s">
        <v>282</v>
      </c>
      <c r="G494" s="409" t="s">
        <v>289</v>
      </c>
      <c r="H494" s="410">
        <v>0.21</v>
      </c>
      <c r="I494" s="410">
        <f>'СМР Приняты СК П7'!I494</f>
        <v>2.8119999999999998</v>
      </c>
      <c r="J494" s="410"/>
      <c r="K494" s="410" t="s">
        <v>289</v>
      </c>
      <c r="L494" s="410"/>
      <c r="M494" s="410"/>
      <c r="N494" s="410"/>
      <c r="O494" s="410">
        <v>4</v>
      </c>
      <c r="P494" s="410"/>
      <c r="Q494" s="410"/>
      <c r="R494" s="410"/>
      <c r="S494" s="410"/>
      <c r="T494" s="410"/>
      <c r="U494" s="410"/>
      <c r="V494" s="410"/>
      <c r="W494" s="410"/>
      <c r="X494" s="410"/>
      <c r="Y494" s="410"/>
      <c r="Z494" s="411">
        <f t="shared" si="79"/>
        <v>4</v>
      </c>
      <c r="AA494" s="412">
        <f t="shared" si="74"/>
        <v>-3.79</v>
      </c>
      <c r="AB494" s="413">
        <f t="shared" si="83"/>
        <v>-3.79</v>
      </c>
      <c r="AC494" s="414" t="s">
        <v>410</v>
      </c>
      <c r="AD494" s="695">
        <f t="shared" si="76"/>
        <v>0</v>
      </c>
      <c r="AE494" s="474">
        <f t="shared" si="77"/>
        <v>0</v>
      </c>
      <c r="AF494" s="475">
        <f t="shared" si="78"/>
        <v>4</v>
      </c>
      <c r="AG494" s="487"/>
      <c r="AH494" s="488"/>
      <c r="AI494" s="488"/>
      <c r="AJ494" s="488"/>
      <c r="AK494" s="488"/>
      <c r="AL494" s="488"/>
      <c r="AM494" s="488"/>
      <c r="AN494" s="488"/>
      <c r="AO494" s="488"/>
      <c r="AP494" s="488"/>
      <c r="AQ494" s="488"/>
      <c r="AR494" s="488"/>
      <c r="AS494" s="488"/>
      <c r="AT494" s="488"/>
      <c r="AU494" s="488"/>
      <c r="AV494" s="488"/>
      <c r="AW494" s="488"/>
      <c r="AX494" s="488"/>
      <c r="AY494" s="488"/>
      <c r="AZ494" s="488"/>
      <c r="BA494" s="488"/>
      <c r="BB494" s="488"/>
      <c r="BC494" s="488"/>
      <c r="BD494" s="488"/>
      <c r="BE494" s="488"/>
      <c r="BF494" s="488"/>
      <c r="BG494" s="488"/>
    </row>
    <row r="495" spans="1:59" ht="30">
      <c r="A495" s="405">
        <f t="shared" si="75"/>
        <v>476</v>
      </c>
      <c r="B495" s="497" t="s">
        <v>9</v>
      </c>
      <c r="C495" s="498" t="s">
        <v>4</v>
      </c>
      <c r="D495" s="407" t="s">
        <v>290</v>
      </c>
      <c r="E495" s="407">
        <v>0.92400000000000004</v>
      </c>
      <c r="F495" s="499" t="s">
        <v>4</v>
      </c>
      <c r="G495" s="409" t="s">
        <v>290</v>
      </c>
      <c r="H495" s="410">
        <v>0.92400000000000004</v>
      </c>
      <c r="I495" s="410">
        <f>'СМР Приняты СК П7'!I495</f>
        <v>0.03</v>
      </c>
      <c r="J495" s="410"/>
      <c r="K495" s="410" t="s">
        <v>290</v>
      </c>
      <c r="L495" s="410"/>
      <c r="M495" s="410"/>
      <c r="N495" s="410"/>
      <c r="O495" s="410">
        <v>0.21</v>
      </c>
      <c r="P495" s="410"/>
      <c r="Q495" s="410"/>
      <c r="R495" s="410"/>
      <c r="S495" s="410"/>
      <c r="T495" s="410"/>
      <c r="U495" s="410"/>
      <c r="V495" s="410"/>
      <c r="W495" s="410"/>
      <c r="X495" s="410"/>
      <c r="Y495" s="410"/>
      <c r="Z495" s="411">
        <f t="shared" si="79"/>
        <v>0.21</v>
      </c>
      <c r="AA495" s="412">
        <f t="shared" si="74"/>
        <v>0.71400000000000008</v>
      </c>
      <c r="AB495" s="413">
        <f t="shared" si="83"/>
        <v>0.71400000000000008</v>
      </c>
      <c r="AC495" s="414" t="s">
        <v>410</v>
      </c>
      <c r="AD495" s="695">
        <f t="shared" si="76"/>
        <v>0</v>
      </c>
      <c r="AE495" s="474">
        <f t="shared" si="77"/>
        <v>0</v>
      </c>
      <c r="AF495" s="475">
        <f t="shared" si="78"/>
        <v>0.21</v>
      </c>
      <c r="AG495" s="487"/>
      <c r="AH495" s="488"/>
      <c r="AI495" s="488"/>
      <c r="AJ495" s="488"/>
      <c r="AK495" s="488"/>
      <c r="AL495" s="488"/>
      <c r="AM495" s="488"/>
      <c r="AN495" s="488"/>
      <c r="AO495" s="488"/>
      <c r="AP495" s="488"/>
      <c r="AQ495" s="488"/>
      <c r="AR495" s="488"/>
      <c r="AS495" s="488"/>
      <c r="AT495" s="488"/>
      <c r="AU495" s="488"/>
      <c r="AV495" s="488"/>
      <c r="AW495" s="488"/>
      <c r="AX495" s="488"/>
      <c r="AY495" s="488"/>
      <c r="AZ495" s="488"/>
      <c r="BA495" s="488"/>
      <c r="BB495" s="488"/>
      <c r="BC495" s="488"/>
      <c r="BD495" s="488"/>
      <c r="BE495" s="488"/>
      <c r="BF495" s="488"/>
      <c r="BG495" s="488"/>
    </row>
    <row r="496" spans="1:59" ht="45">
      <c r="A496" s="405">
        <f t="shared" si="75"/>
        <v>477</v>
      </c>
      <c r="B496" s="497" t="s">
        <v>268</v>
      </c>
      <c r="C496" s="498" t="s">
        <v>269</v>
      </c>
      <c r="D496" s="407" t="s">
        <v>291</v>
      </c>
      <c r="E496" s="407">
        <v>27</v>
      </c>
      <c r="F496" s="499" t="s">
        <v>269</v>
      </c>
      <c r="G496" s="409" t="s">
        <v>291</v>
      </c>
      <c r="H496" s="410">
        <v>27</v>
      </c>
      <c r="I496" s="410">
        <f>'СМР Приняты СК П7'!I496</f>
        <v>0.13400000000000001</v>
      </c>
      <c r="J496" s="410"/>
      <c r="K496" s="410" t="s">
        <v>291</v>
      </c>
      <c r="L496" s="410"/>
      <c r="M496" s="410"/>
      <c r="N496" s="410"/>
      <c r="O496" s="410">
        <v>0.92400000000000004</v>
      </c>
      <c r="P496" s="410"/>
      <c r="Q496" s="410"/>
      <c r="R496" s="410"/>
      <c r="S496" s="410"/>
      <c r="T496" s="410"/>
      <c r="U496" s="410"/>
      <c r="V496" s="410"/>
      <c r="W496" s="410"/>
      <c r="X496" s="410"/>
      <c r="Y496" s="410"/>
      <c r="Z496" s="411">
        <f t="shared" si="79"/>
        <v>0.92400000000000004</v>
      </c>
      <c r="AA496" s="412">
        <f t="shared" si="74"/>
        <v>26.076000000000001</v>
      </c>
      <c r="AB496" s="413">
        <f t="shared" si="83"/>
        <v>26.076000000000001</v>
      </c>
      <c r="AC496" s="414" t="s">
        <v>410</v>
      </c>
      <c r="AD496" s="695">
        <f t="shared" si="76"/>
        <v>0</v>
      </c>
      <c r="AE496" s="474">
        <f t="shared" si="77"/>
        <v>0</v>
      </c>
      <c r="AF496" s="475">
        <f t="shared" si="78"/>
        <v>0.92400000000000004</v>
      </c>
      <c r="AG496" s="487"/>
      <c r="AH496" s="488"/>
      <c r="AI496" s="488"/>
      <c r="AJ496" s="488"/>
      <c r="AK496" s="488"/>
      <c r="AL496" s="488"/>
      <c r="AM496" s="488"/>
      <c r="AN496" s="488"/>
      <c r="AO496" s="488"/>
      <c r="AP496" s="488"/>
      <c r="AQ496" s="488"/>
      <c r="AR496" s="488"/>
      <c r="AS496" s="488"/>
      <c r="AT496" s="488"/>
      <c r="AU496" s="488"/>
      <c r="AV496" s="488"/>
      <c r="AW496" s="488"/>
      <c r="AX496" s="488"/>
      <c r="AY496" s="488"/>
      <c r="AZ496" s="488"/>
      <c r="BA496" s="488"/>
      <c r="BB496" s="488"/>
      <c r="BC496" s="488"/>
      <c r="BD496" s="488"/>
      <c r="BE496" s="488"/>
      <c r="BF496" s="488"/>
      <c r="BG496" s="488"/>
    </row>
    <row r="497" spans="1:59" ht="45">
      <c r="A497" s="405">
        <f t="shared" si="75"/>
        <v>478</v>
      </c>
      <c r="B497" s="497" t="s">
        <v>268</v>
      </c>
      <c r="C497" s="498" t="s">
        <v>269</v>
      </c>
      <c r="D497" s="407" t="s">
        <v>291</v>
      </c>
      <c r="E497" s="407">
        <v>111</v>
      </c>
      <c r="F497" s="499" t="s">
        <v>269</v>
      </c>
      <c r="G497" s="409" t="s">
        <v>291</v>
      </c>
      <c r="H497" s="410">
        <v>111</v>
      </c>
      <c r="I497" s="410">
        <f>'СМР Приняты СК П7'!I497</f>
        <v>0.13400000000000001</v>
      </c>
      <c r="J497" s="410"/>
      <c r="K497" s="410" t="s">
        <v>291</v>
      </c>
      <c r="L497" s="410"/>
      <c r="M497" s="410"/>
      <c r="N497" s="410"/>
      <c r="O497" s="410">
        <v>27</v>
      </c>
      <c r="P497" s="410"/>
      <c r="Q497" s="410"/>
      <c r="R497" s="410"/>
      <c r="S497" s="410"/>
      <c r="T497" s="410"/>
      <c r="U497" s="410"/>
      <c r="V497" s="410"/>
      <c r="W497" s="410"/>
      <c r="X497" s="410"/>
      <c r="Y497" s="410"/>
      <c r="Z497" s="411">
        <f t="shared" si="79"/>
        <v>27</v>
      </c>
      <c r="AA497" s="412">
        <f t="shared" si="74"/>
        <v>84</v>
      </c>
      <c r="AB497" s="413">
        <f t="shared" si="83"/>
        <v>84</v>
      </c>
      <c r="AC497" s="414" t="s">
        <v>410</v>
      </c>
      <c r="AD497" s="695">
        <f t="shared" si="76"/>
        <v>0</v>
      </c>
      <c r="AE497" s="474">
        <f t="shared" si="77"/>
        <v>0</v>
      </c>
      <c r="AF497" s="475">
        <f t="shared" si="78"/>
        <v>27</v>
      </c>
      <c r="AG497" s="487"/>
      <c r="AH497" s="488"/>
      <c r="AI497" s="488"/>
      <c r="AJ497" s="488"/>
      <c r="AK497" s="488"/>
      <c r="AL497" s="488"/>
      <c r="AM497" s="488"/>
      <c r="AN497" s="488"/>
      <c r="AO497" s="488"/>
      <c r="AP497" s="488"/>
      <c r="AQ497" s="488"/>
      <c r="AR497" s="488"/>
      <c r="AS497" s="488"/>
      <c r="AT497" s="488"/>
      <c r="AU497" s="488"/>
      <c r="AV497" s="488"/>
      <c r="AW497" s="488"/>
      <c r="AX497" s="488"/>
      <c r="AY497" s="488"/>
      <c r="AZ497" s="488"/>
      <c r="BA497" s="488"/>
      <c r="BB497" s="488"/>
      <c r="BC497" s="488"/>
      <c r="BD497" s="488"/>
      <c r="BE497" s="488"/>
      <c r="BF497" s="488"/>
      <c r="BG497" s="488"/>
    </row>
    <row r="498" spans="1:59" ht="30">
      <c r="A498" s="405">
        <f t="shared" si="75"/>
        <v>479</v>
      </c>
      <c r="B498" s="497" t="s">
        <v>283</v>
      </c>
      <c r="C498" s="498" t="s">
        <v>284</v>
      </c>
      <c r="D498" s="407" t="s">
        <v>299</v>
      </c>
      <c r="E498" s="407">
        <v>1.1200000000000001</v>
      </c>
      <c r="F498" s="499" t="s">
        <v>284</v>
      </c>
      <c r="G498" s="409" t="s">
        <v>299</v>
      </c>
      <c r="H498" s="410">
        <v>1.1200000000000001</v>
      </c>
      <c r="I498" s="410">
        <f>'СМР Приняты СК П7'!I498</f>
        <v>3.4940000000000002</v>
      </c>
      <c r="J498" s="410"/>
      <c r="K498" s="410" t="s">
        <v>299</v>
      </c>
      <c r="L498" s="410"/>
      <c r="M498" s="410"/>
      <c r="N498" s="410"/>
      <c r="O498" s="410">
        <v>111</v>
      </c>
      <c r="P498" s="410"/>
      <c r="Q498" s="410"/>
      <c r="R498" s="410"/>
      <c r="S498" s="410"/>
      <c r="T498" s="410"/>
      <c r="U498" s="410"/>
      <c r="V498" s="410"/>
      <c r="W498" s="410"/>
      <c r="X498" s="410"/>
      <c r="Y498" s="410"/>
      <c r="Z498" s="411">
        <f t="shared" si="79"/>
        <v>111</v>
      </c>
      <c r="AA498" s="412">
        <f t="shared" si="74"/>
        <v>-109.88</v>
      </c>
      <c r="AB498" s="413">
        <f t="shared" si="83"/>
        <v>-109.88</v>
      </c>
      <c r="AC498" s="414" t="s">
        <v>410</v>
      </c>
      <c r="AD498" s="695">
        <f t="shared" si="76"/>
        <v>0</v>
      </c>
      <c r="AE498" s="474">
        <f t="shared" si="77"/>
        <v>0</v>
      </c>
      <c r="AF498" s="475">
        <f t="shared" si="78"/>
        <v>111</v>
      </c>
      <c r="AG498" s="487"/>
      <c r="AH498" s="488"/>
      <c r="AI498" s="488"/>
      <c r="AJ498" s="488"/>
      <c r="AK498" s="488"/>
      <c r="AL498" s="488"/>
      <c r="AM498" s="488"/>
      <c r="AN498" s="488"/>
      <c r="AO498" s="488"/>
      <c r="AP498" s="488"/>
      <c r="AQ498" s="488"/>
      <c r="AR498" s="488"/>
      <c r="AS498" s="488"/>
      <c r="AT498" s="488"/>
      <c r="AU498" s="488"/>
      <c r="AV498" s="488"/>
      <c r="AW498" s="488"/>
      <c r="AX498" s="488"/>
      <c r="AY498" s="488"/>
      <c r="AZ498" s="488"/>
      <c r="BA498" s="488"/>
      <c r="BB498" s="488"/>
      <c r="BC498" s="488"/>
      <c r="BD498" s="488"/>
      <c r="BE498" s="488"/>
      <c r="BF498" s="488"/>
      <c r="BG498" s="488"/>
    </row>
    <row r="499" spans="1:59" ht="30">
      <c r="A499" s="405">
        <f t="shared" si="75"/>
        <v>480</v>
      </c>
      <c r="B499" s="497" t="s">
        <v>285</v>
      </c>
      <c r="C499" s="498" t="s">
        <v>286</v>
      </c>
      <c r="D499" s="407" t="s">
        <v>299</v>
      </c>
      <c r="E499" s="407">
        <v>2.35</v>
      </c>
      <c r="F499" s="499" t="s">
        <v>286</v>
      </c>
      <c r="G499" s="409" t="s">
        <v>299</v>
      </c>
      <c r="H499" s="410">
        <v>2.35</v>
      </c>
      <c r="I499" s="410">
        <f>'СМР Приняты СК П7'!I499</f>
        <v>2.339</v>
      </c>
      <c r="J499" s="410"/>
      <c r="K499" s="410" t="s">
        <v>299</v>
      </c>
      <c r="L499" s="410"/>
      <c r="M499" s="410"/>
      <c r="N499" s="410"/>
      <c r="O499" s="410">
        <v>1.1200000000000001</v>
      </c>
      <c r="P499" s="410"/>
      <c r="Q499" s="410"/>
      <c r="R499" s="410"/>
      <c r="S499" s="410"/>
      <c r="T499" s="410"/>
      <c r="U499" s="410"/>
      <c r="V499" s="410"/>
      <c r="W499" s="410"/>
      <c r="X499" s="410"/>
      <c r="Y499" s="410"/>
      <c r="Z499" s="411">
        <f t="shared" si="79"/>
        <v>1.1200000000000001</v>
      </c>
      <c r="AA499" s="412">
        <f t="shared" si="74"/>
        <v>1.23</v>
      </c>
      <c r="AB499" s="413">
        <f t="shared" si="83"/>
        <v>1.23</v>
      </c>
      <c r="AC499" s="414" t="s">
        <v>410</v>
      </c>
      <c r="AD499" s="695">
        <f t="shared" si="76"/>
        <v>0</v>
      </c>
      <c r="AE499" s="474">
        <f t="shared" si="77"/>
        <v>0</v>
      </c>
      <c r="AF499" s="475">
        <f t="shared" si="78"/>
        <v>1.1200000000000001</v>
      </c>
      <c r="AG499" s="487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/>
      <c r="AU499" s="488"/>
      <c r="AV499" s="488"/>
      <c r="AW499" s="488"/>
      <c r="AX499" s="488"/>
      <c r="AY499" s="488"/>
      <c r="AZ499" s="488"/>
      <c r="BA499" s="488"/>
      <c r="BB499" s="488"/>
      <c r="BC499" s="488"/>
      <c r="BD499" s="488"/>
      <c r="BE499" s="488"/>
      <c r="BF499" s="488"/>
      <c r="BG499" s="488"/>
    </row>
    <row r="500" spans="1:59" ht="60">
      <c r="A500" s="405">
        <f t="shared" si="75"/>
        <v>481</v>
      </c>
      <c r="B500" s="497" t="s">
        <v>274</v>
      </c>
      <c r="C500" s="498" t="s">
        <v>275</v>
      </c>
      <c r="D500" s="407" t="s">
        <v>294</v>
      </c>
      <c r="E500" s="407">
        <v>1</v>
      </c>
      <c r="F500" s="499" t="s">
        <v>275</v>
      </c>
      <c r="G500" s="409" t="s">
        <v>294</v>
      </c>
      <c r="H500" s="410">
        <v>1</v>
      </c>
      <c r="I500" s="410">
        <f>'СМР Приняты СК П7'!I500</f>
        <v>0.14299999999999999</v>
      </c>
      <c r="J500" s="410"/>
      <c r="K500" s="410" t="s">
        <v>294</v>
      </c>
      <c r="L500" s="410"/>
      <c r="M500" s="410"/>
      <c r="N500" s="410"/>
      <c r="O500" s="410">
        <v>2.35</v>
      </c>
      <c r="P500" s="410"/>
      <c r="Q500" s="410"/>
      <c r="R500" s="410"/>
      <c r="S500" s="410"/>
      <c r="T500" s="410"/>
      <c r="U500" s="410"/>
      <c r="V500" s="410"/>
      <c r="W500" s="410"/>
      <c r="X500" s="410"/>
      <c r="Y500" s="410"/>
      <c r="Z500" s="411">
        <f t="shared" si="79"/>
        <v>2.35</v>
      </c>
      <c r="AA500" s="412">
        <f t="shared" si="74"/>
        <v>-1.35</v>
      </c>
      <c r="AB500" s="413">
        <f t="shared" si="83"/>
        <v>-1.35</v>
      </c>
      <c r="AC500" s="414" t="s">
        <v>410</v>
      </c>
      <c r="AD500" s="695">
        <f t="shared" si="76"/>
        <v>0</v>
      </c>
      <c r="AE500" s="474">
        <f t="shared" si="77"/>
        <v>0</v>
      </c>
      <c r="AF500" s="475">
        <f t="shared" si="78"/>
        <v>2.35</v>
      </c>
      <c r="AG500" s="487"/>
      <c r="AH500" s="488"/>
      <c r="AI500" s="488"/>
      <c r="AJ500" s="488"/>
      <c r="AK500" s="488"/>
      <c r="AL500" s="488"/>
      <c r="AM500" s="488"/>
      <c r="AN500" s="488"/>
      <c r="AO500" s="488"/>
      <c r="AP500" s="488"/>
      <c r="AQ500" s="488"/>
      <c r="AR500" s="488"/>
      <c r="AS500" s="488"/>
      <c r="AT500" s="488"/>
      <c r="AU500" s="488"/>
      <c r="AV500" s="488"/>
      <c r="AW500" s="488"/>
      <c r="AX500" s="488"/>
      <c r="AY500" s="488"/>
      <c r="AZ500" s="488"/>
      <c r="BA500" s="488"/>
      <c r="BB500" s="488"/>
      <c r="BC500" s="488"/>
      <c r="BD500" s="488"/>
      <c r="BE500" s="488"/>
      <c r="BF500" s="488"/>
      <c r="BG500" s="488"/>
    </row>
    <row r="501" spans="1:59" s="65" customFormat="1">
      <c r="A501" s="397">
        <f t="shared" si="75"/>
        <v>482</v>
      </c>
      <c r="B501" s="501"/>
      <c r="C501" s="502" t="s">
        <v>287</v>
      </c>
      <c r="D501" s="423"/>
      <c r="E501" s="423"/>
      <c r="F501" s="503" t="s">
        <v>287</v>
      </c>
      <c r="G501" s="424"/>
      <c r="H501" s="425"/>
      <c r="I501" s="425"/>
      <c r="J501" s="425"/>
      <c r="K501" s="425"/>
      <c r="L501" s="425"/>
      <c r="M501" s="425"/>
      <c r="N501" s="425"/>
      <c r="O501" s="425">
        <v>1</v>
      </c>
      <c r="P501" s="425"/>
      <c r="Q501" s="425"/>
      <c r="R501" s="425"/>
      <c r="S501" s="425"/>
      <c r="T501" s="425"/>
      <c r="U501" s="425"/>
      <c r="V501" s="425"/>
      <c r="W501" s="425"/>
      <c r="X501" s="425"/>
      <c r="Y501" s="425"/>
      <c r="Z501" s="426"/>
      <c r="AA501" s="427"/>
      <c r="AB501" s="424"/>
      <c r="AC501" s="428"/>
      <c r="AD501" s="697">
        <f t="shared" si="76"/>
        <v>0</v>
      </c>
      <c r="AE501" s="476"/>
      <c r="AF501" s="477"/>
      <c r="AG501" s="485"/>
      <c r="AH501" s="486"/>
      <c r="AI501" s="486"/>
      <c r="AJ501" s="486"/>
      <c r="AK501" s="486"/>
      <c r="AL501" s="486"/>
      <c r="AM501" s="486"/>
      <c r="AN501" s="486"/>
      <c r="AO501" s="486"/>
      <c r="AP501" s="486"/>
      <c r="AQ501" s="486"/>
      <c r="AR501" s="486"/>
      <c r="AS501" s="486"/>
      <c r="AT501" s="486"/>
      <c r="AU501" s="486"/>
      <c r="AV501" s="486"/>
      <c r="AW501" s="486"/>
      <c r="AX501" s="486"/>
      <c r="AY501" s="486"/>
      <c r="AZ501" s="486"/>
      <c r="BA501" s="486"/>
      <c r="BB501" s="486"/>
      <c r="BC501" s="486"/>
      <c r="BD501" s="486"/>
      <c r="BE501" s="486"/>
      <c r="BF501" s="486"/>
      <c r="BG501" s="486"/>
    </row>
    <row r="502" spans="1:59" ht="60">
      <c r="A502" s="405">
        <f t="shared" si="75"/>
        <v>483</v>
      </c>
      <c r="B502" s="497" t="s">
        <v>14</v>
      </c>
      <c r="C502" s="498" t="s">
        <v>15</v>
      </c>
      <c r="D502" s="407" t="s">
        <v>289</v>
      </c>
      <c r="E502" s="407">
        <v>2625</v>
      </c>
      <c r="F502" s="499" t="s">
        <v>15</v>
      </c>
      <c r="G502" s="409" t="s">
        <v>289</v>
      </c>
      <c r="H502" s="410">
        <v>2625</v>
      </c>
      <c r="I502" s="410">
        <f>'СМР Приняты СК П7'!I502</f>
        <v>0.36</v>
      </c>
      <c r="J502" s="410"/>
      <c r="K502" s="410" t="s">
        <v>289</v>
      </c>
      <c r="L502" s="410"/>
      <c r="M502" s="410"/>
      <c r="N502" s="410"/>
      <c r="O502" s="410"/>
      <c r="P502" s="410"/>
      <c r="Q502" s="410"/>
      <c r="R502" s="410"/>
      <c r="S502" s="410"/>
      <c r="T502" s="410"/>
      <c r="U502" s="410"/>
      <c r="V502" s="410"/>
      <c r="W502" s="410"/>
      <c r="X502" s="410"/>
      <c r="Y502" s="410"/>
      <c r="Z502" s="411">
        <f t="shared" si="79"/>
        <v>0</v>
      </c>
      <c r="AA502" s="412">
        <f t="shared" si="74"/>
        <v>2625</v>
      </c>
      <c r="AB502" s="413">
        <f t="shared" ref="AB502:AB505" si="84">E502-Z502</f>
        <v>2625</v>
      </c>
      <c r="AC502" s="414" t="s">
        <v>414</v>
      </c>
      <c r="AD502" s="695">
        <f t="shared" si="76"/>
        <v>0</v>
      </c>
      <c r="AE502" s="474">
        <f t="shared" si="77"/>
        <v>0</v>
      </c>
      <c r="AF502" s="475">
        <f t="shared" si="78"/>
        <v>0</v>
      </c>
      <c r="AG502" s="487"/>
      <c r="AH502" s="488"/>
      <c r="AI502" s="488"/>
      <c r="AJ502" s="488"/>
      <c r="AK502" s="488"/>
      <c r="AL502" s="488"/>
      <c r="AM502" s="488"/>
      <c r="AN502" s="488"/>
      <c r="AO502" s="488"/>
      <c r="AP502" s="488"/>
      <c r="AQ502" s="488"/>
      <c r="AR502" s="488"/>
      <c r="AS502" s="488"/>
      <c r="AT502" s="488"/>
      <c r="AU502" s="488"/>
      <c r="AV502" s="488"/>
      <c r="AW502" s="488"/>
      <c r="AX502" s="488"/>
      <c r="AY502" s="488"/>
      <c r="AZ502" s="488"/>
      <c r="BA502" s="488"/>
      <c r="BB502" s="488"/>
      <c r="BC502" s="488"/>
      <c r="BD502" s="488"/>
      <c r="BE502" s="488"/>
      <c r="BF502" s="488"/>
      <c r="BG502" s="488"/>
    </row>
    <row r="503" spans="1:59" ht="30">
      <c r="A503" s="405">
        <f t="shared" si="75"/>
        <v>484</v>
      </c>
      <c r="B503" s="497" t="s">
        <v>18</v>
      </c>
      <c r="C503" s="498" t="s">
        <v>19</v>
      </c>
      <c r="D503" s="407" t="s">
        <v>289</v>
      </c>
      <c r="E503" s="407">
        <v>8.75</v>
      </c>
      <c r="F503" s="499" t="s">
        <v>19</v>
      </c>
      <c r="G503" s="409" t="s">
        <v>289</v>
      </c>
      <c r="H503" s="410">
        <v>8.75</v>
      </c>
      <c r="I503" s="410">
        <f>'СМР Приняты СК П7'!I503</f>
        <v>0.17</v>
      </c>
      <c r="J503" s="418" t="s">
        <v>505</v>
      </c>
      <c r="K503" s="418" t="s">
        <v>651</v>
      </c>
      <c r="L503" s="418"/>
      <c r="M503" s="410"/>
      <c r="N503" s="410"/>
      <c r="O503" s="410">
        <v>200</v>
      </c>
      <c r="P503" s="410">
        <v>1.960000000000008</v>
      </c>
      <c r="Q503" s="410">
        <v>122.69</v>
      </c>
      <c r="R503" s="410"/>
      <c r="S503" s="410"/>
      <c r="T503" s="410"/>
      <c r="U503" s="410"/>
      <c r="V503" s="410"/>
      <c r="W503" s="410"/>
      <c r="X503" s="410"/>
      <c r="Y503" s="410"/>
      <c r="Z503" s="411">
        <f t="shared" si="79"/>
        <v>324.64999999999998</v>
      </c>
      <c r="AA503" s="412">
        <f t="shared" si="74"/>
        <v>-315.89999999999998</v>
      </c>
      <c r="AB503" s="413">
        <f t="shared" si="84"/>
        <v>-315.89999999999998</v>
      </c>
      <c r="AC503" s="414" t="s">
        <v>414</v>
      </c>
      <c r="AD503" s="695">
        <f t="shared" si="76"/>
        <v>0</v>
      </c>
      <c r="AE503" s="474">
        <f t="shared" si="77"/>
        <v>0</v>
      </c>
      <c r="AF503" s="475">
        <f t="shared" si="78"/>
        <v>324.64999999999998</v>
      </c>
      <c r="AG503" s="487"/>
      <c r="AH503" s="488"/>
      <c r="AI503" s="488"/>
      <c r="AJ503" s="488"/>
      <c r="AK503" s="488"/>
      <c r="AL503" s="488"/>
      <c r="AM503" s="488"/>
      <c r="AN503" s="488"/>
      <c r="AO503" s="488"/>
      <c r="AP503" s="488"/>
      <c r="AQ503" s="488"/>
      <c r="AR503" s="488"/>
      <c r="AS503" s="488"/>
      <c r="AT503" s="488"/>
      <c r="AU503" s="488"/>
      <c r="AV503" s="488"/>
      <c r="AW503" s="488"/>
      <c r="AX503" s="488"/>
      <c r="AY503" s="488"/>
      <c r="AZ503" s="488"/>
      <c r="BA503" s="488"/>
      <c r="BB503" s="488"/>
      <c r="BC503" s="488"/>
      <c r="BD503" s="488"/>
      <c r="BE503" s="488"/>
      <c r="BF503" s="488"/>
      <c r="BG503" s="488"/>
    </row>
    <row r="504" spans="1:59" ht="60">
      <c r="A504" s="405">
        <f t="shared" si="75"/>
        <v>485</v>
      </c>
      <c r="B504" s="497" t="s">
        <v>58</v>
      </c>
      <c r="C504" s="498" t="s">
        <v>59</v>
      </c>
      <c r="D504" s="407" t="s">
        <v>289</v>
      </c>
      <c r="E504" s="407">
        <v>262.5</v>
      </c>
      <c r="F504" s="499" t="s">
        <v>59</v>
      </c>
      <c r="G504" s="409" t="s">
        <v>289</v>
      </c>
      <c r="H504" s="410">
        <v>262.5</v>
      </c>
      <c r="I504" s="410">
        <f>'СМР Приняты СК П7'!I504</f>
        <v>0.17</v>
      </c>
      <c r="J504" s="418" t="s">
        <v>505</v>
      </c>
      <c r="K504" s="418" t="s">
        <v>651</v>
      </c>
      <c r="L504" s="418">
        <v>14.437500000000002</v>
      </c>
      <c r="M504" s="410"/>
      <c r="N504" s="410"/>
      <c r="O504" s="410"/>
      <c r="P504" s="410">
        <v>18.02</v>
      </c>
      <c r="Q504" s="410">
        <v>10.3</v>
      </c>
      <c r="R504" s="410"/>
      <c r="S504" s="410"/>
      <c r="T504" s="410"/>
      <c r="U504" s="410"/>
      <c r="V504" s="410"/>
      <c r="W504" s="410"/>
      <c r="X504" s="410"/>
      <c r="Y504" s="410"/>
      <c r="Z504" s="411">
        <f t="shared" si="79"/>
        <v>28.32</v>
      </c>
      <c r="AA504" s="412">
        <f t="shared" si="74"/>
        <v>234.18</v>
      </c>
      <c r="AB504" s="413">
        <f t="shared" si="84"/>
        <v>234.18</v>
      </c>
      <c r="AC504" s="414" t="s">
        <v>414</v>
      </c>
      <c r="AD504" s="695">
        <f t="shared" si="76"/>
        <v>0</v>
      </c>
      <c r="AE504" s="474">
        <f t="shared" si="77"/>
        <v>0</v>
      </c>
      <c r="AF504" s="475">
        <f t="shared" si="78"/>
        <v>28.32</v>
      </c>
      <c r="AG504" s="487"/>
      <c r="AH504" s="488"/>
      <c r="AI504" s="488"/>
      <c r="AJ504" s="488"/>
      <c r="AK504" s="488"/>
      <c r="AL504" s="488"/>
      <c r="AM504" s="488"/>
      <c r="AN504" s="488"/>
      <c r="AO504" s="488"/>
      <c r="AP504" s="488"/>
      <c r="AQ504" s="488"/>
      <c r="AR504" s="488"/>
      <c r="AS504" s="488"/>
      <c r="AT504" s="488"/>
      <c r="AU504" s="488"/>
      <c r="AV504" s="488"/>
      <c r="AW504" s="488"/>
      <c r="AX504" s="488"/>
      <c r="AY504" s="488"/>
      <c r="AZ504" s="488"/>
      <c r="BA504" s="488"/>
      <c r="BB504" s="488"/>
      <c r="BC504" s="488"/>
      <c r="BD504" s="488"/>
      <c r="BE504" s="488"/>
      <c r="BF504" s="488"/>
      <c r="BG504" s="488"/>
    </row>
    <row r="505" spans="1:59" ht="30">
      <c r="A505" s="405">
        <f t="shared" si="75"/>
        <v>486</v>
      </c>
      <c r="B505" s="497" t="s">
        <v>62</v>
      </c>
      <c r="C505" s="498" t="s">
        <v>63</v>
      </c>
      <c r="D505" s="407" t="s">
        <v>289</v>
      </c>
      <c r="E505" s="407">
        <v>1700</v>
      </c>
      <c r="F505" s="499" t="s">
        <v>63</v>
      </c>
      <c r="G505" s="409" t="s">
        <v>289</v>
      </c>
      <c r="H505" s="410">
        <v>1700</v>
      </c>
      <c r="I505" s="410">
        <f>'СМР Приняты СК П7'!I505</f>
        <v>0.17</v>
      </c>
      <c r="J505" s="410"/>
      <c r="K505" s="410" t="s">
        <v>289</v>
      </c>
      <c r="L505" s="410">
        <v>433.12500000000006</v>
      </c>
      <c r="M505" s="410"/>
      <c r="N505" s="410"/>
      <c r="O505" s="410">
        <v>23</v>
      </c>
      <c r="P505" s="410">
        <v>84.51</v>
      </c>
      <c r="Q505" s="410">
        <v>65.14</v>
      </c>
      <c r="R505" s="410"/>
      <c r="S505" s="410"/>
      <c r="T505" s="410"/>
      <c r="U505" s="410"/>
      <c r="V505" s="410"/>
      <c r="W505" s="410"/>
      <c r="X505" s="410"/>
      <c r="Y505" s="410"/>
      <c r="Z505" s="411">
        <f t="shared" si="79"/>
        <v>172.65</v>
      </c>
      <c r="AA505" s="412">
        <f t="shared" si="74"/>
        <v>1527.35</v>
      </c>
      <c r="AB505" s="413">
        <f t="shared" si="84"/>
        <v>1527.35</v>
      </c>
      <c r="AC505" s="414" t="s">
        <v>414</v>
      </c>
      <c r="AD505" s="695">
        <f t="shared" si="76"/>
        <v>0</v>
      </c>
      <c r="AE505" s="474">
        <f t="shared" si="77"/>
        <v>0</v>
      </c>
      <c r="AF505" s="475">
        <f t="shared" si="78"/>
        <v>172.65</v>
      </c>
      <c r="AG505" s="487"/>
      <c r="AH505" s="488"/>
      <c r="AI505" s="488"/>
      <c r="AJ505" s="488"/>
      <c r="AK505" s="488"/>
      <c r="AL505" s="488"/>
      <c r="AM505" s="488"/>
      <c r="AN505" s="488"/>
      <c r="AO505" s="488"/>
      <c r="AP505" s="488"/>
      <c r="AQ505" s="488"/>
      <c r="AR505" s="488"/>
      <c r="AS505" s="488"/>
      <c r="AT505" s="488"/>
      <c r="AU505" s="488"/>
      <c r="AV505" s="488"/>
      <c r="AW505" s="488"/>
      <c r="AX505" s="488"/>
      <c r="AY505" s="488"/>
      <c r="AZ505" s="488"/>
      <c r="BA505" s="488"/>
      <c r="BB505" s="488"/>
      <c r="BC505" s="488"/>
      <c r="BD505" s="488"/>
      <c r="BE505" s="488"/>
      <c r="BF505" s="488"/>
      <c r="BG505" s="488"/>
    </row>
    <row r="506" spans="1:59" s="65" customFormat="1">
      <c r="A506" s="397">
        <f t="shared" si="75"/>
        <v>487</v>
      </c>
      <c r="B506" s="501"/>
      <c r="C506" s="502" t="s">
        <v>184</v>
      </c>
      <c r="D506" s="423"/>
      <c r="E506" s="423"/>
      <c r="F506" s="503" t="s">
        <v>184</v>
      </c>
      <c r="G506" s="424"/>
      <c r="H506" s="425"/>
      <c r="I506" s="425"/>
      <c r="J506" s="425"/>
      <c r="K506" s="425"/>
      <c r="L506" s="425"/>
      <c r="M506" s="425"/>
      <c r="N506" s="425"/>
      <c r="O506" s="425">
        <v>177</v>
      </c>
      <c r="P506" s="425"/>
      <c r="Q506" s="425">
        <v>18.239999999999998</v>
      </c>
      <c r="R506" s="425"/>
      <c r="S506" s="425"/>
      <c r="T506" s="425"/>
      <c r="U506" s="425"/>
      <c r="V506" s="425"/>
      <c r="W506" s="425"/>
      <c r="X506" s="425"/>
      <c r="Y506" s="425"/>
      <c r="Z506" s="426"/>
      <c r="AA506" s="427"/>
      <c r="AB506" s="424"/>
      <c r="AC506" s="428"/>
      <c r="AD506" s="697">
        <f t="shared" si="76"/>
        <v>0</v>
      </c>
      <c r="AE506" s="476"/>
      <c r="AF506" s="477"/>
      <c r="AG506" s="485"/>
      <c r="AH506" s="486"/>
      <c r="AI506" s="486"/>
      <c r="AJ506" s="486"/>
      <c r="AK506" s="486"/>
      <c r="AL506" s="486"/>
      <c r="AM506" s="486"/>
      <c r="AN506" s="486"/>
      <c r="AO506" s="486"/>
      <c r="AP506" s="486"/>
      <c r="AQ506" s="486"/>
      <c r="AR506" s="486"/>
      <c r="AS506" s="486"/>
      <c r="AT506" s="486"/>
      <c r="AU506" s="486"/>
      <c r="AV506" s="486"/>
      <c r="AW506" s="486"/>
      <c r="AX506" s="486"/>
      <c r="AY506" s="486"/>
      <c r="AZ506" s="486"/>
      <c r="BA506" s="486"/>
      <c r="BB506" s="486"/>
      <c r="BC506" s="486"/>
      <c r="BD506" s="486"/>
      <c r="BE506" s="486"/>
      <c r="BF506" s="486"/>
      <c r="BG506" s="486"/>
    </row>
    <row r="507" spans="1:59" ht="60">
      <c r="A507" s="405">
        <f t="shared" si="75"/>
        <v>488</v>
      </c>
      <c r="B507" s="497" t="s">
        <v>14</v>
      </c>
      <c r="C507" s="498" t="s">
        <v>15</v>
      </c>
      <c r="D507" s="407" t="s">
        <v>289</v>
      </c>
      <c r="E507" s="407">
        <v>75</v>
      </c>
      <c r="F507" s="499" t="s">
        <v>15</v>
      </c>
      <c r="G507" s="409" t="s">
        <v>289</v>
      </c>
      <c r="H507" s="410">
        <v>75</v>
      </c>
      <c r="I507" s="410">
        <f>'СМР Приняты СК П7'!I507</f>
        <v>0.36</v>
      </c>
      <c r="J507" s="410"/>
      <c r="K507" s="410" t="s">
        <v>289</v>
      </c>
      <c r="L507" s="410"/>
      <c r="M507" s="410"/>
      <c r="N507" s="410"/>
      <c r="O507" s="410"/>
      <c r="P507" s="410"/>
      <c r="Q507" s="410"/>
      <c r="R507" s="410"/>
      <c r="S507" s="410"/>
      <c r="T507" s="410"/>
      <c r="U507" s="410"/>
      <c r="V507" s="410"/>
      <c r="W507" s="410"/>
      <c r="X507" s="410"/>
      <c r="Y507" s="410"/>
      <c r="Z507" s="411">
        <f t="shared" si="79"/>
        <v>0</v>
      </c>
      <c r="AA507" s="412">
        <f t="shared" si="74"/>
        <v>75</v>
      </c>
      <c r="AB507" s="413">
        <f t="shared" ref="AB507:AB510" si="85">E507-Z507</f>
        <v>75</v>
      </c>
      <c r="AC507" s="414" t="s">
        <v>414</v>
      </c>
      <c r="AD507" s="695">
        <f t="shared" si="76"/>
        <v>0</v>
      </c>
      <c r="AE507" s="474">
        <f t="shared" si="77"/>
        <v>0</v>
      </c>
      <c r="AF507" s="475">
        <f t="shared" si="78"/>
        <v>0</v>
      </c>
      <c r="AG507" s="487"/>
      <c r="AH507" s="488"/>
      <c r="AI507" s="488"/>
      <c r="AJ507" s="488"/>
      <c r="AK507" s="488"/>
      <c r="AL507" s="488"/>
      <c r="AM507" s="488"/>
      <c r="AN507" s="488"/>
      <c r="AO507" s="488"/>
      <c r="AP507" s="488"/>
      <c r="AQ507" s="488"/>
      <c r="AR507" s="488"/>
      <c r="AS507" s="488"/>
      <c r="AT507" s="488"/>
      <c r="AU507" s="488"/>
      <c r="AV507" s="488"/>
      <c r="AW507" s="488"/>
      <c r="AX507" s="488"/>
      <c r="AY507" s="488"/>
      <c r="AZ507" s="488"/>
      <c r="BA507" s="488"/>
      <c r="BB507" s="488"/>
      <c r="BC507" s="488"/>
      <c r="BD507" s="488"/>
      <c r="BE507" s="488"/>
      <c r="BF507" s="488"/>
      <c r="BG507" s="488"/>
    </row>
    <row r="508" spans="1:59" ht="30">
      <c r="A508" s="405">
        <f t="shared" si="75"/>
        <v>489</v>
      </c>
      <c r="B508" s="497" t="s">
        <v>18</v>
      </c>
      <c r="C508" s="498" t="s">
        <v>19</v>
      </c>
      <c r="D508" s="407" t="s">
        <v>289</v>
      </c>
      <c r="E508" s="407">
        <v>0.05</v>
      </c>
      <c r="F508" s="499" t="s">
        <v>19</v>
      </c>
      <c r="G508" s="409" t="s">
        <v>289</v>
      </c>
      <c r="H508" s="410">
        <v>0.05</v>
      </c>
      <c r="I508" s="410">
        <f>'СМР Приняты СК П7'!I508</f>
        <v>0.17</v>
      </c>
      <c r="J508" s="418" t="s">
        <v>505</v>
      </c>
      <c r="K508" s="418" t="s">
        <v>651</v>
      </c>
      <c r="L508" s="418"/>
      <c r="M508" s="410"/>
      <c r="N508" s="410">
        <v>58.5</v>
      </c>
      <c r="O508" s="410"/>
      <c r="P508" s="410">
        <v>36.56</v>
      </c>
      <c r="Q508" s="456">
        <v>108.16800000000001</v>
      </c>
      <c r="R508" s="410"/>
      <c r="S508" s="410"/>
      <c r="T508" s="410"/>
      <c r="U508" s="410"/>
      <c r="V508" s="410"/>
      <c r="W508" s="410"/>
      <c r="X508" s="410"/>
      <c r="Y508" s="410"/>
      <c r="Z508" s="411">
        <f t="shared" si="79"/>
        <v>203.22800000000001</v>
      </c>
      <c r="AA508" s="412">
        <f t="shared" si="74"/>
        <v>-203.178</v>
      </c>
      <c r="AB508" s="413">
        <f t="shared" si="85"/>
        <v>-203.178</v>
      </c>
      <c r="AC508" s="414" t="s">
        <v>414</v>
      </c>
      <c r="AD508" s="695">
        <f t="shared" si="76"/>
        <v>0</v>
      </c>
      <c r="AE508" s="474">
        <f t="shared" si="77"/>
        <v>0</v>
      </c>
      <c r="AF508" s="475">
        <f t="shared" si="78"/>
        <v>203.22800000000001</v>
      </c>
      <c r="AG508" s="487"/>
      <c r="AH508" s="488"/>
      <c r="AI508" s="488"/>
      <c r="AJ508" s="488"/>
      <c r="AK508" s="488"/>
      <c r="AL508" s="488"/>
      <c r="AM508" s="488"/>
      <c r="AN508" s="488"/>
      <c r="AO508" s="488"/>
      <c r="AP508" s="488"/>
      <c r="AQ508" s="488"/>
      <c r="AR508" s="488"/>
      <c r="AS508" s="488"/>
      <c r="AT508" s="488"/>
      <c r="AU508" s="488"/>
      <c r="AV508" s="488"/>
      <c r="AW508" s="488"/>
      <c r="AX508" s="488"/>
      <c r="AY508" s="488"/>
      <c r="AZ508" s="488"/>
      <c r="BA508" s="488"/>
      <c r="BB508" s="488"/>
      <c r="BC508" s="488"/>
      <c r="BD508" s="488"/>
      <c r="BE508" s="488"/>
      <c r="BF508" s="488"/>
      <c r="BG508" s="488"/>
    </row>
    <row r="509" spans="1:59" ht="60">
      <c r="A509" s="405">
        <f t="shared" si="75"/>
        <v>490</v>
      </c>
      <c r="B509" s="497" t="s">
        <v>58</v>
      </c>
      <c r="C509" s="498" t="s">
        <v>59</v>
      </c>
      <c r="D509" s="407" t="s">
        <v>289</v>
      </c>
      <c r="E509" s="407">
        <v>2.5</v>
      </c>
      <c r="F509" s="499" t="s">
        <v>59</v>
      </c>
      <c r="G509" s="409" t="s">
        <v>289</v>
      </c>
      <c r="H509" s="410">
        <v>2.5</v>
      </c>
      <c r="I509" s="410">
        <f>'СМР Приняты СК П7'!I509</f>
        <v>0.17</v>
      </c>
      <c r="J509" s="418" t="s">
        <v>505</v>
      </c>
      <c r="K509" s="418" t="s">
        <v>651</v>
      </c>
      <c r="L509" s="418">
        <v>8.2500000000000018E-2</v>
      </c>
      <c r="M509" s="410"/>
      <c r="N509" s="410"/>
      <c r="O509" s="410"/>
      <c r="P509" s="410">
        <v>0.53</v>
      </c>
      <c r="Q509" s="410"/>
      <c r="R509" s="410"/>
      <c r="S509" s="410"/>
      <c r="T509" s="410"/>
      <c r="U509" s="410"/>
      <c r="V509" s="410"/>
      <c r="W509" s="410"/>
      <c r="X509" s="410"/>
      <c r="Y509" s="410"/>
      <c r="Z509" s="411">
        <f t="shared" si="79"/>
        <v>0.53</v>
      </c>
      <c r="AA509" s="412">
        <f t="shared" si="74"/>
        <v>1.97</v>
      </c>
      <c r="AB509" s="413">
        <f t="shared" si="85"/>
        <v>1.97</v>
      </c>
      <c r="AC509" s="414" t="s">
        <v>414</v>
      </c>
      <c r="AD509" s="695">
        <f t="shared" si="76"/>
        <v>0</v>
      </c>
      <c r="AE509" s="474">
        <f t="shared" si="77"/>
        <v>0</v>
      </c>
      <c r="AF509" s="475">
        <f t="shared" si="78"/>
        <v>0.53</v>
      </c>
      <c r="AG509" s="487"/>
      <c r="AH509" s="488"/>
      <c r="AI509" s="488"/>
      <c r="AJ509" s="488"/>
      <c r="AK509" s="488"/>
      <c r="AL509" s="488"/>
      <c r="AM509" s="488"/>
      <c r="AN509" s="488"/>
      <c r="AO509" s="488"/>
      <c r="AP509" s="488"/>
      <c r="AQ509" s="488"/>
      <c r="AR509" s="488"/>
      <c r="AS509" s="488"/>
      <c r="AT509" s="488"/>
      <c r="AU509" s="488"/>
      <c r="AV509" s="488"/>
      <c r="AW509" s="488"/>
      <c r="AX509" s="488"/>
      <c r="AY509" s="488"/>
      <c r="AZ509" s="488"/>
      <c r="BA509" s="488"/>
      <c r="BB509" s="488"/>
      <c r="BC509" s="488"/>
      <c r="BD509" s="488"/>
      <c r="BE509" s="488"/>
      <c r="BF509" s="488"/>
      <c r="BG509" s="488"/>
    </row>
    <row r="510" spans="1:59" ht="30">
      <c r="A510" s="405">
        <f t="shared" si="75"/>
        <v>491</v>
      </c>
      <c r="B510" s="497" t="s">
        <v>62</v>
      </c>
      <c r="C510" s="498" t="s">
        <v>63</v>
      </c>
      <c r="D510" s="407" t="s">
        <v>289</v>
      </c>
      <c r="E510" s="407">
        <v>60</v>
      </c>
      <c r="F510" s="499" t="s">
        <v>63</v>
      </c>
      <c r="G510" s="409" t="s">
        <v>289</v>
      </c>
      <c r="H510" s="410">
        <v>60</v>
      </c>
      <c r="I510" s="410">
        <f>'СМР Приняты СК П7'!I510</f>
        <v>0.17</v>
      </c>
      <c r="J510" s="410"/>
      <c r="K510" s="410" t="s">
        <v>289</v>
      </c>
      <c r="L510" s="410">
        <v>4.125</v>
      </c>
      <c r="M510" s="410"/>
      <c r="N510" s="410">
        <v>6.43</v>
      </c>
      <c r="O510" s="410"/>
      <c r="P510" s="410"/>
      <c r="Q510" s="410">
        <v>35.112000000000002</v>
      </c>
      <c r="R510" s="410"/>
      <c r="S510" s="410"/>
      <c r="T510" s="410"/>
      <c r="U510" s="410"/>
      <c r="V510" s="410"/>
      <c r="W510" s="410"/>
      <c r="X510" s="410"/>
      <c r="Y510" s="410"/>
      <c r="Z510" s="411">
        <f t="shared" si="79"/>
        <v>41.542000000000002</v>
      </c>
      <c r="AA510" s="412">
        <f t="shared" ref="AA510" si="86">H510-Z510</f>
        <v>18.457999999999998</v>
      </c>
      <c r="AB510" s="413">
        <f t="shared" si="85"/>
        <v>18.457999999999998</v>
      </c>
      <c r="AC510" s="414" t="s">
        <v>414</v>
      </c>
      <c r="AD510" s="695">
        <f t="shared" si="76"/>
        <v>0</v>
      </c>
      <c r="AE510" s="474">
        <f t="shared" si="77"/>
        <v>0</v>
      </c>
      <c r="AF510" s="475">
        <f t="shared" si="78"/>
        <v>41.542000000000002</v>
      </c>
      <c r="AG510" s="487"/>
      <c r="AH510" s="488"/>
      <c r="AI510" s="488"/>
      <c r="AJ510" s="488"/>
      <c r="AK510" s="488"/>
      <c r="AL510" s="488"/>
      <c r="AM510" s="488"/>
      <c r="AN510" s="488"/>
      <c r="AO510" s="488"/>
      <c r="AP510" s="488"/>
      <c r="AQ510" s="488"/>
      <c r="AR510" s="488"/>
      <c r="AS510" s="488"/>
      <c r="AT510" s="488"/>
      <c r="AU510" s="488"/>
      <c r="AV510" s="488"/>
      <c r="AW510" s="488"/>
      <c r="AX510" s="488"/>
      <c r="AY510" s="488"/>
      <c r="AZ510" s="488"/>
      <c r="BA510" s="488"/>
      <c r="BB510" s="488"/>
      <c r="BC510" s="488"/>
      <c r="BD510" s="488"/>
      <c r="BE510" s="488"/>
      <c r="BF510" s="488"/>
      <c r="BG510" s="488"/>
    </row>
    <row r="511" spans="1:59">
      <c r="A511" s="457">
        <f t="shared" si="75"/>
        <v>492</v>
      </c>
      <c r="B511" s="501"/>
      <c r="C511" s="502"/>
      <c r="D511" s="423"/>
      <c r="E511" s="458"/>
      <c r="F511" s="503" t="s">
        <v>386</v>
      </c>
      <c r="G511" s="424"/>
      <c r="H511" s="425"/>
      <c r="I511" s="425"/>
      <c r="J511" s="425"/>
      <c r="K511" s="425"/>
      <c r="L511" s="425"/>
      <c r="M511" s="425"/>
      <c r="N511" s="425">
        <v>52.07</v>
      </c>
      <c r="O511" s="425"/>
      <c r="P511" s="425">
        <v>42.999999999999993</v>
      </c>
      <c r="Q511" s="425">
        <v>44.22</v>
      </c>
      <c r="R511" s="425"/>
      <c r="S511" s="425"/>
      <c r="T511" s="425"/>
      <c r="U511" s="425"/>
      <c r="V511" s="425"/>
      <c r="W511" s="425"/>
      <c r="X511" s="425"/>
      <c r="Y511" s="425"/>
      <c r="Z511" s="459"/>
      <c r="AA511" s="460"/>
      <c r="AB511" s="461"/>
      <c r="AC511" s="428"/>
      <c r="AD511" s="697">
        <f t="shared" si="76"/>
        <v>0</v>
      </c>
      <c r="AE511" s="476"/>
      <c r="AF511" s="477"/>
      <c r="AG511" s="485"/>
      <c r="AH511" s="486"/>
      <c r="AI511" s="486"/>
      <c r="AJ511" s="486"/>
      <c r="AK511" s="486"/>
      <c r="AL511" s="486"/>
      <c r="AM511" s="486"/>
      <c r="AN511" s="486"/>
      <c r="AO511" s="486"/>
      <c r="AP511" s="486"/>
      <c r="AQ511" s="486"/>
      <c r="AR511" s="486"/>
      <c r="AS511" s="486"/>
      <c r="AT511" s="486"/>
      <c r="AU511" s="486"/>
      <c r="AV511" s="486"/>
      <c r="AW511" s="486"/>
      <c r="AX511" s="486"/>
      <c r="AY511" s="486"/>
      <c r="AZ511" s="486"/>
      <c r="BA511" s="486"/>
      <c r="BB511" s="486"/>
      <c r="BC511" s="486"/>
      <c r="BD511" s="486"/>
      <c r="BE511" s="486"/>
      <c r="BF511" s="486"/>
      <c r="BG511" s="486"/>
    </row>
    <row r="512" spans="1:59" ht="30">
      <c r="A512" s="405">
        <f t="shared" si="75"/>
        <v>493</v>
      </c>
      <c r="B512" s="497"/>
      <c r="C512" s="497"/>
      <c r="D512" s="462"/>
      <c r="E512" s="463"/>
      <c r="F512" s="505" t="s">
        <v>396</v>
      </c>
      <c r="G512" s="464" t="s">
        <v>294</v>
      </c>
      <c r="H512" s="465">
        <v>0</v>
      </c>
      <c r="I512" s="465">
        <f>'СМР Приняты СК П7'!I512</f>
        <v>0</v>
      </c>
      <c r="J512" s="465"/>
      <c r="K512" s="465" t="s">
        <v>294</v>
      </c>
      <c r="L512" s="465"/>
      <c r="M512" s="465"/>
      <c r="N512" s="465"/>
      <c r="O512" s="465"/>
      <c r="P512" s="465"/>
      <c r="Q512" s="465"/>
      <c r="R512" s="465"/>
      <c r="S512" s="465"/>
      <c r="T512" s="465"/>
      <c r="U512" s="465"/>
      <c r="V512" s="465"/>
      <c r="W512" s="465"/>
      <c r="X512" s="465"/>
      <c r="Y512" s="465"/>
      <c r="Z512" s="466">
        <f t="shared" si="79"/>
        <v>0</v>
      </c>
      <c r="AA512" s="420">
        <f t="shared" ref="AA512:AA513" si="87">H512-Z512</f>
        <v>0</v>
      </c>
      <c r="AB512" s="413">
        <f t="shared" ref="AB512:AB513" si="88">E512-Z512</f>
        <v>0</v>
      </c>
      <c r="AC512" s="421"/>
      <c r="AD512" s="696">
        <f t="shared" si="76"/>
        <v>0</v>
      </c>
      <c r="AE512" s="474">
        <f t="shared" si="77"/>
        <v>0</v>
      </c>
      <c r="AF512" s="475">
        <f t="shared" si="78"/>
        <v>0</v>
      </c>
      <c r="AG512" s="487"/>
      <c r="AH512" s="488"/>
      <c r="AI512" s="488"/>
      <c r="AJ512" s="488"/>
      <c r="AK512" s="488"/>
      <c r="AL512" s="488"/>
      <c r="AM512" s="488"/>
      <c r="AN512" s="488"/>
      <c r="AO512" s="488"/>
      <c r="AP512" s="488"/>
      <c r="AQ512" s="488"/>
      <c r="AR512" s="488"/>
      <c r="AS512" s="488"/>
      <c r="AT512" s="488"/>
      <c r="AU512" s="488"/>
      <c r="AV512" s="488"/>
      <c r="AW512" s="488"/>
      <c r="AX512" s="488"/>
      <c r="AY512" s="488"/>
      <c r="AZ512" s="488"/>
      <c r="BA512" s="488"/>
      <c r="BB512" s="488"/>
      <c r="BC512" s="488"/>
      <c r="BD512" s="488"/>
      <c r="BE512" s="488"/>
      <c r="BF512" s="488"/>
      <c r="BG512" s="488"/>
    </row>
    <row r="513" spans="1:59" ht="30.75" thickBot="1">
      <c r="A513" s="467">
        <f t="shared" si="75"/>
        <v>494</v>
      </c>
      <c r="B513" s="506"/>
      <c r="C513" s="506"/>
      <c r="D513" s="468"/>
      <c r="E513" s="469"/>
      <c r="F513" s="507" t="s">
        <v>404</v>
      </c>
      <c r="G513" s="470" t="s">
        <v>291</v>
      </c>
      <c r="H513" s="471">
        <v>0</v>
      </c>
      <c r="I513" s="471">
        <f>'СМР Приняты СК П7'!I513</f>
        <v>0</v>
      </c>
      <c r="J513" s="471"/>
      <c r="K513" s="471" t="s">
        <v>291</v>
      </c>
      <c r="L513" s="471"/>
      <c r="M513" s="471"/>
      <c r="N513" s="471">
        <v>4</v>
      </c>
      <c r="O513" s="471"/>
      <c r="P513" s="471"/>
      <c r="Q513" s="471"/>
      <c r="R513" s="471"/>
      <c r="S513" s="471"/>
      <c r="T513" s="471"/>
      <c r="U513" s="471"/>
      <c r="V513" s="471"/>
      <c r="W513" s="471"/>
      <c r="X513" s="471"/>
      <c r="Y513" s="471"/>
      <c r="Z513" s="472">
        <f t="shared" si="79"/>
        <v>4</v>
      </c>
      <c r="AA513" s="420">
        <f t="shared" si="87"/>
        <v>-4</v>
      </c>
      <c r="AB513" s="413">
        <f t="shared" si="88"/>
        <v>-4</v>
      </c>
      <c r="AC513" s="421"/>
      <c r="AD513" s="705">
        <f t="shared" si="76"/>
        <v>0</v>
      </c>
      <c r="AE513" s="483">
        <f t="shared" si="77"/>
        <v>0</v>
      </c>
      <c r="AF513" s="484">
        <f t="shared" si="78"/>
        <v>4</v>
      </c>
      <c r="AG513" s="487"/>
      <c r="AH513" s="488"/>
      <c r="AI513" s="488"/>
      <c r="AJ513" s="488"/>
      <c r="AK513" s="488"/>
      <c r="AL513" s="488"/>
      <c r="AM513" s="488"/>
      <c r="AN513" s="488"/>
      <c r="AO513" s="488"/>
      <c r="AP513" s="488"/>
      <c r="AQ513" s="488"/>
      <c r="AR513" s="488"/>
      <c r="AS513" s="488"/>
      <c r="AT513" s="488"/>
      <c r="AU513" s="488"/>
      <c r="AV513" s="488"/>
      <c r="AW513" s="488"/>
      <c r="AX513" s="488"/>
      <c r="AY513" s="488"/>
      <c r="AZ513" s="488"/>
      <c r="BA513" s="488"/>
      <c r="BB513" s="488"/>
      <c r="BC513" s="488"/>
      <c r="BD513" s="488"/>
      <c r="BE513" s="488"/>
      <c r="BF513" s="488"/>
      <c r="BG513" s="488"/>
    </row>
    <row r="514" spans="1:59">
      <c r="O514" s="2">
        <v>200</v>
      </c>
    </row>
  </sheetData>
  <autoFilter ref="A4:BG513"/>
  <mergeCells count="8">
    <mergeCell ref="BC2:BG2"/>
    <mergeCell ref="AC164:AC170"/>
    <mergeCell ref="AC172:AC178"/>
    <mergeCell ref="AG2:AJ2"/>
    <mergeCell ref="AK2:AO2"/>
    <mergeCell ref="AP2:AS2"/>
    <mergeCell ref="AT2:AW2"/>
    <mergeCell ref="AX2:BB2"/>
  </mergeCells>
  <pageMargins left="0" right="0" top="0" bottom="0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BG514"/>
  <sheetViews>
    <sheetView topLeftCell="B1" zoomScale="70" zoomScaleNormal="70" workbookViewId="0">
      <pane ySplit="4" topLeftCell="A5" activePane="bottomLeft" state="frozen"/>
      <selection activeCell="B1" sqref="B1"/>
      <selection pane="bottomLeft" activeCell="Z10" sqref="Z10"/>
    </sheetView>
  </sheetViews>
  <sheetFormatPr defaultRowHeight="15.75" outlineLevelRow="1" outlineLevelCol="1"/>
  <cols>
    <col min="1" max="1" width="5.7109375" style="1" hidden="1" customWidth="1" outlineLevel="1"/>
    <col min="2" max="2" width="19.85546875" style="1" customWidth="1" collapsed="1"/>
    <col min="3" max="3" width="52.85546875" style="1" hidden="1" customWidth="1" outlineLevel="1"/>
    <col min="4" max="4" width="6.140625" style="2" hidden="1" customWidth="1" outlineLevel="1"/>
    <col min="5" max="5" width="9" style="2" hidden="1" customWidth="1" outlineLevel="1"/>
    <col min="6" max="6" width="52.85546875" style="1" customWidth="1" collapsed="1"/>
    <col min="7" max="7" width="6.140625" style="2" customWidth="1"/>
    <col min="8" max="8" width="14.28515625" style="2" customWidth="1"/>
    <col min="9" max="9" width="14.28515625" style="2" hidden="1" customWidth="1" outlineLevel="1"/>
    <col min="10" max="10" width="52.85546875" style="2" hidden="1" customWidth="1" outlineLevel="1"/>
    <col min="11" max="11" width="7.140625" style="2" hidden="1" customWidth="1" outlineLevel="1"/>
    <col min="12" max="12" width="10.85546875" style="2" hidden="1" customWidth="1" outlineLevel="1"/>
    <col min="13" max="25" width="9" style="2" hidden="1" customWidth="1" outlineLevel="1"/>
    <col min="26" max="26" width="14.28515625" style="2" customWidth="1" collapsed="1"/>
    <col min="27" max="28" width="11.85546875" style="2" hidden="1" customWidth="1" outlineLevel="1"/>
    <col min="29" max="29" width="59.85546875" style="1" hidden="1" customWidth="1" outlineLevel="1"/>
    <col min="30" max="30" width="14.28515625" style="1" hidden="1" customWidth="1" outlineLevel="1"/>
    <col min="31" max="31" width="14.28515625" style="1" customWidth="1" collapsed="1"/>
    <col min="32" max="32" width="14.28515625" style="1" customWidth="1"/>
    <col min="33" max="59" width="9.7109375" style="1" customWidth="1"/>
    <col min="60" max="16384" width="9.140625" style="1"/>
  </cols>
  <sheetData>
    <row r="1" spans="1:59" ht="18.75" customHeight="1">
      <c r="A1" s="605"/>
      <c r="B1" s="605" t="s">
        <v>1</v>
      </c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5"/>
      <c r="P1" s="605"/>
      <c r="Q1" s="605"/>
      <c r="R1" s="605"/>
      <c r="S1" s="605"/>
      <c r="T1" s="605"/>
      <c r="U1" s="605"/>
      <c r="V1" s="605"/>
      <c r="W1" s="605"/>
      <c r="X1" s="605"/>
      <c r="Y1" s="605"/>
      <c r="Z1" s="605"/>
      <c r="AA1" s="605"/>
      <c r="AB1" s="605"/>
      <c r="AC1" s="605"/>
      <c r="AD1" s="605"/>
      <c r="AE1" s="606"/>
      <c r="AF1" s="606"/>
    </row>
    <row r="2" spans="1:59">
      <c r="A2" s="510"/>
      <c r="B2" s="510" t="s">
        <v>1123</v>
      </c>
      <c r="C2" s="510"/>
      <c r="D2" s="511"/>
      <c r="E2" s="511"/>
      <c r="F2" s="510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0"/>
      <c r="AD2" s="510"/>
      <c r="AE2" s="606"/>
      <c r="AF2" s="606"/>
      <c r="AG2" s="731">
        <v>45383</v>
      </c>
      <c r="AH2" s="732"/>
      <c r="AI2" s="732"/>
      <c r="AJ2" s="732"/>
      <c r="AK2" s="731">
        <v>45413</v>
      </c>
      <c r="AL2" s="732"/>
      <c r="AM2" s="732"/>
      <c r="AN2" s="732"/>
      <c r="AO2" s="732"/>
      <c r="AP2" s="731">
        <v>45444</v>
      </c>
      <c r="AQ2" s="732"/>
      <c r="AR2" s="732"/>
      <c r="AS2" s="732"/>
      <c r="AT2" s="731">
        <v>45474</v>
      </c>
      <c r="AU2" s="732"/>
      <c r="AV2" s="732"/>
      <c r="AW2" s="732"/>
      <c r="AX2" s="731">
        <v>45505</v>
      </c>
      <c r="AY2" s="732"/>
      <c r="AZ2" s="732"/>
      <c r="BA2" s="732"/>
      <c r="BB2" s="732"/>
      <c r="BC2" s="731">
        <v>45536</v>
      </c>
      <c r="BD2" s="732"/>
      <c r="BE2" s="732"/>
      <c r="BF2" s="732"/>
      <c r="BG2" s="732"/>
    </row>
    <row r="3" spans="1:59" ht="16.5" thickBot="1">
      <c r="A3" s="379"/>
      <c r="B3" s="380"/>
      <c r="C3" s="381"/>
      <c r="D3" s="382"/>
      <c r="E3" s="383"/>
      <c r="F3" s="381"/>
      <c r="G3" s="382"/>
      <c r="H3" s="383"/>
      <c r="I3" s="383"/>
      <c r="J3" s="383"/>
      <c r="K3" s="382"/>
      <c r="L3" s="383"/>
      <c r="M3" s="383"/>
      <c r="N3" s="383"/>
      <c r="O3" s="383"/>
      <c r="P3" s="383"/>
      <c r="Q3" s="383"/>
      <c r="R3" s="383"/>
      <c r="S3" s="383"/>
      <c r="T3" s="383"/>
      <c r="U3" s="383"/>
      <c r="V3" s="383"/>
      <c r="W3" s="383"/>
      <c r="X3" s="383"/>
      <c r="Y3" s="383"/>
      <c r="Z3" s="383"/>
      <c r="AA3" s="384"/>
      <c r="AB3" s="384"/>
      <c r="AC3" s="378"/>
      <c r="AD3" s="378"/>
      <c r="AE3" s="378"/>
      <c r="AF3" s="378"/>
      <c r="AG3" s="371" t="s">
        <v>1085</v>
      </c>
      <c r="AH3" s="371" t="s">
        <v>1086</v>
      </c>
      <c r="AI3" s="371" t="s">
        <v>1087</v>
      </c>
      <c r="AJ3" s="371" t="s">
        <v>1088</v>
      </c>
      <c r="AK3" s="371" t="s">
        <v>1089</v>
      </c>
      <c r="AL3" s="371" t="s">
        <v>1090</v>
      </c>
      <c r="AM3" s="371" t="s">
        <v>1091</v>
      </c>
      <c r="AN3" s="371" t="s">
        <v>1092</v>
      </c>
      <c r="AO3" s="371" t="s">
        <v>1093</v>
      </c>
      <c r="AP3" s="371" t="s">
        <v>1094</v>
      </c>
      <c r="AQ3" s="371" t="s">
        <v>1095</v>
      </c>
      <c r="AR3" s="371" t="s">
        <v>1096</v>
      </c>
      <c r="AS3" s="371" t="s">
        <v>1097</v>
      </c>
      <c r="AT3" s="371" t="s">
        <v>1098</v>
      </c>
      <c r="AU3" s="371" t="s">
        <v>1099</v>
      </c>
      <c r="AV3" s="371" t="s">
        <v>1100</v>
      </c>
      <c r="AW3" s="371" t="s">
        <v>1101</v>
      </c>
      <c r="AX3" s="371" t="s">
        <v>1102</v>
      </c>
      <c r="AY3" s="371" t="s">
        <v>1103</v>
      </c>
      <c r="AZ3" s="371" t="s">
        <v>1104</v>
      </c>
      <c r="BA3" s="371" t="s">
        <v>1105</v>
      </c>
      <c r="BB3" s="371" t="s">
        <v>1106</v>
      </c>
      <c r="BC3" s="371" t="s">
        <v>1107</v>
      </c>
      <c r="BD3" s="371" t="s">
        <v>1108</v>
      </c>
      <c r="BE3" s="371" t="s">
        <v>1109</v>
      </c>
      <c r="BF3" s="371" t="s">
        <v>1110</v>
      </c>
      <c r="BG3" s="371" t="s">
        <v>1114</v>
      </c>
    </row>
    <row r="4" spans="1:59" ht="45" customHeight="1">
      <c r="A4" s="385" t="s">
        <v>0</v>
      </c>
      <c r="B4" s="386" t="s">
        <v>7</v>
      </c>
      <c r="C4" s="386" t="s">
        <v>1004</v>
      </c>
      <c r="D4" s="386" t="s">
        <v>2</v>
      </c>
      <c r="E4" s="387" t="s">
        <v>1022</v>
      </c>
      <c r="F4" s="388" t="s">
        <v>1005</v>
      </c>
      <c r="G4" s="386" t="s">
        <v>2</v>
      </c>
      <c r="H4" s="389" t="s">
        <v>288</v>
      </c>
      <c r="I4" s="394" t="s">
        <v>1136</v>
      </c>
      <c r="J4" s="390" t="s">
        <v>506</v>
      </c>
      <c r="K4" s="386" t="s">
        <v>2</v>
      </c>
      <c r="L4" s="390" t="s">
        <v>507</v>
      </c>
      <c r="M4" s="391" t="s">
        <v>385</v>
      </c>
      <c r="N4" s="392" t="s">
        <v>432</v>
      </c>
      <c r="O4" s="392" t="s">
        <v>434</v>
      </c>
      <c r="P4" s="392" t="s">
        <v>433</v>
      </c>
      <c r="Q4" s="392" t="s">
        <v>435</v>
      </c>
      <c r="R4" s="392" t="s">
        <v>436</v>
      </c>
      <c r="S4" s="392" t="s">
        <v>437</v>
      </c>
      <c r="T4" s="392" t="s">
        <v>438</v>
      </c>
      <c r="U4" s="392" t="s">
        <v>439</v>
      </c>
      <c r="V4" s="392" t="s">
        <v>440</v>
      </c>
      <c r="W4" s="392" t="s">
        <v>441</v>
      </c>
      <c r="X4" s="392" t="s">
        <v>442</v>
      </c>
      <c r="Y4" s="387" t="s">
        <v>443</v>
      </c>
      <c r="Z4" s="393" t="s">
        <v>649</v>
      </c>
      <c r="AA4" s="394" t="s">
        <v>1021</v>
      </c>
      <c r="AB4" s="390" t="s">
        <v>1020</v>
      </c>
      <c r="AC4" s="395" t="s">
        <v>464</v>
      </c>
      <c r="AD4" s="626" t="s">
        <v>1184</v>
      </c>
      <c r="AE4" s="508" t="s">
        <v>1121</v>
      </c>
      <c r="AF4" s="509" t="s">
        <v>1122</v>
      </c>
      <c r="AG4" s="377">
        <v>45383</v>
      </c>
      <c r="AH4" s="376">
        <v>45390</v>
      </c>
      <c r="AI4" s="376">
        <v>45397</v>
      </c>
      <c r="AJ4" s="376">
        <v>45404</v>
      </c>
      <c r="AK4" s="376">
        <v>45411</v>
      </c>
      <c r="AL4" s="376">
        <v>45418</v>
      </c>
      <c r="AM4" s="376">
        <v>45425</v>
      </c>
      <c r="AN4" s="376">
        <v>45432</v>
      </c>
      <c r="AO4" s="376">
        <v>45439</v>
      </c>
      <c r="AP4" s="376">
        <v>45446</v>
      </c>
      <c r="AQ4" s="376">
        <v>45453</v>
      </c>
      <c r="AR4" s="376">
        <v>45460</v>
      </c>
      <c r="AS4" s="376">
        <v>45467</v>
      </c>
      <c r="AT4" s="376">
        <v>45474</v>
      </c>
      <c r="AU4" s="376">
        <v>45481</v>
      </c>
      <c r="AV4" s="376">
        <v>45488</v>
      </c>
      <c r="AW4" s="376">
        <v>45495</v>
      </c>
      <c r="AX4" s="376">
        <v>45502</v>
      </c>
      <c r="AY4" s="376">
        <v>45509</v>
      </c>
      <c r="AZ4" s="376">
        <v>45516</v>
      </c>
      <c r="BA4" s="376">
        <v>45523</v>
      </c>
      <c r="BB4" s="376">
        <v>45530</v>
      </c>
      <c r="BC4" s="376">
        <v>45537</v>
      </c>
      <c r="BD4" s="376">
        <v>45544</v>
      </c>
      <c r="BE4" s="376">
        <v>45551</v>
      </c>
      <c r="BF4" s="376">
        <v>45558</v>
      </c>
      <c r="BG4" s="376">
        <v>45565</v>
      </c>
    </row>
    <row r="5" spans="1:59" s="65" customFormat="1">
      <c r="A5" s="397">
        <v>1</v>
      </c>
      <c r="B5" s="398"/>
      <c r="C5" s="399" t="s">
        <v>22</v>
      </c>
      <c r="D5" s="398"/>
      <c r="E5" s="398"/>
      <c r="F5" s="399" t="s">
        <v>22</v>
      </c>
      <c r="G5" s="398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98"/>
      <c r="S5" s="398"/>
      <c r="T5" s="398"/>
      <c r="U5" s="398"/>
      <c r="V5" s="398"/>
      <c r="W5" s="398"/>
      <c r="X5" s="398"/>
      <c r="Y5" s="398"/>
      <c r="Z5" s="400"/>
      <c r="AA5" s="401"/>
      <c r="AB5" s="398"/>
      <c r="AC5" s="402"/>
      <c r="AD5" s="662"/>
      <c r="AE5" s="403"/>
      <c r="AF5" s="404"/>
      <c r="AG5" s="485"/>
      <c r="AH5" s="486"/>
      <c r="AI5" s="486"/>
      <c r="AJ5" s="486"/>
      <c r="AK5" s="486"/>
      <c r="AL5" s="486"/>
      <c r="AM5" s="486"/>
      <c r="AN5" s="486"/>
      <c r="AO5" s="486"/>
      <c r="AP5" s="486"/>
      <c r="AQ5" s="486"/>
      <c r="AR5" s="486"/>
      <c r="AS5" s="486"/>
      <c r="AT5" s="486"/>
      <c r="AU5" s="486"/>
      <c r="AV5" s="486"/>
      <c r="AW5" s="486"/>
      <c r="AX5" s="486"/>
      <c r="AY5" s="486"/>
      <c r="AZ5" s="486"/>
      <c r="BA5" s="486"/>
      <c r="BB5" s="486"/>
      <c r="BC5" s="486"/>
      <c r="BD5" s="486"/>
      <c r="BE5" s="486"/>
      <c r="BF5" s="486"/>
      <c r="BG5" s="486"/>
    </row>
    <row r="6" spans="1:59" ht="30">
      <c r="A6" s="405">
        <f>A5+1</f>
        <v>2</v>
      </c>
      <c r="B6" s="497" t="s">
        <v>8</v>
      </c>
      <c r="C6" s="498" t="s">
        <v>3</v>
      </c>
      <c r="D6" s="407" t="s">
        <v>289</v>
      </c>
      <c r="E6" s="407">
        <v>83.4</v>
      </c>
      <c r="F6" s="499" t="s">
        <v>3</v>
      </c>
      <c r="G6" s="409" t="s">
        <v>289</v>
      </c>
      <c r="H6" s="410">
        <v>83.4</v>
      </c>
      <c r="I6" s="410">
        <f>'СМР Приняты СК П7'!I6</f>
        <v>0.55000000000000004</v>
      </c>
      <c r="J6" s="410"/>
      <c r="K6" s="410" t="s">
        <v>289</v>
      </c>
      <c r="L6" s="410"/>
      <c r="M6" s="410">
        <v>51.98</v>
      </c>
      <c r="N6" s="410">
        <v>10</v>
      </c>
      <c r="O6" s="410">
        <v>19.399999999999999</v>
      </c>
      <c r="P6" s="410"/>
      <c r="Q6" s="410"/>
      <c r="R6" s="410"/>
      <c r="S6" s="410"/>
      <c r="T6" s="410"/>
      <c r="U6" s="410"/>
      <c r="V6" s="410"/>
      <c r="W6" s="410"/>
      <c r="X6" s="410"/>
      <c r="Y6" s="410"/>
      <c r="Z6" s="411">
        <f>SUM(M6:Y6)</f>
        <v>81.38</v>
      </c>
      <c r="AA6" s="412">
        <f>H6-Z6</f>
        <v>2.0200000000000102</v>
      </c>
      <c r="AB6" s="413">
        <f>E6-Z6</f>
        <v>2.0200000000000102</v>
      </c>
      <c r="AC6" s="414" t="s">
        <v>410</v>
      </c>
      <c r="AD6" s="695">
        <f>AE6*I6</f>
        <v>0</v>
      </c>
      <c r="AE6" s="474">
        <f>SUM(AG6:BG6)</f>
        <v>0</v>
      </c>
      <c r="AF6" s="473">
        <f>Z6-AE6</f>
        <v>81.38</v>
      </c>
      <c r="AG6" s="487"/>
      <c r="AH6" s="488"/>
      <c r="AI6" s="488"/>
      <c r="AJ6" s="488"/>
      <c r="AK6" s="488"/>
      <c r="AL6" s="488"/>
      <c r="AM6" s="488"/>
      <c r="AN6" s="488"/>
      <c r="AO6" s="488"/>
      <c r="AP6" s="488"/>
      <c r="AQ6" s="488"/>
      <c r="AR6" s="488"/>
      <c r="AS6" s="488"/>
      <c r="AT6" s="488"/>
      <c r="AU6" s="488"/>
      <c r="AV6" s="488"/>
      <c r="AW6" s="488"/>
      <c r="AX6" s="488"/>
      <c r="AY6" s="488"/>
      <c r="AZ6" s="488"/>
      <c r="BA6" s="488"/>
      <c r="BB6" s="488"/>
      <c r="BC6" s="488"/>
      <c r="BD6" s="488"/>
      <c r="BE6" s="488"/>
      <c r="BF6" s="488"/>
      <c r="BG6" s="488"/>
    </row>
    <row r="7" spans="1:59" ht="30">
      <c r="A7" s="405">
        <f t="shared" ref="A7:A71" si="0">A6+1</f>
        <v>3</v>
      </c>
      <c r="B7" s="497" t="s">
        <v>9</v>
      </c>
      <c r="C7" s="498" t="s">
        <v>4</v>
      </c>
      <c r="D7" s="407" t="s">
        <v>290</v>
      </c>
      <c r="E7" s="407">
        <v>300.24</v>
      </c>
      <c r="F7" s="499" t="s">
        <v>4</v>
      </c>
      <c r="G7" s="409" t="s">
        <v>290</v>
      </c>
      <c r="H7" s="410">
        <v>300.24</v>
      </c>
      <c r="I7" s="410">
        <f>'СМР Приняты СК П7'!I7</f>
        <v>0.03</v>
      </c>
      <c r="J7" s="410"/>
      <c r="K7" s="410" t="s">
        <v>290</v>
      </c>
      <c r="L7" s="410"/>
      <c r="M7" s="410">
        <v>187.12799999999999</v>
      </c>
      <c r="N7" s="410">
        <v>36</v>
      </c>
      <c r="O7" s="410">
        <v>69.84</v>
      </c>
      <c r="P7" s="410"/>
      <c r="Q7" s="410"/>
      <c r="R7" s="410"/>
      <c r="S7" s="410"/>
      <c r="T7" s="410"/>
      <c r="U7" s="410"/>
      <c r="V7" s="410"/>
      <c r="W7" s="410"/>
      <c r="X7" s="410"/>
      <c r="Y7" s="410"/>
      <c r="Z7" s="411">
        <f t="shared" ref="Z7:Z71" si="1">SUM(M7:Y7)</f>
        <v>292.96799999999996</v>
      </c>
      <c r="AA7" s="412">
        <f t="shared" ref="AA7:AA138" si="2">H7-Z7</f>
        <v>7.2720000000000482</v>
      </c>
      <c r="AB7" s="413">
        <f t="shared" ref="AB7:AB13" si="3">E7-Z7</f>
        <v>7.2720000000000482</v>
      </c>
      <c r="AC7" s="414" t="s">
        <v>410</v>
      </c>
      <c r="AD7" s="706">
        <f t="shared" ref="AD7:AD71" si="4">AE7*I7</f>
        <v>0</v>
      </c>
      <c r="AE7" s="474">
        <f t="shared" ref="AE7:AE71" si="5">SUM(AG7:BG7)</f>
        <v>0</v>
      </c>
      <c r="AF7" s="475">
        <f t="shared" ref="AF7:AF71" si="6">Z7-AE7</f>
        <v>292.96799999999996</v>
      </c>
      <c r="AG7" s="487"/>
      <c r="AH7" s="488"/>
      <c r="AI7" s="488"/>
      <c r="AJ7" s="488"/>
      <c r="AK7" s="488"/>
      <c r="AL7" s="488"/>
      <c r="AM7" s="488"/>
      <c r="AN7" s="488"/>
      <c r="AO7" s="488"/>
      <c r="AP7" s="488"/>
      <c r="AQ7" s="488"/>
      <c r="AR7" s="488"/>
      <c r="AS7" s="488"/>
      <c r="AT7" s="488"/>
      <c r="AU7" s="488"/>
      <c r="AV7" s="488"/>
      <c r="AW7" s="488"/>
      <c r="AX7" s="488"/>
      <c r="AY7" s="488"/>
      <c r="AZ7" s="488"/>
      <c r="BA7" s="488"/>
      <c r="BB7" s="488"/>
      <c r="BC7" s="488"/>
      <c r="BD7" s="488"/>
      <c r="BE7" s="488"/>
      <c r="BF7" s="488"/>
      <c r="BG7" s="488"/>
    </row>
    <row r="8" spans="1:59" ht="45">
      <c r="A8" s="405">
        <f t="shared" si="0"/>
        <v>4</v>
      </c>
      <c r="B8" s="497" t="s">
        <v>10</v>
      </c>
      <c r="C8" s="498" t="s">
        <v>5</v>
      </c>
      <c r="D8" s="407" t="s">
        <v>289</v>
      </c>
      <c r="E8" s="415">
        <v>1.6950000000000001</v>
      </c>
      <c r="F8" s="499" t="s">
        <v>5</v>
      </c>
      <c r="G8" s="409" t="s">
        <v>289</v>
      </c>
      <c r="H8" s="410">
        <v>1.6950000000000001</v>
      </c>
      <c r="I8" s="410">
        <f>'СМР Приняты СК П7'!I8</f>
        <v>0.55000000000000004</v>
      </c>
      <c r="J8" s="410"/>
      <c r="K8" s="410" t="s">
        <v>289</v>
      </c>
      <c r="L8" s="410"/>
      <c r="M8" s="410">
        <v>0.5</v>
      </c>
      <c r="N8" s="410">
        <v>0.1</v>
      </c>
      <c r="O8" s="410">
        <v>1.095</v>
      </c>
      <c r="P8" s="410">
        <v>22.7</v>
      </c>
      <c r="Q8" s="410">
        <v>35.799999999999997</v>
      </c>
      <c r="R8" s="410">
        <v>42</v>
      </c>
      <c r="S8" s="410">
        <v>19.87</v>
      </c>
      <c r="T8" s="410"/>
      <c r="U8" s="410"/>
      <c r="V8" s="410"/>
      <c r="W8" s="410"/>
      <c r="X8" s="410"/>
      <c r="Y8" s="410"/>
      <c r="Z8" s="411">
        <f t="shared" si="1"/>
        <v>122.065</v>
      </c>
      <c r="AA8" s="412">
        <f t="shared" si="2"/>
        <v>-120.37</v>
      </c>
      <c r="AB8" s="413">
        <f t="shared" si="3"/>
        <v>-120.37</v>
      </c>
      <c r="AC8" s="414" t="s">
        <v>410</v>
      </c>
      <c r="AD8" s="706">
        <f t="shared" si="4"/>
        <v>0</v>
      </c>
      <c r="AE8" s="474">
        <f t="shared" si="5"/>
        <v>0</v>
      </c>
      <c r="AF8" s="475">
        <f t="shared" si="6"/>
        <v>122.065</v>
      </c>
      <c r="AG8" s="487"/>
      <c r="AH8" s="488"/>
      <c r="AI8" s="488"/>
      <c r="AJ8" s="488"/>
      <c r="AK8" s="488"/>
      <c r="AL8" s="488"/>
      <c r="AM8" s="488"/>
      <c r="AN8" s="488"/>
      <c r="AO8" s="488"/>
      <c r="AP8" s="488"/>
      <c r="AQ8" s="488"/>
      <c r="AR8" s="488"/>
      <c r="AS8" s="488"/>
      <c r="AT8" s="488"/>
      <c r="AU8" s="488"/>
      <c r="AV8" s="488"/>
      <c r="AW8" s="488"/>
      <c r="AX8" s="488"/>
      <c r="AY8" s="488"/>
      <c r="AZ8" s="488"/>
      <c r="BA8" s="488"/>
      <c r="BB8" s="488"/>
      <c r="BC8" s="488"/>
      <c r="BD8" s="488"/>
      <c r="BE8" s="488"/>
      <c r="BF8" s="488"/>
      <c r="BG8" s="488"/>
    </row>
    <row r="9" spans="1:59" ht="30">
      <c r="A9" s="405">
        <f t="shared" si="0"/>
        <v>5</v>
      </c>
      <c r="B9" s="497" t="s">
        <v>11</v>
      </c>
      <c r="C9" s="498" t="s">
        <v>6</v>
      </c>
      <c r="D9" s="407" t="s">
        <v>290</v>
      </c>
      <c r="E9" s="407">
        <v>5.4240000000000004</v>
      </c>
      <c r="F9" s="499" t="s">
        <v>6</v>
      </c>
      <c r="G9" s="409" t="s">
        <v>290</v>
      </c>
      <c r="H9" s="410">
        <v>5.4240000000000004</v>
      </c>
      <c r="I9" s="410">
        <f>'СМР Приняты СК П7'!I9</f>
        <v>0.03</v>
      </c>
      <c r="J9" s="410"/>
      <c r="K9" s="410" t="s">
        <v>290</v>
      </c>
      <c r="L9" s="410"/>
      <c r="M9" s="410">
        <v>1.6</v>
      </c>
      <c r="N9" s="410">
        <v>0.32000000000000006</v>
      </c>
      <c r="O9" s="410">
        <v>3.504</v>
      </c>
      <c r="P9" s="410">
        <v>72.64</v>
      </c>
      <c r="Q9" s="410">
        <v>114.56</v>
      </c>
      <c r="R9" s="410">
        <v>134.4</v>
      </c>
      <c r="S9" s="410">
        <v>63.584000000000003</v>
      </c>
      <c r="T9" s="410"/>
      <c r="U9" s="410"/>
      <c r="V9" s="410"/>
      <c r="W9" s="410"/>
      <c r="X9" s="410"/>
      <c r="Y9" s="410"/>
      <c r="Z9" s="411">
        <f t="shared" si="1"/>
        <v>390.608</v>
      </c>
      <c r="AA9" s="412">
        <f t="shared" si="2"/>
        <v>-385.18400000000003</v>
      </c>
      <c r="AB9" s="413">
        <f t="shared" si="3"/>
        <v>-385.18400000000003</v>
      </c>
      <c r="AC9" s="414" t="s">
        <v>410</v>
      </c>
      <c r="AD9" s="706">
        <f t="shared" si="4"/>
        <v>0</v>
      </c>
      <c r="AE9" s="474">
        <f t="shared" si="5"/>
        <v>0</v>
      </c>
      <c r="AF9" s="475">
        <f t="shared" si="6"/>
        <v>390.608</v>
      </c>
      <c r="AG9" s="487"/>
      <c r="AH9" s="488"/>
      <c r="AI9" s="488"/>
      <c r="AJ9" s="488"/>
      <c r="AK9" s="488"/>
      <c r="AL9" s="488"/>
      <c r="AM9" s="488"/>
      <c r="AN9" s="488"/>
      <c r="AO9" s="488"/>
      <c r="AP9" s="488"/>
      <c r="AQ9" s="488"/>
      <c r="AR9" s="488"/>
      <c r="AS9" s="488"/>
      <c r="AT9" s="488"/>
      <c r="AU9" s="488"/>
      <c r="AV9" s="488"/>
      <c r="AW9" s="488"/>
      <c r="AX9" s="488"/>
      <c r="AY9" s="488"/>
      <c r="AZ9" s="488"/>
      <c r="BA9" s="488"/>
      <c r="BB9" s="488"/>
      <c r="BC9" s="488"/>
      <c r="BD9" s="488"/>
      <c r="BE9" s="488"/>
      <c r="BF9" s="488"/>
      <c r="BG9" s="488"/>
    </row>
    <row r="10" spans="1:59" ht="30">
      <c r="A10" s="405">
        <f t="shared" si="0"/>
        <v>6</v>
      </c>
      <c r="B10" s="497" t="s">
        <v>12</v>
      </c>
      <c r="C10" s="498" t="s">
        <v>13</v>
      </c>
      <c r="D10" s="407" t="s">
        <v>291</v>
      </c>
      <c r="E10" s="407">
        <v>594</v>
      </c>
      <c r="F10" s="499" t="s">
        <v>13</v>
      </c>
      <c r="G10" s="409" t="s">
        <v>291</v>
      </c>
      <c r="H10" s="410">
        <v>594</v>
      </c>
      <c r="I10" s="410">
        <f>'СМР Приняты СК П7'!I10</f>
        <v>0.52</v>
      </c>
      <c r="J10" s="410"/>
      <c r="K10" s="410" t="s">
        <v>291</v>
      </c>
      <c r="L10" s="410"/>
      <c r="M10" s="410">
        <v>0</v>
      </c>
      <c r="N10" s="410">
        <v>14.2</v>
      </c>
      <c r="O10" s="410">
        <v>7.5</v>
      </c>
      <c r="P10" s="410">
        <v>15.9</v>
      </c>
      <c r="Q10" s="410"/>
      <c r="R10" s="410"/>
      <c r="S10" s="410"/>
      <c r="T10" s="410"/>
      <c r="U10" s="410"/>
      <c r="V10" s="410"/>
      <c r="W10" s="410"/>
      <c r="X10" s="410"/>
      <c r="Y10" s="410"/>
      <c r="Z10" s="411">
        <f t="shared" si="1"/>
        <v>37.6</v>
      </c>
      <c r="AA10" s="412">
        <f t="shared" si="2"/>
        <v>556.4</v>
      </c>
      <c r="AB10" s="413">
        <f t="shared" si="3"/>
        <v>556.4</v>
      </c>
      <c r="AC10" s="414" t="s">
        <v>411</v>
      </c>
      <c r="AD10" s="706">
        <f t="shared" si="4"/>
        <v>0</v>
      </c>
      <c r="AE10" s="474">
        <f t="shared" si="5"/>
        <v>0</v>
      </c>
      <c r="AF10" s="475">
        <f t="shared" si="6"/>
        <v>37.6</v>
      </c>
      <c r="AG10" s="487"/>
      <c r="AH10" s="488"/>
      <c r="AI10" s="488"/>
      <c r="AJ10" s="488"/>
      <c r="AK10" s="488"/>
      <c r="AL10" s="488"/>
      <c r="AM10" s="488"/>
      <c r="AN10" s="488"/>
      <c r="AO10" s="488"/>
      <c r="AP10" s="488"/>
      <c r="AQ10" s="488"/>
      <c r="AR10" s="488"/>
      <c r="AS10" s="488"/>
      <c r="AT10" s="488"/>
      <c r="AU10" s="488"/>
      <c r="AV10" s="488"/>
      <c r="AW10" s="488"/>
      <c r="AX10" s="488"/>
      <c r="AY10" s="488"/>
      <c r="AZ10" s="488"/>
      <c r="BA10" s="488"/>
      <c r="BB10" s="488"/>
      <c r="BC10" s="488"/>
      <c r="BD10" s="488"/>
      <c r="BE10" s="488"/>
      <c r="BF10" s="488"/>
      <c r="BG10" s="488"/>
    </row>
    <row r="11" spans="1:59" ht="30">
      <c r="A11" s="405">
        <f t="shared" si="0"/>
        <v>7</v>
      </c>
      <c r="B11" s="497" t="s">
        <v>9</v>
      </c>
      <c r="C11" s="498" t="s">
        <v>4</v>
      </c>
      <c r="D11" s="407" t="s">
        <v>290</v>
      </c>
      <c r="E11" s="407">
        <v>290.82239999999996</v>
      </c>
      <c r="F11" s="499" t="s">
        <v>4</v>
      </c>
      <c r="G11" s="409" t="s">
        <v>290</v>
      </c>
      <c r="H11" s="410">
        <v>290.82239999999996</v>
      </c>
      <c r="I11" s="410">
        <f>'СМР Приняты СК П7'!I11</f>
        <v>0.03</v>
      </c>
      <c r="J11" s="410"/>
      <c r="K11" s="410" t="s">
        <v>290</v>
      </c>
      <c r="L11" s="410"/>
      <c r="M11" s="410">
        <v>0</v>
      </c>
      <c r="N11" s="410">
        <v>6.9523199999999994</v>
      </c>
      <c r="O11" s="410">
        <v>3.6719999999999993</v>
      </c>
      <c r="P11" s="410">
        <v>7.7846399999999996</v>
      </c>
      <c r="Q11" s="410"/>
      <c r="R11" s="410"/>
      <c r="S11" s="410"/>
      <c r="T11" s="410"/>
      <c r="U11" s="410"/>
      <c r="V11" s="410"/>
      <c r="W11" s="410"/>
      <c r="X11" s="410"/>
      <c r="Y11" s="410"/>
      <c r="Z11" s="411">
        <f t="shared" si="1"/>
        <v>18.40896</v>
      </c>
      <c r="AA11" s="412">
        <f t="shared" si="2"/>
        <v>272.41343999999998</v>
      </c>
      <c r="AB11" s="413">
        <f t="shared" si="3"/>
        <v>272.41343999999998</v>
      </c>
      <c r="AC11" s="414" t="s">
        <v>411</v>
      </c>
      <c r="AD11" s="706">
        <f t="shared" si="4"/>
        <v>0</v>
      </c>
      <c r="AE11" s="474">
        <f t="shared" si="5"/>
        <v>0</v>
      </c>
      <c r="AF11" s="475">
        <f t="shared" si="6"/>
        <v>18.40896</v>
      </c>
      <c r="AG11" s="487"/>
      <c r="AH11" s="488"/>
      <c r="AI11" s="488"/>
      <c r="AJ11" s="488"/>
      <c r="AK11" s="488"/>
      <c r="AL11" s="488"/>
      <c r="AM11" s="488"/>
      <c r="AN11" s="488"/>
      <c r="AO11" s="488"/>
      <c r="AP11" s="488"/>
      <c r="AQ11" s="488"/>
      <c r="AR11" s="488"/>
      <c r="AS11" s="488"/>
      <c r="AT11" s="488"/>
      <c r="AU11" s="488"/>
      <c r="AV11" s="488"/>
      <c r="AW11" s="488"/>
      <c r="AX11" s="488"/>
      <c r="AY11" s="488"/>
      <c r="AZ11" s="488"/>
      <c r="BA11" s="488"/>
      <c r="BB11" s="488"/>
      <c r="BC11" s="488"/>
      <c r="BD11" s="488"/>
      <c r="BE11" s="488"/>
      <c r="BF11" s="488"/>
      <c r="BG11" s="488"/>
    </row>
    <row r="12" spans="1:59" ht="30">
      <c r="A12" s="405">
        <f t="shared" si="0"/>
        <v>8</v>
      </c>
      <c r="B12" s="497"/>
      <c r="C12" s="498"/>
      <c r="D12" s="407"/>
      <c r="E12" s="407"/>
      <c r="F12" s="500" t="s">
        <v>415</v>
      </c>
      <c r="G12" s="417" t="s">
        <v>289</v>
      </c>
      <c r="H12" s="736">
        <v>29.97</v>
      </c>
      <c r="I12" s="418">
        <f>'СМР Приняты СК П7'!I12</f>
        <v>0.55000000000000004</v>
      </c>
      <c r="J12" s="418"/>
      <c r="K12" s="418" t="s">
        <v>289</v>
      </c>
      <c r="L12" s="418"/>
      <c r="M12" s="418">
        <v>0</v>
      </c>
      <c r="N12" s="418">
        <v>0</v>
      </c>
      <c r="O12" s="418">
        <v>0</v>
      </c>
      <c r="P12" s="418">
        <v>10</v>
      </c>
      <c r="Q12" s="418">
        <v>10</v>
      </c>
      <c r="R12" s="418">
        <v>2.63</v>
      </c>
      <c r="S12" s="418">
        <v>7.34</v>
      </c>
      <c r="T12" s="418"/>
      <c r="U12" s="418"/>
      <c r="V12" s="418"/>
      <c r="W12" s="418"/>
      <c r="X12" s="418"/>
      <c r="Y12" s="418"/>
      <c r="Z12" s="419">
        <f t="shared" si="1"/>
        <v>29.97</v>
      </c>
      <c r="AA12" s="420">
        <f t="shared" si="2"/>
        <v>0</v>
      </c>
      <c r="AB12" s="413">
        <f t="shared" si="3"/>
        <v>-29.97</v>
      </c>
      <c r="AC12" s="421" t="s">
        <v>458</v>
      </c>
      <c r="AD12" s="707">
        <f t="shared" si="4"/>
        <v>0</v>
      </c>
      <c r="AE12" s="474">
        <f t="shared" si="5"/>
        <v>0</v>
      </c>
      <c r="AF12" s="475">
        <f t="shared" si="6"/>
        <v>29.97</v>
      </c>
      <c r="AG12" s="487"/>
      <c r="AH12" s="488"/>
      <c r="AI12" s="488"/>
      <c r="AJ12" s="488"/>
      <c r="AK12" s="488"/>
      <c r="AL12" s="488"/>
      <c r="AM12" s="488"/>
      <c r="AN12" s="488"/>
      <c r="AO12" s="488"/>
      <c r="AP12" s="488"/>
      <c r="AQ12" s="488"/>
      <c r="AR12" s="488"/>
      <c r="AS12" s="488"/>
      <c r="AT12" s="488"/>
      <c r="AU12" s="488"/>
      <c r="AV12" s="488"/>
      <c r="AW12" s="488"/>
      <c r="AX12" s="488"/>
      <c r="AY12" s="488"/>
      <c r="AZ12" s="488"/>
      <c r="BA12" s="488"/>
      <c r="BB12" s="488"/>
      <c r="BC12" s="488"/>
      <c r="BD12" s="488"/>
      <c r="BE12" s="488"/>
      <c r="BF12" s="488"/>
      <c r="BG12" s="488"/>
    </row>
    <row r="13" spans="1:59" ht="30">
      <c r="A13" s="405">
        <f t="shared" si="0"/>
        <v>9</v>
      </c>
      <c r="B13" s="497"/>
      <c r="C13" s="498"/>
      <c r="D13" s="407"/>
      <c r="E13" s="415"/>
      <c r="F13" s="500" t="s">
        <v>4</v>
      </c>
      <c r="G13" s="417" t="s">
        <v>290</v>
      </c>
      <c r="H13" s="736">
        <v>143.86000000000001</v>
      </c>
      <c r="I13" s="418">
        <f>'СМР Приняты СК П7'!I13</f>
        <v>0.03</v>
      </c>
      <c r="J13" s="418"/>
      <c r="K13" s="418" t="s">
        <v>290</v>
      </c>
      <c r="L13" s="418"/>
      <c r="M13" s="418">
        <v>0</v>
      </c>
      <c r="N13" s="418">
        <v>0</v>
      </c>
      <c r="O13" s="418">
        <v>0</v>
      </c>
      <c r="P13" s="418">
        <v>48</v>
      </c>
      <c r="Q13" s="418">
        <v>48</v>
      </c>
      <c r="R13" s="418">
        <v>12.623999999999999</v>
      </c>
      <c r="S13" s="418">
        <v>35.231999999999999</v>
      </c>
      <c r="T13" s="418"/>
      <c r="U13" s="418"/>
      <c r="V13" s="418"/>
      <c r="W13" s="418"/>
      <c r="X13" s="418"/>
      <c r="Y13" s="418"/>
      <c r="Z13" s="419">
        <f t="shared" si="1"/>
        <v>143.85599999999999</v>
      </c>
      <c r="AA13" s="422">
        <f t="shared" si="2"/>
        <v>4.0000000000190994E-3</v>
      </c>
      <c r="AB13" s="413">
        <f t="shared" si="3"/>
        <v>-143.85599999999999</v>
      </c>
      <c r="AC13" s="421" t="s">
        <v>459</v>
      </c>
      <c r="AD13" s="707">
        <f t="shared" si="4"/>
        <v>0</v>
      </c>
      <c r="AE13" s="474">
        <f t="shared" si="5"/>
        <v>0</v>
      </c>
      <c r="AF13" s="475">
        <f t="shared" si="6"/>
        <v>143.85599999999999</v>
      </c>
      <c r="AG13" s="487"/>
      <c r="AH13" s="488"/>
      <c r="AI13" s="488"/>
      <c r="AJ13" s="488"/>
      <c r="AK13" s="488"/>
      <c r="AL13" s="488"/>
      <c r="AM13" s="488"/>
      <c r="AN13" s="488"/>
      <c r="AO13" s="488"/>
      <c r="AP13" s="488"/>
      <c r="AQ13" s="488"/>
      <c r="AR13" s="488"/>
      <c r="AS13" s="488"/>
      <c r="AT13" s="488"/>
      <c r="AU13" s="488"/>
      <c r="AV13" s="488"/>
      <c r="AW13" s="488"/>
      <c r="AX13" s="488"/>
      <c r="AY13" s="488"/>
      <c r="AZ13" s="488"/>
      <c r="BA13" s="488"/>
      <c r="BB13" s="488"/>
      <c r="BC13" s="488"/>
      <c r="BD13" s="488"/>
      <c r="BE13" s="488"/>
      <c r="BF13" s="488"/>
      <c r="BG13" s="488"/>
    </row>
    <row r="14" spans="1:59" s="65" customFormat="1">
      <c r="A14" s="397">
        <f t="shared" si="0"/>
        <v>10</v>
      </c>
      <c r="B14" s="501"/>
      <c r="C14" s="502" t="s">
        <v>23</v>
      </c>
      <c r="D14" s="423"/>
      <c r="E14" s="423"/>
      <c r="F14" s="503" t="s">
        <v>23</v>
      </c>
      <c r="G14" s="424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6"/>
      <c r="AA14" s="427"/>
      <c r="AB14" s="424"/>
      <c r="AC14" s="428"/>
      <c r="AD14" s="708"/>
      <c r="AE14" s="476"/>
      <c r="AF14" s="477"/>
      <c r="AG14" s="485"/>
      <c r="AH14" s="486"/>
      <c r="AI14" s="486"/>
      <c r="AJ14" s="486"/>
      <c r="AK14" s="486"/>
      <c r="AL14" s="486"/>
      <c r="AM14" s="486"/>
      <c r="AN14" s="486"/>
      <c r="AO14" s="486"/>
      <c r="AP14" s="486"/>
      <c r="AQ14" s="486"/>
      <c r="AR14" s="486"/>
      <c r="AS14" s="486"/>
      <c r="AT14" s="486"/>
      <c r="AU14" s="486"/>
      <c r="AV14" s="486"/>
      <c r="AW14" s="486"/>
      <c r="AX14" s="486"/>
      <c r="AY14" s="486"/>
      <c r="AZ14" s="486"/>
      <c r="BA14" s="486"/>
      <c r="BB14" s="486"/>
      <c r="BC14" s="486"/>
      <c r="BD14" s="486"/>
      <c r="BE14" s="486"/>
      <c r="BF14" s="486"/>
      <c r="BG14" s="486"/>
    </row>
    <row r="15" spans="1:59" ht="60">
      <c r="A15" s="405">
        <f t="shared" si="0"/>
        <v>11</v>
      </c>
      <c r="B15" s="497" t="s">
        <v>14</v>
      </c>
      <c r="C15" s="498" t="s">
        <v>15</v>
      </c>
      <c r="D15" s="407" t="s">
        <v>289</v>
      </c>
      <c r="E15" s="407">
        <v>1000</v>
      </c>
      <c r="F15" s="499" t="s">
        <v>15</v>
      </c>
      <c r="G15" s="409" t="s">
        <v>289</v>
      </c>
      <c r="H15" s="410">
        <v>1000</v>
      </c>
      <c r="I15" s="410">
        <f>'СМР Приняты СК П7'!I15</f>
        <v>0.36</v>
      </c>
      <c r="J15" s="410"/>
      <c r="K15" s="410" t="s">
        <v>289</v>
      </c>
      <c r="L15" s="410"/>
      <c r="M15" s="410">
        <v>850</v>
      </c>
      <c r="N15" s="410">
        <v>251</v>
      </c>
      <c r="O15" s="410">
        <v>224</v>
      </c>
      <c r="P15" s="410"/>
      <c r="Q15" s="410"/>
      <c r="R15" s="410"/>
      <c r="S15" s="410"/>
      <c r="T15" s="410"/>
      <c r="U15" s="410"/>
      <c r="V15" s="410"/>
      <c r="W15" s="410"/>
      <c r="X15" s="410"/>
      <c r="Y15" s="410"/>
      <c r="Z15" s="411">
        <f t="shared" si="1"/>
        <v>1325</v>
      </c>
      <c r="AA15" s="412">
        <f t="shared" si="2"/>
        <v>-325</v>
      </c>
      <c r="AB15" s="413">
        <f t="shared" ref="AB15:AB16" si="7">E15-Z15</f>
        <v>-325</v>
      </c>
      <c r="AC15" s="414" t="s">
        <v>1070</v>
      </c>
      <c r="AD15" s="706">
        <f t="shared" si="4"/>
        <v>0</v>
      </c>
      <c r="AE15" s="474">
        <f t="shared" si="5"/>
        <v>0</v>
      </c>
      <c r="AF15" s="475">
        <f t="shared" si="6"/>
        <v>1325</v>
      </c>
      <c r="AG15" s="487"/>
      <c r="AH15" s="488"/>
      <c r="AI15" s="488"/>
      <c r="AJ15" s="488"/>
      <c r="AK15" s="488"/>
      <c r="AL15" s="488"/>
      <c r="AM15" s="488"/>
      <c r="AN15" s="488"/>
      <c r="AO15" s="488"/>
      <c r="AP15" s="488"/>
      <c r="AQ15" s="488"/>
      <c r="AR15" s="488"/>
      <c r="AS15" s="488"/>
      <c r="AT15" s="488"/>
      <c r="AU15" s="488"/>
      <c r="AV15" s="488"/>
      <c r="AW15" s="488"/>
      <c r="AX15" s="488"/>
      <c r="AY15" s="488"/>
      <c r="AZ15" s="488"/>
      <c r="BA15" s="488"/>
      <c r="BB15" s="488"/>
      <c r="BC15" s="488"/>
      <c r="BD15" s="488"/>
      <c r="BE15" s="488"/>
      <c r="BF15" s="488"/>
      <c r="BG15" s="488"/>
    </row>
    <row r="16" spans="1:59">
      <c r="A16" s="405">
        <f t="shared" si="0"/>
        <v>12</v>
      </c>
      <c r="B16" s="497" t="s">
        <v>16</v>
      </c>
      <c r="C16" s="498" t="s">
        <v>17</v>
      </c>
      <c r="D16" s="407" t="s">
        <v>292</v>
      </c>
      <c r="E16" s="407">
        <v>1750</v>
      </c>
      <c r="F16" s="499" t="s">
        <v>17</v>
      </c>
      <c r="G16" s="409" t="s">
        <v>292</v>
      </c>
      <c r="H16" s="410">
        <v>1750</v>
      </c>
      <c r="I16" s="410">
        <f>'СМР Приняты СК П7'!I16</f>
        <v>0.03</v>
      </c>
      <c r="J16" s="410"/>
      <c r="K16" s="410" t="s">
        <v>292</v>
      </c>
      <c r="L16" s="410"/>
      <c r="M16" s="410">
        <v>1530</v>
      </c>
      <c r="N16" s="410">
        <v>451.8</v>
      </c>
      <c r="O16" s="410">
        <v>403.2</v>
      </c>
      <c r="P16" s="410"/>
      <c r="Q16" s="410"/>
      <c r="R16" s="410"/>
      <c r="S16" s="410"/>
      <c r="T16" s="410"/>
      <c r="U16" s="410"/>
      <c r="V16" s="410"/>
      <c r="W16" s="410"/>
      <c r="X16" s="410"/>
      <c r="Y16" s="410"/>
      <c r="Z16" s="411">
        <f t="shared" si="1"/>
        <v>2385</v>
      </c>
      <c r="AA16" s="412">
        <f t="shared" si="2"/>
        <v>-635</v>
      </c>
      <c r="AB16" s="413">
        <f t="shared" si="7"/>
        <v>-635</v>
      </c>
      <c r="AC16" s="414" t="s">
        <v>410</v>
      </c>
      <c r="AD16" s="706">
        <f t="shared" si="4"/>
        <v>0</v>
      </c>
      <c r="AE16" s="474">
        <f t="shared" si="5"/>
        <v>0</v>
      </c>
      <c r="AF16" s="475">
        <f t="shared" si="6"/>
        <v>2385</v>
      </c>
      <c r="AG16" s="487"/>
      <c r="AH16" s="488"/>
      <c r="AI16" s="488"/>
      <c r="AJ16" s="488"/>
      <c r="AK16" s="488"/>
      <c r="AL16" s="488"/>
      <c r="AM16" s="488"/>
      <c r="AN16" s="488"/>
      <c r="AO16" s="488"/>
      <c r="AP16" s="488"/>
      <c r="AQ16" s="488"/>
      <c r="AR16" s="488"/>
      <c r="AS16" s="488"/>
      <c r="AT16" s="488"/>
      <c r="AU16" s="488"/>
      <c r="AV16" s="488"/>
      <c r="AW16" s="488"/>
      <c r="AX16" s="488"/>
      <c r="AY16" s="488"/>
      <c r="AZ16" s="488"/>
      <c r="BA16" s="488"/>
      <c r="BB16" s="488"/>
      <c r="BC16" s="488"/>
      <c r="BD16" s="488"/>
      <c r="BE16" s="488"/>
      <c r="BF16" s="488"/>
      <c r="BG16" s="488"/>
    </row>
    <row r="17" spans="1:59" s="65" customFormat="1">
      <c r="A17" s="397">
        <f t="shared" si="0"/>
        <v>13</v>
      </c>
      <c r="B17" s="501"/>
      <c r="C17" s="502" t="s">
        <v>32</v>
      </c>
      <c r="D17" s="423"/>
      <c r="E17" s="423"/>
      <c r="F17" s="503" t="s">
        <v>32</v>
      </c>
      <c r="G17" s="424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6"/>
      <c r="AA17" s="427"/>
      <c r="AB17" s="424"/>
      <c r="AC17" s="428"/>
      <c r="AD17" s="708"/>
      <c r="AE17" s="476"/>
      <c r="AF17" s="477"/>
      <c r="AG17" s="485"/>
      <c r="AH17" s="486"/>
      <c r="AI17" s="486"/>
      <c r="AJ17" s="486"/>
      <c r="AK17" s="486"/>
      <c r="AL17" s="486"/>
      <c r="AM17" s="486"/>
      <c r="AN17" s="486"/>
      <c r="AO17" s="486"/>
      <c r="AP17" s="486"/>
      <c r="AQ17" s="486"/>
      <c r="AR17" s="486"/>
      <c r="AS17" s="486"/>
      <c r="AT17" s="486"/>
      <c r="AU17" s="486"/>
      <c r="AV17" s="486"/>
      <c r="AW17" s="486"/>
      <c r="AX17" s="486"/>
      <c r="AY17" s="486"/>
      <c r="AZ17" s="486"/>
      <c r="BA17" s="486"/>
      <c r="BB17" s="486"/>
      <c r="BC17" s="486"/>
      <c r="BD17" s="486"/>
      <c r="BE17" s="486"/>
      <c r="BF17" s="486"/>
      <c r="BG17" s="486"/>
    </row>
    <row r="18" spans="1:59" s="65" customFormat="1" ht="30">
      <c r="A18" s="397">
        <f t="shared" si="0"/>
        <v>14</v>
      </c>
      <c r="B18" s="501"/>
      <c r="C18" s="502" t="s">
        <v>470</v>
      </c>
      <c r="D18" s="423"/>
      <c r="E18" s="423"/>
      <c r="F18" s="503" t="s">
        <v>470</v>
      </c>
      <c r="G18" s="424"/>
      <c r="H18" s="425"/>
      <c r="I18" s="425"/>
      <c r="J18" s="425"/>
      <c r="K18" s="425"/>
      <c r="L18" s="425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6"/>
      <c r="AA18" s="427"/>
      <c r="AB18" s="424"/>
      <c r="AC18" s="428"/>
      <c r="AD18" s="708"/>
      <c r="AE18" s="476"/>
      <c r="AF18" s="477"/>
      <c r="AG18" s="485"/>
      <c r="AH18" s="486"/>
      <c r="AI18" s="486"/>
      <c r="AJ18" s="486"/>
      <c r="AK18" s="486"/>
      <c r="AL18" s="486"/>
      <c r="AM18" s="486"/>
      <c r="AN18" s="486"/>
      <c r="AO18" s="486"/>
      <c r="AP18" s="486"/>
      <c r="AQ18" s="486"/>
      <c r="AR18" s="486"/>
      <c r="AS18" s="486"/>
      <c r="AT18" s="486"/>
      <c r="AU18" s="486"/>
      <c r="AV18" s="486"/>
      <c r="AW18" s="486"/>
      <c r="AX18" s="486"/>
      <c r="AY18" s="486"/>
      <c r="AZ18" s="486"/>
      <c r="BA18" s="486"/>
      <c r="BB18" s="486"/>
      <c r="BC18" s="486"/>
      <c r="BD18" s="486"/>
      <c r="BE18" s="486"/>
      <c r="BF18" s="486"/>
      <c r="BG18" s="486"/>
    </row>
    <row r="19" spans="1:59" ht="30">
      <c r="A19" s="405">
        <f t="shared" si="0"/>
        <v>15</v>
      </c>
      <c r="B19" s="497" t="s">
        <v>18</v>
      </c>
      <c r="C19" s="498" t="s">
        <v>19</v>
      </c>
      <c r="D19" s="407" t="s">
        <v>289</v>
      </c>
      <c r="E19" s="407">
        <v>456</v>
      </c>
      <c r="F19" s="499" t="s">
        <v>19</v>
      </c>
      <c r="G19" s="409" t="s">
        <v>289</v>
      </c>
      <c r="H19" s="410">
        <v>456</v>
      </c>
      <c r="I19" s="410">
        <f>'СМР Приняты СК П7'!I19</f>
        <v>0.17</v>
      </c>
      <c r="J19" s="429" t="s">
        <v>465</v>
      </c>
      <c r="K19" s="418" t="s">
        <v>651</v>
      </c>
      <c r="L19" s="418">
        <v>752.40000000000009</v>
      </c>
      <c r="M19" s="430">
        <v>300</v>
      </c>
      <c r="N19" s="430">
        <v>25.8</v>
      </c>
      <c r="O19" s="430">
        <v>80</v>
      </c>
      <c r="P19" s="430">
        <v>56</v>
      </c>
      <c r="Q19" s="430">
        <v>42</v>
      </c>
      <c r="R19" s="430"/>
      <c r="S19" s="430"/>
      <c r="T19" s="430"/>
      <c r="U19" s="430"/>
      <c r="V19" s="430"/>
      <c r="W19" s="430"/>
      <c r="X19" s="430"/>
      <c r="Y19" s="430"/>
      <c r="Z19" s="411">
        <f t="shared" si="1"/>
        <v>503.8</v>
      </c>
      <c r="AA19" s="431">
        <f t="shared" si="2"/>
        <v>-47.800000000000011</v>
      </c>
      <c r="AB19" s="413">
        <f t="shared" ref="AB19:AB25" si="8">E19-Z19</f>
        <v>-47.800000000000011</v>
      </c>
      <c r="AC19" s="414" t="s">
        <v>1071</v>
      </c>
      <c r="AD19" s="706">
        <f t="shared" si="4"/>
        <v>0</v>
      </c>
      <c r="AE19" s="474">
        <f t="shared" si="5"/>
        <v>0</v>
      </c>
      <c r="AF19" s="475">
        <f t="shared" si="6"/>
        <v>503.8</v>
      </c>
      <c r="AG19" s="487"/>
      <c r="AH19" s="488"/>
      <c r="AI19" s="488"/>
      <c r="AJ19" s="488"/>
      <c r="AK19" s="488"/>
      <c r="AL19" s="488"/>
      <c r="AM19" s="488"/>
      <c r="AN19" s="488"/>
      <c r="AO19" s="488"/>
      <c r="AP19" s="488"/>
      <c r="AQ19" s="488"/>
      <c r="AR19" s="488"/>
      <c r="AS19" s="488"/>
      <c r="AT19" s="488"/>
      <c r="AU19" s="488"/>
      <c r="AV19" s="488"/>
      <c r="AW19" s="488"/>
      <c r="AX19" s="488"/>
      <c r="AY19" s="488"/>
      <c r="AZ19" s="488"/>
      <c r="BA19" s="488"/>
      <c r="BB19" s="488"/>
      <c r="BC19" s="488"/>
      <c r="BD19" s="488"/>
      <c r="BE19" s="488"/>
      <c r="BF19" s="488"/>
      <c r="BG19" s="488"/>
    </row>
    <row r="20" spans="1:59" ht="45">
      <c r="A20" s="405">
        <f t="shared" si="0"/>
        <v>16</v>
      </c>
      <c r="B20" s="497" t="s">
        <v>24</v>
      </c>
      <c r="C20" s="498" t="s">
        <v>25</v>
      </c>
      <c r="D20" s="407" t="s">
        <v>289</v>
      </c>
      <c r="E20" s="407">
        <v>717.74</v>
      </c>
      <c r="F20" s="499" t="s">
        <v>25</v>
      </c>
      <c r="G20" s="409" t="s">
        <v>289</v>
      </c>
      <c r="H20" s="410">
        <v>717.74</v>
      </c>
      <c r="I20" s="410">
        <f>'СМР Приняты СК П7'!I20</f>
        <v>0.27</v>
      </c>
      <c r="J20" s="429" t="s">
        <v>466</v>
      </c>
      <c r="K20" s="418" t="s">
        <v>292</v>
      </c>
      <c r="L20" s="418">
        <v>904.35239999999999</v>
      </c>
      <c r="M20" s="410">
        <v>404.46</v>
      </c>
      <c r="N20" s="410">
        <v>535.5</v>
      </c>
      <c r="O20" s="410">
        <v>924.84</v>
      </c>
      <c r="P20" s="410"/>
      <c r="Q20" s="410">
        <v>441</v>
      </c>
      <c r="R20" s="410">
        <v>137.34</v>
      </c>
      <c r="S20" s="410"/>
      <c r="T20" s="410"/>
      <c r="U20" s="410"/>
      <c r="V20" s="410"/>
      <c r="W20" s="410"/>
      <c r="X20" s="410"/>
      <c r="Y20" s="410"/>
      <c r="Z20" s="411">
        <f t="shared" si="1"/>
        <v>2443.1400000000003</v>
      </c>
      <c r="AA20" s="431">
        <f t="shared" si="2"/>
        <v>-1725.4000000000003</v>
      </c>
      <c r="AB20" s="413">
        <f t="shared" si="8"/>
        <v>-1725.4000000000003</v>
      </c>
      <c r="AC20" s="414" t="s">
        <v>1072</v>
      </c>
      <c r="AD20" s="706">
        <f t="shared" si="4"/>
        <v>0</v>
      </c>
      <c r="AE20" s="474">
        <f t="shared" si="5"/>
        <v>0</v>
      </c>
      <c r="AF20" s="475">
        <f t="shared" si="6"/>
        <v>2443.1400000000003</v>
      </c>
      <c r="AG20" s="487"/>
      <c r="AH20" s="488"/>
      <c r="AI20" s="488"/>
      <c r="AJ20" s="488"/>
      <c r="AK20" s="488"/>
      <c r="AL20" s="488"/>
      <c r="AM20" s="488"/>
      <c r="AN20" s="488"/>
      <c r="AO20" s="488"/>
      <c r="AP20" s="488"/>
      <c r="AQ20" s="488"/>
      <c r="AR20" s="488"/>
      <c r="AS20" s="488"/>
      <c r="AT20" s="488"/>
      <c r="AU20" s="488"/>
      <c r="AV20" s="488"/>
      <c r="AW20" s="488"/>
      <c r="AX20" s="488"/>
      <c r="AY20" s="488"/>
      <c r="AZ20" s="488"/>
      <c r="BA20" s="488"/>
      <c r="BB20" s="488"/>
      <c r="BC20" s="488"/>
      <c r="BD20" s="488"/>
      <c r="BE20" s="488"/>
      <c r="BF20" s="488"/>
      <c r="BG20" s="488"/>
    </row>
    <row r="21" spans="1:59" s="759" customFormat="1" outlineLevel="1">
      <c r="A21" s="405"/>
      <c r="B21" s="497"/>
      <c r="C21" s="498"/>
      <c r="D21" s="407"/>
      <c r="E21" s="407"/>
      <c r="F21" s="499"/>
      <c r="G21" s="409"/>
      <c r="H21" s="410"/>
      <c r="I21" s="410"/>
      <c r="J21" s="429"/>
      <c r="K21" s="418"/>
      <c r="L21" s="418"/>
      <c r="M21" s="410"/>
      <c r="N21" s="410"/>
      <c r="O21" s="410"/>
      <c r="P21" s="410"/>
      <c r="Q21" s="410"/>
      <c r="R21" s="410"/>
      <c r="S21" s="410"/>
      <c r="T21" s="410"/>
      <c r="U21" s="410"/>
      <c r="V21" s="410"/>
      <c r="W21" s="410"/>
      <c r="X21" s="410"/>
      <c r="Y21" s="410"/>
      <c r="Z21" s="411"/>
      <c r="AA21" s="431"/>
      <c r="AB21" s="413"/>
      <c r="AC21" s="414"/>
      <c r="AD21" s="706"/>
      <c r="AE21" s="474"/>
      <c r="AF21" s="475"/>
      <c r="AG21" s="487"/>
      <c r="AH21" s="488"/>
      <c r="AI21" s="488"/>
      <c r="AJ21" s="488"/>
      <c r="AK21" s="488"/>
      <c r="AL21" s="488"/>
      <c r="AM21" s="488"/>
      <c r="AN21" s="488"/>
      <c r="AO21" s="488"/>
      <c r="AP21" s="488"/>
      <c r="AQ21" s="488"/>
      <c r="AR21" s="488"/>
      <c r="AS21" s="488"/>
      <c r="AT21" s="488"/>
      <c r="AU21" s="488"/>
      <c r="AV21" s="488"/>
      <c r="AW21" s="488"/>
      <c r="AX21" s="488"/>
      <c r="AY21" s="488"/>
      <c r="AZ21" s="488"/>
      <c r="BA21" s="488"/>
      <c r="BB21" s="488"/>
      <c r="BC21" s="488"/>
      <c r="BD21" s="488"/>
      <c r="BE21" s="488"/>
      <c r="BF21" s="488"/>
      <c r="BG21" s="488"/>
    </row>
    <row r="22" spans="1:59" ht="30">
      <c r="A22" s="405">
        <f>A20+1</f>
        <v>17</v>
      </c>
      <c r="B22" s="497" t="s">
        <v>26</v>
      </c>
      <c r="C22" s="498" t="s">
        <v>27</v>
      </c>
      <c r="D22" s="407" t="s">
        <v>293</v>
      </c>
      <c r="E22" s="407">
        <v>12744</v>
      </c>
      <c r="F22" s="499" t="s">
        <v>27</v>
      </c>
      <c r="G22" s="409" t="s">
        <v>293</v>
      </c>
      <c r="H22" s="410">
        <v>12744</v>
      </c>
      <c r="I22" s="410">
        <f>'СМР Приняты СК П7'!I22</f>
        <v>5.0000000000000001E-4</v>
      </c>
      <c r="J22" s="429" t="s">
        <v>467</v>
      </c>
      <c r="K22" s="418" t="s">
        <v>292</v>
      </c>
      <c r="L22" s="418"/>
      <c r="M22" s="410"/>
      <c r="N22" s="410"/>
      <c r="O22" s="410"/>
      <c r="P22" s="410"/>
      <c r="Q22" s="410"/>
      <c r="R22" s="410"/>
      <c r="S22" s="410"/>
      <c r="T22" s="410"/>
      <c r="U22" s="410"/>
      <c r="V22" s="410"/>
      <c r="W22" s="410"/>
      <c r="X22" s="410"/>
      <c r="Y22" s="410"/>
      <c r="Z22" s="411">
        <f t="shared" si="1"/>
        <v>0</v>
      </c>
      <c r="AA22" s="431">
        <f t="shared" si="2"/>
        <v>12744</v>
      </c>
      <c r="AB22" s="413">
        <f t="shared" si="8"/>
        <v>12744</v>
      </c>
      <c r="AC22" s="414" t="s">
        <v>1073</v>
      </c>
      <c r="AD22" s="706">
        <f t="shared" si="4"/>
        <v>0</v>
      </c>
      <c r="AE22" s="474">
        <f t="shared" si="5"/>
        <v>0</v>
      </c>
      <c r="AF22" s="475">
        <f t="shared" si="6"/>
        <v>0</v>
      </c>
      <c r="AG22" s="487"/>
      <c r="AH22" s="488"/>
      <c r="AI22" s="488"/>
      <c r="AJ22" s="488"/>
      <c r="AK22" s="488"/>
      <c r="AL22" s="488"/>
      <c r="AM22" s="488"/>
      <c r="AN22" s="488"/>
      <c r="AO22" s="488"/>
      <c r="AP22" s="488"/>
      <c r="AQ22" s="488"/>
      <c r="AR22" s="488"/>
      <c r="AS22" s="488"/>
      <c r="AT22" s="488"/>
      <c r="AU22" s="488"/>
      <c r="AV22" s="488"/>
      <c r="AW22" s="488"/>
      <c r="AX22" s="488"/>
      <c r="AY22" s="488"/>
      <c r="AZ22" s="488"/>
      <c r="BA22" s="488"/>
      <c r="BB22" s="488"/>
      <c r="BC22" s="488"/>
      <c r="BD22" s="488"/>
      <c r="BE22" s="488"/>
      <c r="BF22" s="488"/>
      <c r="BG22" s="488"/>
    </row>
    <row r="23" spans="1:59" ht="45">
      <c r="A23" s="405">
        <f t="shared" si="0"/>
        <v>18</v>
      </c>
      <c r="B23" s="497" t="s">
        <v>28</v>
      </c>
      <c r="C23" s="498" t="s">
        <v>29</v>
      </c>
      <c r="D23" s="407" t="s">
        <v>293</v>
      </c>
      <c r="E23" s="407">
        <v>12744</v>
      </c>
      <c r="F23" s="499" t="s">
        <v>29</v>
      </c>
      <c r="G23" s="409" t="s">
        <v>293</v>
      </c>
      <c r="H23" s="410">
        <v>12744</v>
      </c>
      <c r="I23" s="410">
        <f>'СМР Приняты СК П7'!I23</f>
        <v>4.4999999999999998E-2</v>
      </c>
      <c r="J23" s="429" t="s">
        <v>468</v>
      </c>
      <c r="K23" s="418" t="s">
        <v>292</v>
      </c>
      <c r="L23" s="418">
        <v>9.1880000000000006</v>
      </c>
      <c r="M23" s="410"/>
      <c r="N23" s="410">
        <v>196.04</v>
      </c>
      <c r="O23" s="410"/>
      <c r="P23" s="410">
        <v>6069.49</v>
      </c>
      <c r="Q23" s="410"/>
      <c r="R23" s="410">
        <v>5949.77</v>
      </c>
      <c r="S23" s="410"/>
      <c r="T23" s="410">
        <v>439.5</v>
      </c>
      <c r="U23" s="410">
        <v>98.98</v>
      </c>
      <c r="V23" s="410"/>
      <c r="W23" s="410"/>
      <c r="X23" s="410"/>
      <c r="Y23" s="410"/>
      <c r="Z23" s="411">
        <f t="shared" si="1"/>
        <v>12753.779999999999</v>
      </c>
      <c r="AA23" s="431">
        <f t="shared" si="2"/>
        <v>-9.7799999999988358</v>
      </c>
      <c r="AB23" s="413">
        <f t="shared" si="8"/>
        <v>-9.7799999999988358</v>
      </c>
      <c r="AC23" s="414" t="s">
        <v>1073</v>
      </c>
      <c r="AD23" s="706">
        <f t="shared" si="4"/>
        <v>0</v>
      </c>
      <c r="AE23" s="474">
        <f t="shared" si="5"/>
        <v>0</v>
      </c>
      <c r="AF23" s="475">
        <f t="shared" si="6"/>
        <v>12753.779999999999</v>
      </c>
      <c r="AG23" s="487"/>
      <c r="AH23" s="488"/>
      <c r="AI23" s="488"/>
      <c r="AJ23" s="488"/>
      <c r="AK23" s="488"/>
      <c r="AL23" s="488"/>
      <c r="AM23" s="488"/>
      <c r="AN23" s="488"/>
      <c r="AO23" s="488"/>
      <c r="AP23" s="488"/>
      <c r="AQ23" s="488"/>
      <c r="AR23" s="488"/>
      <c r="AS23" s="488"/>
      <c r="AT23" s="488"/>
      <c r="AU23" s="488"/>
      <c r="AV23" s="488"/>
      <c r="AW23" s="488"/>
      <c r="AX23" s="488"/>
      <c r="AY23" s="488"/>
      <c r="AZ23" s="488"/>
      <c r="BA23" s="488"/>
      <c r="BB23" s="488"/>
      <c r="BC23" s="488"/>
      <c r="BD23" s="488"/>
      <c r="BE23" s="488"/>
      <c r="BF23" s="488"/>
      <c r="BG23" s="488"/>
    </row>
    <row r="24" spans="1:59" ht="30">
      <c r="A24" s="405">
        <f t="shared" si="0"/>
        <v>19</v>
      </c>
      <c r="B24" s="497" t="s">
        <v>26</v>
      </c>
      <c r="C24" s="498" t="s">
        <v>27</v>
      </c>
      <c r="D24" s="407" t="s">
        <v>293</v>
      </c>
      <c r="E24" s="407">
        <v>12744</v>
      </c>
      <c r="F24" s="499" t="s">
        <v>27</v>
      </c>
      <c r="G24" s="409" t="s">
        <v>293</v>
      </c>
      <c r="H24" s="410">
        <v>12744</v>
      </c>
      <c r="I24" s="410">
        <f>'СМР Приняты СК П7'!I24</f>
        <v>5.0000000000000001E-4</v>
      </c>
      <c r="J24" s="429" t="s">
        <v>467</v>
      </c>
      <c r="K24" s="418" t="s">
        <v>292</v>
      </c>
      <c r="L24" s="418">
        <v>2936.21</v>
      </c>
      <c r="M24" s="410"/>
      <c r="N24" s="410">
        <v>196.04</v>
      </c>
      <c r="O24" s="410"/>
      <c r="P24" s="410">
        <v>6069.49</v>
      </c>
      <c r="Q24" s="410"/>
      <c r="R24" s="410">
        <v>5949.77</v>
      </c>
      <c r="S24" s="410"/>
      <c r="T24" s="410">
        <v>439.5</v>
      </c>
      <c r="U24" s="410">
        <v>98.98</v>
      </c>
      <c r="V24" s="410"/>
      <c r="W24" s="410"/>
      <c r="X24" s="410"/>
      <c r="Y24" s="410"/>
      <c r="Z24" s="411">
        <f t="shared" si="1"/>
        <v>12753.779999999999</v>
      </c>
      <c r="AA24" s="431">
        <f t="shared" si="2"/>
        <v>-9.7799999999988358</v>
      </c>
      <c r="AB24" s="413">
        <f t="shared" si="8"/>
        <v>-9.7799999999988358</v>
      </c>
      <c r="AC24" s="414"/>
      <c r="AD24" s="706">
        <f t="shared" si="4"/>
        <v>0</v>
      </c>
      <c r="AE24" s="474">
        <f t="shared" si="5"/>
        <v>0</v>
      </c>
      <c r="AF24" s="475">
        <f t="shared" si="6"/>
        <v>12753.779999999999</v>
      </c>
      <c r="AG24" s="487"/>
      <c r="AH24" s="488"/>
      <c r="AI24" s="488"/>
      <c r="AJ24" s="488"/>
      <c r="AK24" s="488"/>
      <c r="AL24" s="488"/>
      <c r="AM24" s="488"/>
      <c r="AN24" s="488"/>
      <c r="AO24" s="488"/>
      <c r="AP24" s="488"/>
      <c r="AQ24" s="488"/>
      <c r="AR24" s="488"/>
      <c r="AS24" s="488"/>
      <c r="AT24" s="488"/>
      <c r="AU24" s="488"/>
      <c r="AV24" s="488"/>
      <c r="AW24" s="488"/>
      <c r="AX24" s="488"/>
      <c r="AY24" s="488"/>
      <c r="AZ24" s="488"/>
      <c r="BA24" s="488"/>
      <c r="BB24" s="488"/>
      <c r="BC24" s="488"/>
      <c r="BD24" s="488"/>
      <c r="BE24" s="488"/>
      <c r="BF24" s="488"/>
      <c r="BG24" s="488"/>
    </row>
    <row r="25" spans="1:59" ht="45">
      <c r="A25" s="405">
        <f t="shared" si="0"/>
        <v>20</v>
      </c>
      <c r="B25" s="497" t="s">
        <v>30</v>
      </c>
      <c r="C25" s="498" t="s">
        <v>31</v>
      </c>
      <c r="D25" s="407" t="s">
        <v>293</v>
      </c>
      <c r="E25" s="407">
        <v>12744</v>
      </c>
      <c r="F25" s="499" t="s">
        <v>31</v>
      </c>
      <c r="G25" s="409" t="s">
        <v>293</v>
      </c>
      <c r="H25" s="410">
        <v>12744</v>
      </c>
      <c r="I25" s="410">
        <f>'СМР Приняты СК П7'!I25</f>
        <v>0.02</v>
      </c>
      <c r="J25" s="429" t="s">
        <v>469</v>
      </c>
      <c r="K25" s="418" t="s">
        <v>292</v>
      </c>
      <c r="L25" s="418">
        <v>3.9369999999999998</v>
      </c>
      <c r="M25" s="410"/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411">
        <f t="shared" si="1"/>
        <v>0</v>
      </c>
      <c r="AA25" s="431">
        <f t="shared" si="2"/>
        <v>12744</v>
      </c>
      <c r="AB25" s="413">
        <f t="shared" si="8"/>
        <v>12744</v>
      </c>
      <c r="AC25" s="414"/>
      <c r="AD25" s="706">
        <f t="shared" si="4"/>
        <v>0</v>
      </c>
      <c r="AE25" s="474">
        <f t="shared" si="5"/>
        <v>0</v>
      </c>
      <c r="AF25" s="475">
        <f t="shared" si="6"/>
        <v>0</v>
      </c>
      <c r="AG25" s="487"/>
      <c r="AH25" s="488"/>
      <c r="AI25" s="488"/>
      <c r="AJ25" s="488"/>
      <c r="AK25" s="488"/>
      <c r="AL25" s="488"/>
      <c r="AM25" s="488"/>
      <c r="AN25" s="488"/>
      <c r="AO25" s="488"/>
      <c r="AP25" s="488"/>
      <c r="AQ25" s="488"/>
      <c r="AR25" s="488"/>
      <c r="AS25" s="488"/>
      <c r="AT25" s="488"/>
      <c r="AU25" s="488"/>
      <c r="AV25" s="488"/>
      <c r="AW25" s="488"/>
      <c r="AX25" s="488"/>
      <c r="AY25" s="488"/>
      <c r="AZ25" s="488"/>
      <c r="BA25" s="488"/>
      <c r="BB25" s="488"/>
      <c r="BC25" s="488"/>
      <c r="BD25" s="488"/>
      <c r="BE25" s="488"/>
      <c r="BF25" s="488"/>
      <c r="BG25" s="488"/>
    </row>
    <row r="26" spans="1:59" s="65" customFormat="1" ht="30">
      <c r="A26" s="397">
        <f t="shared" si="0"/>
        <v>21</v>
      </c>
      <c r="B26" s="501"/>
      <c r="C26" s="502" t="s">
        <v>471</v>
      </c>
      <c r="D26" s="423"/>
      <c r="E26" s="423"/>
      <c r="F26" s="503" t="s">
        <v>471</v>
      </c>
      <c r="G26" s="424"/>
      <c r="H26" s="425"/>
      <c r="I26" s="425"/>
      <c r="J26" s="425"/>
      <c r="K26" s="425"/>
      <c r="L26" s="425">
        <v>1631.23</v>
      </c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6"/>
      <c r="AA26" s="427"/>
      <c r="AB26" s="424"/>
      <c r="AC26" s="428"/>
      <c r="AD26" s="708"/>
      <c r="AE26" s="476"/>
      <c r="AF26" s="477"/>
      <c r="AG26" s="485"/>
      <c r="AH26" s="486"/>
      <c r="AI26" s="486"/>
      <c r="AJ26" s="486"/>
      <c r="AK26" s="486"/>
      <c r="AL26" s="486"/>
      <c r="AM26" s="486"/>
      <c r="AN26" s="486"/>
      <c r="AO26" s="486"/>
      <c r="AP26" s="486"/>
      <c r="AQ26" s="486"/>
      <c r="AR26" s="486"/>
      <c r="AS26" s="486"/>
      <c r="AT26" s="486"/>
      <c r="AU26" s="486"/>
      <c r="AV26" s="486"/>
      <c r="AW26" s="486"/>
      <c r="AX26" s="486"/>
      <c r="AY26" s="486"/>
      <c r="AZ26" s="486"/>
      <c r="BA26" s="486"/>
      <c r="BB26" s="486"/>
      <c r="BC26" s="486"/>
      <c r="BD26" s="486"/>
      <c r="BE26" s="486"/>
      <c r="BF26" s="486"/>
      <c r="BG26" s="486"/>
    </row>
    <row r="27" spans="1:59" ht="30">
      <c r="A27" s="405">
        <f t="shared" si="0"/>
        <v>22</v>
      </c>
      <c r="B27" s="497" t="s">
        <v>18</v>
      </c>
      <c r="C27" s="498" t="s">
        <v>19</v>
      </c>
      <c r="D27" s="407" t="s">
        <v>289</v>
      </c>
      <c r="E27" s="407">
        <v>3.12</v>
      </c>
      <c r="F27" s="499" t="s">
        <v>19</v>
      </c>
      <c r="G27" s="409" t="s">
        <v>289</v>
      </c>
      <c r="H27" s="410">
        <v>3.12</v>
      </c>
      <c r="I27" s="410">
        <f>'СМР Приняты СК П7'!I27</f>
        <v>0.17</v>
      </c>
      <c r="J27" s="410"/>
      <c r="K27" s="410" t="s">
        <v>289</v>
      </c>
      <c r="L27" s="410"/>
      <c r="M27" s="410"/>
      <c r="N27" s="410"/>
      <c r="O27" s="410"/>
      <c r="P27" s="410"/>
      <c r="Q27" s="410"/>
      <c r="R27" s="410"/>
      <c r="S27" s="410"/>
      <c r="T27" s="410"/>
      <c r="U27" s="410"/>
      <c r="V27" s="410"/>
      <c r="W27" s="410"/>
      <c r="X27" s="410"/>
      <c r="Y27" s="410"/>
      <c r="Z27" s="411">
        <f t="shared" si="1"/>
        <v>0</v>
      </c>
      <c r="AA27" s="412">
        <f t="shared" si="2"/>
        <v>3.12</v>
      </c>
      <c r="AB27" s="413">
        <f t="shared" ref="AB27:AB29" si="9">E27-Z27</f>
        <v>3.12</v>
      </c>
      <c r="AC27" s="414" t="s">
        <v>1074</v>
      </c>
      <c r="AD27" s="706">
        <f t="shared" si="4"/>
        <v>0</v>
      </c>
      <c r="AE27" s="474">
        <f t="shared" si="5"/>
        <v>0</v>
      </c>
      <c r="AF27" s="475">
        <f t="shared" si="6"/>
        <v>0</v>
      </c>
      <c r="AG27" s="487"/>
      <c r="AH27" s="488"/>
      <c r="AI27" s="488"/>
      <c r="AJ27" s="488"/>
      <c r="AK27" s="488"/>
      <c r="AL27" s="488"/>
      <c r="AM27" s="488"/>
      <c r="AN27" s="488"/>
      <c r="AO27" s="488"/>
      <c r="AP27" s="488"/>
      <c r="AQ27" s="488"/>
      <c r="AR27" s="488"/>
      <c r="AS27" s="488"/>
      <c r="AT27" s="488"/>
      <c r="AU27" s="488"/>
      <c r="AV27" s="488"/>
      <c r="AW27" s="488"/>
      <c r="AX27" s="488"/>
      <c r="AY27" s="488"/>
      <c r="AZ27" s="488"/>
      <c r="BA27" s="488"/>
      <c r="BB27" s="488"/>
      <c r="BC27" s="488"/>
      <c r="BD27" s="488"/>
      <c r="BE27" s="488"/>
      <c r="BF27" s="488"/>
      <c r="BG27" s="488"/>
    </row>
    <row r="28" spans="1:59" ht="30">
      <c r="A28" s="405">
        <f t="shared" si="0"/>
        <v>23</v>
      </c>
      <c r="B28" s="497"/>
      <c r="C28" s="498"/>
      <c r="D28" s="407"/>
      <c r="E28" s="407"/>
      <c r="F28" s="500" t="s">
        <v>472</v>
      </c>
      <c r="G28" s="417" t="s">
        <v>293</v>
      </c>
      <c r="H28" s="418">
        <v>15.6</v>
      </c>
      <c r="I28" s="418">
        <f>'СМР Приняты СК П7'!I28</f>
        <v>9.6153846153846159E-3</v>
      </c>
      <c r="J28" s="418"/>
      <c r="K28" s="418" t="s">
        <v>293</v>
      </c>
      <c r="L28" s="418"/>
      <c r="M28" s="418">
        <v>3</v>
      </c>
      <c r="N28" s="418">
        <v>6.73</v>
      </c>
      <c r="O28" s="418"/>
      <c r="P28" s="418"/>
      <c r="Q28" s="418"/>
      <c r="R28" s="418"/>
      <c r="S28" s="418"/>
      <c r="T28" s="418"/>
      <c r="U28" s="418"/>
      <c r="V28" s="418"/>
      <c r="W28" s="418"/>
      <c r="X28" s="418"/>
      <c r="Y28" s="418"/>
      <c r="Z28" s="419">
        <f t="shared" si="1"/>
        <v>9.73</v>
      </c>
      <c r="AA28" s="420">
        <f t="shared" si="2"/>
        <v>5.8699999999999992</v>
      </c>
      <c r="AB28" s="413">
        <f t="shared" si="9"/>
        <v>-9.73</v>
      </c>
      <c r="AC28" s="414"/>
      <c r="AD28" s="706">
        <f t="shared" si="4"/>
        <v>0</v>
      </c>
      <c r="AE28" s="474">
        <f t="shared" si="5"/>
        <v>0</v>
      </c>
      <c r="AF28" s="475">
        <f t="shared" si="6"/>
        <v>9.73</v>
      </c>
      <c r="AG28" s="487"/>
      <c r="AH28" s="488"/>
      <c r="AI28" s="488"/>
      <c r="AJ28" s="488"/>
      <c r="AK28" s="488"/>
      <c r="AL28" s="488"/>
      <c r="AM28" s="488"/>
      <c r="AN28" s="488"/>
      <c r="AO28" s="488"/>
      <c r="AP28" s="488"/>
      <c r="AQ28" s="488"/>
      <c r="AR28" s="488"/>
      <c r="AS28" s="488"/>
      <c r="AT28" s="488"/>
      <c r="AU28" s="488"/>
      <c r="AV28" s="488"/>
      <c r="AW28" s="488"/>
      <c r="AX28" s="488"/>
      <c r="AY28" s="488"/>
      <c r="AZ28" s="488"/>
      <c r="BA28" s="488"/>
      <c r="BB28" s="488"/>
      <c r="BC28" s="488"/>
      <c r="BD28" s="488"/>
      <c r="BE28" s="488"/>
      <c r="BF28" s="488"/>
      <c r="BG28" s="488"/>
    </row>
    <row r="29" spans="1:59">
      <c r="A29" s="405">
        <f t="shared" si="0"/>
        <v>24</v>
      </c>
      <c r="B29" s="497" t="s">
        <v>20</v>
      </c>
      <c r="C29" s="498" t="s">
        <v>21</v>
      </c>
      <c r="D29" s="407" t="s">
        <v>293</v>
      </c>
      <c r="E29" s="407">
        <v>15.6</v>
      </c>
      <c r="F29" s="500" t="s">
        <v>21</v>
      </c>
      <c r="G29" s="417" t="s">
        <v>293</v>
      </c>
      <c r="H29" s="418">
        <v>15.6</v>
      </c>
      <c r="I29" s="418">
        <f>'СМР Приняты СК П7'!I29</f>
        <v>0.3</v>
      </c>
      <c r="J29" s="418"/>
      <c r="K29" s="418" t="s">
        <v>293</v>
      </c>
      <c r="L29" s="418"/>
      <c r="M29" s="418"/>
      <c r="N29" s="418"/>
      <c r="O29" s="418"/>
      <c r="P29" s="418"/>
      <c r="Q29" s="418"/>
      <c r="R29" s="418"/>
      <c r="S29" s="418"/>
      <c r="T29" s="418"/>
      <c r="U29" s="418"/>
      <c r="V29" s="418"/>
      <c r="W29" s="418"/>
      <c r="X29" s="418"/>
      <c r="Y29" s="418"/>
      <c r="Z29" s="419">
        <f t="shared" si="1"/>
        <v>0</v>
      </c>
      <c r="AA29" s="420">
        <f t="shared" si="2"/>
        <v>15.6</v>
      </c>
      <c r="AB29" s="413">
        <f t="shared" si="9"/>
        <v>15.6</v>
      </c>
      <c r="AC29" s="421" t="s">
        <v>412</v>
      </c>
      <c r="AD29" s="707">
        <f t="shared" si="4"/>
        <v>0</v>
      </c>
      <c r="AE29" s="474">
        <f t="shared" si="5"/>
        <v>0</v>
      </c>
      <c r="AF29" s="475">
        <f t="shared" si="6"/>
        <v>0</v>
      </c>
      <c r="AG29" s="487"/>
      <c r="AH29" s="488"/>
      <c r="AI29" s="488"/>
      <c r="AJ29" s="488"/>
      <c r="AK29" s="488"/>
      <c r="AL29" s="488"/>
      <c r="AM29" s="488"/>
      <c r="AN29" s="488"/>
      <c r="AO29" s="488"/>
      <c r="AP29" s="488"/>
      <c r="AQ29" s="488"/>
      <c r="AR29" s="488"/>
      <c r="AS29" s="488"/>
      <c r="AT29" s="488"/>
      <c r="AU29" s="488"/>
      <c r="AV29" s="488"/>
      <c r="AW29" s="488"/>
      <c r="AX29" s="488"/>
      <c r="AY29" s="488"/>
      <c r="AZ29" s="488"/>
      <c r="BA29" s="488"/>
      <c r="BB29" s="488"/>
      <c r="BC29" s="488"/>
      <c r="BD29" s="488"/>
      <c r="BE29" s="488"/>
      <c r="BF29" s="488"/>
      <c r="BG29" s="488"/>
    </row>
    <row r="30" spans="1:59" s="65" customFormat="1" ht="30">
      <c r="A30" s="397">
        <f t="shared" si="0"/>
        <v>25</v>
      </c>
      <c r="B30" s="501"/>
      <c r="C30" s="502" t="s">
        <v>473</v>
      </c>
      <c r="D30" s="423"/>
      <c r="E30" s="423"/>
      <c r="F30" s="503" t="s">
        <v>473</v>
      </c>
      <c r="G30" s="424"/>
      <c r="H30" s="425"/>
      <c r="I30" s="425"/>
      <c r="J30" s="425"/>
      <c r="K30" s="425"/>
      <c r="L30" s="425"/>
      <c r="M30" s="425">
        <v>15</v>
      </c>
      <c r="N30" s="425">
        <v>49.879999999999995</v>
      </c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6"/>
      <c r="AA30" s="427"/>
      <c r="AB30" s="424"/>
      <c r="AC30" s="428"/>
      <c r="AD30" s="708"/>
      <c r="AE30" s="476"/>
      <c r="AF30" s="477"/>
      <c r="AG30" s="485"/>
      <c r="AH30" s="486"/>
      <c r="AI30" s="486"/>
      <c r="AJ30" s="486"/>
      <c r="AK30" s="486"/>
      <c r="AL30" s="486"/>
      <c r="AM30" s="486"/>
      <c r="AN30" s="486"/>
      <c r="AO30" s="486"/>
      <c r="AP30" s="486"/>
      <c r="AQ30" s="486"/>
      <c r="AR30" s="486"/>
      <c r="AS30" s="486"/>
      <c r="AT30" s="486"/>
      <c r="AU30" s="486"/>
      <c r="AV30" s="486"/>
      <c r="AW30" s="486"/>
      <c r="AX30" s="486"/>
      <c r="AY30" s="486"/>
      <c r="AZ30" s="486"/>
      <c r="BA30" s="486"/>
      <c r="BB30" s="486"/>
      <c r="BC30" s="486"/>
      <c r="BD30" s="486"/>
      <c r="BE30" s="486"/>
      <c r="BF30" s="486"/>
      <c r="BG30" s="486"/>
    </row>
    <row r="31" spans="1:59" ht="30">
      <c r="A31" s="405">
        <f t="shared" si="0"/>
        <v>26</v>
      </c>
      <c r="B31" s="497" t="s">
        <v>18</v>
      </c>
      <c r="C31" s="498" t="s">
        <v>19</v>
      </c>
      <c r="D31" s="407" t="s">
        <v>289</v>
      </c>
      <c r="E31" s="407">
        <v>14.25</v>
      </c>
      <c r="F31" s="499" t="s">
        <v>19</v>
      </c>
      <c r="G31" s="409" t="s">
        <v>289</v>
      </c>
      <c r="H31" s="410">
        <v>14.25</v>
      </c>
      <c r="I31" s="410">
        <f>'СМР Приняты СК П7'!I31</f>
        <v>0.17</v>
      </c>
      <c r="J31" s="429" t="s">
        <v>465</v>
      </c>
      <c r="K31" s="418" t="s">
        <v>651</v>
      </c>
      <c r="L31" s="418"/>
      <c r="M31" s="410"/>
      <c r="N31" s="410"/>
      <c r="O31" s="410"/>
      <c r="P31" s="410"/>
      <c r="Q31" s="410"/>
      <c r="R31" s="410"/>
      <c r="S31" s="410"/>
      <c r="T31" s="410"/>
      <c r="U31" s="410"/>
      <c r="V31" s="410"/>
      <c r="W31" s="410"/>
      <c r="X31" s="410"/>
      <c r="Y31" s="410"/>
      <c r="Z31" s="411">
        <f t="shared" si="1"/>
        <v>0</v>
      </c>
      <c r="AA31" s="412">
        <f t="shared" si="2"/>
        <v>14.25</v>
      </c>
      <c r="AB31" s="413">
        <f t="shared" ref="AB31:AB33" si="10">E31-Z31</f>
        <v>14.25</v>
      </c>
      <c r="AC31" s="414" t="s">
        <v>455</v>
      </c>
      <c r="AD31" s="706">
        <f t="shared" si="4"/>
        <v>0</v>
      </c>
      <c r="AE31" s="474">
        <f t="shared" si="5"/>
        <v>0</v>
      </c>
      <c r="AF31" s="475">
        <f t="shared" si="6"/>
        <v>0</v>
      </c>
      <c r="AG31" s="487"/>
      <c r="AH31" s="488"/>
      <c r="AI31" s="488"/>
      <c r="AJ31" s="488"/>
      <c r="AK31" s="488"/>
      <c r="AL31" s="488"/>
      <c r="AM31" s="488"/>
      <c r="AN31" s="488"/>
      <c r="AO31" s="488"/>
      <c r="AP31" s="488"/>
      <c r="AQ31" s="488"/>
      <c r="AR31" s="488"/>
      <c r="AS31" s="488"/>
      <c r="AT31" s="488"/>
      <c r="AU31" s="488"/>
      <c r="AV31" s="488"/>
      <c r="AW31" s="488"/>
      <c r="AX31" s="488"/>
      <c r="AY31" s="488"/>
      <c r="AZ31" s="488"/>
      <c r="BA31" s="488"/>
      <c r="BB31" s="488"/>
      <c r="BC31" s="488"/>
      <c r="BD31" s="488"/>
      <c r="BE31" s="488"/>
      <c r="BF31" s="488"/>
      <c r="BG31" s="488"/>
    </row>
    <row r="32" spans="1:59" ht="30">
      <c r="A32" s="405">
        <f t="shared" si="0"/>
        <v>27</v>
      </c>
      <c r="B32" s="497" t="s">
        <v>33</v>
      </c>
      <c r="C32" s="498" t="s">
        <v>34</v>
      </c>
      <c r="D32" s="407" t="s">
        <v>289</v>
      </c>
      <c r="E32" s="407">
        <v>14.25</v>
      </c>
      <c r="F32" s="499" t="s">
        <v>34</v>
      </c>
      <c r="G32" s="409" t="s">
        <v>289</v>
      </c>
      <c r="H32" s="410">
        <v>14.25</v>
      </c>
      <c r="I32" s="410">
        <f>'СМР Приняты СК П7'!I32</f>
        <v>0.27</v>
      </c>
      <c r="J32" s="429" t="s">
        <v>474</v>
      </c>
      <c r="K32" s="418" t="s">
        <v>289</v>
      </c>
      <c r="L32" s="418">
        <v>23.512500000000003</v>
      </c>
      <c r="M32" s="410">
        <v>0</v>
      </c>
      <c r="N32" s="410">
        <v>9.73</v>
      </c>
      <c r="O32" s="410">
        <v>2.77</v>
      </c>
      <c r="P32" s="410">
        <v>4.5199999999999996</v>
      </c>
      <c r="Q32" s="410"/>
      <c r="R32" s="410">
        <v>13.48</v>
      </c>
      <c r="S32" s="410"/>
      <c r="T32" s="410"/>
      <c r="U32" s="410"/>
      <c r="V32" s="410"/>
      <c r="W32" s="410"/>
      <c r="X32" s="410"/>
      <c r="Y32" s="410"/>
      <c r="Z32" s="411">
        <f t="shared" si="1"/>
        <v>30.5</v>
      </c>
      <c r="AA32" s="432">
        <f t="shared" si="2"/>
        <v>-16.25</v>
      </c>
      <c r="AB32" s="413">
        <f t="shared" si="10"/>
        <v>-16.25</v>
      </c>
      <c r="AC32" s="414" t="s">
        <v>455</v>
      </c>
      <c r="AD32" s="706">
        <f t="shared" si="4"/>
        <v>0</v>
      </c>
      <c r="AE32" s="474">
        <f t="shared" si="5"/>
        <v>0</v>
      </c>
      <c r="AF32" s="475">
        <f t="shared" si="6"/>
        <v>30.5</v>
      </c>
      <c r="AG32" s="487"/>
      <c r="AH32" s="488"/>
      <c r="AI32" s="488"/>
      <c r="AJ32" s="488"/>
      <c r="AK32" s="488"/>
      <c r="AL32" s="488"/>
      <c r="AM32" s="488"/>
      <c r="AN32" s="488"/>
      <c r="AO32" s="488"/>
      <c r="AP32" s="488"/>
      <c r="AQ32" s="488"/>
      <c r="AR32" s="488"/>
      <c r="AS32" s="488"/>
      <c r="AT32" s="488"/>
      <c r="AU32" s="488"/>
      <c r="AV32" s="488"/>
      <c r="AW32" s="488"/>
      <c r="AX32" s="488"/>
      <c r="AY32" s="488"/>
      <c r="AZ32" s="488"/>
      <c r="BA32" s="488"/>
      <c r="BB32" s="488"/>
      <c r="BC32" s="488"/>
      <c r="BD32" s="488"/>
      <c r="BE32" s="488"/>
      <c r="BF32" s="488"/>
      <c r="BG32" s="488"/>
    </row>
    <row r="33" spans="1:59" ht="45">
      <c r="A33" s="405">
        <f t="shared" si="0"/>
        <v>28</v>
      </c>
      <c r="B33" s="497" t="s">
        <v>30</v>
      </c>
      <c r="C33" s="498" t="s">
        <v>31</v>
      </c>
      <c r="D33" s="407" t="s">
        <v>293</v>
      </c>
      <c r="E33" s="407">
        <v>95</v>
      </c>
      <c r="F33" s="499" t="s">
        <v>31</v>
      </c>
      <c r="G33" s="409" t="s">
        <v>293</v>
      </c>
      <c r="H33" s="410">
        <v>95</v>
      </c>
      <c r="I33" s="410">
        <f>'СМР Приняты СК П7'!I33</f>
        <v>0.02</v>
      </c>
      <c r="J33" s="429" t="s">
        <v>475</v>
      </c>
      <c r="K33" s="418" t="s">
        <v>292</v>
      </c>
      <c r="L33" s="418">
        <v>24.597999999999999</v>
      </c>
      <c r="M33" s="410">
        <v>0</v>
      </c>
      <c r="N33" s="410">
        <v>12.133800000000001</v>
      </c>
      <c r="O33" s="410"/>
      <c r="P33" s="410">
        <v>5.5692000000000004</v>
      </c>
      <c r="Q33" s="410"/>
      <c r="R33" s="410">
        <v>17.110800000000001</v>
      </c>
      <c r="S33" s="410"/>
      <c r="T33" s="410"/>
      <c r="U33" s="410"/>
      <c r="V33" s="410"/>
      <c r="W33" s="410"/>
      <c r="X33" s="410"/>
      <c r="Y33" s="410"/>
      <c r="Z33" s="411">
        <f t="shared" si="1"/>
        <v>34.813800000000001</v>
      </c>
      <c r="AA33" s="412">
        <f t="shared" si="2"/>
        <v>60.186199999999999</v>
      </c>
      <c r="AB33" s="413">
        <f t="shared" si="10"/>
        <v>60.186199999999999</v>
      </c>
      <c r="AC33" s="414" t="s">
        <v>455</v>
      </c>
      <c r="AD33" s="706">
        <f t="shared" si="4"/>
        <v>0</v>
      </c>
      <c r="AE33" s="474">
        <f t="shared" si="5"/>
        <v>0</v>
      </c>
      <c r="AF33" s="475">
        <f t="shared" si="6"/>
        <v>34.813800000000001</v>
      </c>
      <c r="AG33" s="487"/>
      <c r="AH33" s="488"/>
      <c r="AI33" s="488"/>
      <c r="AJ33" s="488"/>
      <c r="AK33" s="488"/>
      <c r="AL33" s="488"/>
      <c r="AM33" s="488"/>
      <c r="AN33" s="488"/>
      <c r="AO33" s="488"/>
      <c r="AP33" s="488"/>
      <c r="AQ33" s="488"/>
      <c r="AR33" s="488"/>
      <c r="AS33" s="488"/>
      <c r="AT33" s="488"/>
      <c r="AU33" s="488"/>
      <c r="AV33" s="488"/>
      <c r="AW33" s="488"/>
      <c r="AX33" s="488"/>
      <c r="AY33" s="488"/>
      <c r="AZ33" s="488"/>
      <c r="BA33" s="488"/>
      <c r="BB33" s="488"/>
      <c r="BC33" s="488"/>
      <c r="BD33" s="488"/>
      <c r="BE33" s="488"/>
      <c r="BF33" s="488"/>
      <c r="BG33" s="488"/>
    </row>
    <row r="34" spans="1:59" s="65" customFormat="1">
      <c r="A34" s="397">
        <f t="shared" si="0"/>
        <v>29</v>
      </c>
      <c r="B34" s="501"/>
      <c r="C34" s="502" t="s">
        <v>35</v>
      </c>
      <c r="D34" s="423"/>
      <c r="E34" s="423"/>
      <c r="F34" s="503" t="s">
        <v>35</v>
      </c>
      <c r="G34" s="424"/>
      <c r="H34" s="425"/>
      <c r="I34" s="425"/>
      <c r="J34" s="425"/>
      <c r="K34" s="425"/>
      <c r="L34" s="425">
        <v>12.16</v>
      </c>
      <c r="M34" s="425">
        <v>0</v>
      </c>
      <c r="N34" s="425">
        <v>64.88</v>
      </c>
      <c r="O34" s="425"/>
      <c r="P34" s="425"/>
      <c r="Q34" s="425"/>
      <c r="R34" s="425">
        <v>107.23</v>
      </c>
      <c r="S34" s="425"/>
      <c r="T34" s="425"/>
      <c r="U34" s="425"/>
      <c r="V34" s="425"/>
      <c r="W34" s="425"/>
      <c r="X34" s="425"/>
      <c r="Y34" s="425"/>
      <c r="Z34" s="426"/>
      <c r="AA34" s="427"/>
      <c r="AB34" s="424"/>
      <c r="AC34" s="428"/>
      <c r="AD34" s="708"/>
      <c r="AE34" s="476"/>
      <c r="AF34" s="477"/>
      <c r="AG34" s="485"/>
      <c r="AH34" s="486"/>
      <c r="AI34" s="486"/>
      <c r="AJ34" s="486"/>
      <c r="AK34" s="486"/>
      <c r="AL34" s="486"/>
      <c r="AM34" s="486"/>
      <c r="AN34" s="486"/>
      <c r="AO34" s="486"/>
      <c r="AP34" s="486"/>
      <c r="AQ34" s="486"/>
      <c r="AR34" s="486"/>
      <c r="AS34" s="486"/>
      <c r="AT34" s="486"/>
      <c r="AU34" s="486"/>
      <c r="AV34" s="486"/>
      <c r="AW34" s="486"/>
      <c r="AX34" s="486"/>
      <c r="AY34" s="486"/>
      <c r="AZ34" s="486"/>
      <c r="BA34" s="486"/>
      <c r="BB34" s="486"/>
      <c r="BC34" s="486"/>
      <c r="BD34" s="486"/>
      <c r="BE34" s="486"/>
      <c r="BF34" s="486"/>
      <c r="BG34" s="486"/>
    </row>
    <row r="35" spans="1:59" ht="30">
      <c r="A35" s="405">
        <f t="shared" si="0"/>
        <v>30</v>
      </c>
      <c r="B35" s="497" t="s">
        <v>36</v>
      </c>
      <c r="C35" s="498" t="s">
        <v>37</v>
      </c>
      <c r="D35" s="407" t="s">
        <v>291</v>
      </c>
      <c r="E35" s="407">
        <v>632</v>
      </c>
      <c r="F35" s="499" t="s">
        <v>37</v>
      </c>
      <c r="G35" s="409" t="s">
        <v>291</v>
      </c>
      <c r="H35" s="410">
        <v>632</v>
      </c>
      <c r="I35" s="410">
        <f>'СМР Приняты СК П7'!I35</f>
        <v>1.42</v>
      </c>
      <c r="J35" s="429" t="s">
        <v>476</v>
      </c>
      <c r="K35" s="418" t="s">
        <v>294</v>
      </c>
      <c r="L35" s="418"/>
      <c r="M35" s="410"/>
      <c r="N35" s="410"/>
      <c r="O35" s="410"/>
      <c r="P35" s="410"/>
      <c r="Q35" s="410"/>
      <c r="R35" s="410"/>
      <c r="S35" s="410"/>
      <c r="T35" s="410"/>
      <c r="U35" s="410"/>
      <c r="V35" s="410"/>
      <c r="W35" s="410"/>
      <c r="X35" s="410"/>
      <c r="Y35" s="410"/>
      <c r="Z35" s="411">
        <f t="shared" si="1"/>
        <v>0</v>
      </c>
      <c r="AA35" s="412">
        <f t="shared" si="2"/>
        <v>632</v>
      </c>
      <c r="AB35" s="413">
        <f t="shared" ref="AB35:AB36" si="11">E35-Z35</f>
        <v>632</v>
      </c>
      <c r="AC35" s="414" t="s">
        <v>1074</v>
      </c>
      <c r="AD35" s="706">
        <f t="shared" si="4"/>
        <v>0</v>
      </c>
      <c r="AE35" s="474">
        <f t="shared" si="5"/>
        <v>0</v>
      </c>
      <c r="AF35" s="475">
        <f t="shared" si="6"/>
        <v>0</v>
      </c>
      <c r="AG35" s="487"/>
      <c r="AH35" s="488"/>
      <c r="AI35" s="488"/>
      <c r="AJ35" s="488"/>
      <c r="AK35" s="488"/>
      <c r="AL35" s="488"/>
      <c r="AM35" s="488"/>
      <c r="AN35" s="488"/>
      <c r="AO35" s="488"/>
      <c r="AP35" s="488"/>
      <c r="AQ35" s="488"/>
      <c r="AR35" s="488"/>
      <c r="AS35" s="488"/>
      <c r="AT35" s="488"/>
      <c r="AU35" s="488"/>
      <c r="AV35" s="488"/>
      <c r="AW35" s="488"/>
      <c r="AX35" s="488"/>
      <c r="AY35" s="488"/>
      <c r="AZ35" s="488"/>
      <c r="BA35" s="488"/>
      <c r="BB35" s="488"/>
      <c r="BC35" s="488"/>
      <c r="BD35" s="488"/>
      <c r="BE35" s="488"/>
      <c r="BF35" s="488"/>
      <c r="BG35" s="488"/>
    </row>
    <row r="36" spans="1:59" ht="30">
      <c r="A36" s="405">
        <f t="shared" si="0"/>
        <v>31</v>
      </c>
      <c r="B36" s="497" t="s">
        <v>38</v>
      </c>
      <c r="C36" s="498" t="s">
        <v>39</v>
      </c>
      <c r="D36" s="407" t="s">
        <v>291</v>
      </c>
      <c r="E36" s="407">
        <v>45</v>
      </c>
      <c r="F36" s="499" t="s">
        <v>39</v>
      </c>
      <c r="G36" s="409" t="s">
        <v>291</v>
      </c>
      <c r="H36" s="410">
        <v>45</v>
      </c>
      <c r="I36" s="410">
        <f>'СМР Приняты СК П7'!I36</f>
        <v>1.68</v>
      </c>
      <c r="J36" s="429" t="s">
        <v>477</v>
      </c>
      <c r="K36" s="418" t="s">
        <v>294</v>
      </c>
      <c r="L36" s="418">
        <v>632</v>
      </c>
      <c r="M36" s="410">
        <v>444</v>
      </c>
      <c r="N36" s="410">
        <v>8.410000000000025</v>
      </c>
      <c r="O36" s="410">
        <v>149</v>
      </c>
      <c r="P36" s="410">
        <v>8.59</v>
      </c>
      <c r="Q36" s="410">
        <v>11</v>
      </c>
      <c r="R36" s="410">
        <v>23.1</v>
      </c>
      <c r="S36" s="410"/>
      <c r="T36" s="410"/>
      <c r="U36" s="410"/>
      <c r="V36" s="410"/>
      <c r="W36" s="410"/>
      <c r="X36" s="410"/>
      <c r="Y36" s="410"/>
      <c r="Z36" s="411">
        <f t="shared" si="1"/>
        <v>644.10000000000014</v>
      </c>
      <c r="AA36" s="412">
        <f t="shared" si="2"/>
        <v>-599.10000000000014</v>
      </c>
      <c r="AB36" s="413">
        <f t="shared" si="11"/>
        <v>-599.10000000000014</v>
      </c>
      <c r="AC36" s="414" t="s">
        <v>1074</v>
      </c>
      <c r="AD36" s="706">
        <f t="shared" si="4"/>
        <v>0</v>
      </c>
      <c r="AE36" s="474">
        <f t="shared" si="5"/>
        <v>0</v>
      </c>
      <c r="AF36" s="475">
        <f t="shared" si="6"/>
        <v>644.10000000000014</v>
      </c>
      <c r="AG36" s="487"/>
      <c r="AH36" s="488"/>
      <c r="AI36" s="488"/>
      <c r="AJ36" s="488"/>
      <c r="AK36" s="488"/>
      <c r="AL36" s="488"/>
      <c r="AM36" s="488"/>
      <c r="AN36" s="488"/>
      <c r="AO36" s="488"/>
      <c r="AP36" s="488"/>
      <c r="AQ36" s="488"/>
      <c r="AR36" s="488"/>
      <c r="AS36" s="488"/>
      <c r="AT36" s="488"/>
      <c r="AU36" s="488"/>
      <c r="AV36" s="488"/>
      <c r="AW36" s="488"/>
      <c r="AX36" s="488"/>
      <c r="AY36" s="488"/>
      <c r="AZ36" s="488"/>
      <c r="BA36" s="488"/>
      <c r="BB36" s="488"/>
      <c r="BC36" s="488"/>
      <c r="BD36" s="488"/>
      <c r="BE36" s="488"/>
      <c r="BF36" s="488"/>
      <c r="BG36" s="488"/>
    </row>
    <row r="37" spans="1:59" s="65" customFormat="1">
      <c r="A37" s="397">
        <f t="shared" si="0"/>
        <v>32</v>
      </c>
      <c r="B37" s="501"/>
      <c r="C37" s="502" t="s">
        <v>40</v>
      </c>
      <c r="D37" s="423"/>
      <c r="E37" s="423"/>
      <c r="F37" s="503" t="s">
        <v>40</v>
      </c>
      <c r="G37" s="424"/>
      <c r="H37" s="425"/>
      <c r="I37" s="425"/>
      <c r="J37" s="425"/>
      <c r="K37" s="425"/>
      <c r="L37" s="425">
        <v>74</v>
      </c>
      <c r="M37" s="425">
        <v>20</v>
      </c>
      <c r="N37" s="425">
        <v>24.799999999999997</v>
      </c>
      <c r="O37" s="425"/>
      <c r="P37" s="425">
        <v>29.4</v>
      </c>
      <c r="Q37" s="425">
        <v>2.4</v>
      </c>
      <c r="R37" s="425"/>
      <c r="S37" s="425"/>
      <c r="T37" s="425"/>
      <c r="U37" s="425"/>
      <c r="V37" s="425"/>
      <c r="W37" s="425"/>
      <c r="X37" s="425"/>
      <c r="Y37" s="425"/>
      <c r="Z37" s="426"/>
      <c r="AA37" s="427"/>
      <c r="AB37" s="424"/>
      <c r="AC37" s="428"/>
      <c r="AD37" s="708"/>
      <c r="AE37" s="476"/>
      <c r="AF37" s="477"/>
      <c r="AG37" s="485"/>
      <c r="AH37" s="486"/>
      <c r="AI37" s="486"/>
      <c r="AJ37" s="486"/>
      <c r="AK37" s="486"/>
      <c r="AL37" s="486"/>
      <c r="AM37" s="486"/>
      <c r="AN37" s="486"/>
      <c r="AO37" s="486"/>
      <c r="AP37" s="486"/>
      <c r="AQ37" s="486"/>
      <c r="AR37" s="486"/>
      <c r="AS37" s="486"/>
      <c r="AT37" s="486"/>
      <c r="AU37" s="486"/>
      <c r="AV37" s="486"/>
      <c r="AW37" s="486"/>
      <c r="AX37" s="486"/>
      <c r="AY37" s="486"/>
      <c r="AZ37" s="486"/>
      <c r="BA37" s="486"/>
      <c r="BB37" s="486"/>
      <c r="BC37" s="486"/>
      <c r="BD37" s="486"/>
      <c r="BE37" s="486"/>
      <c r="BF37" s="486"/>
      <c r="BG37" s="486"/>
    </row>
    <row r="38" spans="1:59" ht="30">
      <c r="A38" s="405">
        <f t="shared" si="0"/>
        <v>33</v>
      </c>
      <c r="B38" s="497" t="s">
        <v>41</v>
      </c>
      <c r="C38" s="498" t="s">
        <v>42</v>
      </c>
      <c r="D38" s="407" t="s">
        <v>289</v>
      </c>
      <c r="E38" s="407">
        <v>894.2</v>
      </c>
      <c r="F38" s="498" t="s">
        <v>42</v>
      </c>
      <c r="G38" s="407" t="s">
        <v>289</v>
      </c>
      <c r="H38" s="430">
        <v>894.2</v>
      </c>
      <c r="I38" s="430">
        <f>'СМР Приняты СК П7'!I38</f>
        <v>0</v>
      </c>
      <c r="J38" s="418"/>
      <c r="K38" s="418" t="s">
        <v>289</v>
      </c>
      <c r="L38" s="418"/>
      <c r="M38" s="418"/>
      <c r="N38" s="418"/>
      <c r="O38" s="418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9">
        <f t="shared" si="1"/>
        <v>0</v>
      </c>
      <c r="AA38" s="420">
        <f t="shared" si="2"/>
        <v>894.2</v>
      </c>
      <c r="AB38" s="413">
        <f t="shared" ref="AB38:AB41" si="12">E38-Z38</f>
        <v>894.2</v>
      </c>
      <c r="AC38" s="421" t="s">
        <v>461</v>
      </c>
      <c r="AD38" s="707">
        <f t="shared" si="4"/>
        <v>0</v>
      </c>
      <c r="AE38" s="474">
        <f t="shared" si="5"/>
        <v>0</v>
      </c>
      <c r="AF38" s="475">
        <f t="shared" si="6"/>
        <v>0</v>
      </c>
      <c r="AG38" s="487"/>
      <c r="AH38" s="488"/>
      <c r="AI38" s="488"/>
      <c r="AJ38" s="488"/>
      <c r="AK38" s="488"/>
      <c r="AL38" s="488"/>
      <c r="AM38" s="488"/>
      <c r="AN38" s="488"/>
      <c r="AO38" s="488"/>
      <c r="AP38" s="488"/>
      <c r="AQ38" s="488"/>
      <c r="AR38" s="488"/>
      <c r="AS38" s="488"/>
      <c r="AT38" s="488"/>
      <c r="AU38" s="488"/>
      <c r="AV38" s="488"/>
      <c r="AW38" s="488"/>
      <c r="AX38" s="488"/>
      <c r="AY38" s="488"/>
      <c r="AZ38" s="488"/>
      <c r="BA38" s="488"/>
      <c r="BB38" s="488"/>
      <c r="BC38" s="488"/>
      <c r="BD38" s="488"/>
      <c r="BE38" s="488"/>
      <c r="BF38" s="488"/>
      <c r="BG38" s="488"/>
    </row>
    <row r="39" spans="1:59" ht="30">
      <c r="A39" s="405">
        <f t="shared" si="0"/>
        <v>34</v>
      </c>
      <c r="B39" s="497" t="s">
        <v>43</v>
      </c>
      <c r="C39" s="498" t="s">
        <v>44</v>
      </c>
      <c r="D39" s="407" t="s">
        <v>293</v>
      </c>
      <c r="E39" s="407">
        <v>4471</v>
      </c>
      <c r="F39" s="498" t="s">
        <v>44</v>
      </c>
      <c r="G39" s="407" t="s">
        <v>293</v>
      </c>
      <c r="H39" s="430">
        <v>4471</v>
      </c>
      <c r="I39" s="430">
        <f>'СМР Приняты СК П7'!I39</f>
        <v>0</v>
      </c>
      <c r="J39" s="418"/>
      <c r="K39" s="418" t="s">
        <v>293</v>
      </c>
      <c r="L39" s="418"/>
      <c r="M39" s="418"/>
      <c r="N39" s="418"/>
      <c r="O39" s="418"/>
      <c r="P39" s="418"/>
      <c r="Q39" s="418"/>
      <c r="R39" s="418"/>
      <c r="S39" s="418"/>
      <c r="T39" s="418"/>
      <c r="U39" s="418"/>
      <c r="V39" s="418"/>
      <c r="W39" s="418"/>
      <c r="X39" s="418"/>
      <c r="Y39" s="418"/>
      <c r="Z39" s="419">
        <f t="shared" si="1"/>
        <v>0</v>
      </c>
      <c r="AA39" s="420">
        <f t="shared" si="2"/>
        <v>4471</v>
      </c>
      <c r="AB39" s="413">
        <f t="shared" si="12"/>
        <v>4471</v>
      </c>
      <c r="AC39" s="421" t="s">
        <v>460</v>
      </c>
      <c r="AD39" s="707">
        <f t="shared" si="4"/>
        <v>0</v>
      </c>
      <c r="AE39" s="474">
        <f t="shared" si="5"/>
        <v>0</v>
      </c>
      <c r="AF39" s="475">
        <f t="shared" si="6"/>
        <v>0</v>
      </c>
      <c r="AG39" s="487"/>
      <c r="AH39" s="488"/>
      <c r="AI39" s="488"/>
      <c r="AJ39" s="488"/>
      <c r="AK39" s="488"/>
      <c r="AL39" s="488"/>
      <c r="AM39" s="488"/>
      <c r="AN39" s="488"/>
      <c r="AO39" s="488"/>
      <c r="AP39" s="488"/>
      <c r="AQ39" s="488"/>
      <c r="AR39" s="488"/>
      <c r="AS39" s="488"/>
      <c r="AT39" s="488"/>
      <c r="AU39" s="488"/>
      <c r="AV39" s="488"/>
      <c r="AW39" s="488"/>
      <c r="AX39" s="488"/>
      <c r="AY39" s="488"/>
      <c r="AZ39" s="488"/>
      <c r="BA39" s="488"/>
      <c r="BB39" s="488"/>
      <c r="BC39" s="488"/>
      <c r="BD39" s="488"/>
      <c r="BE39" s="488"/>
      <c r="BF39" s="488"/>
      <c r="BG39" s="488"/>
    </row>
    <row r="40" spans="1:59">
      <c r="A40" s="405">
        <f t="shared" si="0"/>
        <v>35</v>
      </c>
      <c r="B40" s="497"/>
      <c r="C40" s="498"/>
      <c r="D40" s="407"/>
      <c r="E40" s="407"/>
      <c r="F40" s="500" t="s">
        <v>479</v>
      </c>
      <c r="G40" s="417" t="s">
        <v>293</v>
      </c>
      <c r="H40" s="736">
        <v>2667.73</v>
      </c>
      <c r="I40" s="418">
        <f>'СМР Приняты СК П7'!I40</f>
        <v>0.1</v>
      </c>
      <c r="J40" s="418" t="s">
        <v>480</v>
      </c>
      <c r="K40" s="418" t="s">
        <v>293</v>
      </c>
      <c r="L40" s="418"/>
      <c r="M40" s="418"/>
      <c r="N40" s="418"/>
      <c r="O40" s="418"/>
      <c r="P40" s="418"/>
      <c r="Q40" s="418"/>
      <c r="R40" s="418"/>
      <c r="S40" s="418"/>
      <c r="T40" s="418"/>
      <c r="U40" s="418"/>
      <c r="V40" s="418"/>
      <c r="W40" s="418"/>
      <c r="X40" s="418"/>
      <c r="Y40" s="418"/>
      <c r="Z40" s="419">
        <f t="shared" si="1"/>
        <v>0</v>
      </c>
      <c r="AA40" s="420">
        <f t="shared" si="2"/>
        <v>2667.73</v>
      </c>
      <c r="AB40" s="413">
        <f t="shared" si="12"/>
        <v>0</v>
      </c>
      <c r="AC40" s="421"/>
      <c r="AD40" s="707">
        <f t="shared" si="4"/>
        <v>0</v>
      </c>
      <c r="AE40" s="474">
        <f t="shared" si="5"/>
        <v>0</v>
      </c>
      <c r="AF40" s="475">
        <f t="shared" si="6"/>
        <v>0</v>
      </c>
      <c r="AG40" s="487"/>
      <c r="AH40" s="488"/>
      <c r="AI40" s="488"/>
      <c r="AJ40" s="488"/>
      <c r="AK40" s="488"/>
      <c r="AL40" s="488"/>
      <c r="AM40" s="488"/>
      <c r="AN40" s="488"/>
      <c r="AO40" s="488"/>
      <c r="AP40" s="488"/>
      <c r="AQ40" s="488"/>
      <c r="AR40" s="488"/>
      <c r="AS40" s="488"/>
      <c r="AT40" s="488"/>
      <c r="AU40" s="488"/>
      <c r="AV40" s="488"/>
      <c r="AW40" s="488"/>
      <c r="AX40" s="488"/>
      <c r="AY40" s="488"/>
      <c r="AZ40" s="488"/>
      <c r="BA40" s="488"/>
      <c r="BB40" s="488"/>
      <c r="BC40" s="488"/>
      <c r="BD40" s="488"/>
      <c r="BE40" s="488"/>
      <c r="BF40" s="488"/>
      <c r="BG40" s="488"/>
    </row>
    <row r="41" spans="1:59" ht="45">
      <c r="A41" s="405">
        <f t="shared" si="0"/>
        <v>36</v>
      </c>
      <c r="B41" s="497"/>
      <c r="C41" s="498"/>
      <c r="D41" s="407"/>
      <c r="E41" s="407"/>
      <c r="F41" s="500" t="s">
        <v>478</v>
      </c>
      <c r="G41" s="417" t="s">
        <v>289</v>
      </c>
      <c r="H41" s="736">
        <v>346.8</v>
      </c>
      <c r="I41" s="418">
        <f>'СМР Приняты СК П7'!I41</f>
        <v>0.27</v>
      </c>
      <c r="J41" s="429" t="s">
        <v>474</v>
      </c>
      <c r="K41" s="418" t="s">
        <v>289</v>
      </c>
      <c r="L41" s="418" t="s">
        <v>650</v>
      </c>
      <c r="M41" s="418"/>
      <c r="N41" s="418"/>
      <c r="O41" s="418"/>
      <c r="P41" s="418"/>
      <c r="Q41" s="418"/>
      <c r="R41" s="418"/>
      <c r="S41" s="418"/>
      <c r="T41" s="418"/>
      <c r="U41" s="418">
        <v>500</v>
      </c>
      <c r="V41" s="418">
        <v>1335</v>
      </c>
      <c r="W41" s="418"/>
      <c r="X41" s="418"/>
      <c r="Y41" s="418"/>
      <c r="Z41" s="419">
        <f t="shared" si="1"/>
        <v>1835</v>
      </c>
      <c r="AA41" s="420">
        <f t="shared" si="2"/>
        <v>-1488.2</v>
      </c>
      <c r="AB41" s="413">
        <f t="shared" si="12"/>
        <v>-1835</v>
      </c>
      <c r="AC41" s="421"/>
      <c r="AD41" s="707">
        <f t="shared" si="4"/>
        <v>0</v>
      </c>
      <c r="AE41" s="474">
        <f t="shared" si="5"/>
        <v>0</v>
      </c>
      <c r="AF41" s="475">
        <f t="shared" si="6"/>
        <v>1835</v>
      </c>
      <c r="AG41" s="487"/>
      <c r="AH41" s="488"/>
      <c r="AI41" s="488"/>
      <c r="AJ41" s="488"/>
      <c r="AK41" s="488"/>
      <c r="AL41" s="488"/>
      <c r="AM41" s="488"/>
      <c r="AN41" s="488"/>
      <c r="AO41" s="488"/>
      <c r="AP41" s="488"/>
      <c r="AQ41" s="488"/>
      <c r="AR41" s="488"/>
      <c r="AS41" s="488"/>
      <c r="AT41" s="488"/>
      <c r="AU41" s="488"/>
      <c r="AV41" s="488"/>
      <c r="AW41" s="488"/>
      <c r="AX41" s="488"/>
      <c r="AY41" s="488"/>
      <c r="AZ41" s="488"/>
      <c r="BA41" s="488"/>
      <c r="BB41" s="488"/>
      <c r="BC41" s="488"/>
      <c r="BD41" s="488"/>
      <c r="BE41" s="488"/>
      <c r="BF41" s="488"/>
      <c r="BG41" s="488"/>
    </row>
    <row r="42" spans="1:59" s="65" customFormat="1">
      <c r="A42" s="397">
        <f t="shared" si="0"/>
        <v>37</v>
      </c>
      <c r="B42" s="501"/>
      <c r="C42" s="502" t="s">
        <v>45</v>
      </c>
      <c r="D42" s="423"/>
      <c r="E42" s="423"/>
      <c r="F42" s="503" t="s">
        <v>45</v>
      </c>
      <c r="G42" s="424"/>
      <c r="H42" s="425"/>
      <c r="I42" s="425"/>
      <c r="J42" s="425"/>
      <c r="K42" s="425"/>
      <c r="L42" s="425">
        <v>346.80490000000003</v>
      </c>
      <c r="M42" s="425"/>
      <c r="N42" s="425"/>
      <c r="O42" s="425"/>
      <c r="P42" s="425"/>
      <c r="Q42" s="425"/>
      <c r="R42" s="425"/>
      <c r="S42" s="425"/>
      <c r="T42" s="425"/>
      <c r="U42" s="425">
        <v>65</v>
      </c>
      <c r="V42" s="425">
        <v>173.55</v>
      </c>
      <c r="W42" s="425"/>
      <c r="X42" s="425"/>
      <c r="Y42" s="425"/>
      <c r="Z42" s="426"/>
      <c r="AA42" s="427"/>
      <c r="AB42" s="424"/>
      <c r="AC42" s="428"/>
      <c r="AD42" s="708"/>
      <c r="AE42" s="476"/>
      <c r="AF42" s="477"/>
      <c r="AG42" s="485"/>
      <c r="AH42" s="486"/>
      <c r="AI42" s="486"/>
      <c r="AJ42" s="486"/>
      <c r="AK42" s="486"/>
      <c r="AL42" s="486"/>
      <c r="AM42" s="486"/>
      <c r="AN42" s="486"/>
      <c r="AO42" s="486"/>
      <c r="AP42" s="486"/>
      <c r="AQ42" s="486"/>
      <c r="AR42" s="486"/>
      <c r="AS42" s="486"/>
      <c r="AT42" s="486"/>
      <c r="AU42" s="486"/>
      <c r="AV42" s="486"/>
      <c r="AW42" s="486"/>
      <c r="AX42" s="486"/>
      <c r="AY42" s="486"/>
      <c r="AZ42" s="486"/>
      <c r="BA42" s="486"/>
      <c r="BB42" s="486"/>
      <c r="BC42" s="486"/>
      <c r="BD42" s="486"/>
      <c r="BE42" s="486"/>
      <c r="BF42" s="486"/>
      <c r="BG42" s="486"/>
    </row>
    <row r="43" spans="1:59" ht="45" collapsed="1">
      <c r="A43" s="405">
        <f t="shared" si="0"/>
        <v>38</v>
      </c>
      <c r="B43" s="497" t="s">
        <v>46</v>
      </c>
      <c r="C43" s="498" t="s">
        <v>47</v>
      </c>
      <c r="D43" s="407" t="s">
        <v>291</v>
      </c>
      <c r="E43" s="407">
        <v>338.85999999999996</v>
      </c>
      <c r="F43" s="499" t="s">
        <v>47</v>
      </c>
      <c r="G43" s="409" t="s">
        <v>291</v>
      </c>
      <c r="H43" s="410">
        <v>338.85999999999996</v>
      </c>
      <c r="I43" s="410">
        <f>'СМР Приняты СК П7'!I43</f>
        <v>0.51</v>
      </c>
      <c r="J43" s="429" t="s">
        <v>481</v>
      </c>
      <c r="K43" s="418" t="s">
        <v>482</v>
      </c>
      <c r="L43" s="418"/>
      <c r="M43" s="410"/>
      <c r="N43" s="410"/>
      <c r="O43" s="410"/>
      <c r="P43" s="410"/>
      <c r="Q43" s="410"/>
      <c r="R43" s="410"/>
      <c r="S43" s="410"/>
      <c r="T43" s="410"/>
      <c r="U43" s="410"/>
      <c r="V43" s="410"/>
      <c r="W43" s="410"/>
      <c r="X43" s="410"/>
      <c r="Y43" s="410"/>
      <c r="Z43" s="411">
        <f t="shared" si="1"/>
        <v>0</v>
      </c>
      <c r="AA43" s="412">
        <f t="shared" si="2"/>
        <v>338.85999999999996</v>
      </c>
      <c r="AB43" s="413">
        <f t="shared" ref="AB43:AB53" si="13">E43-Z43</f>
        <v>338.85999999999996</v>
      </c>
      <c r="AC43" s="414"/>
      <c r="AD43" s="706">
        <f t="shared" si="4"/>
        <v>0</v>
      </c>
      <c r="AE43" s="474">
        <f t="shared" si="5"/>
        <v>0</v>
      </c>
      <c r="AF43" s="475">
        <f t="shared" si="6"/>
        <v>0</v>
      </c>
      <c r="AG43" s="487"/>
      <c r="AH43" s="488"/>
      <c r="AI43" s="488"/>
      <c r="AJ43" s="488"/>
      <c r="AK43" s="488"/>
      <c r="AL43" s="488"/>
      <c r="AM43" s="488"/>
      <c r="AN43" s="488"/>
      <c r="AO43" s="488"/>
      <c r="AP43" s="488"/>
      <c r="AQ43" s="488"/>
      <c r="AR43" s="488"/>
      <c r="AS43" s="488"/>
      <c r="AT43" s="488"/>
      <c r="AU43" s="488"/>
      <c r="AV43" s="488"/>
      <c r="AW43" s="488"/>
      <c r="AX43" s="488"/>
      <c r="AY43" s="488"/>
      <c r="AZ43" s="488"/>
      <c r="BA43" s="488"/>
      <c r="BB43" s="488"/>
      <c r="BC43" s="488"/>
      <c r="BD43" s="488"/>
      <c r="BE43" s="488"/>
      <c r="BF43" s="488"/>
      <c r="BG43" s="488"/>
    </row>
    <row r="44" spans="1:59" ht="45" hidden="1" outlineLevel="1">
      <c r="A44" s="405">
        <f t="shared" si="0"/>
        <v>39</v>
      </c>
      <c r="B44" s="497"/>
      <c r="C44" s="498"/>
      <c r="D44" s="407"/>
      <c r="E44" s="407"/>
      <c r="F44" s="499"/>
      <c r="G44" s="409"/>
      <c r="H44" s="410"/>
      <c r="I44" s="410">
        <f>'СМР Приняты СК П7'!I44</f>
        <v>0</v>
      </c>
      <c r="J44" s="429" t="s">
        <v>483</v>
      </c>
      <c r="K44" s="418" t="s">
        <v>482</v>
      </c>
      <c r="L44" s="418">
        <v>129</v>
      </c>
      <c r="M44" s="410"/>
      <c r="N44" s="410"/>
      <c r="O44" s="410"/>
      <c r="P44" s="410"/>
      <c r="Q44" s="410"/>
      <c r="R44" s="410"/>
      <c r="S44" s="410"/>
      <c r="T44" s="410"/>
      <c r="U44" s="410"/>
      <c r="V44" s="410"/>
      <c r="W44" s="410"/>
      <c r="X44" s="410"/>
      <c r="Y44" s="410"/>
      <c r="Z44" s="411">
        <f t="shared" si="1"/>
        <v>0</v>
      </c>
      <c r="AA44" s="412"/>
      <c r="AB44" s="413">
        <f t="shared" si="13"/>
        <v>0</v>
      </c>
      <c r="AC44" s="414"/>
      <c r="AD44" s="706">
        <f t="shared" si="4"/>
        <v>0</v>
      </c>
      <c r="AE44" s="474">
        <f t="shared" si="5"/>
        <v>0</v>
      </c>
      <c r="AF44" s="475">
        <f t="shared" si="6"/>
        <v>0</v>
      </c>
      <c r="AG44" s="487"/>
      <c r="AH44" s="488"/>
      <c r="AI44" s="488"/>
      <c r="AJ44" s="488"/>
      <c r="AK44" s="488"/>
      <c r="AL44" s="488"/>
      <c r="AM44" s="488"/>
      <c r="AN44" s="488"/>
      <c r="AO44" s="488"/>
      <c r="AP44" s="488"/>
      <c r="AQ44" s="488"/>
      <c r="AR44" s="488"/>
      <c r="AS44" s="488"/>
      <c r="AT44" s="488"/>
      <c r="AU44" s="488"/>
      <c r="AV44" s="488"/>
      <c r="AW44" s="488"/>
      <c r="AX44" s="488"/>
      <c r="AY44" s="488"/>
      <c r="AZ44" s="488"/>
      <c r="BA44" s="488"/>
      <c r="BB44" s="488"/>
      <c r="BC44" s="488"/>
      <c r="BD44" s="488"/>
      <c r="BE44" s="488"/>
      <c r="BF44" s="488"/>
      <c r="BG44" s="488"/>
    </row>
    <row r="45" spans="1:59" ht="45" hidden="1" outlineLevel="1">
      <c r="A45" s="405">
        <f t="shared" si="0"/>
        <v>40</v>
      </c>
      <c r="B45" s="497"/>
      <c r="C45" s="498"/>
      <c r="D45" s="407"/>
      <c r="E45" s="407"/>
      <c r="F45" s="499"/>
      <c r="G45" s="409"/>
      <c r="H45" s="410"/>
      <c r="I45" s="410">
        <f>'СМР Приняты СК П7'!I45</f>
        <v>0</v>
      </c>
      <c r="J45" s="429" t="s">
        <v>484</v>
      </c>
      <c r="K45" s="418" t="s">
        <v>482</v>
      </c>
      <c r="L45" s="418">
        <v>2</v>
      </c>
      <c r="M45" s="410"/>
      <c r="N45" s="410"/>
      <c r="O45" s="410"/>
      <c r="P45" s="410"/>
      <c r="Q45" s="410"/>
      <c r="R45" s="410"/>
      <c r="S45" s="410"/>
      <c r="T45" s="410"/>
      <c r="U45" s="410"/>
      <c r="V45" s="410"/>
      <c r="W45" s="410"/>
      <c r="X45" s="410"/>
      <c r="Y45" s="410"/>
      <c r="Z45" s="411">
        <f t="shared" si="1"/>
        <v>0</v>
      </c>
      <c r="AA45" s="412"/>
      <c r="AB45" s="413">
        <f t="shared" si="13"/>
        <v>0</v>
      </c>
      <c r="AC45" s="414"/>
      <c r="AD45" s="706">
        <f t="shared" si="4"/>
        <v>0</v>
      </c>
      <c r="AE45" s="474">
        <f t="shared" si="5"/>
        <v>0</v>
      </c>
      <c r="AF45" s="475">
        <f t="shared" si="6"/>
        <v>0</v>
      </c>
      <c r="AG45" s="487"/>
      <c r="AH45" s="488"/>
      <c r="AI45" s="488"/>
      <c r="AJ45" s="488"/>
      <c r="AK45" s="488"/>
      <c r="AL45" s="488"/>
      <c r="AM45" s="488"/>
      <c r="AN45" s="488"/>
      <c r="AO45" s="488"/>
      <c r="AP45" s="488"/>
      <c r="AQ45" s="488"/>
      <c r="AR45" s="488"/>
      <c r="AS45" s="488"/>
      <c r="AT45" s="488"/>
      <c r="AU45" s="488"/>
      <c r="AV45" s="488"/>
      <c r="AW45" s="488"/>
      <c r="AX45" s="488"/>
      <c r="AY45" s="488"/>
      <c r="AZ45" s="488"/>
      <c r="BA45" s="488"/>
      <c r="BB45" s="488"/>
      <c r="BC45" s="488"/>
      <c r="BD45" s="488"/>
      <c r="BE45" s="488"/>
      <c r="BF45" s="488"/>
      <c r="BG45" s="488"/>
    </row>
    <row r="46" spans="1:59" ht="45" hidden="1" outlineLevel="1">
      <c r="A46" s="405">
        <f t="shared" si="0"/>
        <v>41</v>
      </c>
      <c r="B46" s="497"/>
      <c r="C46" s="498"/>
      <c r="D46" s="407"/>
      <c r="E46" s="407"/>
      <c r="F46" s="499"/>
      <c r="G46" s="409"/>
      <c r="H46" s="410"/>
      <c r="I46" s="410">
        <f>'СМР Приняты СК П7'!I46</f>
        <v>0</v>
      </c>
      <c r="J46" s="429" t="s">
        <v>485</v>
      </c>
      <c r="K46" s="418" t="s">
        <v>482</v>
      </c>
      <c r="L46" s="418">
        <v>1</v>
      </c>
      <c r="M46" s="410"/>
      <c r="N46" s="410"/>
      <c r="O46" s="410"/>
      <c r="P46" s="410"/>
      <c r="Q46" s="410"/>
      <c r="R46" s="410"/>
      <c r="S46" s="410"/>
      <c r="T46" s="410"/>
      <c r="U46" s="410"/>
      <c r="V46" s="410"/>
      <c r="W46" s="410"/>
      <c r="X46" s="410"/>
      <c r="Y46" s="410"/>
      <c r="Z46" s="411">
        <f t="shared" si="1"/>
        <v>0</v>
      </c>
      <c r="AA46" s="412"/>
      <c r="AB46" s="413">
        <f t="shared" si="13"/>
        <v>0</v>
      </c>
      <c r="AC46" s="414"/>
      <c r="AD46" s="706">
        <f t="shared" si="4"/>
        <v>0</v>
      </c>
      <c r="AE46" s="474">
        <f t="shared" si="5"/>
        <v>0</v>
      </c>
      <c r="AF46" s="475">
        <f t="shared" si="6"/>
        <v>0</v>
      </c>
      <c r="AG46" s="487"/>
      <c r="AH46" s="488"/>
      <c r="AI46" s="488"/>
      <c r="AJ46" s="488"/>
      <c r="AK46" s="488"/>
      <c r="AL46" s="488"/>
      <c r="AM46" s="488"/>
      <c r="AN46" s="488"/>
      <c r="AO46" s="488"/>
      <c r="AP46" s="488"/>
      <c r="AQ46" s="488"/>
      <c r="AR46" s="488"/>
      <c r="AS46" s="488"/>
      <c r="AT46" s="488"/>
      <c r="AU46" s="488"/>
      <c r="AV46" s="488"/>
      <c r="AW46" s="488"/>
      <c r="AX46" s="488"/>
      <c r="AY46" s="488"/>
      <c r="AZ46" s="488"/>
      <c r="BA46" s="488"/>
      <c r="BB46" s="488"/>
      <c r="BC46" s="488"/>
      <c r="BD46" s="488"/>
      <c r="BE46" s="488"/>
      <c r="BF46" s="488"/>
      <c r="BG46" s="488"/>
    </row>
    <row r="47" spans="1:59" ht="30" collapsed="1">
      <c r="A47" s="405">
        <f t="shared" si="0"/>
        <v>42</v>
      </c>
      <c r="B47" s="498" t="s">
        <v>48</v>
      </c>
      <c r="C47" s="498" t="s">
        <v>49</v>
      </c>
      <c r="D47" s="407" t="s">
        <v>294</v>
      </c>
      <c r="E47" s="407">
        <v>4</v>
      </c>
      <c r="F47" s="499" t="s">
        <v>49</v>
      </c>
      <c r="G47" s="409" t="s">
        <v>294</v>
      </c>
      <c r="H47" s="410">
        <v>4</v>
      </c>
      <c r="I47" s="410">
        <f>'СМР Приняты СК П7'!I47</f>
        <v>18.84</v>
      </c>
      <c r="J47" s="429" t="s">
        <v>486</v>
      </c>
      <c r="K47" s="418" t="s">
        <v>482</v>
      </c>
      <c r="L47" s="418">
        <v>1</v>
      </c>
      <c r="M47" s="410"/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1">
        <f t="shared" si="1"/>
        <v>0</v>
      </c>
      <c r="AA47" s="412">
        <f t="shared" si="2"/>
        <v>4</v>
      </c>
      <c r="AB47" s="413">
        <f t="shared" si="13"/>
        <v>4</v>
      </c>
      <c r="AC47" s="414"/>
      <c r="AD47" s="706">
        <f t="shared" si="4"/>
        <v>0</v>
      </c>
      <c r="AE47" s="474">
        <f t="shared" si="5"/>
        <v>0</v>
      </c>
      <c r="AF47" s="475">
        <f t="shared" si="6"/>
        <v>0</v>
      </c>
      <c r="AG47" s="487"/>
      <c r="AH47" s="488"/>
      <c r="AI47" s="488"/>
      <c r="AJ47" s="488"/>
      <c r="AK47" s="488"/>
      <c r="AL47" s="488"/>
      <c r="AM47" s="488"/>
      <c r="AN47" s="488"/>
      <c r="AO47" s="488"/>
      <c r="AP47" s="488"/>
      <c r="AQ47" s="488"/>
      <c r="AR47" s="488"/>
      <c r="AS47" s="488"/>
      <c r="AT47" s="488"/>
      <c r="AU47" s="488"/>
      <c r="AV47" s="488"/>
      <c r="AW47" s="488"/>
      <c r="AX47" s="488"/>
      <c r="AY47" s="488"/>
      <c r="AZ47" s="488"/>
      <c r="BA47" s="488"/>
      <c r="BB47" s="488"/>
      <c r="BC47" s="488"/>
      <c r="BD47" s="488"/>
      <c r="BE47" s="488"/>
      <c r="BF47" s="488"/>
      <c r="BG47" s="488"/>
    </row>
    <row r="48" spans="1:59" ht="30" hidden="1" outlineLevel="1">
      <c r="A48" s="405">
        <f t="shared" si="0"/>
        <v>43</v>
      </c>
      <c r="B48" s="497"/>
      <c r="C48" s="498"/>
      <c r="D48" s="407"/>
      <c r="E48" s="407"/>
      <c r="F48" s="499"/>
      <c r="G48" s="409"/>
      <c r="H48" s="410"/>
      <c r="I48" s="410">
        <f>'СМР Приняты СК П7'!I48</f>
        <v>0</v>
      </c>
      <c r="J48" s="429" t="s">
        <v>487</v>
      </c>
      <c r="K48" s="418" t="s">
        <v>482</v>
      </c>
      <c r="L48" s="418">
        <v>4</v>
      </c>
      <c r="M48" s="410"/>
      <c r="N48" s="410"/>
      <c r="O48" s="410"/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411">
        <f t="shared" si="1"/>
        <v>0</v>
      </c>
      <c r="AA48" s="412"/>
      <c r="AB48" s="413">
        <f t="shared" si="13"/>
        <v>0</v>
      </c>
      <c r="AC48" s="414"/>
      <c r="AD48" s="706">
        <f t="shared" si="4"/>
        <v>0</v>
      </c>
      <c r="AE48" s="474">
        <f t="shared" si="5"/>
        <v>0</v>
      </c>
      <c r="AF48" s="475">
        <f t="shared" si="6"/>
        <v>0</v>
      </c>
      <c r="AG48" s="487"/>
      <c r="AH48" s="488"/>
      <c r="AI48" s="488"/>
      <c r="AJ48" s="488"/>
      <c r="AK48" s="488"/>
      <c r="AL48" s="488"/>
      <c r="AM48" s="488"/>
      <c r="AN48" s="488"/>
      <c r="AO48" s="488"/>
      <c r="AP48" s="488"/>
      <c r="AQ48" s="488"/>
      <c r="AR48" s="488"/>
      <c r="AS48" s="488"/>
      <c r="AT48" s="488"/>
      <c r="AU48" s="488"/>
      <c r="AV48" s="488"/>
      <c r="AW48" s="488"/>
      <c r="AX48" s="488"/>
      <c r="AY48" s="488"/>
      <c r="AZ48" s="488"/>
      <c r="BA48" s="488"/>
      <c r="BB48" s="488"/>
      <c r="BC48" s="488"/>
      <c r="BD48" s="488"/>
      <c r="BE48" s="488"/>
      <c r="BF48" s="488"/>
      <c r="BG48" s="488"/>
    </row>
    <row r="49" spans="1:59" hidden="1" outlineLevel="1">
      <c r="A49" s="405">
        <f t="shared" si="0"/>
        <v>44</v>
      </c>
      <c r="B49" s="497"/>
      <c r="C49" s="498"/>
      <c r="D49" s="407"/>
      <c r="E49" s="407"/>
      <c r="F49" s="499"/>
      <c r="G49" s="409"/>
      <c r="H49" s="410"/>
      <c r="I49" s="410">
        <f>'СМР Приняты СК П7'!I49</f>
        <v>0</v>
      </c>
      <c r="J49" s="429" t="s">
        <v>488</v>
      </c>
      <c r="K49" s="418" t="s">
        <v>482</v>
      </c>
      <c r="L49" s="418">
        <v>408</v>
      </c>
      <c r="M49" s="410"/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/>
      <c r="Y49" s="410"/>
      <c r="Z49" s="411">
        <f t="shared" si="1"/>
        <v>0</v>
      </c>
      <c r="AA49" s="412"/>
      <c r="AB49" s="413">
        <f t="shared" si="13"/>
        <v>0</v>
      </c>
      <c r="AC49" s="414"/>
      <c r="AD49" s="706">
        <f t="shared" si="4"/>
        <v>0</v>
      </c>
      <c r="AE49" s="474">
        <f t="shared" si="5"/>
        <v>0</v>
      </c>
      <c r="AF49" s="475">
        <f t="shared" si="6"/>
        <v>0</v>
      </c>
      <c r="AG49" s="487"/>
      <c r="AH49" s="488"/>
      <c r="AI49" s="488"/>
      <c r="AJ49" s="488"/>
      <c r="AK49" s="488"/>
      <c r="AL49" s="488"/>
      <c r="AM49" s="488"/>
      <c r="AN49" s="488"/>
      <c r="AO49" s="488"/>
      <c r="AP49" s="488"/>
      <c r="AQ49" s="488"/>
      <c r="AR49" s="488"/>
      <c r="AS49" s="488"/>
      <c r="AT49" s="488"/>
      <c r="AU49" s="488"/>
      <c r="AV49" s="488"/>
      <c r="AW49" s="488"/>
      <c r="AX49" s="488"/>
      <c r="AY49" s="488"/>
      <c r="AZ49" s="488"/>
      <c r="BA49" s="488"/>
      <c r="BB49" s="488"/>
      <c r="BC49" s="488"/>
      <c r="BD49" s="488"/>
      <c r="BE49" s="488"/>
      <c r="BF49" s="488"/>
      <c r="BG49" s="488"/>
    </row>
    <row r="50" spans="1:59" hidden="1" outlineLevel="1">
      <c r="A50" s="405">
        <f t="shared" si="0"/>
        <v>45</v>
      </c>
      <c r="B50" s="497"/>
      <c r="C50" s="498"/>
      <c r="D50" s="407"/>
      <c r="E50" s="407"/>
      <c r="F50" s="499"/>
      <c r="G50" s="409"/>
      <c r="H50" s="410"/>
      <c r="I50" s="410">
        <f>'СМР Приняты СК П7'!I50</f>
        <v>0</v>
      </c>
      <c r="J50" s="429" t="s">
        <v>489</v>
      </c>
      <c r="K50" s="418" t="s">
        <v>482</v>
      </c>
      <c r="L50" s="418">
        <v>160</v>
      </c>
      <c r="M50" s="410"/>
      <c r="N50" s="410"/>
      <c r="O50" s="410"/>
      <c r="P50" s="410"/>
      <c r="Q50" s="410"/>
      <c r="R50" s="410"/>
      <c r="S50" s="410"/>
      <c r="T50" s="410"/>
      <c r="U50" s="410"/>
      <c r="V50" s="410"/>
      <c r="W50" s="410"/>
      <c r="X50" s="410"/>
      <c r="Y50" s="410"/>
      <c r="Z50" s="411">
        <f t="shared" si="1"/>
        <v>0</v>
      </c>
      <c r="AA50" s="412"/>
      <c r="AB50" s="413">
        <f t="shared" si="13"/>
        <v>0</v>
      </c>
      <c r="AC50" s="414"/>
      <c r="AD50" s="706">
        <f t="shared" si="4"/>
        <v>0</v>
      </c>
      <c r="AE50" s="474">
        <f t="shared" si="5"/>
        <v>0</v>
      </c>
      <c r="AF50" s="475">
        <f t="shared" si="6"/>
        <v>0</v>
      </c>
      <c r="AG50" s="487"/>
      <c r="AH50" s="488"/>
      <c r="AI50" s="488"/>
      <c r="AJ50" s="488"/>
      <c r="AK50" s="488"/>
      <c r="AL50" s="488"/>
      <c r="AM50" s="488"/>
      <c r="AN50" s="488"/>
      <c r="AO50" s="488"/>
      <c r="AP50" s="488"/>
      <c r="AQ50" s="488"/>
      <c r="AR50" s="488"/>
      <c r="AS50" s="488"/>
      <c r="AT50" s="488"/>
      <c r="AU50" s="488"/>
      <c r="AV50" s="488"/>
      <c r="AW50" s="488"/>
      <c r="AX50" s="488"/>
      <c r="AY50" s="488"/>
      <c r="AZ50" s="488"/>
      <c r="BA50" s="488"/>
      <c r="BB50" s="488"/>
      <c r="BC50" s="488"/>
      <c r="BD50" s="488"/>
      <c r="BE50" s="488"/>
      <c r="BF50" s="488"/>
      <c r="BG50" s="488"/>
    </row>
    <row r="51" spans="1:59" hidden="1" outlineLevel="1">
      <c r="A51" s="405">
        <f t="shared" si="0"/>
        <v>46</v>
      </c>
      <c r="B51" s="497"/>
      <c r="C51" s="498"/>
      <c r="D51" s="407"/>
      <c r="E51" s="407"/>
      <c r="F51" s="499"/>
      <c r="G51" s="409"/>
      <c r="H51" s="410"/>
      <c r="I51" s="410">
        <f>'СМР Приняты СК П7'!I51</f>
        <v>0</v>
      </c>
      <c r="J51" s="429" t="s">
        <v>490</v>
      </c>
      <c r="K51" s="418" t="s">
        <v>482</v>
      </c>
      <c r="L51" s="418">
        <v>20</v>
      </c>
      <c r="M51" s="410"/>
      <c r="N51" s="410"/>
      <c r="O51" s="410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1">
        <f t="shared" si="1"/>
        <v>0</v>
      </c>
      <c r="AA51" s="412"/>
      <c r="AB51" s="413">
        <f t="shared" si="13"/>
        <v>0</v>
      </c>
      <c r="AC51" s="414"/>
      <c r="AD51" s="706">
        <f t="shared" si="4"/>
        <v>0</v>
      </c>
      <c r="AE51" s="474">
        <f t="shared" si="5"/>
        <v>0</v>
      </c>
      <c r="AF51" s="475">
        <f t="shared" si="6"/>
        <v>0</v>
      </c>
      <c r="AG51" s="487"/>
      <c r="AH51" s="488"/>
      <c r="AI51" s="488"/>
      <c r="AJ51" s="488"/>
      <c r="AK51" s="488"/>
      <c r="AL51" s="488"/>
      <c r="AM51" s="488"/>
      <c r="AN51" s="488"/>
      <c r="AO51" s="488"/>
      <c r="AP51" s="488"/>
      <c r="AQ51" s="488"/>
      <c r="AR51" s="488"/>
      <c r="AS51" s="488"/>
      <c r="AT51" s="488"/>
      <c r="AU51" s="488"/>
      <c r="AV51" s="488"/>
      <c r="AW51" s="488"/>
      <c r="AX51" s="488"/>
      <c r="AY51" s="488"/>
      <c r="AZ51" s="488"/>
      <c r="BA51" s="488"/>
      <c r="BB51" s="488"/>
      <c r="BC51" s="488"/>
      <c r="BD51" s="488"/>
      <c r="BE51" s="488"/>
      <c r="BF51" s="488"/>
      <c r="BG51" s="488"/>
    </row>
    <row r="52" spans="1:59">
      <c r="A52" s="405">
        <f t="shared" si="0"/>
        <v>47</v>
      </c>
      <c r="B52" s="497"/>
      <c r="C52" s="498"/>
      <c r="D52" s="407"/>
      <c r="E52" s="407"/>
      <c r="F52" s="500" t="s">
        <v>491</v>
      </c>
      <c r="G52" s="417" t="s">
        <v>294</v>
      </c>
      <c r="H52" s="418">
        <v>4</v>
      </c>
      <c r="I52" s="418">
        <f>'СМР Приняты СК П7'!I52</f>
        <v>26.8</v>
      </c>
      <c r="J52" s="429"/>
      <c r="K52" s="418"/>
      <c r="L52" s="418">
        <v>1</v>
      </c>
      <c r="M52" s="410"/>
      <c r="N52" s="410"/>
      <c r="O52" s="410"/>
      <c r="P52" s="410"/>
      <c r="Q52" s="410"/>
      <c r="R52" s="410"/>
      <c r="S52" s="410"/>
      <c r="T52" s="410"/>
      <c r="U52" s="410"/>
      <c r="V52" s="410"/>
      <c r="W52" s="410"/>
      <c r="X52" s="410"/>
      <c r="Y52" s="410"/>
      <c r="Z52" s="411">
        <f t="shared" si="1"/>
        <v>0</v>
      </c>
      <c r="AA52" s="412"/>
      <c r="AB52" s="413">
        <f t="shared" si="13"/>
        <v>0</v>
      </c>
      <c r="AC52" s="414"/>
      <c r="AD52" s="706">
        <f t="shared" si="4"/>
        <v>0</v>
      </c>
      <c r="AE52" s="474">
        <f t="shared" si="5"/>
        <v>0</v>
      </c>
      <c r="AF52" s="475">
        <f t="shared" si="6"/>
        <v>0</v>
      </c>
      <c r="AG52" s="487"/>
      <c r="AH52" s="488"/>
      <c r="AI52" s="488"/>
      <c r="AJ52" s="488"/>
      <c r="AK52" s="488"/>
      <c r="AL52" s="488"/>
      <c r="AM52" s="488"/>
      <c r="AN52" s="488"/>
      <c r="AO52" s="488"/>
      <c r="AP52" s="488"/>
      <c r="AQ52" s="488"/>
      <c r="AR52" s="488"/>
      <c r="AS52" s="488"/>
      <c r="AT52" s="488"/>
      <c r="AU52" s="488"/>
      <c r="AV52" s="488"/>
      <c r="AW52" s="488"/>
      <c r="AX52" s="488"/>
      <c r="AY52" s="488"/>
      <c r="AZ52" s="488"/>
      <c r="BA52" s="488"/>
      <c r="BB52" s="488"/>
      <c r="BC52" s="488"/>
      <c r="BD52" s="488"/>
      <c r="BE52" s="488"/>
      <c r="BF52" s="488"/>
      <c r="BG52" s="488"/>
    </row>
    <row r="53" spans="1:59" s="193" customFormat="1">
      <c r="A53" s="433">
        <f t="shared" si="0"/>
        <v>48</v>
      </c>
      <c r="B53" s="497"/>
      <c r="C53" s="498"/>
      <c r="D53" s="407"/>
      <c r="E53" s="434"/>
      <c r="F53" s="500" t="s">
        <v>999</v>
      </c>
      <c r="G53" s="417" t="s">
        <v>482</v>
      </c>
      <c r="H53" s="418">
        <v>78</v>
      </c>
      <c r="I53" s="418">
        <f>'СМР Приняты СК П7'!I53</f>
        <v>0.74</v>
      </c>
      <c r="J53" s="418" t="s">
        <v>1115</v>
      </c>
      <c r="K53" s="418" t="s">
        <v>482</v>
      </c>
      <c r="L53" s="418"/>
      <c r="M53" s="418"/>
      <c r="N53" s="418"/>
      <c r="O53" s="418"/>
      <c r="P53" s="418"/>
      <c r="Q53" s="418"/>
      <c r="R53" s="418"/>
      <c r="S53" s="418"/>
      <c r="T53" s="418"/>
      <c r="U53" s="418"/>
      <c r="V53" s="418"/>
      <c r="W53" s="418"/>
      <c r="X53" s="418"/>
      <c r="Y53" s="418"/>
      <c r="Z53" s="419">
        <f t="shared" si="1"/>
        <v>0</v>
      </c>
      <c r="AA53" s="435"/>
      <c r="AB53" s="413">
        <f t="shared" si="13"/>
        <v>0</v>
      </c>
      <c r="AC53" s="421"/>
      <c r="AD53" s="707">
        <f t="shared" si="4"/>
        <v>0</v>
      </c>
      <c r="AE53" s="474">
        <f t="shared" si="5"/>
        <v>0</v>
      </c>
      <c r="AF53" s="478">
        <f t="shared" si="6"/>
        <v>0</v>
      </c>
      <c r="AG53" s="489"/>
      <c r="AH53" s="490"/>
      <c r="AI53" s="490"/>
      <c r="AJ53" s="490"/>
      <c r="AK53" s="490"/>
      <c r="AL53" s="490"/>
      <c r="AM53" s="490"/>
      <c r="AN53" s="490"/>
      <c r="AO53" s="490"/>
      <c r="AP53" s="490"/>
      <c r="AQ53" s="490"/>
      <c r="AR53" s="490"/>
      <c r="AS53" s="490"/>
      <c r="AT53" s="490"/>
      <c r="AU53" s="490"/>
      <c r="AV53" s="490"/>
      <c r="AW53" s="490"/>
      <c r="AX53" s="490"/>
      <c r="AY53" s="490"/>
      <c r="AZ53" s="490"/>
      <c r="BA53" s="490"/>
      <c r="BB53" s="490"/>
      <c r="BC53" s="490"/>
      <c r="BD53" s="490"/>
      <c r="BE53" s="490"/>
      <c r="BF53" s="490"/>
      <c r="BG53" s="490"/>
    </row>
    <row r="54" spans="1:59" s="65" customFormat="1">
      <c r="A54" s="397">
        <f t="shared" si="0"/>
        <v>49</v>
      </c>
      <c r="B54" s="501"/>
      <c r="C54" s="502" t="s">
        <v>50</v>
      </c>
      <c r="D54" s="423"/>
      <c r="E54" s="423"/>
      <c r="F54" s="503" t="s">
        <v>50</v>
      </c>
      <c r="G54" s="424"/>
      <c r="H54" s="425"/>
      <c r="I54" s="425"/>
      <c r="J54" s="425"/>
      <c r="K54" s="425"/>
      <c r="L54" s="425">
        <v>78</v>
      </c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6"/>
      <c r="AA54" s="427"/>
      <c r="AB54" s="424"/>
      <c r="AC54" s="428"/>
      <c r="AD54" s="708"/>
      <c r="AE54" s="476"/>
      <c r="AF54" s="477"/>
      <c r="AG54" s="485"/>
      <c r="AH54" s="486"/>
      <c r="AI54" s="486"/>
      <c r="AJ54" s="486"/>
      <c r="AK54" s="486"/>
      <c r="AL54" s="486"/>
      <c r="AM54" s="486"/>
      <c r="AN54" s="486"/>
      <c r="AO54" s="486"/>
      <c r="AP54" s="486"/>
      <c r="AQ54" s="486"/>
      <c r="AR54" s="486"/>
      <c r="AS54" s="486"/>
      <c r="AT54" s="486"/>
      <c r="AU54" s="486"/>
      <c r="AV54" s="486"/>
      <c r="AW54" s="486"/>
      <c r="AX54" s="486"/>
      <c r="AY54" s="486"/>
      <c r="AZ54" s="486"/>
      <c r="BA54" s="486"/>
      <c r="BB54" s="486"/>
      <c r="BC54" s="486"/>
      <c r="BD54" s="486"/>
      <c r="BE54" s="486"/>
      <c r="BF54" s="486"/>
      <c r="BG54" s="486"/>
    </row>
    <row r="55" spans="1:59" s="65" customFormat="1">
      <c r="A55" s="397">
        <f t="shared" si="0"/>
        <v>50</v>
      </c>
      <c r="B55" s="501"/>
      <c r="C55" s="502" t="s">
        <v>51</v>
      </c>
      <c r="D55" s="423"/>
      <c r="E55" s="423"/>
      <c r="F55" s="503" t="s">
        <v>51</v>
      </c>
      <c r="G55" s="424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6"/>
      <c r="AA55" s="427"/>
      <c r="AB55" s="424"/>
      <c r="AC55" s="428"/>
      <c r="AD55" s="708"/>
      <c r="AE55" s="476"/>
      <c r="AF55" s="477"/>
      <c r="AG55" s="485"/>
      <c r="AH55" s="486"/>
      <c r="AI55" s="486"/>
      <c r="AJ55" s="486"/>
      <c r="AK55" s="486"/>
      <c r="AL55" s="486"/>
      <c r="AM55" s="486"/>
      <c r="AN55" s="486"/>
      <c r="AO55" s="486"/>
      <c r="AP55" s="486"/>
      <c r="AQ55" s="486"/>
      <c r="AR55" s="486"/>
      <c r="AS55" s="486"/>
      <c r="AT55" s="486"/>
      <c r="AU55" s="486"/>
      <c r="AV55" s="486"/>
      <c r="AW55" s="486"/>
      <c r="AX55" s="486"/>
      <c r="AY55" s="486"/>
      <c r="AZ55" s="486"/>
      <c r="BA55" s="486"/>
      <c r="BB55" s="486"/>
      <c r="BC55" s="486"/>
      <c r="BD55" s="486"/>
      <c r="BE55" s="486"/>
      <c r="BF55" s="486"/>
      <c r="BG55" s="486"/>
    </row>
    <row r="56" spans="1:59" s="158" customFormat="1" collapsed="1">
      <c r="A56" s="436">
        <f t="shared" si="0"/>
        <v>51</v>
      </c>
      <c r="B56" s="498"/>
      <c r="C56" s="498"/>
      <c r="D56" s="407"/>
      <c r="E56" s="407"/>
      <c r="F56" s="500" t="s">
        <v>492</v>
      </c>
      <c r="G56" s="417" t="s">
        <v>294</v>
      </c>
      <c r="H56" s="418">
        <v>40</v>
      </c>
      <c r="I56" s="418">
        <f>'СМР Приняты СК П7'!I56</f>
        <v>3.8</v>
      </c>
      <c r="J56" s="429" t="s">
        <v>516</v>
      </c>
      <c r="K56" s="418" t="s">
        <v>289</v>
      </c>
      <c r="L56" s="418"/>
      <c r="M56" s="418"/>
      <c r="N56" s="418"/>
      <c r="O56" s="418"/>
      <c r="P56" s="418"/>
      <c r="Q56" s="418"/>
      <c r="R56" s="418"/>
      <c r="S56" s="418"/>
      <c r="T56" s="418"/>
      <c r="U56" s="418"/>
      <c r="V56" s="418"/>
      <c r="W56" s="418"/>
      <c r="X56" s="418"/>
      <c r="Y56" s="418"/>
      <c r="Z56" s="419">
        <f t="shared" si="1"/>
        <v>0</v>
      </c>
      <c r="AA56" s="437"/>
      <c r="AB56" s="413">
        <f t="shared" ref="AB56:AB61" si="14">E56-Z56</f>
        <v>0</v>
      </c>
      <c r="AC56" s="438"/>
      <c r="AD56" s="709">
        <f t="shared" si="4"/>
        <v>0</v>
      </c>
      <c r="AE56" s="474">
        <f t="shared" si="5"/>
        <v>0</v>
      </c>
      <c r="AF56" s="479">
        <f t="shared" si="6"/>
        <v>0</v>
      </c>
      <c r="AG56" s="491"/>
      <c r="AH56" s="492"/>
      <c r="AI56" s="492"/>
      <c r="AJ56" s="492"/>
      <c r="AK56" s="492"/>
      <c r="AL56" s="492"/>
      <c r="AM56" s="492"/>
      <c r="AN56" s="492"/>
      <c r="AO56" s="492"/>
      <c r="AP56" s="492"/>
      <c r="AQ56" s="492"/>
      <c r="AR56" s="492"/>
      <c r="AS56" s="492"/>
      <c r="AT56" s="492"/>
      <c r="AU56" s="492"/>
      <c r="AV56" s="492"/>
      <c r="AW56" s="492"/>
      <c r="AX56" s="492"/>
      <c r="AY56" s="492"/>
      <c r="AZ56" s="492"/>
      <c r="BA56" s="492"/>
      <c r="BB56" s="492"/>
      <c r="BC56" s="492"/>
      <c r="BD56" s="492"/>
      <c r="BE56" s="492"/>
      <c r="BF56" s="492"/>
      <c r="BG56" s="492"/>
    </row>
    <row r="57" spans="1:59" s="158" customFormat="1" hidden="1" outlineLevel="1">
      <c r="A57" s="436">
        <f t="shared" si="0"/>
        <v>52</v>
      </c>
      <c r="B57" s="498"/>
      <c r="C57" s="498"/>
      <c r="D57" s="407"/>
      <c r="E57" s="407"/>
      <c r="F57" s="500"/>
      <c r="G57" s="417"/>
      <c r="H57" s="418"/>
      <c r="I57" s="418">
        <f>'СМР Приняты СК П7'!I57</f>
        <v>0</v>
      </c>
      <c r="J57" s="429" t="s">
        <v>493</v>
      </c>
      <c r="K57" s="418" t="s">
        <v>482</v>
      </c>
      <c r="L57" s="418">
        <v>3</v>
      </c>
      <c r="M57" s="418"/>
      <c r="N57" s="418"/>
      <c r="O57" s="418"/>
      <c r="P57" s="418"/>
      <c r="Q57" s="418"/>
      <c r="R57" s="418"/>
      <c r="S57" s="418"/>
      <c r="T57" s="418"/>
      <c r="U57" s="418"/>
      <c r="V57" s="418"/>
      <c r="W57" s="418"/>
      <c r="X57" s="418"/>
      <c r="Y57" s="418"/>
      <c r="Z57" s="419">
        <f t="shared" si="1"/>
        <v>0</v>
      </c>
      <c r="AA57" s="437"/>
      <c r="AB57" s="413">
        <f t="shared" si="14"/>
        <v>0</v>
      </c>
      <c r="AC57" s="438"/>
      <c r="AD57" s="709">
        <f t="shared" si="4"/>
        <v>0</v>
      </c>
      <c r="AE57" s="474">
        <f t="shared" si="5"/>
        <v>0</v>
      </c>
      <c r="AF57" s="479">
        <f t="shared" si="6"/>
        <v>0</v>
      </c>
      <c r="AG57" s="491"/>
      <c r="AH57" s="492"/>
      <c r="AI57" s="492"/>
      <c r="AJ57" s="492"/>
      <c r="AK57" s="492"/>
      <c r="AL57" s="492"/>
      <c r="AM57" s="492"/>
      <c r="AN57" s="492"/>
      <c r="AO57" s="492"/>
      <c r="AP57" s="492"/>
      <c r="AQ57" s="492"/>
      <c r="AR57" s="492"/>
      <c r="AS57" s="492"/>
      <c r="AT57" s="492"/>
      <c r="AU57" s="492"/>
      <c r="AV57" s="492"/>
      <c r="AW57" s="492"/>
      <c r="AX57" s="492"/>
      <c r="AY57" s="492"/>
      <c r="AZ57" s="492"/>
      <c r="BA57" s="492"/>
      <c r="BB57" s="492"/>
      <c r="BC57" s="492"/>
      <c r="BD57" s="492"/>
      <c r="BE57" s="492"/>
      <c r="BF57" s="492"/>
      <c r="BG57" s="492"/>
    </row>
    <row r="58" spans="1:59" ht="30" collapsed="1">
      <c r="A58" s="405">
        <f t="shared" si="0"/>
        <v>53</v>
      </c>
      <c r="B58" s="497" t="s">
        <v>52</v>
      </c>
      <c r="C58" s="498" t="s">
        <v>53</v>
      </c>
      <c r="D58" s="407" t="s">
        <v>294</v>
      </c>
      <c r="E58" s="407">
        <v>40</v>
      </c>
      <c r="F58" s="499" t="s">
        <v>53</v>
      </c>
      <c r="G58" s="409" t="s">
        <v>294</v>
      </c>
      <c r="H58" s="418">
        <v>107</v>
      </c>
      <c r="I58" s="418">
        <f>'СМР Приняты СК П7'!I58</f>
        <v>3.8</v>
      </c>
      <c r="J58" s="429" t="s">
        <v>494</v>
      </c>
      <c r="K58" s="410" t="s">
        <v>482</v>
      </c>
      <c r="L58" s="410">
        <v>40</v>
      </c>
      <c r="M58" s="410"/>
      <c r="N58" s="410"/>
      <c r="O58" s="410"/>
      <c r="P58" s="410"/>
      <c r="Q58" s="410"/>
      <c r="R58" s="410"/>
      <c r="S58" s="410"/>
      <c r="T58" s="410"/>
      <c r="U58" s="410"/>
      <c r="V58" s="410"/>
      <c r="W58" s="410"/>
      <c r="X58" s="410"/>
      <c r="Y58" s="410"/>
      <c r="Z58" s="411">
        <f t="shared" si="1"/>
        <v>0</v>
      </c>
      <c r="AA58" s="412">
        <f t="shared" si="2"/>
        <v>107</v>
      </c>
      <c r="AB58" s="413">
        <f t="shared" si="14"/>
        <v>40</v>
      </c>
      <c r="AC58" s="414"/>
      <c r="AD58" s="706">
        <f t="shared" si="4"/>
        <v>0</v>
      </c>
      <c r="AE58" s="474">
        <f t="shared" si="5"/>
        <v>0</v>
      </c>
      <c r="AF58" s="475">
        <f t="shared" si="6"/>
        <v>0</v>
      </c>
      <c r="AG58" s="487"/>
      <c r="AH58" s="488"/>
      <c r="AI58" s="488"/>
      <c r="AJ58" s="488"/>
      <c r="AK58" s="488"/>
      <c r="AL58" s="488"/>
      <c r="AM58" s="488"/>
      <c r="AN58" s="488"/>
      <c r="AO58" s="488"/>
      <c r="AP58" s="488"/>
      <c r="AQ58" s="488"/>
      <c r="AR58" s="488"/>
      <c r="AS58" s="488"/>
      <c r="AT58" s="488"/>
      <c r="AU58" s="488"/>
      <c r="AV58" s="488"/>
      <c r="AW58" s="488"/>
      <c r="AX58" s="488"/>
      <c r="AY58" s="488"/>
      <c r="AZ58" s="488"/>
      <c r="BA58" s="488"/>
      <c r="BB58" s="488"/>
      <c r="BC58" s="488"/>
      <c r="BD58" s="488"/>
      <c r="BE58" s="488"/>
      <c r="BF58" s="488"/>
      <c r="BG58" s="488"/>
    </row>
    <row r="59" spans="1:59" hidden="1" outlineLevel="1">
      <c r="A59" s="405">
        <f t="shared" si="0"/>
        <v>54</v>
      </c>
      <c r="B59" s="497"/>
      <c r="C59" s="498"/>
      <c r="D59" s="407"/>
      <c r="E59" s="407"/>
      <c r="F59" s="499"/>
      <c r="G59" s="409"/>
      <c r="H59" s="410"/>
      <c r="I59" s="410">
        <f>'СМР Приняты СК П7'!I59</f>
        <v>0</v>
      </c>
      <c r="J59" s="429" t="s">
        <v>495</v>
      </c>
      <c r="K59" s="410" t="s">
        <v>482</v>
      </c>
      <c r="L59" s="410">
        <v>1</v>
      </c>
      <c r="M59" s="410"/>
      <c r="N59" s="410"/>
      <c r="O59" s="410"/>
      <c r="P59" s="410"/>
      <c r="Q59" s="410"/>
      <c r="R59" s="410"/>
      <c r="S59" s="410"/>
      <c r="T59" s="410"/>
      <c r="U59" s="410"/>
      <c r="V59" s="410"/>
      <c r="W59" s="410"/>
      <c r="X59" s="410"/>
      <c r="Y59" s="410"/>
      <c r="Z59" s="411">
        <f t="shared" si="1"/>
        <v>0</v>
      </c>
      <c r="AA59" s="412"/>
      <c r="AB59" s="413">
        <f t="shared" si="14"/>
        <v>0</v>
      </c>
      <c r="AC59" s="414"/>
      <c r="AD59" s="706">
        <f t="shared" si="4"/>
        <v>0</v>
      </c>
      <c r="AE59" s="474">
        <f t="shared" si="5"/>
        <v>0</v>
      </c>
      <c r="AF59" s="475">
        <f t="shared" si="6"/>
        <v>0</v>
      </c>
      <c r="AG59" s="487"/>
      <c r="AH59" s="488"/>
      <c r="AI59" s="488"/>
      <c r="AJ59" s="488"/>
      <c r="AK59" s="488"/>
      <c r="AL59" s="488"/>
      <c r="AM59" s="488"/>
      <c r="AN59" s="488"/>
      <c r="AO59" s="488"/>
      <c r="AP59" s="488"/>
      <c r="AQ59" s="488"/>
      <c r="AR59" s="488"/>
      <c r="AS59" s="488"/>
      <c r="AT59" s="488"/>
      <c r="AU59" s="488"/>
      <c r="AV59" s="488"/>
      <c r="AW59" s="488"/>
      <c r="AX59" s="488"/>
      <c r="AY59" s="488"/>
      <c r="AZ59" s="488"/>
      <c r="BA59" s="488"/>
      <c r="BB59" s="488"/>
      <c r="BC59" s="488"/>
      <c r="BD59" s="488"/>
      <c r="BE59" s="488"/>
      <c r="BF59" s="488"/>
      <c r="BG59" s="488"/>
    </row>
    <row r="60" spans="1:59" ht="30" hidden="1" outlineLevel="1">
      <c r="A60" s="405">
        <f t="shared" si="0"/>
        <v>55</v>
      </c>
      <c r="B60" s="497"/>
      <c r="C60" s="498"/>
      <c r="D60" s="407"/>
      <c r="E60" s="407"/>
      <c r="F60" s="499"/>
      <c r="G60" s="409"/>
      <c r="H60" s="410"/>
      <c r="I60" s="410">
        <f>'СМР Приняты СК П7'!I60</f>
        <v>0</v>
      </c>
      <c r="J60" s="429" t="s">
        <v>496</v>
      </c>
      <c r="K60" s="410" t="s">
        <v>482</v>
      </c>
      <c r="L60" s="410">
        <v>4</v>
      </c>
      <c r="M60" s="410"/>
      <c r="N60" s="410"/>
      <c r="O60" s="410"/>
      <c r="P60" s="410"/>
      <c r="Q60" s="410"/>
      <c r="R60" s="410"/>
      <c r="S60" s="410"/>
      <c r="T60" s="410"/>
      <c r="U60" s="410"/>
      <c r="V60" s="410"/>
      <c r="W60" s="410"/>
      <c r="X60" s="410"/>
      <c r="Y60" s="410"/>
      <c r="Z60" s="411">
        <f t="shared" si="1"/>
        <v>0</v>
      </c>
      <c r="AA60" s="412"/>
      <c r="AB60" s="413">
        <f t="shared" si="14"/>
        <v>0</v>
      </c>
      <c r="AC60" s="414"/>
      <c r="AD60" s="706">
        <f t="shared" si="4"/>
        <v>0</v>
      </c>
      <c r="AE60" s="474">
        <f t="shared" si="5"/>
        <v>0</v>
      </c>
      <c r="AF60" s="475">
        <f t="shared" si="6"/>
        <v>0</v>
      </c>
      <c r="AG60" s="487"/>
      <c r="AH60" s="488"/>
      <c r="AI60" s="488"/>
      <c r="AJ60" s="488"/>
      <c r="AK60" s="488"/>
      <c r="AL60" s="488"/>
      <c r="AM60" s="488"/>
      <c r="AN60" s="488"/>
      <c r="AO60" s="488"/>
      <c r="AP60" s="488"/>
      <c r="AQ60" s="488"/>
      <c r="AR60" s="488"/>
      <c r="AS60" s="488"/>
      <c r="AT60" s="488"/>
      <c r="AU60" s="488"/>
      <c r="AV60" s="488"/>
      <c r="AW60" s="488"/>
      <c r="AX60" s="488"/>
      <c r="AY60" s="488"/>
      <c r="AZ60" s="488"/>
      <c r="BA60" s="488"/>
      <c r="BB60" s="488"/>
      <c r="BC60" s="488"/>
      <c r="BD60" s="488"/>
      <c r="BE60" s="488"/>
      <c r="BF60" s="488"/>
      <c r="BG60" s="488"/>
    </row>
    <row r="61" spans="1:59" ht="30" hidden="1" outlineLevel="1">
      <c r="A61" s="405">
        <f t="shared" si="0"/>
        <v>56</v>
      </c>
      <c r="B61" s="497"/>
      <c r="C61" s="498"/>
      <c r="D61" s="407"/>
      <c r="E61" s="407"/>
      <c r="F61" s="499"/>
      <c r="G61" s="409"/>
      <c r="H61" s="410"/>
      <c r="I61" s="410">
        <f>'СМР Приняты СК П7'!I61</f>
        <v>0</v>
      </c>
      <c r="J61" s="429" t="s">
        <v>497</v>
      </c>
      <c r="K61" s="410" t="s">
        <v>482</v>
      </c>
      <c r="L61" s="410">
        <v>52</v>
      </c>
      <c r="M61" s="410"/>
      <c r="N61" s="410"/>
      <c r="O61" s="410"/>
      <c r="P61" s="410"/>
      <c r="Q61" s="410"/>
      <c r="R61" s="410"/>
      <c r="S61" s="410"/>
      <c r="T61" s="410"/>
      <c r="U61" s="410"/>
      <c r="V61" s="410"/>
      <c r="W61" s="410"/>
      <c r="X61" s="410"/>
      <c r="Y61" s="410"/>
      <c r="Z61" s="411">
        <f t="shared" si="1"/>
        <v>0</v>
      </c>
      <c r="AA61" s="412"/>
      <c r="AB61" s="413">
        <f t="shared" si="14"/>
        <v>0</v>
      </c>
      <c r="AC61" s="414"/>
      <c r="AD61" s="706">
        <f t="shared" si="4"/>
        <v>0</v>
      </c>
      <c r="AE61" s="474">
        <f t="shared" si="5"/>
        <v>0</v>
      </c>
      <c r="AF61" s="475">
        <f t="shared" si="6"/>
        <v>0</v>
      </c>
      <c r="AG61" s="487"/>
      <c r="AH61" s="488"/>
      <c r="AI61" s="488"/>
      <c r="AJ61" s="488"/>
      <c r="AK61" s="488"/>
      <c r="AL61" s="488"/>
      <c r="AM61" s="488"/>
      <c r="AN61" s="488"/>
      <c r="AO61" s="488"/>
      <c r="AP61" s="488"/>
      <c r="AQ61" s="488"/>
      <c r="AR61" s="488"/>
      <c r="AS61" s="488"/>
      <c r="AT61" s="488"/>
      <c r="AU61" s="488"/>
      <c r="AV61" s="488"/>
      <c r="AW61" s="488"/>
      <c r="AX61" s="488"/>
      <c r="AY61" s="488"/>
      <c r="AZ61" s="488"/>
      <c r="BA61" s="488"/>
      <c r="BB61" s="488"/>
      <c r="BC61" s="488"/>
      <c r="BD61" s="488"/>
      <c r="BE61" s="488"/>
      <c r="BF61" s="488"/>
      <c r="BG61" s="488"/>
    </row>
    <row r="62" spans="1:59" s="65" customFormat="1">
      <c r="A62" s="397">
        <f t="shared" si="0"/>
        <v>57</v>
      </c>
      <c r="B62" s="501"/>
      <c r="C62" s="502" t="s">
        <v>54</v>
      </c>
      <c r="D62" s="423"/>
      <c r="E62" s="423"/>
      <c r="F62" s="503" t="s">
        <v>54</v>
      </c>
      <c r="G62" s="424"/>
      <c r="H62" s="425"/>
      <c r="I62" s="425"/>
      <c r="J62" s="425"/>
      <c r="K62" s="425"/>
      <c r="L62" s="425">
        <v>50</v>
      </c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6"/>
      <c r="AA62" s="427"/>
      <c r="AB62" s="424"/>
      <c r="AC62" s="428"/>
      <c r="AD62" s="708"/>
      <c r="AE62" s="476"/>
      <c r="AF62" s="477"/>
      <c r="AG62" s="485"/>
      <c r="AH62" s="486"/>
      <c r="AI62" s="486"/>
      <c r="AJ62" s="486"/>
      <c r="AK62" s="486"/>
      <c r="AL62" s="486"/>
      <c r="AM62" s="486"/>
      <c r="AN62" s="486"/>
      <c r="AO62" s="486"/>
      <c r="AP62" s="486"/>
      <c r="AQ62" s="486"/>
      <c r="AR62" s="486"/>
      <c r="AS62" s="486"/>
      <c r="AT62" s="486"/>
      <c r="AU62" s="486"/>
      <c r="AV62" s="486"/>
      <c r="AW62" s="486"/>
      <c r="AX62" s="486"/>
      <c r="AY62" s="486"/>
      <c r="AZ62" s="486"/>
      <c r="BA62" s="486"/>
      <c r="BB62" s="486"/>
      <c r="BC62" s="486"/>
      <c r="BD62" s="486"/>
      <c r="BE62" s="486"/>
      <c r="BF62" s="486"/>
      <c r="BG62" s="486"/>
    </row>
    <row r="63" spans="1:59" ht="30" collapsed="1">
      <c r="A63" s="405">
        <f t="shared" si="0"/>
        <v>58</v>
      </c>
      <c r="B63" s="497" t="s">
        <v>55</v>
      </c>
      <c r="C63" s="498" t="s">
        <v>56</v>
      </c>
      <c r="D63" s="407" t="s">
        <v>293</v>
      </c>
      <c r="E63" s="407">
        <v>406.7</v>
      </c>
      <c r="F63" s="499" t="s">
        <v>56</v>
      </c>
      <c r="G63" s="409" t="s">
        <v>293</v>
      </c>
      <c r="H63" s="410">
        <v>406.7</v>
      </c>
      <c r="I63" s="410">
        <f>'СМР Приняты СК П7'!I63</f>
        <v>0.30399999999999999</v>
      </c>
      <c r="J63" s="429" t="s">
        <v>498</v>
      </c>
      <c r="K63" s="418" t="s">
        <v>293</v>
      </c>
      <c r="L63" s="418"/>
      <c r="M63" s="410"/>
      <c r="N63" s="410"/>
      <c r="O63" s="410"/>
      <c r="P63" s="410"/>
      <c r="Q63" s="410"/>
      <c r="R63" s="410"/>
      <c r="S63" s="410"/>
      <c r="T63" s="410"/>
      <c r="U63" s="410"/>
      <c r="V63" s="410"/>
      <c r="W63" s="410"/>
      <c r="X63" s="410"/>
      <c r="Y63" s="410"/>
      <c r="Z63" s="411">
        <f t="shared" si="1"/>
        <v>0</v>
      </c>
      <c r="AA63" s="412">
        <f t="shared" si="2"/>
        <v>406.7</v>
      </c>
      <c r="AB63" s="413">
        <f t="shared" ref="AB63:AB66" si="15">E63-Z63</f>
        <v>406.7</v>
      </c>
      <c r="AC63" s="414"/>
      <c r="AD63" s="706">
        <f t="shared" si="4"/>
        <v>0</v>
      </c>
      <c r="AE63" s="474">
        <f t="shared" si="5"/>
        <v>0</v>
      </c>
      <c r="AF63" s="475">
        <f t="shared" si="6"/>
        <v>0</v>
      </c>
      <c r="AG63" s="487"/>
      <c r="AH63" s="488"/>
      <c r="AI63" s="488"/>
      <c r="AJ63" s="488"/>
      <c r="AK63" s="488"/>
      <c r="AL63" s="488"/>
      <c r="AM63" s="488"/>
      <c r="AN63" s="488"/>
      <c r="AO63" s="488"/>
      <c r="AP63" s="488"/>
      <c r="AQ63" s="488"/>
      <c r="AR63" s="488"/>
      <c r="AS63" s="488"/>
      <c r="AT63" s="488"/>
      <c r="AU63" s="488"/>
      <c r="AV63" s="488"/>
      <c r="AW63" s="488"/>
      <c r="AX63" s="488"/>
      <c r="AY63" s="488"/>
      <c r="AZ63" s="488"/>
      <c r="BA63" s="488"/>
      <c r="BB63" s="488"/>
      <c r="BC63" s="488"/>
      <c r="BD63" s="488"/>
      <c r="BE63" s="488"/>
      <c r="BF63" s="488"/>
      <c r="BG63" s="488"/>
    </row>
    <row r="64" spans="1:59" ht="30" hidden="1" outlineLevel="1">
      <c r="A64" s="405">
        <f t="shared" si="0"/>
        <v>59</v>
      </c>
      <c r="B64" s="497"/>
      <c r="C64" s="498"/>
      <c r="D64" s="407"/>
      <c r="E64" s="407"/>
      <c r="F64" s="499"/>
      <c r="G64" s="409"/>
      <c r="H64" s="410"/>
      <c r="I64" s="410">
        <f>'СМР Приняты СК П7'!I64</f>
        <v>0</v>
      </c>
      <c r="J64" s="429" t="s">
        <v>499</v>
      </c>
      <c r="K64" s="418" t="s">
        <v>293</v>
      </c>
      <c r="L64" s="418">
        <v>376.98</v>
      </c>
      <c r="M64" s="410"/>
      <c r="N64" s="410"/>
      <c r="O64" s="410"/>
      <c r="P64" s="410"/>
      <c r="Q64" s="410"/>
      <c r="R64" s="410"/>
      <c r="S64" s="410"/>
      <c r="T64" s="410"/>
      <c r="U64" s="410"/>
      <c r="V64" s="410"/>
      <c r="W64" s="410"/>
      <c r="X64" s="410"/>
      <c r="Y64" s="410"/>
      <c r="Z64" s="411">
        <f t="shared" si="1"/>
        <v>0</v>
      </c>
      <c r="AA64" s="412"/>
      <c r="AB64" s="413">
        <f t="shared" si="15"/>
        <v>0</v>
      </c>
      <c r="AC64" s="414"/>
      <c r="AD64" s="706">
        <f t="shared" si="4"/>
        <v>0</v>
      </c>
      <c r="AE64" s="474">
        <f t="shared" si="5"/>
        <v>0</v>
      </c>
      <c r="AF64" s="475">
        <f t="shared" si="6"/>
        <v>0</v>
      </c>
      <c r="AG64" s="487"/>
      <c r="AH64" s="488"/>
      <c r="AI64" s="488"/>
      <c r="AJ64" s="488"/>
      <c r="AK64" s="488"/>
      <c r="AL64" s="488"/>
      <c r="AM64" s="488"/>
      <c r="AN64" s="488"/>
      <c r="AO64" s="488"/>
      <c r="AP64" s="488"/>
      <c r="AQ64" s="488"/>
      <c r="AR64" s="488"/>
      <c r="AS64" s="488"/>
      <c r="AT64" s="488"/>
      <c r="AU64" s="488"/>
      <c r="AV64" s="488"/>
      <c r="AW64" s="488"/>
      <c r="AX64" s="488"/>
      <c r="AY64" s="488"/>
      <c r="AZ64" s="488"/>
      <c r="BA64" s="488"/>
      <c r="BB64" s="488"/>
      <c r="BC64" s="488"/>
      <c r="BD64" s="488"/>
      <c r="BE64" s="488"/>
      <c r="BF64" s="488"/>
      <c r="BG64" s="488"/>
    </row>
    <row r="65" spans="1:59" ht="30" hidden="1" outlineLevel="1">
      <c r="A65" s="405">
        <f t="shared" si="0"/>
        <v>60</v>
      </c>
      <c r="B65" s="497"/>
      <c r="C65" s="498"/>
      <c r="D65" s="407"/>
      <c r="E65" s="407"/>
      <c r="F65" s="499"/>
      <c r="G65" s="409"/>
      <c r="H65" s="410"/>
      <c r="I65" s="410">
        <f>'СМР Приняты СК П7'!I65</f>
        <v>0</v>
      </c>
      <c r="J65" s="429" t="s">
        <v>500</v>
      </c>
      <c r="K65" s="418" t="s">
        <v>293</v>
      </c>
      <c r="L65" s="418">
        <v>17.78</v>
      </c>
      <c r="M65" s="410"/>
      <c r="N65" s="410"/>
      <c r="O65" s="410"/>
      <c r="P65" s="410"/>
      <c r="Q65" s="410"/>
      <c r="R65" s="410"/>
      <c r="S65" s="410"/>
      <c r="T65" s="410"/>
      <c r="U65" s="410"/>
      <c r="V65" s="410"/>
      <c r="W65" s="410"/>
      <c r="X65" s="410"/>
      <c r="Y65" s="410"/>
      <c r="Z65" s="411">
        <f t="shared" si="1"/>
        <v>0</v>
      </c>
      <c r="AA65" s="412"/>
      <c r="AB65" s="413">
        <f t="shared" si="15"/>
        <v>0</v>
      </c>
      <c r="AC65" s="414"/>
      <c r="AD65" s="706">
        <f t="shared" si="4"/>
        <v>0</v>
      </c>
      <c r="AE65" s="474">
        <f t="shared" si="5"/>
        <v>0</v>
      </c>
      <c r="AF65" s="475">
        <f t="shared" si="6"/>
        <v>0</v>
      </c>
      <c r="AG65" s="487"/>
      <c r="AH65" s="488"/>
      <c r="AI65" s="488"/>
      <c r="AJ65" s="488"/>
      <c r="AK65" s="488"/>
      <c r="AL65" s="488"/>
      <c r="AM65" s="488"/>
      <c r="AN65" s="488"/>
      <c r="AO65" s="488"/>
      <c r="AP65" s="488"/>
      <c r="AQ65" s="488"/>
      <c r="AR65" s="488"/>
      <c r="AS65" s="488"/>
      <c r="AT65" s="488"/>
      <c r="AU65" s="488"/>
      <c r="AV65" s="488"/>
      <c r="AW65" s="488"/>
      <c r="AX65" s="488"/>
      <c r="AY65" s="488"/>
      <c r="AZ65" s="488"/>
      <c r="BA65" s="488"/>
      <c r="BB65" s="488"/>
      <c r="BC65" s="488"/>
      <c r="BD65" s="488"/>
      <c r="BE65" s="488"/>
      <c r="BF65" s="488"/>
      <c r="BG65" s="488"/>
    </row>
    <row r="66" spans="1:59" ht="30" hidden="1" outlineLevel="1">
      <c r="A66" s="405">
        <f t="shared" si="0"/>
        <v>61</v>
      </c>
      <c r="B66" s="497"/>
      <c r="C66" s="498"/>
      <c r="D66" s="407"/>
      <c r="E66" s="407"/>
      <c r="F66" s="499"/>
      <c r="G66" s="409"/>
      <c r="H66" s="410"/>
      <c r="I66" s="410">
        <f>'СМР Приняты СК П7'!I66</f>
        <v>0</v>
      </c>
      <c r="J66" s="429" t="s">
        <v>500</v>
      </c>
      <c r="K66" s="418" t="s">
        <v>293</v>
      </c>
      <c r="L66" s="418">
        <v>9.68</v>
      </c>
      <c r="M66" s="410"/>
      <c r="N66" s="410"/>
      <c r="O66" s="410"/>
      <c r="P66" s="410"/>
      <c r="Q66" s="410"/>
      <c r="R66" s="410"/>
      <c r="S66" s="410"/>
      <c r="T66" s="410"/>
      <c r="U66" s="410"/>
      <c r="V66" s="410"/>
      <c r="W66" s="410"/>
      <c r="X66" s="410"/>
      <c r="Y66" s="410"/>
      <c r="Z66" s="411">
        <f t="shared" si="1"/>
        <v>0</v>
      </c>
      <c r="AA66" s="412"/>
      <c r="AB66" s="413">
        <f t="shared" si="15"/>
        <v>0</v>
      </c>
      <c r="AC66" s="414"/>
      <c r="AD66" s="706">
        <f t="shared" si="4"/>
        <v>0</v>
      </c>
      <c r="AE66" s="474">
        <f t="shared" si="5"/>
        <v>0</v>
      </c>
      <c r="AF66" s="475">
        <f t="shared" si="6"/>
        <v>0</v>
      </c>
      <c r="AG66" s="487"/>
      <c r="AH66" s="488"/>
      <c r="AI66" s="488"/>
      <c r="AJ66" s="488"/>
      <c r="AK66" s="488"/>
      <c r="AL66" s="488"/>
      <c r="AM66" s="488"/>
      <c r="AN66" s="488"/>
      <c r="AO66" s="488"/>
      <c r="AP66" s="488"/>
      <c r="AQ66" s="488"/>
      <c r="AR66" s="488"/>
      <c r="AS66" s="488"/>
      <c r="AT66" s="488"/>
      <c r="AU66" s="488"/>
      <c r="AV66" s="488"/>
      <c r="AW66" s="488"/>
      <c r="AX66" s="488"/>
      <c r="AY66" s="488"/>
      <c r="AZ66" s="488"/>
      <c r="BA66" s="488"/>
      <c r="BB66" s="488"/>
      <c r="BC66" s="488"/>
      <c r="BD66" s="488"/>
      <c r="BE66" s="488"/>
      <c r="BF66" s="488"/>
      <c r="BG66" s="488"/>
    </row>
    <row r="67" spans="1:59" s="65" customFormat="1">
      <c r="A67" s="397">
        <f t="shared" si="0"/>
        <v>62</v>
      </c>
      <c r="B67" s="501"/>
      <c r="C67" s="502" t="s">
        <v>57</v>
      </c>
      <c r="D67" s="423"/>
      <c r="E67" s="423"/>
      <c r="F67" s="503" t="s">
        <v>57</v>
      </c>
      <c r="G67" s="424"/>
      <c r="H67" s="425"/>
      <c r="I67" s="425"/>
      <c r="J67" s="425"/>
      <c r="K67" s="425"/>
      <c r="L67" s="425">
        <v>2.2599999999999998</v>
      </c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6"/>
      <c r="AA67" s="427"/>
      <c r="AB67" s="424"/>
      <c r="AC67" s="428"/>
      <c r="AD67" s="708"/>
      <c r="AE67" s="476"/>
      <c r="AF67" s="477"/>
      <c r="AG67" s="485"/>
      <c r="AH67" s="486"/>
      <c r="AI67" s="486"/>
      <c r="AJ67" s="486"/>
      <c r="AK67" s="486"/>
      <c r="AL67" s="486"/>
      <c r="AM67" s="486"/>
      <c r="AN67" s="486"/>
      <c r="AO67" s="486"/>
      <c r="AP67" s="486"/>
      <c r="AQ67" s="486"/>
      <c r="AR67" s="486"/>
      <c r="AS67" s="486"/>
      <c r="AT67" s="486"/>
      <c r="AU67" s="486"/>
      <c r="AV67" s="486"/>
      <c r="AW67" s="486"/>
      <c r="AX67" s="486"/>
      <c r="AY67" s="486"/>
      <c r="AZ67" s="486"/>
      <c r="BA67" s="486"/>
      <c r="BB67" s="486"/>
      <c r="BC67" s="486"/>
      <c r="BD67" s="486"/>
      <c r="BE67" s="486"/>
      <c r="BF67" s="486"/>
      <c r="BG67" s="486"/>
    </row>
    <row r="68" spans="1:59" ht="60">
      <c r="A68" s="405">
        <f t="shared" si="0"/>
        <v>63</v>
      </c>
      <c r="B68" s="497" t="s">
        <v>14</v>
      </c>
      <c r="C68" s="498" t="s">
        <v>15</v>
      </c>
      <c r="D68" s="407" t="s">
        <v>289</v>
      </c>
      <c r="E68" s="407">
        <v>108</v>
      </c>
      <c r="F68" s="499" t="s">
        <v>15</v>
      </c>
      <c r="G68" s="409" t="s">
        <v>289</v>
      </c>
      <c r="H68" s="418">
        <v>591.96</v>
      </c>
      <c r="I68" s="418">
        <f>'СМР Приняты СК П7'!I68</f>
        <v>0.36</v>
      </c>
      <c r="J68" s="410"/>
      <c r="K68" s="410" t="s">
        <v>289</v>
      </c>
      <c r="L68" s="410"/>
      <c r="M68" s="410"/>
      <c r="N68" s="410"/>
      <c r="O68" s="410"/>
      <c r="P68" s="410"/>
      <c r="Q68" s="410"/>
      <c r="R68" s="410"/>
      <c r="S68" s="410"/>
      <c r="T68" s="410"/>
      <c r="U68" s="410"/>
      <c r="V68" s="410"/>
      <c r="W68" s="410"/>
      <c r="X68" s="410"/>
      <c r="Y68" s="410"/>
      <c r="Z68" s="411">
        <f t="shared" si="1"/>
        <v>0</v>
      </c>
      <c r="AA68" s="412">
        <f t="shared" si="2"/>
        <v>591.96</v>
      </c>
      <c r="AB68" s="413">
        <f t="shared" ref="AB68:AB76" si="16">E68-Z68</f>
        <v>108</v>
      </c>
      <c r="AC68" s="414" t="s">
        <v>1067</v>
      </c>
      <c r="AD68" s="706">
        <f t="shared" si="4"/>
        <v>0</v>
      </c>
      <c r="AE68" s="474">
        <f t="shared" si="5"/>
        <v>0</v>
      </c>
      <c r="AF68" s="475">
        <f t="shared" si="6"/>
        <v>0</v>
      </c>
      <c r="AG68" s="487"/>
      <c r="AH68" s="488"/>
      <c r="AI68" s="488"/>
      <c r="AJ68" s="488"/>
      <c r="AK68" s="488"/>
      <c r="AL68" s="488"/>
      <c r="AM68" s="488"/>
      <c r="AN68" s="488"/>
      <c r="AO68" s="488"/>
      <c r="AP68" s="488"/>
      <c r="AQ68" s="488"/>
      <c r="AR68" s="488"/>
      <c r="AS68" s="488"/>
      <c r="AT68" s="488"/>
      <c r="AU68" s="488"/>
      <c r="AV68" s="488"/>
      <c r="AW68" s="488"/>
      <c r="AX68" s="488"/>
      <c r="AY68" s="488"/>
      <c r="AZ68" s="488"/>
      <c r="BA68" s="488"/>
      <c r="BB68" s="488"/>
      <c r="BC68" s="488"/>
      <c r="BD68" s="488"/>
      <c r="BE68" s="488"/>
      <c r="BF68" s="488"/>
      <c r="BG68" s="488"/>
    </row>
    <row r="69" spans="1:59" ht="30">
      <c r="A69" s="405">
        <f t="shared" si="0"/>
        <v>64</v>
      </c>
      <c r="B69" s="497" t="s">
        <v>11</v>
      </c>
      <c r="C69" s="498" t="s">
        <v>6</v>
      </c>
      <c r="D69" s="407" t="s">
        <v>290</v>
      </c>
      <c r="E69" s="407">
        <v>64</v>
      </c>
      <c r="F69" s="499" t="s">
        <v>6</v>
      </c>
      <c r="G69" s="409" t="s">
        <v>290</v>
      </c>
      <c r="H69" s="418">
        <v>875</v>
      </c>
      <c r="I69" s="418">
        <f>'СМР Приняты СК П7'!I69</f>
        <v>0.03</v>
      </c>
      <c r="J69" s="410"/>
      <c r="K69" s="410" t="s">
        <v>290</v>
      </c>
      <c r="L69" s="410"/>
      <c r="M69" s="410"/>
      <c r="N69" s="410"/>
      <c r="O69" s="410">
        <v>234.6</v>
      </c>
      <c r="P69" s="410"/>
      <c r="Q69" s="410"/>
      <c r="R69" s="410">
        <v>125.5</v>
      </c>
      <c r="S69" s="410"/>
      <c r="T69" s="410"/>
      <c r="U69" s="410"/>
      <c r="V69" s="410"/>
      <c r="W69" s="410"/>
      <c r="X69" s="410"/>
      <c r="Y69" s="410"/>
      <c r="Z69" s="411">
        <f t="shared" si="1"/>
        <v>360.1</v>
      </c>
      <c r="AA69" s="412">
        <f t="shared" si="2"/>
        <v>514.9</v>
      </c>
      <c r="AB69" s="413">
        <f t="shared" si="16"/>
        <v>-296.10000000000002</v>
      </c>
      <c r="AC69" s="414" t="s">
        <v>410</v>
      </c>
      <c r="AD69" s="706">
        <f t="shared" si="4"/>
        <v>0</v>
      </c>
      <c r="AE69" s="474">
        <f t="shared" si="5"/>
        <v>0</v>
      </c>
      <c r="AF69" s="475">
        <f t="shared" si="6"/>
        <v>360.1</v>
      </c>
      <c r="AG69" s="487"/>
      <c r="AH69" s="488"/>
      <c r="AI69" s="488"/>
      <c r="AJ69" s="488"/>
      <c r="AK69" s="488"/>
      <c r="AL69" s="488"/>
      <c r="AM69" s="488"/>
      <c r="AN69" s="488"/>
      <c r="AO69" s="488"/>
      <c r="AP69" s="488"/>
      <c r="AQ69" s="488"/>
      <c r="AR69" s="488"/>
      <c r="AS69" s="488"/>
      <c r="AT69" s="488"/>
      <c r="AU69" s="488"/>
      <c r="AV69" s="488"/>
      <c r="AW69" s="488"/>
      <c r="AX69" s="488"/>
      <c r="AY69" s="488"/>
      <c r="AZ69" s="488"/>
      <c r="BA69" s="488"/>
      <c r="BB69" s="488"/>
      <c r="BC69" s="488"/>
      <c r="BD69" s="488"/>
      <c r="BE69" s="488"/>
      <c r="BF69" s="488"/>
      <c r="BG69" s="488"/>
    </row>
    <row r="70" spans="1:59" ht="60">
      <c r="A70" s="405">
        <f t="shared" si="0"/>
        <v>65</v>
      </c>
      <c r="B70" s="497" t="s">
        <v>58</v>
      </c>
      <c r="C70" s="498" t="s">
        <v>59</v>
      </c>
      <c r="D70" s="407" t="s">
        <v>289</v>
      </c>
      <c r="E70" s="407">
        <v>3.2</v>
      </c>
      <c r="F70" s="499" t="s">
        <v>59</v>
      </c>
      <c r="G70" s="409" t="s">
        <v>289</v>
      </c>
      <c r="H70" s="418">
        <v>16.22</v>
      </c>
      <c r="I70" s="418">
        <f>'СМР Приняты СК П7'!I70</f>
        <v>0.17</v>
      </c>
      <c r="J70" s="429" t="s">
        <v>465</v>
      </c>
      <c r="K70" s="418" t="s">
        <v>651</v>
      </c>
      <c r="L70" s="418"/>
      <c r="M70" s="410"/>
      <c r="N70" s="410"/>
      <c r="O70" s="410">
        <v>138.41399999999999</v>
      </c>
      <c r="P70" s="410"/>
      <c r="Q70" s="410"/>
      <c r="R70" s="410">
        <v>115</v>
      </c>
      <c r="S70" s="410"/>
      <c r="T70" s="410"/>
      <c r="U70" s="410"/>
      <c r="V70" s="410"/>
      <c r="W70" s="410"/>
      <c r="X70" s="410"/>
      <c r="Y70" s="410"/>
      <c r="Z70" s="411">
        <f t="shared" si="1"/>
        <v>253.41399999999999</v>
      </c>
      <c r="AA70" s="412">
        <f t="shared" si="2"/>
        <v>-237.19399999999999</v>
      </c>
      <c r="AB70" s="413">
        <f t="shared" si="16"/>
        <v>-250.214</v>
      </c>
      <c r="AC70" s="414" t="s">
        <v>1067</v>
      </c>
      <c r="AD70" s="706">
        <f t="shared" si="4"/>
        <v>0</v>
      </c>
      <c r="AE70" s="474">
        <f t="shared" si="5"/>
        <v>0</v>
      </c>
      <c r="AF70" s="475">
        <f t="shared" si="6"/>
        <v>253.41399999999999</v>
      </c>
      <c r="AG70" s="487"/>
      <c r="AH70" s="488"/>
      <c r="AI70" s="488"/>
      <c r="AJ70" s="488"/>
      <c r="AK70" s="488"/>
      <c r="AL70" s="488"/>
      <c r="AM70" s="488"/>
      <c r="AN70" s="488"/>
      <c r="AO70" s="488"/>
      <c r="AP70" s="488"/>
      <c r="AQ70" s="488"/>
      <c r="AR70" s="488"/>
      <c r="AS70" s="488"/>
      <c r="AT70" s="488"/>
      <c r="AU70" s="488"/>
      <c r="AV70" s="488"/>
      <c r="AW70" s="488"/>
      <c r="AX70" s="488"/>
      <c r="AY70" s="488"/>
      <c r="AZ70" s="488"/>
      <c r="BA70" s="488"/>
      <c r="BB70" s="488"/>
      <c r="BC70" s="488"/>
      <c r="BD70" s="488"/>
      <c r="BE70" s="488"/>
      <c r="BF70" s="488"/>
      <c r="BG70" s="488"/>
    </row>
    <row r="71" spans="1:59" ht="30" collapsed="1">
      <c r="A71" s="405">
        <f t="shared" si="0"/>
        <v>66</v>
      </c>
      <c r="B71" s="497" t="s">
        <v>60</v>
      </c>
      <c r="C71" s="498" t="s">
        <v>61</v>
      </c>
      <c r="D71" s="407" t="s">
        <v>291</v>
      </c>
      <c r="E71" s="407">
        <v>63.51</v>
      </c>
      <c r="F71" s="499" t="s">
        <v>61</v>
      </c>
      <c r="G71" s="409" t="s">
        <v>291</v>
      </c>
      <c r="H71" s="410">
        <v>63.51</v>
      </c>
      <c r="I71" s="410">
        <f>'СМР Приняты СК П7'!I71</f>
        <v>2.8029999999999999</v>
      </c>
      <c r="J71" s="429" t="s">
        <v>501</v>
      </c>
      <c r="K71" s="418" t="s">
        <v>291</v>
      </c>
      <c r="L71" s="418">
        <v>26.763000000000002</v>
      </c>
      <c r="M71" s="410"/>
      <c r="N71" s="410"/>
      <c r="O71" s="410">
        <v>7</v>
      </c>
      <c r="P71" s="410"/>
      <c r="Q71" s="410"/>
      <c r="R71" s="410">
        <v>15</v>
      </c>
      <c r="S71" s="410"/>
      <c r="T71" s="410"/>
      <c r="U71" s="410"/>
      <c r="V71" s="410"/>
      <c r="W71" s="410"/>
      <c r="X71" s="410"/>
      <c r="Y71" s="410"/>
      <c r="Z71" s="411">
        <f t="shared" si="1"/>
        <v>22</v>
      </c>
      <c r="AA71" s="412">
        <f t="shared" si="2"/>
        <v>41.51</v>
      </c>
      <c r="AB71" s="413">
        <f t="shared" si="16"/>
        <v>41.51</v>
      </c>
      <c r="AC71" s="414" t="s">
        <v>1067</v>
      </c>
      <c r="AD71" s="706">
        <f t="shared" si="4"/>
        <v>0</v>
      </c>
      <c r="AE71" s="474">
        <f t="shared" si="5"/>
        <v>0</v>
      </c>
      <c r="AF71" s="475">
        <f t="shared" si="6"/>
        <v>22</v>
      </c>
      <c r="AG71" s="487"/>
      <c r="AH71" s="488"/>
      <c r="AI71" s="488"/>
      <c r="AJ71" s="488"/>
      <c r="AK71" s="488"/>
      <c r="AL71" s="488"/>
      <c r="AM71" s="488"/>
      <c r="AN71" s="488"/>
      <c r="AO71" s="488"/>
      <c r="AP71" s="488"/>
      <c r="AQ71" s="488"/>
      <c r="AR71" s="488"/>
      <c r="AS71" s="488"/>
      <c r="AT71" s="488"/>
      <c r="AU71" s="488"/>
      <c r="AV71" s="488"/>
      <c r="AW71" s="488"/>
      <c r="AX71" s="488"/>
      <c r="AY71" s="488"/>
      <c r="AZ71" s="488"/>
      <c r="BA71" s="488"/>
      <c r="BB71" s="488"/>
      <c r="BC71" s="488"/>
      <c r="BD71" s="488"/>
      <c r="BE71" s="488"/>
      <c r="BF71" s="488"/>
      <c r="BG71" s="488"/>
    </row>
    <row r="72" spans="1:59" ht="30" hidden="1" outlineLevel="1">
      <c r="A72" s="405">
        <f t="shared" ref="A72:A142" si="17">A71+1</f>
        <v>67</v>
      </c>
      <c r="B72" s="497"/>
      <c r="C72" s="498"/>
      <c r="D72" s="407"/>
      <c r="E72" s="407"/>
      <c r="F72" s="499"/>
      <c r="G72" s="409"/>
      <c r="H72" s="418"/>
      <c r="I72" s="418">
        <f>'СМР Приняты СК П7'!I72</f>
        <v>0</v>
      </c>
      <c r="J72" s="429" t="s">
        <v>502</v>
      </c>
      <c r="K72" s="418" t="s">
        <v>482</v>
      </c>
      <c r="L72" s="418">
        <v>64</v>
      </c>
      <c r="M72" s="410"/>
      <c r="N72" s="410"/>
      <c r="O72" s="410">
        <v>60.98</v>
      </c>
      <c r="P72" s="410"/>
      <c r="Q72" s="410"/>
      <c r="R72" s="410">
        <v>60</v>
      </c>
      <c r="S72" s="410"/>
      <c r="T72" s="410"/>
      <c r="U72" s="410"/>
      <c r="V72" s="410"/>
      <c r="W72" s="410"/>
      <c r="X72" s="410"/>
      <c r="Y72" s="410"/>
      <c r="Z72" s="411">
        <f t="shared" ref="Z72:Z141" si="18">SUM(M72:Y72)</f>
        <v>120.97999999999999</v>
      </c>
      <c r="AA72" s="412"/>
      <c r="AB72" s="413">
        <f t="shared" si="16"/>
        <v>-120.97999999999999</v>
      </c>
      <c r="AC72" s="414" t="s">
        <v>1067</v>
      </c>
      <c r="AD72" s="706">
        <f t="shared" ref="AD72:AD141" si="19">AE72*I72</f>
        <v>0</v>
      </c>
      <c r="AE72" s="474">
        <f t="shared" ref="AE72:AE141" si="20">SUM(AG72:BG72)</f>
        <v>0</v>
      </c>
      <c r="AF72" s="475">
        <f t="shared" ref="AF72:AF141" si="21">Z72-AE72</f>
        <v>120.97999999999999</v>
      </c>
      <c r="AG72" s="487"/>
      <c r="AH72" s="488"/>
      <c r="AI72" s="488"/>
      <c r="AJ72" s="488"/>
      <c r="AK72" s="488"/>
      <c r="AL72" s="488"/>
      <c r="AM72" s="488"/>
      <c r="AN72" s="488"/>
      <c r="AO72" s="488"/>
      <c r="AP72" s="488"/>
      <c r="AQ72" s="488"/>
      <c r="AR72" s="488"/>
      <c r="AS72" s="488"/>
      <c r="AT72" s="488"/>
      <c r="AU72" s="488"/>
      <c r="AV72" s="488"/>
      <c r="AW72" s="488"/>
      <c r="AX72" s="488"/>
      <c r="AY72" s="488"/>
      <c r="AZ72" s="488"/>
      <c r="BA72" s="488"/>
      <c r="BB72" s="488"/>
      <c r="BC72" s="488"/>
      <c r="BD72" s="488"/>
      <c r="BE72" s="488"/>
      <c r="BF72" s="488"/>
      <c r="BG72" s="488"/>
    </row>
    <row r="73" spans="1:59" ht="30" hidden="1" outlineLevel="1">
      <c r="A73" s="405">
        <f t="shared" si="17"/>
        <v>68</v>
      </c>
      <c r="B73" s="497"/>
      <c r="C73" s="498"/>
      <c r="D73" s="407"/>
      <c r="E73" s="407"/>
      <c r="F73" s="499"/>
      <c r="G73" s="409"/>
      <c r="H73" s="418"/>
      <c r="I73" s="418">
        <f>'СМР Приняты СК П7'!I73</f>
        <v>0</v>
      </c>
      <c r="J73" s="429" t="s">
        <v>503</v>
      </c>
      <c r="K73" s="418" t="s">
        <v>482</v>
      </c>
      <c r="L73" s="418">
        <v>5</v>
      </c>
      <c r="M73" s="410"/>
      <c r="N73" s="410"/>
      <c r="O73" s="410"/>
      <c r="P73" s="410"/>
      <c r="Q73" s="410"/>
      <c r="R73" s="410">
        <v>5</v>
      </c>
      <c r="S73" s="410"/>
      <c r="T73" s="410"/>
      <c r="U73" s="410"/>
      <c r="V73" s="410"/>
      <c r="W73" s="410"/>
      <c r="X73" s="410"/>
      <c r="Y73" s="410"/>
      <c r="Z73" s="411">
        <f t="shared" si="18"/>
        <v>5</v>
      </c>
      <c r="AA73" s="412"/>
      <c r="AB73" s="413">
        <f t="shared" si="16"/>
        <v>-5</v>
      </c>
      <c r="AC73" s="414" t="s">
        <v>1067</v>
      </c>
      <c r="AD73" s="706">
        <f t="shared" si="19"/>
        <v>0</v>
      </c>
      <c r="AE73" s="474">
        <f t="shared" si="20"/>
        <v>0</v>
      </c>
      <c r="AF73" s="475">
        <f t="shared" si="21"/>
        <v>5</v>
      </c>
      <c r="AG73" s="487"/>
      <c r="AH73" s="488"/>
      <c r="AI73" s="488"/>
      <c r="AJ73" s="488"/>
      <c r="AK73" s="488"/>
      <c r="AL73" s="488"/>
      <c r="AM73" s="488"/>
      <c r="AN73" s="488"/>
      <c r="AO73" s="488"/>
      <c r="AP73" s="488"/>
      <c r="AQ73" s="488"/>
      <c r="AR73" s="488"/>
      <c r="AS73" s="488"/>
      <c r="AT73" s="488"/>
      <c r="AU73" s="488"/>
      <c r="AV73" s="488"/>
      <c r="AW73" s="488"/>
      <c r="AX73" s="488"/>
      <c r="AY73" s="488"/>
      <c r="AZ73" s="488"/>
      <c r="BA73" s="488"/>
      <c r="BB73" s="488"/>
      <c r="BC73" s="488"/>
      <c r="BD73" s="488"/>
      <c r="BE73" s="488"/>
      <c r="BF73" s="488"/>
      <c r="BG73" s="488"/>
    </row>
    <row r="74" spans="1:59" ht="60">
      <c r="A74" s="405">
        <f t="shared" si="17"/>
        <v>69</v>
      </c>
      <c r="B74" s="497" t="s">
        <v>58</v>
      </c>
      <c r="C74" s="498" t="s">
        <v>59</v>
      </c>
      <c r="D74" s="407" t="s">
        <v>289</v>
      </c>
      <c r="E74" s="407">
        <v>5</v>
      </c>
      <c r="F74" s="499" t="s">
        <v>59</v>
      </c>
      <c r="G74" s="409" t="s">
        <v>289</v>
      </c>
      <c r="H74" s="418">
        <v>563.04999999999995</v>
      </c>
      <c r="I74" s="418">
        <f>'СМР Приняты СК П7'!I74</f>
        <v>0.17</v>
      </c>
      <c r="J74" s="429" t="s">
        <v>465</v>
      </c>
      <c r="K74" s="418" t="s">
        <v>651</v>
      </c>
      <c r="L74" s="418">
        <v>5</v>
      </c>
      <c r="M74" s="410"/>
      <c r="N74" s="410"/>
      <c r="O74" s="410"/>
      <c r="P74" s="410"/>
      <c r="Q74" s="410"/>
      <c r="R74" s="410">
        <v>5</v>
      </c>
      <c r="S74" s="410"/>
      <c r="T74" s="410"/>
      <c r="U74" s="410"/>
      <c r="V74" s="410"/>
      <c r="W74" s="410"/>
      <c r="X74" s="410"/>
      <c r="Y74" s="410"/>
      <c r="Z74" s="411">
        <f t="shared" si="18"/>
        <v>5</v>
      </c>
      <c r="AA74" s="412">
        <f t="shared" si="2"/>
        <v>558.04999999999995</v>
      </c>
      <c r="AB74" s="413">
        <f t="shared" si="16"/>
        <v>0</v>
      </c>
      <c r="AC74" s="414" t="s">
        <v>1067</v>
      </c>
      <c r="AD74" s="706">
        <f t="shared" si="19"/>
        <v>0</v>
      </c>
      <c r="AE74" s="474">
        <f t="shared" si="20"/>
        <v>0</v>
      </c>
      <c r="AF74" s="475">
        <f t="shared" si="21"/>
        <v>5</v>
      </c>
      <c r="AG74" s="487"/>
      <c r="AH74" s="488"/>
      <c r="AI74" s="488"/>
      <c r="AJ74" s="488"/>
      <c r="AK74" s="488"/>
      <c r="AL74" s="488"/>
      <c r="AM74" s="488"/>
      <c r="AN74" s="488"/>
      <c r="AO74" s="488"/>
      <c r="AP74" s="488"/>
      <c r="AQ74" s="488"/>
      <c r="AR74" s="488"/>
      <c r="AS74" s="488"/>
      <c r="AT74" s="488"/>
      <c r="AU74" s="488"/>
      <c r="AV74" s="488"/>
      <c r="AW74" s="488"/>
      <c r="AX74" s="488"/>
      <c r="AY74" s="488"/>
      <c r="AZ74" s="488"/>
      <c r="BA74" s="488"/>
      <c r="BB74" s="488"/>
      <c r="BC74" s="488"/>
      <c r="BD74" s="488"/>
      <c r="BE74" s="488"/>
      <c r="BF74" s="488"/>
      <c r="BG74" s="488"/>
    </row>
    <row r="75" spans="1:59" ht="30">
      <c r="A75" s="405">
        <f t="shared" si="17"/>
        <v>70</v>
      </c>
      <c r="B75" s="497" t="s">
        <v>62</v>
      </c>
      <c r="C75" s="498" t="s">
        <v>63</v>
      </c>
      <c r="D75" s="407" t="s">
        <v>289</v>
      </c>
      <c r="E75" s="407">
        <v>88</v>
      </c>
      <c r="F75" s="499" t="s">
        <v>63</v>
      </c>
      <c r="G75" s="409" t="s">
        <v>289</v>
      </c>
      <c r="H75" s="418">
        <v>35.6</v>
      </c>
      <c r="I75" s="418">
        <f>'СМР Приняты СК П7'!I75</f>
        <v>0.17</v>
      </c>
      <c r="J75" s="410"/>
      <c r="K75" s="410" t="s">
        <v>289</v>
      </c>
      <c r="L75" s="410">
        <v>929.03250000000003</v>
      </c>
      <c r="M75" s="410"/>
      <c r="N75" s="410"/>
      <c r="O75" s="410">
        <v>5.3</v>
      </c>
      <c r="P75" s="410"/>
      <c r="Q75" s="410"/>
      <c r="R75" s="410">
        <v>8</v>
      </c>
      <c r="S75" s="410"/>
      <c r="T75" s="410"/>
      <c r="U75" s="410"/>
      <c r="V75" s="410"/>
      <c r="W75" s="410"/>
      <c r="X75" s="410"/>
      <c r="Y75" s="410"/>
      <c r="Z75" s="411">
        <f t="shared" si="18"/>
        <v>13.3</v>
      </c>
      <c r="AA75" s="412">
        <f t="shared" si="2"/>
        <v>22.3</v>
      </c>
      <c r="AB75" s="413">
        <f t="shared" si="16"/>
        <v>74.7</v>
      </c>
      <c r="AC75" s="414" t="s">
        <v>1067</v>
      </c>
      <c r="AD75" s="706">
        <f t="shared" si="19"/>
        <v>0</v>
      </c>
      <c r="AE75" s="474">
        <f t="shared" si="20"/>
        <v>0</v>
      </c>
      <c r="AF75" s="475">
        <f t="shared" si="21"/>
        <v>13.3</v>
      </c>
      <c r="AG75" s="487"/>
      <c r="AH75" s="488"/>
      <c r="AI75" s="488"/>
      <c r="AJ75" s="488"/>
      <c r="AK75" s="488"/>
      <c r="AL75" s="488"/>
      <c r="AM75" s="488"/>
      <c r="AN75" s="488"/>
      <c r="AO75" s="488"/>
      <c r="AP75" s="488"/>
      <c r="AQ75" s="488"/>
      <c r="AR75" s="488"/>
      <c r="AS75" s="488"/>
      <c r="AT75" s="488"/>
      <c r="AU75" s="488"/>
      <c r="AV75" s="488"/>
      <c r="AW75" s="488"/>
      <c r="AX75" s="488"/>
      <c r="AY75" s="488"/>
      <c r="AZ75" s="488"/>
      <c r="BA75" s="488"/>
      <c r="BB75" s="488"/>
      <c r="BC75" s="488"/>
      <c r="BD75" s="488"/>
      <c r="BE75" s="488"/>
      <c r="BF75" s="488"/>
      <c r="BG75" s="488"/>
    </row>
    <row r="76" spans="1:59" ht="30">
      <c r="A76" s="405">
        <f t="shared" si="17"/>
        <v>71</v>
      </c>
      <c r="B76" s="497" t="s">
        <v>64</v>
      </c>
      <c r="C76" s="498" t="s">
        <v>65</v>
      </c>
      <c r="D76" s="407" t="s">
        <v>294</v>
      </c>
      <c r="E76" s="407">
        <v>1</v>
      </c>
      <c r="F76" s="499" t="s">
        <v>65</v>
      </c>
      <c r="G76" s="409" t="s">
        <v>294</v>
      </c>
      <c r="H76" s="410">
        <v>1</v>
      </c>
      <c r="I76" s="410">
        <f>'СМР Приняты СК П7'!I76</f>
        <v>236.446</v>
      </c>
      <c r="J76" s="410"/>
      <c r="K76" s="410" t="s">
        <v>294</v>
      </c>
      <c r="L76" s="410"/>
      <c r="M76" s="410"/>
      <c r="N76" s="410"/>
      <c r="O76" s="410">
        <v>209.56</v>
      </c>
      <c r="P76" s="410"/>
      <c r="Q76" s="410"/>
      <c r="R76" s="410"/>
      <c r="S76" s="410"/>
      <c r="T76" s="410"/>
      <c r="U76" s="410"/>
      <c r="V76" s="410"/>
      <c r="W76" s="410"/>
      <c r="X76" s="410"/>
      <c r="Y76" s="410"/>
      <c r="Z76" s="411">
        <f t="shared" si="18"/>
        <v>209.56</v>
      </c>
      <c r="AA76" s="412">
        <f t="shared" si="2"/>
        <v>-208.56</v>
      </c>
      <c r="AB76" s="413">
        <f t="shared" si="16"/>
        <v>-208.56</v>
      </c>
      <c r="AC76" s="414" t="s">
        <v>1067</v>
      </c>
      <c r="AD76" s="706">
        <f t="shared" si="19"/>
        <v>0</v>
      </c>
      <c r="AE76" s="474">
        <f t="shared" si="20"/>
        <v>0</v>
      </c>
      <c r="AF76" s="475">
        <f t="shared" si="21"/>
        <v>209.56</v>
      </c>
      <c r="AG76" s="487"/>
      <c r="AH76" s="488"/>
      <c r="AI76" s="488"/>
      <c r="AJ76" s="488"/>
      <c r="AK76" s="488"/>
      <c r="AL76" s="488"/>
      <c r="AM76" s="488"/>
      <c r="AN76" s="488"/>
      <c r="AO76" s="488"/>
      <c r="AP76" s="488"/>
      <c r="AQ76" s="488"/>
      <c r="AR76" s="488"/>
      <c r="AS76" s="488"/>
      <c r="AT76" s="488"/>
      <c r="AU76" s="488"/>
      <c r="AV76" s="488"/>
      <c r="AW76" s="488"/>
      <c r="AX76" s="488"/>
      <c r="AY76" s="488"/>
      <c r="AZ76" s="488"/>
      <c r="BA76" s="488"/>
      <c r="BB76" s="488"/>
      <c r="BC76" s="488"/>
      <c r="BD76" s="488"/>
      <c r="BE76" s="488"/>
      <c r="BF76" s="488"/>
      <c r="BG76" s="488"/>
    </row>
    <row r="77" spans="1:59" s="65" customFormat="1">
      <c r="A77" s="397">
        <f t="shared" si="17"/>
        <v>72</v>
      </c>
      <c r="B77" s="501"/>
      <c r="C77" s="502" t="s">
        <v>66</v>
      </c>
      <c r="D77" s="423"/>
      <c r="E77" s="423"/>
      <c r="F77" s="503" t="s">
        <v>66</v>
      </c>
      <c r="G77" s="424"/>
      <c r="H77" s="425"/>
      <c r="I77" s="425"/>
      <c r="J77" s="425"/>
      <c r="K77" s="425"/>
      <c r="L77" s="425"/>
      <c r="M77" s="425"/>
      <c r="N77" s="425"/>
      <c r="O77" s="425">
        <v>1</v>
      </c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6"/>
      <c r="AA77" s="427"/>
      <c r="AB77" s="424"/>
      <c r="AC77" s="428"/>
      <c r="AD77" s="708"/>
      <c r="AE77" s="476"/>
      <c r="AF77" s="477"/>
      <c r="AG77" s="485"/>
      <c r="AH77" s="486"/>
      <c r="AI77" s="486"/>
      <c r="AJ77" s="486"/>
      <c r="AK77" s="486"/>
      <c r="AL77" s="486"/>
      <c r="AM77" s="486"/>
      <c r="AN77" s="486"/>
      <c r="AO77" s="486"/>
      <c r="AP77" s="486"/>
      <c r="AQ77" s="486"/>
      <c r="AR77" s="486"/>
      <c r="AS77" s="486"/>
      <c r="AT77" s="486"/>
      <c r="AU77" s="486"/>
      <c r="AV77" s="486"/>
      <c r="AW77" s="486"/>
      <c r="AX77" s="486"/>
      <c r="AY77" s="486"/>
      <c r="AZ77" s="486"/>
      <c r="BA77" s="486"/>
      <c r="BB77" s="486"/>
      <c r="BC77" s="486"/>
      <c r="BD77" s="486"/>
      <c r="BE77" s="486"/>
      <c r="BF77" s="486"/>
      <c r="BG77" s="486"/>
    </row>
    <row r="78" spans="1:59" ht="30">
      <c r="A78" s="405">
        <f t="shared" si="17"/>
        <v>73</v>
      </c>
      <c r="B78" s="497" t="s">
        <v>67</v>
      </c>
      <c r="C78" s="498" t="s">
        <v>68</v>
      </c>
      <c r="D78" s="407" t="s">
        <v>294</v>
      </c>
      <c r="E78" s="407">
        <v>2</v>
      </c>
      <c r="F78" s="499" t="s">
        <v>68</v>
      </c>
      <c r="G78" s="409" t="s">
        <v>294</v>
      </c>
      <c r="H78" s="410">
        <v>2</v>
      </c>
      <c r="I78" s="410">
        <f>'СМР Приняты СК П7'!I78</f>
        <v>5.2309999999999999</v>
      </c>
      <c r="J78" s="429" t="s">
        <v>504</v>
      </c>
      <c r="K78" s="418" t="s">
        <v>482</v>
      </c>
      <c r="L78" s="418"/>
      <c r="M78" s="410"/>
      <c r="N78" s="410"/>
      <c r="O78" s="410"/>
      <c r="P78" s="410"/>
      <c r="Q78" s="410"/>
      <c r="R78" s="410"/>
      <c r="S78" s="410"/>
      <c r="T78" s="410"/>
      <c r="U78" s="410"/>
      <c r="V78" s="410"/>
      <c r="W78" s="410"/>
      <c r="X78" s="410"/>
      <c r="Y78" s="410"/>
      <c r="Z78" s="411">
        <f t="shared" si="18"/>
        <v>0</v>
      </c>
      <c r="AA78" s="412">
        <f t="shared" si="2"/>
        <v>2</v>
      </c>
      <c r="AB78" s="413">
        <f>E78-Z78</f>
        <v>2</v>
      </c>
      <c r="AC78" s="414" t="s">
        <v>1067</v>
      </c>
      <c r="AD78" s="706">
        <f t="shared" si="19"/>
        <v>0</v>
      </c>
      <c r="AE78" s="474">
        <f t="shared" si="20"/>
        <v>0</v>
      </c>
      <c r="AF78" s="475">
        <f t="shared" si="21"/>
        <v>0</v>
      </c>
      <c r="AG78" s="487"/>
      <c r="AH78" s="488"/>
      <c r="AI78" s="488"/>
      <c r="AJ78" s="488"/>
      <c r="AK78" s="488"/>
      <c r="AL78" s="488"/>
      <c r="AM78" s="488"/>
      <c r="AN78" s="488"/>
      <c r="AO78" s="488"/>
      <c r="AP78" s="488"/>
      <c r="AQ78" s="488"/>
      <c r="AR78" s="488"/>
      <c r="AS78" s="488"/>
      <c r="AT78" s="488"/>
      <c r="AU78" s="488"/>
      <c r="AV78" s="488"/>
      <c r="AW78" s="488"/>
      <c r="AX78" s="488"/>
      <c r="AY78" s="488"/>
      <c r="AZ78" s="488"/>
      <c r="BA78" s="488"/>
      <c r="BB78" s="488"/>
      <c r="BC78" s="488"/>
      <c r="BD78" s="488"/>
      <c r="BE78" s="488"/>
      <c r="BF78" s="488"/>
      <c r="BG78" s="488"/>
    </row>
    <row r="79" spans="1:59" s="65" customFormat="1">
      <c r="A79" s="397">
        <f t="shared" si="17"/>
        <v>74</v>
      </c>
      <c r="B79" s="501"/>
      <c r="C79" s="502" t="s">
        <v>69</v>
      </c>
      <c r="D79" s="423"/>
      <c r="E79" s="423"/>
      <c r="F79" s="503" t="s">
        <v>69</v>
      </c>
      <c r="G79" s="424"/>
      <c r="H79" s="425"/>
      <c r="I79" s="425"/>
      <c r="J79" s="425"/>
      <c r="K79" s="425"/>
      <c r="L79" s="425">
        <v>2</v>
      </c>
      <c r="M79" s="425"/>
      <c r="N79" s="425"/>
      <c r="O79" s="425"/>
      <c r="P79" s="425">
        <v>1</v>
      </c>
      <c r="Q79" s="425"/>
      <c r="R79" s="425">
        <v>4</v>
      </c>
      <c r="S79" s="425"/>
      <c r="T79" s="425"/>
      <c r="U79" s="425"/>
      <c r="V79" s="425"/>
      <c r="W79" s="425"/>
      <c r="X79" s="425"/>
      <c r="Y79" s="425"/>
      <c r="Z79" s="426"/>
      <c r="AA79" s="427"/>
      <c r="AB79" s="424"/>
      <c r="AC79" s="428"/>
      <c r="AD79" s="708"/>
      <c r="AE79" s="476"/>
      <c r="AF79" s="477"/>
      <c r="AG79" s="485"/>
      <c r="AH79" s="486"/>
      <c r="AI79" s="486"/>
      <c r="AJ79" s="486"/>
      <c r="AK79" s="486"/>
      <c r="AL79" s="486"/>
      <c r="AM79" s="486"/>
      <c r="AN79" s="486"/>
      <c r="AO79" s="486"/>
      <c r="AP79" s="486"/>
      <c r="AQ79" s="486"/>
      <c r="AR79" s="486"/>
      <c r="AS79" s="486"/>
      <c r="AT79" s="486"/>
      <c r="AU79" s="486"/>
      <c r="AV79" s="486"/>
      <c r="AW79" s="486"/>
      <c r="AX79" s="486"/>
      <c r="AY79" s="486"/>
      <c r="AZ79" s="486"/>
      <c r="BA79" s="486"/>
      <c r="BB79" s="486"/>
      <c r="BC79" s="486"/>
      <c r="BD79" s="486"/>
      <c r="BE79" s="486"/>
      <c r="BF79" s="486"/>
      <c r="BG79" s="486"/>
    </row>
    <row r="80" spans="1:59" ht="60">
      <c r="A80" s="405">
        <f t="shared" si="17"/>
        <v>75</v>
      </c>
      <c r="B80" s="497" t="s">
        <v>58</v>
      </c>
      <c r="C80" s="498" t="s">
        <v>59</v>
      </c>
      <c r="D80" s="407" t="s">
        <v>289</v>
      </c>
      <c r="E80" s="407">
        <v>0.8</v>
      </c>
      <c r="F80" s="499" t="s">
        <v>59</v>
      </c>
      <c r="G80" s="409" t="s">
        <v>289</v>
      </c>
      <c r="H80" s="418">
        <v>0.57999999999999996</v>
      </c>
      <c r="I80" s="418">
        <f>'СМР Приняты СК П7'!I80</f>
        <v>0.17</v>
      </c>
      <c r="J80" s="429" t="s">
        <v>505</v>
      </c>
      <c r="K80" s="418" t="s">
        <v>651</v>
      </c>
      <c r="L80" s="418"/>
      <c r="M80" s="410"/>
      <c r="N80" s="410"/>
      <c r="O80" s="410"/>
      <c r="P80" s="410"/>
      <c r="Q80" s="410"/>
      <c r="R80" s="410"/>
      <c r="S80" s="410"/>
      <c r="T80" s="410"/>
      <c r="U80" s="410"/>
      <c r="V80" s="410"/>
      <c r="W80" s="410"/>
      <c r="X80" s="410"/>
      <c r="Y80" s="410"/>
      <c r="Z80" s="411">
        <f t="shared" si="18"/>
        <v>0</v>
      </c>
      <c r="AA80" s="412">
        <f t="shared" si="2"/>
        <v>0.57999999999999996</v>
      </c>
      <c r="AB80" s="413">
        <f t="shared" ref="AB80:AB93" si="22">E80-Z80</f>
        <v>0.8</v>
      </c>
      <c r="AC80" s="414" t="s">
        <v>1067</v>
      </c>
      <c r="AD80" s="706">
        <f t="shared" si="19"/>
        <v>0</v>
      </c>
      <c r="AE80" s="474">
        <f t="shared" si="20"/>
        <v>0</v>
      </c>
      <c r="AF80" s="475">
        <f t="shared" si="21"/>
        <v>0</v>
      </c>
      <c r="AG80" s="487"/>
      <c r="AH80" s="488"/>
      <c r="AI80" s="488"/>
      <c r="AJ80" s="488"/>
      <c r="AK80" s="488"/>
      <c r="AL80" s="488"/>
      <c r="AM80" s="488"/>
      <c r="AN80" s="488"/>
      <c r="AO80" s="488"/>
      <c r="AP80" s="488"/>
      <c r="AQ80" s="488"/>
      <c r="AR80" s="488"/>
      <c r="AS80" s="488"/>
      <c r="AT80" s="488"/>
      <c r="AU80" s="488"/>
      <c r="AV80" s="488"/>
      <c r="AW80" s="488"/>
      <c r="AX80" s="488"/>
      <c r="AY80" s="488"/>
      <c r="AZ80" s="488"/>
      <c r="BA80" s="488"/>
      <c r="BB80" s="488"/>
      <c r="BC80" s="488"/>
      <c r="BD80" s="488"/>
      <c r="BE80" s="488"/>
      <c r="BF80" s="488"/>
      <c r="BG80" s="488"/>
    </row>
    <row r="81" spans="1:59" ht="45">
      <c r="A81" s="405">
        <f t="shared" si="17"/>
        <v>76</v>
      </c>
      <c r="B81" s="497" t="s">
        <v>24</v>
      </c>
      <c r="C81" s="498" t="s">
        <v>25</v>
      </c>
      <c r="D81" s="407" t="s">
        <v>289</v>
      </c>
      <c r="E81" s="407">
        <v>1.6</v>
      </c>
      <c r="F81" s="499" t="s">
        <v>25</v>
      </c>
      <c r="G81" s="409" t="s">
        <v>289</v>
      </c>
      <c r="H81" s="410">
        <v>1.6</v>
      </c>
      <c r="I81" s="410">
        <f>'СМР Приняты СК П7'!I81</f>
        <v>0.27</v>
      </c>
      <c r="J81" s="410"/>
      <c r="K81" s="410" t="s">
        <v>289</v>
      </c>
      <c r="L81" s="410">
        <v>0.95699999999999996</v>
      </c>
      <c r="M81" s="410"/>
      <c r="N81" s="410"/>
      <c r="O81" s="410"/>
      <c r="P81" s="410">
        <v>0.67</v>
      </c>
      <c r="Q81" s="410"/>
      <c r="R81" s="410"/>
      <c r="S81" s="410"/>
      <c r="T81" s="410"/>
      <c r="U81" s="410"/>
      <c r="V81" s="410"/>
      <c r="W81" s="410"/>
      <c r="X81" s="410"/>
      <c r="Y81" s="410"/>
      <c r="Z81" s="411">
        <f t="shared" si="18"/>
        <v>0.67</v>
      </c>
      <c r="AA81" s="412">
        <f t="shared" si="2"/>
        <v>0.93</v>
      </c>
      <c r="AB81" s="413">
        <f t="shared" si="22"/>
        <v>0.93</v>
      </c>
      <c r="AC81" s="414" t="s">
        <v>1067</v>
      </c>
      <c r="AD81" s="706">
        <f t="shared" si="19"/>
        <v>0</v>
      </c>
      <c r="AE81" s="474">
        <f t="shared" si="20"/>
        <v>0</v>
      </c>
      <c r="AF81" s="475">
        <f t="shared" si="21"/>
        <v>0.67</v>
      </c>
      <c r="AG81" s="487"/>
      <c r="AH81" s="488"/>
      <c r="AI81" s="488"/>
      <c r="AJ81" s="488"/>
      <c r="AK81" s="488"/>
      <c r="AL81" s="488"/>
      <c r="AM81" s="488"/>
      <c r="AN81" s="488"/>
      <c r="AO81" s="488"/>
      <c r="AP81" s="488"/>
      <c r="AQ81" s="488"/>
      <c r="AR81" s="488"/>
      <c r="AS81" s="488"/>
      <c r="AT81" s="488"/>
      <c r="AU81" s="488"/>
      <c r="AV81" s="488"/>
      <c r="AW81" s="488"/>
      <c r="AX81" s="488"/>
      <c r="AY81" s="488"/>
      <c r="AZ81" s="488"/>
      <c r="BA81" s="488"/>
      <c r="BB81" s="488"/>
      <c r="BC81" s="488"/>
      <c r="BD81" s="488"/>
      <c r="BE81" s="488"/>
      <c r="BF81" s="488"/>
      <c r="BG81" s="488"/>
    </row>
    <row r="82" spans="1:59" ht="30" collapsed="1">
      <c r="A82" s="405">
        <f t="shared" si="17"/>
        <v>77</v>
      </c>
      <c r="B82" s="497" t="s">
        <v>70</v>
      </c>
      <c r="C82" s="498" t="s">
        <v>71</v>
      </c>
      <c r="D82" s="407" t="s">
        <v>289</v>
      </c>
      <c r="E82" s="407">
        <v>10.6</v>
      </c>
      <c r="F82" s="499" t="s">
        <v>71</v>
      </c>
      <c r="G82" s="409" t="s">
        <v>289</v>
      </c>
      <c r="H82" s="410">
        <v>10.6</v>
      </c>
      <c r="I82" s="410">
        <f>'СМР Приняты СК П7'!I82</f>
        <v>14.67</v>
      </c>
      <c r="J82" s="429" t="s">
        <v>508</v>
      </c>
      <c r="K82" s="418" t="s">
        <v>482</v>
      </c>
      <c r="L82" s="418"/>
      <c r="M82" s="410"/>
      <c r="N82" s="410"/>
      <c r="O82" s="410"/>
      <c r="P82" s="410">
        <v>1.33</v>
      </c>
      <c r="Q82" s="410"/>
      <c r="R82" s="410"/>
      <c r="S82" s="410"/>
      <c r="T82" s="410"/>
      <c r="U82" s="410"/>
      <c r="V82" s="410"/>
      <c r="W82" s="410"/>
      <c r="X82" s="410"/>
      <c r="Y82" s="410"/>
      <c r="Z82" s="411">
        <f t="shared" si="18"/>
        <v>1.33</v>
      </c>
      <c r="AA82" s="412">
        <f t="shared" si="2"/>
        <v>9.27</v>
      </c>
      <c r="AB82" s="413">
        <f t="shared" si="22"/>
        <v>9.27</v>
      </c>
      <c r="AC82" s="414" t="s">
        <v>1067</v>
      </c>
      <c r="AD82" s="706">
        <f t="shared" si="19"/>
        <v>0</v>
      </c>
      <c r="AE82" s="474">
        <f t="shared" si="20"/>
        <v>0</v>
      </c>
      <c r="AF82" s="475">
        <f t="shared" si="21"/>
        <v>1.33</v>
      </c>
      <c r="AG82" s="487"/>
      <c r="AH82" s="488"/>
      <c r="AI82" s="488"/>
      <c r="AJ82" s="488"/>
      <c r="AK82" s="488"/>
      <c r="AL82" s="488"/>
      <c r="AM82" s="488"/>
      <c r="AN82" s="488"/>
      <c r="AO82" s="488"/>
      <c r="AP82" s="488"/>
      <c r="AQ82" s="488"/>
      <c r="AR82" s="488"/>
      <c r="AS82" s="488"/>
      <c r="AT82" s="488"/>
      <c r="AU82" s="488"/>
      <c r="AV82" s="488"/>
      <c r="AW82" s="488"/>
      <c r="AX82" s="488"/>
      <c r="AY82" s="488"/>
      <c r="AZ82" s="488"/>
      <c r="BA82" s="488"/>
      <c r="BB82" s="488"/>
      <c r="BC82" s="488"/>
      <c r="BD82" s="488"/>
      <c r="BE82" s="488"/>
      <c r="BF82" s="488"/>
      <c r="BG82" s="488"/>
    </row>
    <row r="83" spans="1:59" ht="30" hidden="1" outlineLevel="1">
      <c r="A83" s="405">
        <f t="shared" si="17"/>
        <v>78</v>
      </c>
      <c r="B83" s="497"/>
      <c r="C83" s="498"/>
      <c r="D83" s="407"/>
      <c r="E83" s="407"/>
      <c r="F83" s="499"/>
      <c r="G83" s="409"/>
      <c r="H83" s="410"/>
      <c r="I83" s="410">
        <f>'СМР Приняты СК П7'!I83</f>
        <v>0</v>
      </c>
      <c r="J83" s="429" t="s">
        <v>509</v>
      </c>
      <c r="K83" s="418" t="s">
        <v>482</v>
      </c>
      <c r="L83" s="418">
        <v>2</v>
      </c>
      <c r="M83" s="410"/>
      <c r="N83" s="410"/>
      <c r="O83" s="410">
        <v>2</v>
      </c>
      <c r="P83" s="410">
        <v>8.83</v>
      </c>
      <c r="Q83" s="410"/>
      <c r="R83" s="410"/>
      <c r="S83" s="410"/>
      <c r="T83" s="410"/>
      <c r="U83" s="410"/>
      <c r="V83" s="410"/>
      <c r="W83" s="410"/>
      <c r="X83" s="410"/>
      <c r="Y83" s="410"/>
      <c r="Z83" s="411">
        <f t="shared" si="18"/>
        <v>10.83</v>
      </c>
      <c r="AA83" s="412"/>
      <c r="AB83" s="413">
        <f t="shared" si="22"/>
        <v>-10.83</v>
      </c>
      <c r="AC83" s="414" t="s">
        <v>1067</v>
      </c>
      <c r="AD83" s="706">
        <f t="shared" si="19"/>
        <v>0</v>
      </c>
      <c r="AE83" s="474">
        <f t="shared" si="20"/>
        <v>0</v>
      </c>
      <c r="AF83" s="475">
        <f t="shared" si="21"/>
        <v>10.83</v>
      </c>
      <c r="AG83" s="487"/>
      <c r="AH83" s="488"/>
      <c r="AI83" s="488"/>
      <c r="AJ83" s="488"/>
      <c r="AK83" s="488"/>
      <c r="AL83" s="488"/>
      <c r="AM83" s="488"/>
      <c r="AN83" s="488"/>
      <c r="AO83" s="488"/>
      <c r="AP83" s="488"/>
      <c r="AQ83" s="488"/>
      <c r="AR83" s="488"/>
      <c r="AS83" s="488"/>
      <c r="AT83" s="488"/>
      <c r="AU83" s="488"/>
      <c r="AV83" s="488"/>
      <c r="AW83" s="488"/>
      <c r="AX83" s="488"/>
      <c r="AY83" s="488"/>
      <c r="AZ83" s="488"/>
      <c r="BA83" s="488"/>
      <c r="BB83" s="488"/>
      <c r="BC83" s="488"/>
      <c r="BD83" s="488"/>
      <c r="BE83" s="488"/>
      <c r="BF83" s="488"/>
      <c r="BG83" s="488"/>
    </row>
    <row r="84" spans="1:59" ht="30" hidden="1" outlineLevel="1">
      <c r="A84" s="405">
        <f t="shared" si="17"/>
        <v>79</v>
      </c>
      <c r="B84" s="497"/>
      <c r="C84" s="498"/>
      <c r="D84" s="407"/>
      <c r="E84" s="407"/>
      <c r="F84" s="499"/>
      <c r="G84" s="409"/>
      <c r="H84" s="410"/>
      <c r="I84" s="410">
        <f>'СМР Приняты СК П7'!I84</f>
        <v>0</v>
      </c>
      <c r="J84" s="429" t="s">
        <v>510</v>
      </c>
      <c r="K84" s="418" t="s">
        <v>482</v>
      </c>
      <c r="L84" s="418">
        <v>2</v>
      </c>
      <c r="M84" s="410"/>
      <c r="N84" s="410"/>
      <c r="O84" s="410">
        <v>2</v>
      </c>
      <c r="P84" s="410"/>
      <c r="Q84" s="410"/>
      <c r="R84" s="410"/>
      <c r="S84" s="410"/>
      <c r="T84" s="410"/>
      <c r="U84" s="410"/>
      <c r="V84" s="410"/>
      <c r="W84" s="410"/>
      <c r="X84" s="410"/>
      <c r="Y84" s="410"/>
      <c r="Z84" s="411">
        <f t="shared" si="18"/>
        <v>2</v>
      </c>
      <c r="AA84" s="412"/>
      <c r="AB84" s="413">
        <f t="shared" si="22"/>
        <v>-2</v>
      </c>
      <c r="AC84" s="414" t="s">
        <v>1067</v>
      </c>
      <c r="AD84" s="706">
        <f t="shared" si="19"/>
        <v>0</v>
      </c>
      <c r="AE84" s="474">
        <f t="shared" si="20"/>
        <v>0</v>
      </c>
      <c r="AF84" s="475">
        <f t="shared" si="21"/>
        <v>2</v>
      </c>
      <c r="AG84" s="487"/>
      <c r="AH84" s="488"/>
      <c r="AI84" s="488"/>
      <c r="AJ84" s="488"/>
      <c r="AK84" s="488"/>
      <c r="AL84" s="488"/>
      <c r="AM84" s="488"/>
      <c r="AN84" s="488"/>
      <c r="AO84" s="488"/>
      <c r="AP84" s="488"/>
      <c r="AQ84" s="488"/>
      <c r="AR84" s="488"/>
      <c r="AS84" s="488"/>
      <c r="AT84" s="488"/>
      <c r="AU84" s="488"/>
      <c r="AV84" s="488"/>
      <c r="AW84" s="488"/>
      <c r="AX84" s="488"/>
      <c r="AY84" s="488"/>
      <c r="AZ84" s="488"/>
      <c r="BA84" s="488"/>
      <c r="BB84" s="488"/>
      <c r="BC84" s="488"/>
      <c r="BD84" s="488"/>
      <c r="BE84" s="488"/>
      <c r="BF84" s="488"/>
      <c r="BG84" s="488"/>
    </row>
    <row r="85" spans="1:59" ht="30" hidden="1" outlineLevel="1">
      <c r="A85" s="405">
        <f t="shared" si="17"/>
        <v>80</v>
      </c>
      <c r="B85" s="497"/>
      <c r="C85" s="498"/>
      <c r="D85" s="407"/>
      <c r="E85" s="407"/>
      <c r="F85" s="499"/>
      <c r="G85" s="409"/>
      <c r="H85" s="410"/>
      <c r="I85" s="410">
        <f>'СМР Приняты СК П7'!I85</f>
        <v>0</v>
      </c>
      <c r="J85" s="429" t="s">
        <v>511</v>
      </c>
      <c r="K85" s="418" t="s">
        <v>482</v>
      </c>
      <c r="L85" s="418">
        <v>4</v>
      </c>
      <c r="M85" s="410"/>
      <c r="N85" s="410"/>
      <c r="O85" s="410">
        <v>4</v>
      </c>
      <c r="P85" s="410"/>
      <c r="Q85" s="410"/>
      <c r="R85" s="410"/>
      <c r="S85" s="410"/>
      <c r="T85" s="410"/>
      <c r="U85" s="410"/>
      <c r="V85" s="410"/>
      <c r="W85" s="410"/>
      <c r="X85" s="410"/>
      <c r="Y85" s="410"/>
      <c r="Z85" s="411">
        <f t="shared" si="18"/>
        <v>4</v>
      </c>
      <c r="AA85" s="412"/>
      <c r="AB85" s="413">
        <f t="shared" si="22"/>
        <v>-4</v>
      </c>
      <c r="AC85" s="414" t="s">
        <v>1067</v>
      </c>
      <c r="AD85" s="706">
        <f t="shared" si="19"/>
        <v>0</v>
      </c>
      <c r="AE85" s="474">
        <f t="shared" si="20"/>
        <v>0</v>
      </c>
      <c r="AF85" s="475">
        <f t="shared" si="21"/>
        <v>4</v>
      </c>
      <c r="AG85" s="487"/>
      <c r="AH85" s="488"/>
      <c r="AI85" s="488"/>
      <c r="AJ85" s="488"/>
      <c r="AK85" s="488"/>
      <c r="AL85" s="488"/>
      <c r="AM85" s="488"/>
      <c r="AN85" s="488"/>
      <c r="AO85" s="488"/>
      <c r="AP85" s="488"/>
      <c r="AQ85" s="488"/>
      <c r="AR85" s="488"/>
      <c r="AS85" s="488"/>
      <c r="AT85" s="488"/>
      <c r="AU85" s="488"/>
      <c r="AV85" s="488"/>
      <c r="AW85" s="488"/>
      <c r="AX85" s="488"/>
      <c r="AY85" s="488"/>
      <c r="AZ85" s="488"/>
      <c r="BA85" s="488"/>
      <c r="BB85" s="488"/>
      <c r="BC85" s="488"/>
      <c r="BD85" s="488"/>
      <c r="BE85" s="488"/>
      <c r="BF85" s="488"/>
      <c r="BG85" s="488"/>
    </row>
    <row r="86" spans="1:59" ht="30" hidden="1" outlineLevel="1">
      <c r="A86" s="405">
        <f t="shared" si="17"/>
        <v>81</v>
      </c>
      <c r="B86" s="497"/>
      <c r="C86" s="498"/>
      <c r="D86" s="407"/>
      <c r="E86" s="407"/>
      <c r="F86" s="499"/>
      <c r="G86" s="409"/>
      <c r="H86" s="410"/>
      <c r="I86" s="410">
        <f>'СМР Приняты СК П7'!I86</f>
        <v>0</v>
      </c>
      <c r="J86" s="429" t="s">
        <v>512</v>
      </c>
      <c r="K86" s="418" t="s">
        <v>482</v>
      </c>
      <c r="L86" s="418">
        <v>2</v>
      </c>
      <c r="M86" s="410"/>
      <c r="N86" s="410"/>
      <c r="O86" s="410">
        <v>2</v>
      </c>
      <c r="P86" s="410"/>
      <c r="Q86" s="410"/>
      <c r="R86" s="410"/>
      <c r="S86" s="410"/>
      <c r="T86" s="410"/>
      <c r="U86" s="410"/>
      <c r="V86" s="410"/>
      <c r="W86" s="410"/>
      <c r="X86" s="410"/>
      <c r="Y86" s="410"/>
      <c r="Z86" s="411">
        <f t="shared" si="18"/>
        <v>2</v>
      </c>
      <c r="AA86" s="412"/>
      <c r="AB86" s="413">
        <f t="shared" si="22"/>
        <v>-2</v>
      </c>
      <c r="AC86" s="414" t="s">
        <v>1067</v>
      </c>
      <c r="AD86" s="706">
        <f t="shared" si="19"/>
        <v>0</v>
      </c>
      <c r="AE86" s="474">
        <f t="shared" si="20"/>
        <v>0</v>
      </c>
      <c r="AF86" s="475">
        <f t="shared" si="21"/>
        <v>2</v>
      </c>
      <c r="AG86" s="487"/>
      <c r="AH86" s="488"/>
      <c r="AI86" s="488"/>
      <c r="AJ86" s="488"/>
      <c r="AK86" s="488"/>
      <c r="AL86" s="488"/>
      <c r="AM86" s="488"/>
      <c r="AN86" s="488"/>
      <c r="AO86" s="488"/>
      <c r="AP86" s="488"/>
      <c r="AQ86" s="488"/>
      <c r="AR86" s="488"/>
      <c r="AS86" s="488"/>
      <c r="AT86" s="488"/>
      <c r="AU86" s="488"/>
      <c r="AV86" s="488"/>
      <c r="AW86" s="488"/>
      <c r="AX86" s="488"/>
      <c r="AY86" s="488"/>
      <c r="AZ86" s="488"/>
      <c r="BA86" s="488"/>
      <c r="BB86" s="488"/>
      <c r="BC86" s="488"/>
      <c r="BD86" s="488"/>
      <c r="BE86" s="488"/>
      <c r="BF86" s="488"/>
      <c r="BG86" s="488"/>
    </row>
    <row r="87" spans="1:59" ht="30" hidden="1" outlineLevel="1">
      <c r="A87" s="405">
        <f t="shared" si="17"/>
        <v>82</v>
      </c>
      <c r="B87" s="497"/>
      <c r="C87" s="498"/>
      <c r="D87" s="407"/>
      <c r="E87" s="407"/>
      <c r="F87" s="499"/>
      <c r="G87" s="409"/>
      <c r="H87" s="410"/>
      <c r="I87" s="410">
        <f>'СМР Приняты СК П7'!I87</f>
        <v>0</v>
      </c>
      <c r="J87" s="429" t="s">
        <v>513</v>
      </c>
      <c r="K87" s="418" t="s">
        <v>482</v>
      </c>
      <c r="L87" s="418">
        <v>1</v>
      </c>
      <c r="M87" s="410"/>
      <c r="N87" s="410"/>
      <c r="O87" s="410">
        <v>1</v>
      </c>
      <c r="P87" s="410"/>
      <c r="Q87" s="410"/>
      <c r="R87" s="410"/>
      <c r="S87" s="410"/>
      <c r="T87" s="410"/>
      <c r="U87" s="410"/>
      <c r="V87" s="410"/>
      <c r="W87" s="410"/>
      <c r="X87" s="410"/>
      <c r="Y87" s="410"/>
      <c r="Z87" s="411">
        <f t="shared" si="18"/>
        <v>1</v>
      </c>
      <c r="AA87" s="412"/>
      <c r="AB87" s="413">
        <f t="shared" si="22"/>
        <v>-1</v>
      </c>
      <c r="AC87" s="414" t="s">
        <v>1067</v>
      </c>
      <c r="AD87" s="706">
        <f t="shared" si="19"/>
        <v>0</v>
      </c>
      <c r="AE87" s="474">
        <f t="shared" si="20"/>
        <v>0</v>
      </c>
      <c r="AF87" s="475">
        <f t="shared" si="21"/>
        <v>1</v>
      </c>
      <c r="AG87" s="487"/>
      <c r="AH87" s="488"/>
      <c r="AI87" s="488"/>
      <c r="AJ87" s="488"/>
      <c r="AK87" s="488"/>
      <c r="AL87" s="488"/>
      <c r="AM87" s="488"/>
      <c r="AN87" s="488"/>
      <c r="AO87" s="488"/>
      <c r="AP87" s="488"/>
      <c r="AQ87" s="488"/>
      <c r="AR87" s="488"/>
      <c r="AS87" s="488"/>
      <c r="AT87" s="488"/>
      <c r="AU87" s="488"/>
      <c r="AV87" s="488"/>
      <c r="AW87" s="488"/>
      <c r="AX87" s="488"/>
      <c r="AY87" s="488"/>
      <c r="AZ87" s="488"/>
      <c r="BA87" s="488"/>
      <c r="BB87" s="488"/>
      <c r="BC87" s="488"/>
      <c r="BD87" s="488"/>
      <c r="BE87" s="488"/>
      <c r="BF87" s="488"/>
      <c r="BG87" s="488"/>
    </row>
    <row r="88" spans="1:59" ht="30" hidden="1" outlineLevel="1">
      <c r="A88" s="405">
        <f t="shared" si="17"/>
        <v>83</v>
      </c>
      <c r="B88" s="497"/>
      <c r="C88" s="498"/>
      <c r="D88" s="407"/>
      <c r="E88" s="407"/>
      <c r="F88" s="499"/>
      <c r="G88" s="409"/>
      <c r="H88" s="410"/>
      <c r="I88" s="410">
        <f>'СМР Приняты СК П7'!I88</f>
        <v>0</v>
      </c>
      <c r="J88" s="429" t="s">
        <v>514</v>
      </c>
      <c r="K88" s="418" t="s">
        <v>482</v>
      </c>
      <c r="L88" s="418">
        <v>4</v>
      </c>
      <c r="M88" s="410"/>
      <c r="N88" s="410"/>
      <c r="O88" s="410">
        <v>1</v>
      </c>
      <c r="P88" s="410"/>
      <c r="Q88" s="410"/>
      <c r="R88" s="410">
        <v>3</v>
      </c>
      <c r="S88" s="410"/>
      <c r="T88" s="410"/>
      <c r="U88" s="410"/>
      <c r="V88" s="410"/>
      <c r="W88" s="410"/>
      <c r="X88" s="410"/>
      <c r="Y88" s="410"/>
      <c r="Z88" s="411">
        <f t="shared" si="18"/>
        <v>4</v>
      </c>
      <c r="AA88" s="412"/>
      <c r="AB88" s="413">
        <f t="shared" si="22"/>
        <v>-4</v>
      </c>
      <c r="AC88" s="414" t="s">
        <v>1067</v>
      </c>
      <c r="AD88" s="706">
        <f t="shared" si="19"/>
        <v>0</v>
      </c>
      <c r="AE88" s="474">
        <f t="shared" si="20"/>
        <v>0</v>
      </c>
      <c r="AF88" s="475">
        <f t="shared" si="21"/>
        <v>4</v>
      </c>
      <c r="AG88" s="487"/>
      <c r="AH88" s="488"/>
      <c r="AI88" s="488"/>
      <c r="AJ88" s="488"/>
      <c r="AK88" s="488"/>
      <c r="AL88" s="488"/>
      <c r="AM88" s="488"/>
      <c r="AN88" s="488"/>
      <c r="AO88" s="488"/>
      <c r="AP88" s="488"/>
      <c r="AQ88" s="488"/>
      <c r="AR88" s="488"/>
      <c r="AS88" s="488"/>
      <c r="AT88" s="488"/>
      <c r="AU88" s="488"/>
      <c r="AV88" s="488"/>
      <c r="AW88" s="488"/>
      <c r="AX88" s="488"/>
      <c r="AY88" s="488"/>
      <c r="AZ88" s="488"/>
      <c r="BA88" s="488"/>
      <c r="BB88" s="488"/>
      <c r="BC88" s="488"/>
      <c r="BD88" s="488"/>
      <c r="BE88" s="488"/>
      <c r="BF88" s="488"/>
      <c r="BG88" s="488"/>
    </row>
    <row r="89" spans="1:59" ht="30" hidden="1" outlineLevel="1">
      <c r="A89" s="405">
        <f t="shared" si="17"/>
        <v>84</v>
      </c>
      <c r="B89" s="497"/>
      <c r="C89" s="498"/>
      <c r="D89" s="407"/>
      <c r="E89" s="407"/>
      <c r="F89" s="499"/>
      <c r="G89" s="409"/>
      <c r="H89" s="410"/>
      <c r="I89" s="410">
        <f>'СМР Приняты СК П7'!I89</f>
        <v>0</v>
      </c>
      <c r="J89" s="429" t="s">
        <v>515</v>
      </c>
      <c r="K89" s="418" t="s">
        <v>482</v>
      </c>
      <c r="L89" s="418">
        <v>4</v>
      </c>
      <c r="M89" s="410"/>
      <c r="N89" s="410"/>
      <c r="O89" s="410">
        <v>4</v>
      </c>
      <c r="P89" s="410"/>
      <c r="Q89" s="410"/>
      <c r="R89" s="410"/>
      <c r="S89" s="410"/>
      <c r="T89" s="410"/>
      <c r="U89" s="410"/>
      <c r="V89" s="410"/>
      <c r="W89" s="410"/>
      <c r="X89" s="410"/>
      <c r="Y89" s="410"/>
      <c r="Z89" s="411">
        <f t="shared" si="18"/>
        <v>4</v>
      </c>
      <c r="AA89" s="412"/>
      <c r="AB89" s="413">
        <f t="shared" si="22"/>
        <v>-4</v>
      </c>
      <c r="AC89" s="414" t="s">
        <v>1067</v>
      </c>
      <c r="AD89" s="706">
        <f t="shared" si="19"/>
        <v>0</v>
      </c>
      <c r="AE89" s="474">
        <f t="shared" si="20"/>
        <v>0</v>
      </c>
      <c r="AF89" s="475">
        <f t="shared" si="21"/>
        <v>4</v>
      </c>
      <c r="AG89" s="487"/>
      <c r="AH89" s="488"/>
      <c r="AI89" s="488"/>
      <c r="AJ89" s="488"/>
      <c r="AK89" s="488"/>
      <c r="AL89" s="488"/>
      <c r="AM89" s="488"/>
      <c r="AN89" s="488"/>
      <c r="AO89" s="488"/>
      <c r="AP89" s="488"/>
      <c r="AQ89" s="488"/>
      <c r="AR89" s="488"/>
      <c r="AS89" s="488"/>
      <c r="AT89" s="488"/>
      <c r="AU89" s="488"/>
      <c r="AV89" s="488"/>
      <c r="AW89" s="488"/>
      <c r="AX89" s="488"/>
      <c r="AY89" s="488"/>
      <c r="AZ89" s="488"/>
      <c r="BA89" s="488"/>
      <c r="BB89" s="488"/>
      <c r="BC89" s="488"/>
      <c r="BD89" s="488"/>
      <c r="BE89" s="488"/>
      <c r="BF89" s="488"/>
      <c r="BG89" s="488"/>
    </row>
    <row r="90" spans="1:59" ht="30" hidden="1" outlineLevel="1">
      <c r="A90" s="405">
        <f t="shared" si="17"/>
        <v>85</v>
      </c>
      <c r="B90" s="497"/>
      <c r="C90" s="498"/>
      <c r="D90" s="407"/>
      <c r="E90" s="407"/>
      <c r="F90" s="499"/>
      <c r="G90" s="409"/>
      <c r="H90" s="410"/>
      <c r="I90" s="410">
        <f>'СМР Приняты СК П7'!I90</f>
        <v>0</v>
      </c>
      <c r="J90" s="429" t="s">
        <v>516</v>
      </c>
      <c r="K90" s="418" t="s">
        <v>289</v>
      </c>
      <c r="L90" s="418">
        <v>3</v>
      </c>
      <c r="M90" s="410"/>
      <c r="N90" s="410"/>
      <c r="O90" s="410">
        <v>3</v>
      </c>
      <c r="P90" s="410"/>
      <c r="Q90" s="410"/>
      <c r="R90" s="410"/>
      <c r="S90" s="410"/>
      <c r="T90" s="410"/>
      <c r="U90" s="410"/>
      <c r="V90" s="410"/>
      <c r="W90" s="410"/>
      <c r="X90" s="410"/>
      <c r="Y90" s="410"/>
      <c r="Z90" s="411">
        <f t="shared" si="18"/>
        <v>3</v>
      </c>
      <c r="AA90" s="412"/>
      <c r="AB90" s="413">
        <f t="shared" si="22"/>
        <v>-3</v>
      </c>
      <c r="AC90" s="414" t="s">
        <v>1067</v>
      </c>
      <c r="AD90" s="706">
        <f t="shared" si="19"/>
        <v>0</v>
      </c>
      <c r="AE90" s="474">
        <f t="shared" si="20"/>
        <v>0</v>
      </c>
      <c r="AF90" s="475">
        <f t="shared" si="21"/>
        <v>3</v>
      </c>
      <c r="AG90" s="487"/>
      <c r="AH90" s="488"/>
      <c r="AI90" s="488"/>
      <c r="AJ90" s="488"/>
      <c r="AK90" s="488"/>
      <c r="AL90" s="488"/>
      <c r="AM90" s="488"/>
      <c r="AN90" s="488"/>
      <c r="AO90" s="488"/>
      <c r="AP90" s="488"/>
      <c r="AQ90" s="488"/>
      <c r="AR90" s="488"/>
      <c r="AS90" s="488"/>
      <c r="AT90" s="488"/>
      <c r="AU90" s="488"/>
      <c r="AV90" s="488"/>
      <c r="AW90" s="488"/>
      <c r="AX90" s="488"/>
      <c r="AY90" s="488"/>
      <c r="AZ90" s="488"/>
      <c r="BA90" s="488"/>
      <c r="BB90" s="488"/>
      <c r="BC90" s="488"/>
      <c r="BD90" s="488"/>
      <c r="BE90" s="488"/>
      <c r="BF90" s="488"/>
      <c r="BG90" s="488"/>
    </row>
    <row r="91" spans="1:59" collapsed="1">
      <c r="A91" s="405">
        <f t="shared" si="17"/>
        <v>86</v>
      </c>
      <c r="B91" s="497" t="s">
        <v>72</v>
      </c>
      <c r="C91" s="498" t="s">
        <v>73</v>
      </c>
      <c r="D91" s="407" t="s">
        <v>294</v>
      </c>
      <c r="E91" s="407">
        <v>6</v>
      </c>
      <c r="F91" s="499" t="s">
        <v>73</v>
      </c>
      <c r="G91" s="409" t="s">
        <v>294</v>
      </c>
      <c r="H91" s="418">
        <v>8</v>
      </c>
      <c r="I91" s="418">
        <f>'СМР Приняты СК П7'!I91</f>
        <v>7.18</v>
      </c>
      <c r="J91" s="429" t="s">
        <v>517</v>
      </c>
      <c r="K91" s="418" t="s">
        <v>482</v>
      </c>
      <c r="L91" s="418">
        <v>5</v>
      </c>
      <c r="M91" s="410"/>
      <c r="N91" s="410"/>
      <c r="O91" s="410">
        <v>5</v>
      </c>
      <c r="P91" s="410"/>
      <c r="Q91" s="410"/>
      <c r="R91" s="410"/>
      <c r="S91" s="410"/>
      <c r="T91" s="410"/>
      <c r="U91" s="410"/>
      <c r="V91" s="410"/>
      <c r="W91" s="410"/>
      <c r="X91" s="410"/>
      <c r="Y91" s="410"/>
      <c r="Z91" s="411">
        <f t="shared" si="18"/>
        <v>5</v>
      </c>
      <c r="AA91" s="412">
        <f t="shared" si="2"/>
        <v>3</v>
      </c>
      <c r="AB91" s="413">
        <f t="shared" si="22"/>
        <v>1</v>
      </c>
      <c r="AC91" s="414" t="s">
        <v>462</v>
      </c>
      <c r="AD91" s="706">
        <f t="shared" si="19"/>
        <v>0</v>
      </c>
      <c r="AE91" s="474">
        <f t="shared" si="20"/>
        <v>0</v>
      </c>
      <c r="AF91" s="475">
        <f t="shared" si="21"/>
        <v>5</v>
      </c>
      <c r="AG91" s="487"/>
      <c r="AH91" s="488"/>
      <c r="AI91" s="488"/>
      <c r="AJ91" s="488"/>
      <c r="AK91" s="488"/>
      <c r="AL91" s="488"/>
      <c r="AM91" s="488"/>
      <c r="AN91" s="488"/>
      <c r="AO91" s="488"/>
      <c r="AP91" s="488"/>
      <c r="AQ91" s="488"/>
      <c r="AR91" s="488"/>
      <c r="AS91" s="488"/>
      <c r="AT91" s="488"/>
      <c r="AU91" s="488"/>
      <c r="AV91" s="488"/>
      <c r="AW91" s="488"/>
      <c r="AX91" s="488"/>
      <c r="AY91" s="488"/>
      <c r="AZ91" s="488"/>
      <c r="BA91" s="488"/>
      <c r="BB91" s="488"/>
      <c r="BC91" s="488"/>
      <c r="BD91" s="488"/>
      <c r="BE91" s="488"/>
      <c r="BF91" s="488"/>
      <c r="BG91" s="488"/>
    </row>
    <row r="92" spans="1:59" ht="30" hidden="1" outlineLevel="1">
      <c r="A92" s="405">
        <f t="shared" si="17"/>
        <v>87</v>
      </c>
      <c r="B92" s="497"/>
      <c r="C92" s="498"/>
      <c r="D92" s="407"/>
      <c r="E92" s="407"/>
      <c r="F92" s="499"/>
      <c r="G92" s="409"/>
      <c r="H92" s="410"/>
      <c r="I92" s="410">
        <f>'СМР Приняты СК П7'!I92</f>
        <v>0</v>
      </c>
      <c r="J92" s="429" t="s">
        <v>518</v>
      </c>
      <c r="K92" s="418" t="s">
        <v>482</v>
      </c>
      <c r="L92" s="418">
        <v>6</v>
      </c>
      <c r="M92" s="410"/>
      <c r="N92" s="410"/>
      <c r="O92" s="410"/>
      <c r="P92" s="410">
        <v>5</v>
      </c>
      <c r="Q92" s="410"/>
      <c r="R92" s="410">
        <v>1</v>
      </c>
      <c r="S92" s="410"/>
      <c r="T92" s="410"/>
      <c r="U92" s="410"/>
      <c r="V92" s="410"/>
      <c r="W92" s="410"/>
      <c r="X92" s="410"/>
      <c r="Y92" s="410"/>
      <c r="Z92" s="411">
        <f t="shared" si="18"/>
        <v>6</v>
      </c>
      <c r="AA92" s="412"/>
      <c r="AB92" s="413">
        <f t="shared" si="22"/>
        <v>-6</v>
      </c>
      <c r="AC92" s="414" t="s">
        <v>1067</v>
      </c>
      <c r="AD92" s="706">
        <f t="shared" si="19"/>
        <v>0</v>
      </c>
      <c r="AE92" s="474">
        <f t="shared" si="20"/>
        <v>0</v>
      </c>
      <c r="AF92" s="475">
        <f t="shared" si="21"/>
        <v>6</v>
      </c>
      <c r="AG92" s="487"/>
      <c r="AH92" s="488"/>
      <c r="AI92" s="488"/>
      <c r="AJ92" s="488"/>
      <c r="AK92" s="488"/>
      <c r="AL92" s="488"/>
      <c r="AM92" s="488"/>
      <c r="AN92" s="488"/>
      <c r="AO92" s="488"/>
      <c r="AP92" s="488"/>
      <c r="AQ92" s="488"/>
      <c r="AR92" s="488"/>
      <c r="AS92" s="488"/>
      <c r="AT92" s="488"/>
      <c r="AU92" s="488"/>
      <c r="AV92" s="488"/>
      <c r="AW92" s="488"/>
      <c r="AX92" s="488"/>
      <c r="AY92" s="488"/>
      <c r="AZ92" s="488"/>
      <c r="BA92" s="488"/>
      <c r="BB92" s="488"/>
      <c r="BC92" s="488"/>
      <c r="BD92" s="488"/>
      <c r="BE92" s="488"/>
      <c r="BF92" s="488"/>
      <c r="BG92" s="488"/>
    </row>
    <row r="93" spans="1:59">
      <c r="A93" s="405">
        <f t="shared" si="17"/>
        <v>88</v>
      </c>
      <c r="B93" s="497" t="s">
        <v>74</v>
      </c>
      <c r="C93" s="498" t="s">
        <v>75</v>
      </c>
      <c r="D93" s="407" t="s">
        <v>293</v>
      </c>
      <c r="E93" s="407">
        <v>26.38</v>
      </c>
      <c r="F93" s="499" t="s">
        <v>75</v>
      </c>
      <c r="G93" s="409" t="s">
        <v>293</v>
      </c>
      <c r="H93" s="418">
        <v>44.18</v>
      </c>
      <c r="I93" s="418">
        <f>'СМР Приняты СК П7'!I93</f>
        <v>0.28000000000000003</v>
      </c>
      <c r="J93" s="429" t="s">
        <v>519</v>
      </c>
      <c r="K93" s="418" t="s">
        <v>293</v>
      </c>
      <c r="L93" s="418">
        <v>2</v>
      </c>
      <c r="M93" s="410"/>
      <c r="N93" s="410"/>
      <c r="O93" s="410"/>
      <c r="P93" s="410"/>
      <c r="Q93" s="410"/>
      <c r="R93" s="410">
        <v>2</v>
      </c>
      <c r="S93" s="410"/>
      <c r="T93" s="410"/>
      <c r="U93" s="410"/>
      <c r="V93" s="410"/>
      <c r="W93" s="410"/>
      <c r="X93" s="410"/>
      <c r="Y93" s="410"/>
      <c r="Z93" s="411">
        <f t="shared" si="18"/>
        <v>2</v>
      </c>
      <c r="AA93" s="412">
        <f t="shared" si="2"/>
        <v>42.18</v>
      </c>
      <c r="AB93" s="413">
        <f t="shared" si="22"/>
        <v>24.38</v>
      </c>
      <c r="AC93" s="414" t="s">
        <v>462</v>
      </c>
      <c r="AD93" s="706">
        <f t="shared" si="19"/>
        <v>0</v>
      </c>
      <c r="AE93" s="474">
        <f t="shared" si="20"/>
        <v>0</v>
      </c>
      <c r="AF93" s="475">
        <f t="shared" si="21"/>
        <v>2</v>
      </c>
      <c r="AG93" s="487"/>
      <c r="AH93" s="488"/>
      <c r="AI93" s="488"/>
      <c r="AJ93" s="488"/>
      <c r="AK93" s="488"/>
      <c r="AL93" s="488"/>
      <c r="AM93" s="488"/>
      <c r="AN93" s="488"/>
      <c r="AO93" s="488"/>
      <c r="AP93" s="488"/>
      <c r="AQ93" s="488"/>
      <c r="AR93" s="488"/>
      <c r="AS93" s="488"/>
      <c r="AT93" s="488"/>
      <c r="AU93" s="488"/>
      <c r="AV93" s="488"/>
      <c r="AW93" s="488"/>
      <c r="AX93" s="488"/>
      <c r="AY93" s="488"/>
      <c r="AZ93" s="488"/>
      <c r="BA93" s="488"/>
      <c r="BB93" s="488"/>
      <c r="BC93" s="488"/>
      <c r="BD93" s="488"/>
      <c r="BE93" s="488"/>
      <c r="BF93" s="488"/>
      <c r="BG93" s="488"/>
    </row>
    <row r="94" spans="1:59" s="750" customFormat="1" collapsed="1">
      <c r="A94" s="405"/>
      <c r="B94" s="497"/>
      <c r="C94" s="498"/>
      <c r="D94" s="407"/>
      <c r="E94" s="407"/>
      <c r="F94" s="739" t="s">
        <v>1186</v>
      </c>
      <c r="G94" s="737" t="s">
        <v>294</v>
      </c>
      <c r="H94" s="740">
        <v>3</v>
      </c>
      <c r="I94" s="418"/>
      <c r="J94" s="742" t="s">
        <v>1187</v>
      </c>
      <c r="K94" s="740" t="s">
        <v>294</v>
      </c>
      <c r="L94" s="740">
        <v>44.18</v>
      </c>
      <c r="M94" s="410"/>
      <c r="N94" s="410"/>
      <c r="O94" s="410"/>
      <c r="P94" s="410">
        <v>21.98</v>
      </c>
      <c r="Q94" s="410">
        <v>22.2</v>
      </c>
      <c r="R94" s="410"/>
      <c r="S94" s="410"/>
      <c r="T94" s="410"/>
      <c r="U94" s="410"/>
      <c r="V94" s="410"/>
      <c r="W94" s="410"/>
      <c r="X94" s="410"/>
      <c r="Y94" s="410"/>
      <c r="Z94" s="411"/>
      <c r="AA94" s="412"/>
      <c r="AB94" s="413"/>
      <c r="AC94" s="414"/>
      <c r="AD94" s="706"/>
      <c r="AE94" s="474"/>
      <c r="AF94" s="475"/>
      <c r="AG94" s="487"/>
      <c r="AH94" s="488"/>
      <c r="AI94" s="488"/>
      <c r="AJ94" s="488"/>
      <c r="AK94" s="488"/>
      <c r="AL94" s="488"/>
      <c r="AM94" s="488"/>
      <c r="AN94" s="488"/>
      <c r="AO94" s="488"/>
      <c r="AP94" s="488"/>
      <c r="AQ94" s="488"/>
      <c r="AR94" s="488"/>
      <c r="AS94" s="488"/>
      <c r="AT94" s="488"/>
      <c r="AU94" s="488"/>
      <c r="AV94" s="488"/>
      <c r="AW94" s="488"/>
      <c r="AX94" s="488"/>
      <c r="AY94" s="488"/>
      <c r="AZ94" s="488"/>
      <c r="BA94" s="488"/>
      <c r="BB94" s="488"/>
      <c r="BC94" s="488"/>
      <c r="BD94" s="488"/>
      <c r="BE94" s="488"/>
      <c r="BF94" s="488"/>
      <c r="BG94" s="488"/>
    </row>
    <row r="95" spans="1:59" s="759" customFormat="1" hidden="1" outlineLevel="1">
      <c r="A95" s="405"/>
      <c r="B95" s="497"/>
      <c r="C95" s="498"/>
      <c r="D95" s="407"/>
      <c r="E95" s="407"/>
      <c r="F95" s="499"/>
      <c r="G95" s="409"/>
      <c r="H95" s="418"/>
      <c r="I95" s="418"/>
      <c r="J95" s="738" t="s">
        <v>1189</v>
      </c>
      <c r="K95" s="746" t="s">
        <v>294</v>
      </c>
      <c r="L95" s="746">
        <v>3</v>
      </c>
      <c r="M95" s="410"/>
      <c r="N95" s="410"/>
      <c r="O95" s="410"/>
      <c r="P95" s="410"/>
      <c r="Q95" s="410"/>
      <c r="R95" s="410"/>
      <c r="S95" s="410"/>
      <c r="T95" s="410"/>
      <c r="U95" s="410"/>
      <c r="V95" s="410"/>
      <c r="W95" s="410"/>
      <c r="X95" s="410"/>
      <c r="Y95" s="410"/>
      <c r="Z95" s="411"/>
      <c r="AA95" s="412"/>
      <c r="AB95" s="413"/>
      <c r="AC95" s="414"/>
      <c r="AD95" s="706"/>
      <c r="AE95" s="474"/>
      <c r="AF95" s="475"/>
      <c r="AG95" s="487"/>
      <c r="AH95" s="488"/>
      <c r="AI95" s="488"/>
      <c r="AJ95" s="488"/>
      <c r="AK95" s="488"/>
      <c r="AL95" s="488"/>
      <c r="AM95" s="488"/>
      <c r="AN95" s="488"/>
      <c r="AO95" s="488"/>
      <c r="AP95" s="488"/>
      <c r="AQ95" s="488"/>
      <c r="AR95" s="488"/>
      <c r="AS95" s="488"/>
      <c r="AT95" s="488"/>
      <c r="AU95" s="488"/>
      <c r="AV95" s="488"/>
      <c r="AW95" s="488"/>
      <c r="AX95" s="488"/>
      <c r="AY95" s="488"/>
      <c r="AZ95" s="488"/>
      <c r="BA95" s="488"/>
      <c r="BB95" s="488"/>
      <c r="BC95" s="488"/>
      <c r="BD95" s="488"/>
      <c r="BE95" s="488"/>
      <c r="BF95" s="488"/>
      <c r="BG95" s="488"/>
    </row>
    <row r="96" spans="1:59" s="759" customFormat="1" hidden="1" outlineLevel="1">
      <c r="A96" s="405"/>
      <c r="B96" s="497"/>
      <c r="C96" s="498"/>
      <c r="D96" s="407"/>
      <c r="E96" s="407"/>
      <c r="F96" s="499"/>
      <c r="G96" s="409"/>
      <c r="H96" s="418"/>
      <c r="I96" s="418"/>
      <c r="J96" s="738" t="s">
        <v>1190</v>
      </c>
      <c r="K96" s="746" t="s">
        <v>294</v>
      </c>
      <c r="L96" s="746">
        <v>2</v>
      </c>
      <c r="M96" s="410"/>
      <c r="N96" s="410"/>
      <c r="O96" s="410"/>
      <c r="P96" s="410"/>
      <c r="Q96" s="410"/>
      <c r="R96" s="410"/>
      <c r="S96" s="410"/>
      <c r="T96" s="410"/>
      <c r="U96" s="410"/>
      <c r="V96" s="410"/>
      <c r="W96" s="410"/>
      <c r="X96" s="410"/>
      <c r="Y96" s="410"/>
      <c r="Z96" s="411"/>
      <c r="AA96" s="412"/>
      <c r="AB96" s="413"/>
      <c r="AC96" s="414"/>
      <c r="AD96" s="706"/>
      <c r="AE96" s="474"/>
      <c r="AF96" s="475"/>
      <c r="AG96" s="487"/>
      <c r="AH96" s="488"/>
      <c r="AI96" s="488"/>
      <c r="AJ96" s="488"/>
      <c r="AK96" s="488"/>
      <c r="AL96" s="488"/>
      <c r="AM96" s="488"/>
      <c r="AN96" s="488"/>
      <c r="AO96" s="488"/>
      <c r="AP96" s="488"/>
      <c r="AQ96" s="488"/>
      <c r="AR96" s="488"/>
      <c r="AS96" s="488"/>
      <c r="AT96" s="488"/>
      <c r="AU96" s="488"/>
      <c r="AV96" s="488"/>
      <c r="AW96" s="488"/>
      <c r="AX96" s="488"/>
      <c r="AY96" s="488"/>
      <c r="AZ96" s="488"/>
      <c r="BA96" s="488"/>
      <c r="BB96" s="488"/>
      <c r="BC96" s="488"/>
      <c r="BD96" s="488"/>
      <c r="BE96" s="488"/>
      <c r="BF96" s="488"/>
      <c r="BG96" s="488"/>
    </row>
    <row r="97" spans="1:59" s="759" customFormat="1" hidden="1" outlineLevel="1">
      <c r="A97" s="405"/>
      <c r="B97" s="497"/>
      <c r="C97" s="498"/>
      <c r="D97" s="407"/>
      <c r="E97" s="407"/>
      <c r="F97" s="499"/>
      <c r="G97" s="409"/>
      <c r="H97" s="418"/>
      <c r="I97" s="418"/>
      <c r="J97" s="738"/>
      <c r="K97" s="746"/>
      <c r="L97" s="746">
        <v>1</v>
      </c>
      <c r="M97" s="410"/>
      <c r="N97" s="410"/>
      <c r="O97" s="410"/>
      <c r="P97" s="410"/>
      <c r="Q97" s="410"/>
      <c r="R97" s="410"/>
      <c r="S97" s="410"/>
      <c r="T97" s="410"/>
      <c r="U97" s="410"/>
      <c r="V97" s="410"/>
      <c r="W97" s="410"/>
      <c r="X97" s="410"/>
      <c r="Y97" s="410"/>
      <c r="Z97" s="411"/>
      <c r="AA97" s="412"/>
      <c r="AB97" s="413"/>
      <c r="AC97" s="414"/>
      <c r="AD97" s="706"/>
      <c r="AE97" s="474"/>
      <c r="AF97" s="475"/>
      <c r="AG97" s="487"/>
      <c r="AH97" s="488"/>
      <c r="AI97" s="488"/>
      <c r="AJ97" s="488"/>
      <c r="AK97" s="488"/>
      <c r="AL97" s="488"/>
      <c r="AM97" s="488"/>
      <c r="AN97" s="488"/>
      <c r="AO97" s="488"/>
      <c r="AP97" s="488"/>
      <c r="AQ97" s="488"/>
      <c r="AR97" s="488"/>
      <c r="AS97" s="488"/>
      <c r="AT97" s="488"/>
      <c r="AU97" s="488"/>
      <c r="AV97" s="488"/>
      <c r="AW97" s="488"/>
      <c r="AX97" s="488"/>
      <c r="AY97" s="488"/>
      <c r="AZ97" s="488"/>
      <c r="BA97" s="488"/>
      <c r="BB97" s="488"/>
      <c r="BC97" s="488"/>
      <c r="BD97" s="488"/>
      <c r="BE97" s="488"/>
      <c r="BF97" s="488"/>
      <c r="BG97" s="488"/>
    </row>
    <row r="98" spans="1:59" s="65" customFormat="1">
      <c r="A98" s="397">
        <f>A93+1</f>
        <v>89</v>
      </c>
      <c r="B98" s="501"/>
      <c r="C98" s="502" t="s">
        <v>76</v>
      </c>
      <c r="D98" s="423"/>
      <c r="E98" s="423"/>
      <c r="F98" s="503" t="s">
        <v>76</v>
      </c>
      <c r="G98" s="424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6"/>
      <c r="AA98" s="427"/>
      <c r="AB98" s="424"/>
      <c r="AC98" s="428"/>
      <c r="AD98" s="708"/>
      <c r="AE98" s="476"/>
      <c r="AF98" s="477"/>
      <c r="AG98" s="485"/>
      <c r="AH98" s="486"/>
      <c r="AI98" s="486"/>
      <c r="AJ98" s="486"/>
      <c r="AK98" s="486"/>
      <c r="AL98" s="486"/>
      <c r="AM98" s="486"/>
      <c r="AN98" s="486"/>
      <c r="AO98" s="486"/>
      <c r="AP98" s="486"/>
      <c r="AQ98" s="486"/>
      <c r="AR98" s="486"/>
      <c r="AS98" s="486"/>
      <c r="AT98" s="486"/>
      <c r="AU98" s="486"/>
      <c r="AV98" s="486"/>
      <c r="AW98" s="486"/>
      <c r="AX98" s="486"/>
      <c r="AY98" s="486"/>
      <c r="AZ98" s="486"/>
      <c r="BA98" s="486"/>
      <c r="BB98" s="486"/>
      <c r="BC98" s="486"/>
      <c r="BD98" s="486"/>
      <c r="BE98" s="486"/>
      <c r="BF98" s="486"/>
      <c r="BG98" s="486"/>
    </row>
    <row r="99" spans="1:59" ht="30">
      <c r="A99" s="405">
        <f t="shared" si="17"/>
        <v>90</v>
      </c>
      <c r="B99" s="497" t="s">
        <v>70</v>
      </c>
      <c r="C99" s="498" t="s">
        <v>71</v>
      </c>
      <c r="D99" s="407" t="s">
        <v>289</v>
      </c>
      <c r="E99" s="407">
        <v>5.3</v>
      </c>
      <c r="F99" s="499" t="s">
        <v>71</v>
      </c>
      <c r="G99" s="409" t="s">
        <v>289</v>
      </c>
      <c r="H99" s="410">
        <v>5.3</v>
      </c>
      <c r="I99" s="410">
        <f>'СМР Приняты СК П7'!I99</f>
        <v>14.67</v>
      </c>
      <c r="J99" s="410"/>
      <c r="K99" s="410" t="s">
        <v>289</v>
      </c>
      <c r="L99" s="410"/>
      <c r="M99" s="410"/>
      <c r="N99" s="410"/>
      <c r="O99" s="410"/>
      <c r="P99" s="410"/>
      <c r="Q99" s="410"/>
      <c r="R99" s="410"/>
      <c r="S99" s="410"/>
      <c r="T99" s="410"/>
      <c r="U99" s="410"/>
      <c r="V99" s="410"/>
      <c r="W99" s="410"/>
      <c r="X99" s="410"/>
      <c r="Y99" s="410"/>
      <c r="Z99" s="411">
        <f t="shared" si="18"/>
        <v>0</v>
      </c>
      <c r="AA99" s="412">
        <f t="shared" si="2"/>
        <v>5.3</v>
      </c>
      <c r="AB99" s="413">
        <f t="shared" ref="AB99:AB141" si="23">E99-Z99</f>
        <v>5.3</v>
      </c>
      <c r="AC99" s="414" t="s">
        <v>411</v>
      </c>
      <c r="AD99" s="706">
        <f t="shared" si="19"/>
        <v>0</v>
      </c>
      <c r="AE99" s="474">
        <f t="shared" si="20"/>
        <v>0</v>
      </c>
      <c r="AF99" s="475">
        <f t="shared" si="21"/>
        <v>0</v>
      </c>
      <c r="AG99" s="487"/>
      <c r="AH99" s="488"/>
      <c r="AI99" s="488"/>
      <c r="AJ99" s="488"/>
      <c r="AK99" s="488"/>
      <c r="AL99" s="488"/>
      <c r="AM99" s="488"/>
      <c r="AN99" s="488"/>
      <c r="AO99" s="488"/>
      <c r="AP99" s="488"/>
      <c r="AQ99" s="488"/>
      <c r="AR99" s="488"/>
      <c r="AS99" s="488"/>
      <c r="AT99" s="488"/>
      <c r="AU99" s="488"/>
      <c r="AV99" s="488"/>
      <c r="AW99" s="488"/>
      <c r="AX99" s="488"/>
      <c r="AY99" s="488"/>
      <c r="AZ99" s="488"/>
      <c r="BA99" s="488"/>
      <c r="BB99" s="488"/>
      <c r="BC99" s="488"/>
      <c r="BD99" s="488"/>
      <c r="BE99" s="488"/>
      <c r="BF99" s="488"/>
      <c r="BG99" s="488"/>
    </row>
    <row r="100" spans="1:59" ht="30">
      <c r="A100" s="405">
        <f t="shared" si="17"/>
        <v>91</v>
      </c>
      <c r="B100" s="497" t="s">
        <v>72</v>
      </c>
      <c r="C100" s="498" t="s">
        <v>73</v>
      </c>
      <c r="D100" s="407" t="s">
        <v>294</v>
      </c>
      <c r="E100" s="407">
        <v>1</v>
      </c>
      <c r="F100" s="499" t="s">
        <v>73</v>
      </c>
      <c r="G100" s="409" t="s">
        <v>294</v>
      </c>
      <c r="H100" s="410">
        <v>1</v>
      </c>
      <c r="I100" s="410">
        <f>'СМР Приняты СК П7'!I100</f>
        <v>7.18</v>
      </c>
      <c r="J100" s="410"/>
      <c r="K100" s="410" t="s">
        <v>294</v>
      </c>
      <c r="L100" s="410"/>
      <c r="M100" s="410"/>
      <c r="N100" s="410"/>
      <c r="O100" s="410"/>
      <c r="P100" s="410"/>
      <c r="Q100" s="410"/>
      <c r="R100" s="410">
        <v>10.6</v>
      </c>
      <c r="S100" s="410"/>
      <c r="T100" s="410"/>
      <c r="U100" s="410"/>
      <c r="V100" s="410"/>
      <c r="W100" s="410"/>
      <c r="X100" s="410"/>
      <c r="Y100" s="410"/>
      <c r="Z100" s="411">
        <f t="shared" si="18"/>
        <v>10.6</v>
      </c>
      <c r="AA100" s="412">
        <f t="shared" si="2"/>
        <v>-9.6</v>
      </c>
      <c r="AB100" s="413">
        <f t="shared" si="23"/>
        <v>-9.6</v>
      </c>
      <c r="AC100" s="414" t="s">
        <v>411</v>
      </c>
      <c r="AD100" s="706">
        <f t="shared" si="19"/>
        <v>0</v>
      </c>
      <c r="AE100" s="474">
        <f t="shared" si="20"/>
        <v>0</v>
      </c>
      <c r="AF100" s="475">
        <f t="shared" si="21"/>
        <v>10.6</v>
      </c>
      <c r="AG100" s="487"/>
      <c r="AH100" s="488"/>
      <c r="AI100" s="488"/>
      <c r="AJ100" s="488"/>
      <c r="AK100" s="488"/>
      <c r="AL100" s="488"/>
      <c r="AM100" s="488"/>
      <c r="AN100" s="488"/>
      <c r="AO100" s="488"/>
      <c r="AP100" s="488"/>
      <c r="AQ100" s="488"/>
      <c r="AR100" s="488"/>
      <c r="AS100" s="488"/>
      <c r="AT100" s="488"/>
      <c r="AU100" s="488"/>
      <c r="AV100" s="488"/>
      <c r="AW100" s="488"/>
      <c r="AX100" s="488"/>
      <c r="AY100" s="488"/>
      <c r="AZ100" s="488"/>
      <c r="BA100" s="488"/>
      <c r="BB100" s="488"/>
      <c r="BC100" s="488"/>
      <c r="BD100" s="488"/>
      <c r="BE100" s="488"/>
      <c r="BF100" s="488"/>
      <c r="BG100" s="488"/>
    </row>
    <row r="101" spans="1:59" ht="75">
      <c r="A101" s="405">
        <f t="shared" si="17"/>
        <v>92</v>
      </c>
      <c r="B101" s="497" t="s">
        <v>77</v>
      </c>
      <c r="C101" s="498" t="s">
        <v>78</v>
      </c>
      <c r="D101" s="407" t="s">
        <v>294</v>
      </c>
      <c r="E101" s="407">
        <v>1</v>
      </c>
      <c r="F101" s="499" t="s">
        <v>78</v>
      </c>
      <c r="G101" s="409" t="s">
        <v>294</v>
      </c>
      <c r="H101" s="410">
        <v>1</v>
      </c>
      <c r="I101" s="410">
        <f>'СМР Приняты СК П7'!I101</f>
        <v>1.82</v>
      </c>
      <c r="J101" s="410"/>
      <c r="K101" s="410" t="s">
        <v>294</v>
      </c>
      <c r="L101" s="410"/>
      <c r="M101" s="410"/>
      <c r="N101" s="410"/>
      <c r="O101" s="410"/>
      <c r="P101" s="410"/>
      <c r="Q101" s="410"/>
      <c r="R101" s="410"/>
      <c r="S101" s="410"/>
      <c r="T101" s="410"/>
      <c r="U101" s="410"/>
      <c r="V101" s="410"/>
      <c r="W101" s="410"/>
      <c r="X101" s="410"/>
      <c r="Y101" s="410"/>
      <c r="Z101" s="411">
        <f t="shared" si="18"/>
        <v>0</v>
      </c>
      <c r="AA101" s="412">
        <f t="shared" si="2"/>
        <v>1</v>
      </c>
      <c r="AB101" s="413">
        <f t="shared" si="23"/>
        <v>1</v>
      </c>
      <c r="AC101" s="414" t="s">
        <v>411</v>
      </c>
      <c r="AD101" s="706">
        <f t="shared" si="19"/>
        <v>0</v>
      </c>
      <c r="AE101" s="474">
        <f t="shared" si="20"/>
        <v>0</v>
      </c>
      <c r="AF101" s="475">
        <f t="shared" si="21"/>
        <v>0</v>
      </c>
      <c r="AG101" s="487"/>
      <c r="AH101" s="488"/>
      <c r="AI101" s="488"/>
      <c r="AJ101" s="488"/>
      <c r="AK101" s="488"/>
      <c r="AL101" s="488"/>
      <c r="AM101" s="488"/>
      <c r="AN101" s="488"/>
      <c r="AO101" s="488"/>
      <c r="AP101" s="488"/>
      <c r="AQ101" s="488"/>
      <c r="AR101" s="488"/>
      <c r="AS101" s="488"/>
      <c r="AT101" s="488"/>
      <c r="AU101" s="488"/>
      <c r="AV101" s="488"/>
      <c r="AW101" s="488"/>
      <c r="AX101" s="488"/>
      <c r="AY101" s="488"/>
      <c r="AZ101" s="488"/>
      <c r="BA101" s="488"/>
      <c r="BB101" s="488"/>
      <c r="BC101" s="488"/>
      <c r="BD101" s="488"/>
      <c r="BE101" s="488"/>
      <c r="BF101" s="488"/>
      <c r="BG101" s="488"/>
    </row>
    <row r="102" spans="1:59" ht="30">
      <c r="A102" s="405">
        <f t="shared" si="17"/>
        <v>93</v>
      </c>
      <c r="B102" s="497" t="s">
        <v>79</v>
      </c>
      <c r="C102" s="498" t="s">
        <v>80</v>
      </c>
      <c r="D102" s="407" t="s">
        <v>294</v>
      </c>
      <c r="E102" s="407">
        <v>2</v>
      </c>
      <c r="F102" s="499" t="s">
        <v>80</v>
      </c>
      <c r="G102" s="409" t="s">
        <v>294</v>
      </c>
      <c r="H102" s="410">
        <v>2</v>
      </c>
      <c r="I102" s="410">
        <f>'СМР Приняты СК П7'!I102</f>
        <v>6.2</v>
      </c>
      <c r="J102" s="418" t="s">
        <v>538</v>
      </c>
      <c r="K102" s="410" t="s">
        <v>294</v>
      </c>
      <c r="L102" s="410"/>
      <c r="M102" s="410"/>
      <c r="N102" s="410"/>
      <c r="O102" s="410"/>
      <c r="P102" s="410"/>
      <c r="Q102" s="410"/>
      <c r="R102" s="410"/>
      <c r="S102" s="410">
        <v>1</v>
      </c>
      <c r="T102" s="410"/>
      <c r="U102" s="410"/>
      <c r="V102" s="410"/>
      <c r="W102" s="410"/>
      <c r="X102" s="410"/>
      <c r="Y102" s="410"/>
      <c r="Z102" s="411">
        <f t="shared" si="18"/>
        <v>1</v>
      </c>
      <c r="AA102" s="412">
        <f t="shared" si="2"/>
        <v>1</v>
      </c>
      <c r="AB102" s="413">
        <f t="shared" si="23"/>
        <v>1</v>
      </c>
      <c r="AC102" s="414" t="s">
        <v>411</v>
      </c>
      <c r="AD102" s="706">
        <f t="shared" si="19"/>
        <v>0</v>
      </c>
      <c r="AE102" s="474">
        <f t="shared" si="20"/>
        <v>0</v>
      </c>
      <c r="AF102" s="475">
        <f t="shared" si="21"/>
        <v>1</v>
      </c>
      <c r="AG102" s="487"/>
      <c r="AH102" s="488"/>
      <c r="AI102" s="488"/>
      <c r="AJ102" s="488"/>
      <c r="AK102" s="488"/>
      <c r="AL102" s="488"/>
      <c r="AM102" s="488"/>
      <c r="AN102" s="488"/>
      <c r="AO102" s="488"/>
      <c r="AP102" s="488"/>
      <c r="AQ102" s="488"/>
      <c r="AR102" s="488"/>
      <c r="AS102" s="488"/>
      <c r="AT102" s="488"/>
      <c r="AU102" s="488"/>
      <c r="AV102" s="488"/>
      <c r="AW102" s="488"/>
      <c r="AX102" s="488"/>
      <c r="AY102" s="488"/>
      <c r="AZ102" s="488"/>
      <c r="BA102" s="488"/>
      <c r="BB102" s="488"/>
      <c r="BC102" s="488"/>
      <c r="BD102" s="488"/>
      <c r="BE102" s="488"/>
      <c r="BF102" s="488"/>
      <c r="BG102" s="488"/>
    </row>
    <row r="103" spans="1:59" ht="60">
      <c r="A103" s="405">
        <f t="shared" si="17"/>
        <v>94</v>
      </c>
      <c r="B103" s="497"/>
      <c r="C103" s="498"/>
      <c r="D103" s="407"/>
      <c r="E103" s="407"/>
      <c r="F103" s="500" t="s">
        <v>15</v>
      </c>
      <c r="G103" s="417" t="s">
        <v>289</v>
      </c>
      <c r="H103" s="736">
        <v>109</v>
      </c>
      <c r="I103" s="418">
        <f>'СМР Приняты СК П7'!I103</f>
        <v>0.36</v>
      </c>
      <c r="J103" s="410"/>
      <c r="K103" s="410"/>
      <c r="L103" s="410">
        <v>1</v>
      </c>
      <c r="M103" s="410"/>
      <c r="N103" s="410"/>
      <c r="O103" s="410"/>
      <c r="P103" s="410"/>
      <c r="Q103" s="410"/>
      <c r="R103" s="410"/>
      <c r="S103" s="410">
        <v>1</v>
      </c>
      <c r="T103" s="410"/>
      <c r="U103" s="410"/>
      <c r="V103" s="410"/>
      <c r="W103" s="410"/>
      <c r="X103" s="410"/>
      <c r="Y103" s="410"/>
      <c r="Z103" s="411">
        <f t="shared" si="18"/>
        <v>1</v>
      </c>
      <c r="AA103" s="412">
        <f t="shared" si="2"/>
        <v>108</v>
      </c>
      <c r="AB103" s="413">
        <f t="shared" si="23"/>
        <v>-1</v>
      </c>
      <c r="AC103" s="414" t="s">
        <v>411</v>
      </c>
      <c r="AD103" s="706">
        <f t="shared" si="19"/>
        <v>0</v>
      </c>
      <c r="AE103" s="474">
        <f t="shared" si="20"/>
        <v>0</v>
      </c>
      <c r="AF103" s="475">
        <f t="shared" si="21"/>
        <v>1</v>
      </c>
      <c r="AG103" s="487"/>
      <c r="AH103" s="488"/>
      <c r="AI103" s="488"/>
      <c r="AJ103" s="488"/>
      <c r="AK103" s="488"/>
      <c r="AL103" s="488"/>
      <c r="AM103" s="488"/>
      <c r="AN103" s="488"/>
      <c r="AO103" s="488"/>
      <c r="AP103" s="488"/>
      <c r="AQ103" s="488"/>
      <c r="AR103" s="488"/>
      <c r="AS103" s="488"/>
      <c r="AT103" s="488"/>
      <c r="AU103" s="488"/>
      <c r="AV103" s="488"/>
      <c r="AW103" s="488"/>
      <c r="AX103" s="488"/>
      <c r="AY103" s="488"/>
      <c r="AZ103" s="488"/>
      <c r="BA103" s="488"/>
      <c r="BB103" s="488"/>
      <c r="BC103" s="488"/>
      <c r="BD103" s="488"/>
      <c r="BE103" s="488"/>
      <c r="BF103" s="488"/>
      <c r="BG103" s="488"/>
    </row>
    <row r="104" spans="1:59" s="750" customFormat="1" ht="30">
      <c r="A104" s="405"/>
      <c r="B104" s="497"/>
      <c r="C104" s="498"/>
      <c r="D104" s="407"/>
      <c r="E104" s="407"/>
      <c r="F104" s="745" t="s">
        <v>6</v>
      </c>
      <c r="G104" s="741" t="s">
        <v>1188</v>
      </c>
      <c r="H104" s="740">
        <v>381.5</v>
      </c>
      <c r="I104" s="418">
        <f>'СМР Приняты СК П7'!I104</f>
        <v>0</v>
      </c>
      <c r="J104" s="748"/>
      <c r="K104" s="748"/>
      <c r="L104" s="748"/>
      <c r="M104" s="410"/>
      <c r="N104" s="410"/>
      <c r="O104" s="410"/>
      <c r="P104" s="410"/>
      <c r="Q104" s="410"/>
      <c r="R104" s="410"/>
      <c r="S104" s="410">
        <v>29</v>
      </c>
      <c r="T104" s="410">
        <v>80</v>
      </c>
      <c r="U104" s="410"/>
      <c r="V104" s="410"/>
      <c r="W104" s="410"/>
      <c r="X104" s="410"/>
      <c r="Y104" s="410"/>
      <c r="Z104" s="411"/>
      <c r="AA104" s="412"/>
      <c r="AB104" s="413"/>
      <c r="AC104" s="414"/>
      <c r="AD104" s="706"/>
      <c r="AE104" s="474"/>
      <c r="AF104" s="475"/>
      <c r="AG104" s="487"/>
      <c r="AH104" s="488"/>
      <c r="AI104" s="488"/>
      <c r="AJ104" s="488"/>
      <c r="AK104" s="488"/>
      <c r="AL104" s="488"/>
      <c r="AM104" s="488"/>
      <c r="AN104" s="488"/>
      <c r="AO104" s="488"/>
      <c r="AP104" s="488"/>
      <c r="AQ104" s="488"/>
      <c r="AR104" s="488"/>
      <c r="AS104" s="488"/>
      <c r="AT104" s="488"/>
      <c r="AU104" s="488"/>
      <c r="AV104" s="488"/>
      <c r="AW104" s="488"/>
      <c r="AX104" s="488"/>
      <c r="AY104" s="488"/>
      <c r="AZ104" s="488"/>
      <c r="BA104" s="488"/>
      <c r="BB104" s="488"/>
      <c r="BC104" s="488"/>
      <c r="BD104" s="488"/>
      <c r="BE104" s="488"/>
      <c r="BF104" s="488"/>
      <c r="BG104" s="488"/>
    </row>
    <row r="105" spans="1:59" s="750" customFormat="1" ht="60">
      <c r="A105" s="405"/>
      <c r="B105" s="497"/>
      <c r="C105" s="498"/>
      <c r="D105" s="407"/>
      <c r="E105" s="407"/>
      <c r="F105" s="745" t="s">
        <v>59</v>
      </c>
      <c r="G105" s="741" t="s">
        <v>289</v>
      </c>
      <c r="H105" s="740">
        <v>0.9</v>
      </c>
      <c r="I105" s="418">
        <f>'СМР Приняты СК П7'!I105</f>
        <v>0</v>
      </c>
      <c r="J105" s="748" t="s">
        <v>465</v>
      </c>
      <c r="K105" s="748" t="s">
        <v>289</v>
      </c>
      <c r="L105" s="748"/>
      <c r="M105" s="410"/>
      <c r="N105" s="410"/>
      <c r="O105" s="410"/>
      <c r="P105" s="410"/>
      <c r="Q105" s="410"/>
      <c r="R105" s="410"/>
      <c r="S105" s="410">
        <v>101.5</v>
      </c>
      <c r="T105" s="410">
        <v>280</v>
      </c>
      <c r="U105" s="410">
        <v>0</v>
      </c>
      <c r="V105" s="410"/>
      <c r="W105" s="410"/>
      <c r="X105" s="410"/>
      <c r="Y105" s="410"/>
      <c r="Z105" s="411"/>
      <c r="AA105" s="412"/>
      <c r="AB105" s="413"/>
      <c r="AC105" s="414"/>
      <c r="AD105" s="706"/>
      <c r="AE105" s="474"/>
      <c r="AF105" s="475"/>
      <c r="AG105" s="487"/>
      <c r="AH105" s="488"/>
      <c r="AI105" s="488"/>
      <c r="AJ105" s="488"/>
      <c r="AK105" s="488"/>
      <c r="AL105" s="488"/>
      <c r="AM105" s="488"/>
      <c r="AN105" s="488"/>
      <c r="AO105" s="488"/>
      <c r="AP105" s="488"/>
      <c r="AQ105" s="488"/>
      <c r="AR105" s="488"/>
      <c r="AS105" s="488"/>
      <c r="AT105" s="488"/>
      <c r="AU105" s="488"/>
      <c r="AV105" s="488"/>
      <c r="AW105" s="488"/>
      <c r="AX105" s="488"/>
      <c r="AY105" s="488"/>
      <c r="AZ105" s="488"/>
      <c r="BA105" s="488"/>
      <c r="BB105" s="488"/>
      <c r="BC105" s="488"/>
      <c r="BD105" s="488"/>
      <c r="BE105" s="488"/>
      <c r="BF105" s="488"/>
      <c r="BG105" s="488"/>
    </row>
    <row r="106" spans="1:59" s="750" customFormat="1" ht="30">
      <c r="A106" s="405"/>
      <c r="B106" s="497"/>
      <c r="C106" s="498"/>
      <c r="D106" s="407"/>
      <c r="E106" s="407"/>
      <c r="F106" s="745" t="s">
        <v>63</v>
      </c>
      <c r="G106" s="741" t="s">
        <v>289</v>
      </c>
      <c r="H106" s="740">
        <v>63</v>
      </c>
      <c r="I106" s="418">
        <f>'СМР Приняты СК П7'!I106</f>
        <v>0</v>
      </c>
      <c r="J106" s="748" t="s">
        <v>505</v>
      </c>
      <c r="K106" s="748" t="s">
        <v>289</v>
      </c>
      <c r="L106" s="748">
        <v>0.9900000000000001</v>
      </c>
      <c r="M106" s="410"/>
      <c r="N106" s="410"/>
      <c r="O106" s="410"/>
      <c r="P106" s="410"/>
      <c r="Q106" s="410"/>
      <c r="R106" s="410"/>
      <c r="S106" s="410"/>
      <c r="T106" s="410">
        <v>0.99</v>
      </c>
      <c r="U106" s="410"/>
      <c r="V106" s="410"/>
      <c r="W106" s="410"/>
      <c r="X106" s="410"/>
      <c r="Y106" s="410"/>
      <c r="Z106" s="411"/>
      <c r="AA106" s="412"/>
      <c r="AB106" s="413"/>
      <c r="AC106" s="414"/>
      <c r="AD106" s="706"/>
      <c r="AE106" s="474"/>
      <c r="AF106" s="475"/>
      <c r="AG106" s="487"/>
      <c r="AH106" s="488"/>
      <c r="AI106" s="488"/>
      <c r="AJ106" s="488"/>
      <c r="AK106" s="488"/>
      <c r="AL106" s="488"/>
      <c r="AM106" s="488"/>
      <c r="AN106" s="488"/>
      <c r="AO106" s="488"/>
      <c r="AP106" s="488"/>
      <c r="AQ106" s="488"/>
      <c r="AR106" s="488"/>
      <c r="AS106" s="488"/>
      <c r="AT106" s="488"/>
      <c r="AU106" s="488"/>
      <c r="AV106" s="488"/>
      <c r="AW106" s="488"/>
      <c r="AX106" s="488"/>
      <c r="AY106" s="488"/>
      <c r="AZ106" s="488"/>
      <c r="BA106" s="488"/>
      <c r="BB106" s="488"/>
      <c r="BC106" s="488"/>
      <c r="BD106" s="488"/>
      <c r="BE106" s="488"/>
      <c r="BF106" s="488"/>
      <c r="BG106" s="488"/>
    </row>
    <row r="107" spans="1:59" ht="30">
      <c r="A107" s="405">
        <f>A103+1</f>
        <v>95</v>
      </c>
      <c r="B107" s="497"/>
      <c r="C107" s="498"/>
      <c r="D107" s="407"/>
      <c r="E107" s="407"/>
      <c r="F107" s="500" t="s">
        <v>521</v>
      </c>
      <c r="G107" s="417" t="s">
        <v>291</v>
      </c>
      <c r="H107" s="418">
        <v>44</v>
      </c>
      <c r="I107" s="418">
        <f>'СМР Приняты СК П7'!I107</f>
        <v>3.6749999999999998</v>
      </c>
      <c r="J107" s="410"/>
      <c r="K107" s="410"/>
      <c r="L107" s="410">
        <v>69.300000000000011</v>
      </c>
      <c r="M107" s="410"/>
      <c r="N107" s="410"/>
      <c r="O107" s="410"/>
      <c r="P107" s="410"/>
      <c r="Q107" s="410"/>
      <c r="R107" s="410"/>
      <c r="S107" s="410"/>
      <c r="T107" s="410"/>
      <c r="U107" s="410">
        <v>69.3</v>
      </c>
      <c r="V107" s="410"/>
      <c r="W107" s="410"/>
      <c r="X107" s="410"/>
      <c r="Y107" s="410"/>
      <c r="Z107" s="411">
        <f t="shared" si="18"/>
        <v>69.3</v>
      </c>
      <c r="AA107" s="412">
        <f t="shared" si="2"/>
        <v>-25.299999999999997</v>
      </c>
      <c r="AB107" s="413">
        <f t="shared" si="23"/>
        <v>-69.3</v>
      </c>
      <c r="AC107" s="414" t="s">
        <v>411</v>
      </c>
      <c r="AD107" s="706">
        <f t="shared" si="19"/>
        <v>0</v>
      </c>
      <c r="AE107" s="474">
        <f t="shared" si="20"/>
        <v>0</v>
      </c>
      <c r="AF107" s="475">
        <f t="shared" si="21"/>
        <v>69.3</v>
      </c>
      <c r="AG107" s="487"/>
      <c r="AH107" s="488"/>
      <c r="AI107" s="488"/>
      <c r="AJ107" s="488"/>
      <c r="AK107" s="488"/>
      <c r="AL107" s="488"/>
      <c r="AM107" s="488"/>
      <c r="AN107" s="488"/>
      <c r="AO107" s="488"/>
      <c r="AP107" s="488"/>
      <c r="AQ107" s="488"/>
      <c r="AR107" s="488"/>
      <c r="AS107" s="488"/>
      <c r="AT107" s="488"/>
      <c r="AU107" s="488"/>
      <c r="AV107" s="488"/>
      <c r="AW107" s="488"/>
      <c r="AX107" s="488"/>
      <c r="AY107" s="488"/>
      <c r="AZ107" s="488"/>
      <c r="BA107" s="488"/>
      <c r="BB107" s="488"/>
      <c r="BC107" s="488"/>
      <c r="BD107" s="488"/>
      <c r="BE107" s="488"/>
      <c r="BF107" s="488"/>
      <c r="BG107" s="488"/>
    </row>
    <row r="108" spans="1:59" ht="30">
      <c r="A108" s="405">
        <f t="shared" si="17"/>
        <v>96</v>
      </c>
      <c r="B108" s="497"/>
      <c r="C108" s="498"/>
      <c r="D108" s="407"/>
      <c r="E108" s="407"/>
      <c r="F108" s="500" t="s">
        <v>522</v>
      </c>
      <c r="G108" s="417" t="s">
        <v>291</v>
      </c>
      <c r="H108" s="418">
        <v>50</v>
      </c>
      <c r="I108" s="418">
        <f>'СМР Приняты СК П7'!I108</f>
        <v>1.0860000000000001</v>
      </c>
      <c r="J108" s="410"/>
      <c r="K108" s="410"/>
      <c r="L108" s="410"/>
      <c r="M108" s="410"/>
      <c r="N108" s="410"/>
      <c r="O108" s="410"/>
      <c r="P108" s="410"/>
      <c r="Q108" s="410"/>
      <c r="R108" s="410"/>
      <c r="S108" s="410">
        <v>44</v>
      </c>
      <c r="T108" s="410"/>
      <c r="U108" s="410"/>
      <c r="V108" s="410"/>
      <c r="W108" s="410"/>
      <c r="X108" s="410"/>
      <c r="Y108" s="410"/>
      <c r="Z108" s="411">
        <f t="shared" si="18"/>
        <v>44</v>
      </c>
      <c r="AA108" s="412">
        <f t="shared" si="2"/>
        <v>6</v>
      </c>
      <c r="AB108" s="413">
        <f t="shared" si="23"/>
        <v>-44</v>
      </c>
      <c r="AC108" s="414" t="s">
        <v>411</v>
      </c>
      <c r="AD108" s="706">
        <f t="shared" si="19"/>
        <v>0</v>
      </c>
      <c r="AE108" s="474">
        <f t="shared" si="20"/>
        <v>0</v>
      </c>
      <c r="AF108" s="475">
        <f t="shared" si="21"/>
        <v>44</v>
      </c>
      <c r="AG108" s="487"/>
      <c r="AH108" s="488"/>
      <c r="AI108" s="488"/>
      <c r="AJ108" s="488"/>
      <c r="AK108" s="488"/>
      <c r="AL108" s="488"/>
      <c r="AM108" s="488"/>
      <c r="AN108" s="488"/>
      <c r="AO108" s="488"/>
      <c r="AP108" s="488"/>
      <c r="AQ108" s="488"/>
      <c r="AR108" s="488"/>
      <c r="AS108" s="488"/>
      <c r="AT108" s="488"/>
      <c r="AU108" s="488"/>
      <c r="AV108" s="488"/>
      <c r="AW108" s="488"/>
      <c r="AX108" s="488"/>
      <c r="AY108" s="488"/>
      <c r="AZ108" s="488"/>
      <c r="BA108" s="488"/>
      <c r="BB108" s="488"/>
      <c r="BC108" s="488"/>
      <c r="BD108" s="488"/>
      <c r="BE108" s="488"/>
      <c r="BF108" s="488"/>
      <c r="BG108" s="488"/>
    </row>
    <row r="109" spans="1:59" ht="30">
      <c r="A109" s="405">
        <f t="shared" si="17"/>
        <v>97</v>
      </c>
      <c r="B109" s="497"/>
      <c r="C109" s="498"/>
      <c r="D109" s="407"/>
      <c r="E109" s="407"/>
      <c r="F109" s="500" t="s">
        <v>523</v>
      </c>
      <c r="G109" s="417" t="s">
        <v>482</v>
      </c>
      <c r="H109" s="418">
        <v>1</v>
      </c>
      <c r="I109" s="418">
        <f>'СМР Приняты СК П7'!I109</f>
        <v>14.67</v>
      </c>
      <c r="J109" s="410"/>
      <c r="K109" s="410"/>
      <c r="L109" s="410"/>
      <c r="M109" s="410"/>
      <c r="N109" s="410"/>
      <c r="O109" s="410"/>
      <c r="P109" s="410"/>
      <c r="Q109" s="410"/>
      <c r="R109" s="410"/>
      <c r="S109" s="410">
        <v>50</v>
      </c>
      <c r="T109" s="410"/>
      <c r="U109" s="410"/>
      <c r="V109" s="410"/>
      <c r="W109" s="410"/>
      <c r="X109" s="410"/>
      <c r="Y109" s="410"/>
      <c r="Z109" s="411">
        <f t="shared" si="18"/>
        <v>50</v>
      </c>
      <c r="AA109" s="412">
        <f t="shared" si="2"/>
        <v>-49</v>
      </c>
      <c r="AB109" s="413">
        <f t="shared" si="23"/>
        <v>-50</v>
      </c>
      <c r="AC109" s="414" t="s">
        <v>411</v>
      </c>
      <c r="AD109" s="706">
        <f t="shared" si="19"/>
        <v>0</v>
      </c>
      <c r="AE109" s="474">
        <f t="shared" si="20"/>
        <v>0</v>
      </c>
      <c r="AF109" s="475">
        <f t="shared" si="21"/>
        <v>50</v>
      </c>
      <c r="AG109" s="487"/>
      <c r="AH109" s="488"/>
      <c r="AI109" s="488"/>
      <c r="AJ109" s="488"/>
      <c r="AK109" s="488"/>
      <c r="AL109" s="488"/>
      <c r="AM109" s="488"/>
      <c r="AN109" s="488"/>
      <c r="AO109" s="488"/>
      <c r="AP109" s="488"/>
      <c r="AQ109" s="488"/>
      <c r="AR109" s="488"/>
      <c r="AS109" s="488"/>
      <c r="AT109" s="488"/>
      <c r="AU109" s="488"/>
      <c r="AV109" s="488"/>
      <c r="AW109" s="488"/>
      <c r="AX109" s="488"/>
      <c r="AY109" s="488"/>
      <c r="AZ109" s="488"/>
      <c r="BA109" s="488"/>
      <c r="BB109" s="488"/>
      <c r="BC109" s="488"/>
      <c r="BD109" s="488"/>
      <c r="BE109" s="488"/>
      <c r="BF109" s="488"/>
      <c r="BG109" s="488"/>
    </row>
    <row r="110" spans="1:59" ht="30" collapsed="1">
      <c r="A110" s="405">
        <f t="shared" si="17"/>
        <v>98</v>
      </c>
      <c r="B110" s="497"/>
      <c r="C110" s="498"/>
      <c r="D110" s="407"/>
      <c r="E110" s="407"/>
      <c r="F110" s="500" t="s">
        <v>524</v>
      </c>
      <c r="G110" s="417" t="s">
        <v>482</v>
      </c>
      <c r="H110" s="418">
        <v>1</v>
      </c>
      <c r="I110" s="418">
        <f>'СМР Приняты СК П7'!I110</f>
        <v>6.2</v>
      </c>
      <c r="J110" s="429" t="s">
        <v>529</v>
      </c>
      <c r="K110" s="418" t="s">
        <v>482</v>
      </c>
      <c r="L110" s="418"/>
      <c r="M110" s="410"/>
      <c r="N110" s="410"/>
      <c r="O110" s="410"/>
      <c r="P110" s="410"/>
      <c r="Q110" s="410"/>
      <c r="R110" s="410"/>
      <c r="S110" s="410">
        <v>1</v>
      </c>
      <c r="T110" s="410"/>
      <c r="U110" s="410"/>
      <c r="V110" s="410"/>
      <c r="W110" s="410"/>
      <c r="X110" s="410"/>
      <c r="Y110" s="410"/>
      <c r="Z110" s="411">
        <f t="shared" si="18"/>
        <v>1</v>
      </c>
      <c r="AA110" s="412">
        <f t="shared" si="2"/>
        <v>0</v>
      </c>
      <c r="AB110" s="413">
        <f t="shared" si="23"/>
        <v>-1</v>
      </c>
      <c r="AC110" s="439" t="s">
        <v>411</v>
      </c>
      <c r="AD110" s="710">
        <f t="shared" si="19"/>
        <v>0</v>
      </c>
      <c r="AE110" s="474">
        <f t="shared" si="20"/>
        <v>0</v>
      </c>
      <c r="AF110" s="475">
        <f t="shared" si="21"/>
        <v>1</v>
      </c>
      <c r="AG110" s="487"/>
      <c r="AH110" s="488"/>
      <c r="AI110" s="488"/>
      <c r="AJ110" s="488"/>
      <c r="AK110" s="488"/>
      <c r="AL110" s="488"/>
      <c r="AM110" s="488"/>
      <c r="AN110" s="488"/>
      <c r="AO110" s="488"/>
      <c r="AP110" s="488"/>
      <c r="AQ110" s="488"/>
      <c r="AR110" s="488"/>
      <c r="AS110" s="488"/>
      <c r="AT110" s="488"/>
      <c r="AU110" s="488"/>
      <c r="AV110" s="488"/>
      <c r="AW110" s="488"/>
      <c r="AX110" s="488"/>
      <c r="AY110" s="488"/>
      <c r="AZ110" s="488"/>
      <c r="BA110" s="488"/>
      <c r="BB110" s="488"/>
      <c r="BC110" s="488"/>
      <c r="BD110" s="488"/>
      <c r="BE110" s="488"/>
      <c r="BF110" s="488"/>
      <c r="BG110" s="488"/>
    </row>
    <row r="111" spans="1:59" ht="30" hidden="1" outlineLevel="1">
      <c r="A111" s="405">
        <f t="shared" si="17"/>
        <v>99</v>
      </c>
      <c r="B111" s="497"/>
      <c r="C111" s="498"/>
      <c r="D111" s="407"/>
      <c r="E111" s="407"/>
      <c r="F111" s="500"/>
      <c r="G111" s="417"/>
      <c r="H111" s="418"/>
      <c r="I111" s="418">
        <f>'СМР Приняты СК П7'!I111</f>
        <v>0</v>
      </c>
      <c r="J111" s="429" t="s">
        <v>531</v>
      </c>
      <c r="K111" s="418" t="s">
        <v>482</v>
      </c>
      <c r="L111" s="418" t="s">
        <v>530</v>
      </c>
      <c r="M111" s="410"/>
      <c r="N111" s="410"/>
      <c r="O111" s="410"/>
      <c r="P111" s="410"/>
      <c r="Q111" s="410"/>
      <c r="R111" s="410"/>
      <c r="S111" s="410"/>
      <c r="T111" s="410"/>
      <c r="U111" s="410"/>
      <c r="V111" s="410"/>
      <c r="W111" s="410"/>
      <c r="X111" s="410"/>
      <c r="Y111" s="410"/>
      <c r="Z111" s="411">
        <f t="shared" si="18"/>
        <v>0</v>
      </c>
      <c r="AA111" s="412">
        <f>L111-Z111</f>
        <v>1</v>
      </c>
      <c r="AB111" s="413">
        <f t="shared" si="23"/>
        <v>0</v>
      </c>
      <c r="AC111" s="414"/>
      <c r="AD111" s="706">
        <f t="shared" si="19"/>
        <v>0</v>
      </c>
      <c r="AE111" s="474">
        <f t="shared" si="20"/>
        <v>0</v>
      </c>
      <c r="AF111" s="475">
        <f t="shared" si="21"/>
        <v>0</v>
      </c>
      <c r="AG111" s="487"/>
      <c r="AH111" s="488"/>
      <c r="AI111" s="488"/>
      <c r="AJ111" s="488"/>
      <c r="AK111" s="488"/>
      <c r="AL111" s="488"/>
      <c r="AM111" s="488"/>
      <c r="AN111" s="488"/>
      <c r="AO111" s="488"/>
      <c r="AP111" s="488"/>
      <c r="AQ111" s="488"/>
      <c r="AR111" s="488"/>
      <c r="AS111" s="488"/>
      <c r="AT111" s="488"/>
      <c r="AU111" s="488"/>
      <c r="AV111" s="488"/>
      <c r="AW111" s="488"/>
      <c r="AX111" s="488"/>
      <c r="AY111" s="488"/>
      <c r="AZ111" s="488"/>
      <c r="BA111" s="488"/>
      <c r="BB111" s="488"/>
      <c r="BC111" s="488"/>
      <c r="BD111" s="488"/>
      <c r="BE111" s="488"/>
      <c r="BF111" s="488"/>
      <c r="BG111" s="488"/>
    </row>
    <row r="112" spans="1:59" ht="30" hidden="1" outlineLevel="1">
      <c r="A112" s="405">
        <f t="shared" si="17"/>
        <v>100</v>
      </c>
      <c r="B112" s="497"/>
      <c r="C112" s="498"/>
      <c r="D112" s="407"/>
      <c r="E112" s="407"/>
      <c r="F112" s="500"/>
      <c r="G112" s="417"/>
      <c r="H112" s="418"/>
      <c r="I112" s="418">
        <f>'СМР Приняты СК П7'!I112</f>
        <v>0</v>
      </c>
      <c r="J112" s="429" t="s">
        <v>532</v>
      </c>
      <c r="K112" s="418" t="s">
        <v>482</v>
      </c>
      <c r="L112" s="418" t="s">
        <v>530</v>
      </c>
      <c r="M112" s="410"/>
      <c r="N112" s="410"/>
      <c r="O112" s="410"/>
      <c r="P112" s="410"/>
      <c r="Q112" s="410"/>
      <c r="R112" s="410"/>
      <c r="S112" s="410">
        <v>1</v>
      </c>
      <c r="T112" s="410"/>
      <c r="U112" s="410"/>
      <c r="V112" s="410"/>
      <c r="W112" s="410"/>
      <c r="X112" s="410"/>
      <c r="Y112" s="410"/>
      <c r="Z112" s="411">
        <f t="shared" si="18"/>
        <v>1</v>
      </c>
      <c r="AA112" s="412">
        <f t="shared" ref="AA112:AA127" si="24">L112-Z112</f>
        <v>0</v>
      </c>
      <c r="AB112" s="413">
        <f t="shared" si="23"/>
        <v>-1</v>
      </c>
      <c r="AC112" s="414"/>
      <c r="AD112" s="706">
        <f t="shared" si="19"/>
        <v>0</v>
      </c>
      <c r="AE112" s="474">
        <f t="shared" si="20"/>
        <v>0</v>
      </c>
      <c r="AF112" s="475">
        <f t="shared" si="21"/>
        <v>1</v>
      </c>
      <c r="AG112" s="487"/>
      <c r="AH112" s="488"/>
      <c r="AI112" s="488"/>
      <c r="AJ112" s="488"/>
      <c r="AK112" s="488"/>
      <c r="AL112" s="488"/>
      <c r="AM112" s="488"/>
      <c r="AN112" s="488"/>
      <c r="AO112" s="488"/>
      <c r="AP112" s="488"/>
      <c r="AQ112" s="488"/>
      <c r="AR112" s="488"/>
      <c r="AS112" s="488"/>
      <c r="AT112" s="488"/>
      <c r="AU112" s="488"/>
      <c r="AV112" s="488"/>
      <c r="AW112" s="488"/>
      <c r="AX112" s="488"/>
      <c r="AY112" s="488"/>
      <c r="AZ112" s="488"/>
      <c r="BA112" s="488"/>
      <c r="BB112" s="488"/>
      <c r="BC112" s="488"/>
      <c r="BD112" s="488"/>
      <c r="BE112" s="488"/>
      <c r="BF112" s="488"/>
      <c r="BG112" s="488"/>
    </row>
    <row r="113" spans="1:59" ht="30" hidden="1" outlineLevel="1">
      <c r="A113" s="405">
        <f t="shared" si="17"/>
        <v>101</v>
      </c>
      <c r="B113" s="497"/>
      <c r="C113" s="498"/>
      <c r="D113" s="407"/>
      <c r="E113" s="407"/>
      <c r="F113" s="500"/>
      <c r="G113" s="417"/>
      <c r="H113" s="418"/>
      <c r="I113" s="418">
        <f>'СМР Приняты СК П7'!I113</f>
        <v>0</v>
      </c>
      <c r="J113" s="429" t="s">
        <v>533</v>
      </c>
      <c r="K113" s="418" t="s">
        <v>482</v>
      </c>
      <c r="L113" s="418" t="s">
        <v>530</v>
      </c>
      <c r="M113" s="410"/>
      <c r="N113" s="410"/>
      <c r="O113" s="410"/>
      <c r="P113" s="410"/>
      <c r="Q113" s="410"/>
      <c r="R113" s="410"/>
      <c r="S113" s="410">
        <v>1</v>
      </c>
      <c r="T113" s="410"/>
      <c r="U113" s="410"/>
      <c r="V113" s="410"/>
      <c r="W113" s="410"/>
      <c r="X113" s="410"/>
      <c r="Y113" s="410"/>
      <c r="Z113" s="411">
        <f t="shared" si="18"/>
        <v>1</v>
      </c>
      <c r="AA113" s="412">
        <f t="shared" si="24"/>
        <v>0</v>
      </c>
      <c r="AB113" s="413">
        <f t="shared" si="23"/>
        <v>-1</v>
      </c>
      <c r="AC113" s="414"/>
      <c r="AD113" s="706">
        <f t="shared" si="19"/>
        <v>0</v>
      </c>
      <c r="AE113" s="474">
        <f t="shared" si="20"/>
        <v>0</v>
      </c>
      <c r="AF113" s="475">
        <f t="shared" si="21"/>
        <v>1</v>
      </c>
      <c r="AG113" s="487"/>
      <c r="AH113" s="488"/>
      <c r="AI113" s="488"/>
      <c r="AJ113" s="488"/>
      <c r="AK113" s="488"/>
      <c r="AL113" s="488"/>
      <c r="AM113" s="488"/>
      <c r="AN113" s="488"/>
      <c r="AO113" s="488"/>
      <c r="AP113" s="488"/>
      <c r="AQ113" s="488"/>
      <c r="AR113" s="488"/>
      <c r="AS113" s="488"/>
      <c r="AT113" s="488"/>
      <c r="AU113" s="488"/>
      <c r="AV113" s="488"/>
      <c r="AW113" s="488"/>
      <c r="AX113" s="488"/>
      <c r="AY113" s="488"/>
      <c r="AZ113" s="488"/>
      <c r="BA113" s="488"/>
      <c r="BB113" s="488"/>
      <c r="BC113" s="488"/>
      <c r="BD113" s="488"/>
      <c r="BE113" s="488"/>
      <c r="BF113" s="488"/>
      <c r="BG113" s="488"/>
    </row>
    <row r="114" spans="1:59" ht="30" hidden="1" outlineLevel="1">
      <c r="A114" s="405">
        <f t="shared" si="17"/>
        <v>102</v>
      </c>
      <c r="B114" s="497"/>
      <c r="C114" s="498"/>
      <c r="D114" s="407"/>
      <c r="E114" s="407"/>
      <c r="F114" s="500"/>
      <c r="G114" s="417"/>
      <c r="H114" s="418"/>
      <c r="I114" s="418">
        <f>'СМР Приняты СК П7'!I114</f>
        <v>0</v>
      </c>
      <c r="J114" s="429" t="s">
        <v>534</v>
      </c>
      <c r="K114" s="418" t="s">
        <v>482</v>
      </c>
      <c r="L114" s="418" t="s">
        <v>530</v>
      </c>
      <c r="M114" s="410"/>
      <c r="N114" s="410"/>
      <c r="O114" s="410"/>
      <c r="P114" s="410"/>
      <c r="Q114" s="410"/>
      <c r="R114" s="410"/>
      <c r="S114" s="410">
        <v>1</v>
      </c>
      <c r="T114" s="410"/>
      <c r="U114" s="410"/>
      <c r="V114" s="410"/>
      <c r="W114" s="410"/>
      <c r="X114" s="410"/>
      <c r="Y114" s="410"/>
      <c r="Z114" s="411">
        <f t="shared" si="18"/>
        <v>1</v>
      </c>
      <c r="AA114" s="412">
        <f t="shared" si="24"/>
        <v>0</v>
      </c>
      <c r="AB114" s="413">
        <f t="shared" si="23"/>
        <v>-1</v>
      </c>
      <c r="AC114" s="414"/>
      <c r="AD114" s="706">
        <f t="shared" si="19"/>
        <v>0</v>
      </c>
      <c r="AE114" s="474">
        <f t="shared" si="20"/>
        <v>0</v>
      </c>
      <c r="AF114" s="475">
        <f t="shared" si="21"/>
        <v>1</v>
      </c>
      <c r="AG114" s="487"/>
      <c r="AH114" s="488"/>
      <c r="AI114" s="488"/>
      <c r="AJ114" s="488"/>
      <c r="AK114" s="488"/>
      <c r="AL114" s="488"/>
      <c r="AM114" s="488"/>
      <c r="AN114" s="488"/>
      <c r="AO114" s="488"/>
      <c r="AP114" s="488"/>
      <c r="AQ114" s="488"/>
      <c r="AR114" s="488"/>
      <c r="AS114" s="488"/>
      <c r="AT114" s="488"/>
      <c r="AU114" s="488"/>
      <c r="AV114" s="488"/>
      <c r="AW114" s="488"/>
      <c r="AX114" s="488"/>
      <c r="AY114" s="488"/>
      <c r="AZ114" s="488"/>
      <c r="BA114" s="488"/>
      <c r="BB114" s="488"/>
      <c r="BC114" s="488"/>
      <c r="BD114" s="488"/>
      <c r="BE114" s="488"/>
      <c r="BF114" s="488"/>
      <c r="BG114" s="488"/>
    </row>
    <row r="115" spans="1:59" hidden="1" outlineLevel="1">
      <c r="A115" s="405">
        <f t="shared" si="17"/>
        <v>103</v>
      </c>
      <c r="B115" s="497"/>
      <c r="C115" s="498"/>
      <c r="D115" s="407"/>
      <c r="E115" s="407"/>
      <c r="F115" s="500"/>
      <c r="G115" s="417"/>
      <c r="H115" s="418"/>
      <c r="I115" s="418">
        <f>'СМР Приняты СК П7'!I115</f>
        <v>0</v>
      </c>
      <c r="J115" s="429" t="s">
        <v>535</v>
      </c>
      <c r="K115" s="418" t="s">
        <v>482</v>
      </c>
      <c r="L115" s="418" t="s">
        <v>530</v>
      </c>
      <c r="M115" s="410"/>
      <c r="N115" s="410"/>
      <c r="O115" s="410"/>
      <c r="P115" s="410"/>
      <c r="Q115" s="410"/>
      <c r="R115" s="410"/>
      <c r="S115" s="410">
        <v>1</v>
      </c>
      <c r="T115" s="410"/>
      <c r="U115" s="410"/>
      <c r="V115" s="410"/>
      <c r="W115" s="410"/>
      <c r="X115" s="410"/>
      <c r="Y115" s="410"/>
      <c r="Z115" s="411">
        <f t="shared" si="18"/>
        <v>1</v>
      </c>
      <c r="AA115" s="412">
        <f t="shared" si="24"/>
        <v>0</v>
      </c>
      <c r="AB115" s="413">
        <f t="shared" si="23"/>
        <v>-1</v>
      </c>
      <c r="AC115" s="414"/>
      <c r="AD115" s="706">
        <f t="shared" si="19"/>
        <v>0</v>
      </c>
      <c r="AE115" s="474">
        <f t="shared" si="20"/>
        <v>0</v>
      </c>
      <c r="AF115" s="475">
        <f t="shared" si="21"/>
        <v>1</v>
      </c>
      <c r="AG115" s="487"/>
      <c r="AH115" s="488"/>
      <c r="AI115" s="488"/>
      <c r="AJ115" s="488"/>
      <c r="AK115" s="488"/>
      <c r="AL115" s="488"/>
      <c r="AM115" s="488"/>
      <c r="AN115" s="488"/>
      <c r="AO115" s="488"/>
      <c r="AP115" s="488"/>
      <c r="AQ115" s="488"/>
      <c r="AR115" s="488"/>
      <c r="AS115" s="488"/>
      <c r="AT115" s="488"/>
      <c r="AU115" s="488"/>
      <c r="AV115" s="488"/>
      <c r="AW115" s="488"/>
      <c r="AX115" s="488"/>
      <c r="AY115" s="488"/>
      <c r="AZ115" s="488"/>
      <c r="BA115" s="488"/>
      <c r="BB115" s="488"/>
      <c r="BC115" s="488"/>
      <c r="BD115" s="488"/>
      <c r="BE115" s="488"/>
      <c r="BF115" s="488"/>
      <c r="BG115" s="488"/>
    </row>
    <row r="116" spans="1:59" ht="30" hidden="1" outlineLevel="1">
      <c r="A116" s="405">
        <f t="shared" si="17"/>
        <v>104</v>
      </c>
      <c r="B116" s="497"/>
      <c r="C116" s="498"/>
      <c r="D116" s="407"/>
      <c r="E116" s="407"/>
      <c r="F116" s="500"/>
      <c r="G116" s="417"/>
      <c r="H116" s="418"/>
      <c r="I116" s="418">
        <f>'СМР Приняты СК П7'!I116</f>
        <v>0</v>
      </c>
      <c r="J116" s="429" t="s">
        <v>536</v>
      </c>
      <c r="K116" s="418" t="s">
        <v>482</v>
      </c>
      <c r="L116" s="418" t="s">
        <v>530</v>
      </c>
      <c r="M116" s="410"/>
      <c r="N116" s="410"/>
      <c r="O116" s="410"/>
      <c r="P116" s="410"/>
      <c r="Q116" s="410"/>
      <c r="R116" s="410"/>
      <c r="S116" s="410">
        <v>1</v>
      </c>
      <c r="T116" s="410"/>
      <c r="U116" s="410"/>
      <c r="V116" s="410"/>
      <c r="W116" s="410"/>
      <c r="X116" s="410"/>
      <c r="Y116" s="410"/>
      <c r="Z116" s="411">
        <f t="shared" si="18"/>
        <v>1</v>
      </c>
      <c r="AA116" s="412">
        <f t="shared" si="24"/>
        <v>0</v>
      </c>
      <c r="AB116" s="413">
        <f t="shared" si="23"/>
        <v>-1</v>
      </c>
      <c r="AC116" s="414"/>
      <c r="AD116" s="706">
        <f t="shared" si="19"/>
        <v>0</v>
      </c>
      <c r="AE116" s="474">
        <f t="shared" si="20"/>
        <v>0</v>
      </c>
      <c r="AF116" s="475">
        <f t="shared" si="21"/>
        <v>1</v>
      </c>
      <c r="AG116" s="487"/>
      <c r="AH116" s="488"/>
      <c r="AI116" s="488"/>
      <c r="AJ116" s="488"/>
      <c r="AK116" s="488"/>
      <c r="AL116" s="488"/>
      <c r="AM116" s="488"/>
      <c r="AN116" s="488"/>
      <c r="AO116" s="488"/>
      <c r="AP116" s="488"/>
      <c r="AQ116" s="488"/>
      <c r="AR116" s="488"/>
      <c r="AS116" s="488"/>
      <c r="AT116" s="488"/>
      <c r="AU116" s="488"/>
      <c r="AV116" s="488"/>
      <c r="AW116" s="488"/>
      <c r="AX116" s="488"/>
      <c r="AY116" s="488"/>
      <c r="AZ116" s="488"/>
      <c r="BA116" s="488"/>
      <c r="BB116" s="488"/>
      <c r="BC116" s="488"/>
      <c r="BD116" s="488"/>
      <c r="BE116" s="488"/>
      <c r="BF116" s="488"/>
      <c r="BG116" s="488"/>
    </row>
    <row r="117" spans="1:59" ht="30" hidden="1" outlineLevel="1">
      <c r="A117" s="405">
        <f t="shared" si="17"/>
        <v>105</v>
      </c>
      <c r="B117" s="497"/>
      <c r="C117" s="498"/>
      <c r="D117" s="407"/>
      <c r="E117" s="407"/>
      <c r="F117" s="500"/>
      <c r="G117" s="417"/>
      <c r="H117" s="418"/>
      <c r="I117" s="418">
        <f>'СМР Приняты СК П7'!I117</f>
        <v>0</v>
      </c>
      <c r="J117" s="429" t="s">
        <v>537</v>
      </c>
      <c r="K117" s="418" t="s">
        <v>482</v>
      </c>
      <c r="L117" s="418" t="s">
        <v>530</v>
      </c>
      <c r="M117" s="410"/>
      <c r="N117" s="410"/>
      <c r="O117" s="410"/>
      <c r="P117" s="410"/>
      <c r="Q117" s="410"/>
      <c r="R117" s="410"/>
      <c r="S117" s="410">
        <v>1</v>
      </c>
      <c r="T117" s="410"/>
      <c r="U117" s="410"/>
      <c r="V117" s="410"/>
      <c r="W117" s="410"/>
      <c r="X117" s="410"/>
      <c r="Y117" s="410"/>
      <c r="Z117" s="411">
        <f t="shared" si="18"/>
        <v>1</v>
      </c>
      <c r="AA117" s="412">
        <f t="shared" si="24"/>
        <v>0</v>
      </c>
      <c r="AB117" s="413">
        <f t="shared" si="23"/>
        <v>-1</v>
      </c>
      <c r="AC117" s="414"/>
      <c r="AD117" s="706">
        <f t="shared" si="19"/>
        <v>0</v>
      </c>
      <c r="AE117" s="474">
        <f t="shared" si="20"/>
        <v>0</v>
      </c>
      <c r="AF117" s="475">
        <f t="shared" si="21"/>
        <v>1</v>
      </c>
      <c r="AG117" s="487"/>
      <c r="AH117" s="488"/>
      <c r="AI117" s="488"/>
      <c r="AJ117" s="488"/>
      <c r="AK117" s="488"/>
      <c r="AL117" s="488"/>
      <c r="AM117" s="488"/>
      <c r="AN117" s="488"/>
      <c r="AO117" s="488"/>
      <c r="AP117" s="488"/>
      <c r="AQ117" s="488"/>
      <c r="AR117" s="488"/>
      <c r="AS117" s="488"/>
      <c r="AT117" s="488"/>
      <c r="AU117" s="488"/>
      <c r="AV117" s="488"/>
      <c r="AW117" s="488"/>
      <c r="AX117" s="488"/>
      <c r="AY117" s="488"/>
      <c r="AZ117" s="488"/>
      <c r="BA117" s="488"/>
      <c r="BB117" s="488"/>
      <c r="BC117" s="488"/>
      <c r="BD117" s="488"/>
      <c r="BE117" s="488"/>
      <c r="BF117" s="488"/>
      <c r="BG117" s="488"/>
    </row>
    <row r="118" spans="1:59" hidden="1" outlineLevel="1">
      <c r="A118" s="405">
        <f t="shared" si="17"/>
        <v>106</v>
      </c>
      <c r="B118" s="497"/>
      <c r="C118" s="498"/>
      <c r="D118" s="407"/>
      <c r="E118" s="407"/>
      <c r="F118" s="500"/>
      <c r="G118" s="417"/>
      <c r="H118" s="418"/>
      <c r="I118" s="418">
        <f>'СМР Приняты СК П7'!I118</f>
        <v>0</v>
      </c>
      <c r="J118" s="429" t="s">
        <v>540</v>
      </c>
      <c r="K118" s="418" t="s">
        <v>541</v>
      </c>
      <c r="L118" s="418" t="s">
        <v>530</v>
      </c>
      <c r="M118" s="410"/>
      <c r="N118" s="410"/>
      <c r="O118" s="410"/>
      <c r="P118" s="410"/>
      <c r="Q118" s="410"/>
      <c r="R118" s="410"/>
      <c r="S118" s="410">
        <v>1</v>
      </c>
      <c r="T118" s="410"/>
      <c r="U118" s="410"/>
      <c r="V118" s="410"/>
      <c r="W118" s="410"/>
      <c r="X118" s="410"/>
      <c r="Y118" s="410"/>
      <c r="Z118" s="411">
        <f t="shared" si="18"/>
        <v>1</v>
      </c>
      <c r="AA118" s="412">
        <f t="shared" si="24"/>
        <v>0</v>
      </c>
      <c r="AB118" s="413">
        <f t="shared" si="23"/>
        <v>-1</v>
      </c>
      <c r="AC118" s="414"/>
      <c r="AD118" s="706">
        <f t="shared" si="19"/>
        <v>0</v>
      </c>
      <c r="AE118" s="474">
        <f t="shared" si="20"/>
        <v>0</v>
      </c>
      <c r="AF118" s="475">
        <f t="shared" si="21"/>
        <v>1</v>
      </c>
      <c r="AG118" s="487"/>
      <c r="AH118" s="488"/>
      <c r="AI118" s="488"/>
      <c r="AJ118" s="488"/>
      <c r="AK118" s="488"/>
      <c r="AL118" s="488"/>
      <c r="AM118" s="488"/>
      <c r="AN118" s="488"/>
      <c r="AO118" s="488"/>
      <c r="AP118" s="488"/>
      <c r="AQ118" s="488"/>
      <c r="AR118" s="488"/>
      <c r="AS118" s="488"/>
      <c r="AT118" s="488"/>
      <c r="AU118" s="488"/>
      <c r="AV118" s="488"/>
      <c r="AW118" s="488"/>
      <c r="AX118" s="488"/>
      <c r="AY118" s="488"/>
      <c r="AZ118" s="488"/>
      <c r="BA118" s="488"/>
      <c r="BB118" s="488"/>
      <c r="BC118" s="488"/>
      <c r="BD118" s="488"/>
      <c r="BE118" s="488"/>
      <c r="BF118" s="488"/>
      <c r="BG118" s="488"/>
    </row>
    <row r="119" spans="1:59" hidden="1" outlineLevel="1">
      <c r="A119" s="405">
        <f t="shared" si="17"/>
        <v>107</v>
      </c>
      <c r="B119" s="497"/>
      <c r="C119" s="498"/>
      <c r="D119" s="407"/>
      <c r="E119" s="407"/>
      <c r="F119" s="500"/>
      <c r="G119" s="417"/>
      <c r="H119" s="418"/>
      <c r="I119" s="418">
        <f>'СМР Приняты СК П7'!I119</f>
        <v>0</v>
      </c>
      <c r="J119" s="429" t="s">
        <v>542</v>
      </c>
      <c r="K119" s="418" t="s">
        <v>541</v>
      </c>
      <c r="L119" s="418" t="s">
        <v>530</v>
      </c>
      <c r="M119" s="410"/>
      <c r="N119" s="410"/>
      <c r="O119" s="410"/>
      <c r="P119" s="410"/>
      <c r="Q119" s="410"/>
      <c r="R119" s="410"/>
      <c r="S119" s="410">
        <v>1</v>
      </c>
      <c r="T119" s="410"/>
      <c r="U119" s="410"/>
      <c r="V119" s="410"/>
      <c r="W119" s="410"/>
      <c r="X119" s="410"/>
      <c r="Y119" s="410"/>
      <c r="Z119" s="411">
        <f t="shared" si="18"/>
        <v>1</v>
      </c>
      <c r="AA119" s="412">
        <f t="shared" si="24"/>
        <v>0</v>
      </c>
      <c r="AB119" s="413">
        <f t="shared" si="23"/>
        <v>-1</v>
      </c>
      <c r="AC119" s="414"/>
      <c r="AD119" s="706">
        <f t="shared" si="19"/>
        <v>0</v>
      </c>
      <c r="AE119" s="474">
        <f t="shared" si="20"/>
        <v>0</v>
      </c>
      <c r="AF119" s="475">
        <f t="shared" si="21"/>
        <v>1</v>
      </c>
      <c r="AG119" s="487"/>
      <c r="AH119" s="488"/>
      <c r="AI119" s="488"/>
      <c r="AJ119" s="488"/>
      <c r="AK119" s="488"/>
      <c r="AL119" s="488"/>
      <c r="AM119" s="488"/>
      <c r="AN119" s="488"/>
      <c r="AO119" s="488"/>
      <c r="AP119" s="488"/>
      <c r="AQ119" s="488"/>
      <c r="AR119" s="488"/>
      <c r="AS119" s="488"/>
      <c r="AT119" s="488"/>
      <c r="AU119" s="488"/>
      <c r="AV119" s="488"/>
      <c r="AW119" s="488"/>
      <c r="AX119" s="488"/>
      <c r="AY119" s="488"/>
      <c r="AZ119" s="488"/>
      <c r="BA119" s="488"/>
      <c r="BB119" s="488"/>
      <c r="BC119" s="488"/>
      <c r="BD119" s="488"/>
      <c r="BE119" s="488"/>
      <c r="BF119" s="488"/>
      <c r="BG119" s="488"/>
    </row>
    <row r="120" spans="1:59" hidden="1" outlineLevel="1">
      <c r="A120" s="405">
        <f t="shared" si="17"/>
        <v>108</v>
      </c>
      <c r="B120" s="497"/>
      <c r="C120" s="498"/>
      <c r="D120" s="407"/>
      <c r="E120" s="407"/>
      <c r="F120" s="500"/>
      <c r="G120" s="417"/>
      <c r="H120" s="418"/>
      <c r="I120" s="418">
        <f>'СМР Приняты СК П7'!I120</f>
        <v>0</v>
      </c>
      <c r="J120" s="429" t="s">
        <v>544</v>
      </c>
      <c r="K120" s="418" t="s">
        <v>541</v>
      </c>
      <c r="L120" s="418" t="s">
        <v>543</v>
      </c>
      <c r="M120" s="410"/>
      <c r="N120" s="410"/>
      <c r="O120" s="410"/>
      <c r="P120" s="410"/>
      <c r="Q120" s="410"/>
      <c r="R120" s="410"/>
      <c r="S120" s="410">
        <v>60</v>
      </c>
      <c r="T120" s="410"/>
      <c r="U120" s="410"/>
      <c r="V120" s="410"/>
      <c r="W120" s="410"/>
      <c r="X120" s="410"/>
      <c r="Y120" s="410"/>
      <c r="Z120" s="411">
        <f t="shared" si="18"/>
        <v>60</v>
      </c>
      <c r="AA120" s="412">
        <f t="shared" si="24"/>
        <v>0</v>
      </c>
      <c r="AB120" s="413">
        <f t="shared" si="23"/>
        <v>-60</v>
      </c>
      <c r="AC120" s="414"/>
      <c r="AD120" s="706">
        <f t="shared" si="19"/>
        <v>0</v>
      </c>
      <c r="AE120" s="474">
        <f t="shared" si="20"/>
        <v>0</v>
      </c>
      <c r="AF120" s="475">
        <f t="shared" si="21"/>
        <v>60</v>
      </c>
      <c r="AG120" s="487"/>
      <c r="AH120" s="488"/>
      <c r="AI120" s="488"/>
      <c r="AJ120" s="488"/>
      <c r="AK120" s="488"/>
      <c r="AL120" s="488"/>
      <c r="AM120" s="488"/>
      <c r="AN120" s="488"/>
      <c r="AO120" s="488"/>
      <c r="AP120" s="488"/>
      <c r="AQ120" s="488"/>
      <c r="AR120" s="488"/>
      <c r="AS120" s="488"/>
      <c r="AT120" s="488"/>
      <c r="AU120" s="488"/>
      <c r="AV120" s="488"/>
      <c r="AW120" s="488"/>
      <c r="AX120" s="488"/>
      <c r="AY120" s="488"/>
      <c r="AZ120" s="488"/>
      <c r="BA120" s="488"/>
      <c r="BB120" s="488"/>
      <c r="BC120" s="488"/>
      <c r="BD120" s="488"/>
      <c r="BE120" s="488"/>
      <c r="BF120" s="488"/>
      <c r="BG120" s="488"/>
    </row>
    <row r="121" spans="1:59" hidden="1" outlineLevel="1">
      <c r="A121" s="405">
        <f t="shared" si="17"/>
        <v>109</v>
      </c>
      <c r="B121" s="497"/>
      <c r="C121" s="498"/>
      <c r="D121" s="407"/>
      <c r="E121" s="407"/>
      <c r="F121" s="500"/>
      <c r="G121" s="417"/>
      <c r="H121" s="418"/>
      <c r="I121" s="418">
        <f>'СМР Приняты СК П7'!I121</f>
        <v>0</v>
      </c>
      <c r="J121" s="429" t="s">
        <v>546</v>
      </c>
      <c r="K121" s="418" t="s">
        <v>482</v>
      </c>
      <c r="L121" s="418" t="s">
        <v>545</v>
      </c>
      <c r="M121" s="410"/>
      <c r="N121" s="410"/>
      <c r="O121" s="410"/>
      <c r="P121" s="410"/>
      <c r="Q121" s="410"/>
      <c r="R121" s="410"/>
      <c r="S121" s="410">
        <v>48</v>
      </c>
      <c r="T121" s="410"/>
      <c r="U121" s="410"/>
      <c r="V121" s="410"/>
      <c r="W121" s="410"/>
      <c r="X121" s="410"/>
      <c r="Y121" s="410"/>
      <c r="Z121" s="411">
        <f t="shared" si="18"/>
        <v>48</v>
      </c>
      <c r="AA121" s="412">
        <f t="shared" si="24"/>
        <v>0</v>
      </c>
      <c r="AB121" s="413">
        <f t="shared" si="23"/>
        <v>-48</v>
      </c>
      <c r="AC121" s="414"/>
      <c r="AD121" s="706">
        <f t="shared" si="19"/>
        <v>0</v>
      </c>
      <c r="AE121" s="474">
        <f t="shared" si="20"/>
        <v>0</v>
      </c>
      <c r="AF121" s="475">
        <f t="shared" si="21"/>
        <v>48</v>
      </c>
      <c r="AG121" s="487"/>
      <c r="AH121" s="488"/>
      <c r="AI121" s="488"/>
      <c r="AJ121" s="488"/>
      <c r="AK121" s="488"/>
      <c r="AL121" s="488"/>
      <c r="AM121" s="488"/>
      <c r="AN121" s="488"/>
      <c r="AO121" s="488"/>
      <c r="AP121" s="488"/>
      <c r="AQ121" s="488"/>
      <c r="AR121" s="488"/>
      <c r="AS121" s="488"/>
      <c r="AT121" s="488"/>
      <c r="AU121" s="488"/>
      <c r="AV121" s="488"/>
      <c r="AW121" s="488"/>
      <c r="AX121" s="488"/>
      <c r="AY121" s="488"/>
      <c r="AZ121" s="488"/>
      <c r="BA121" s="488"/>
      <c r="BB121" s="488"/>
      <c r="BC121" s="488"/>
      <c r="BD121" s="488"/>
      <c r="BE121" s="488"/>
      <c r="BF121" s="488"/>
      <c r="BG121" s="488"/>
    </row>
    <row r="122" spans="1:59" hidden="1" outlineLevel="1">
      <c r="A122" s="405">
        <f t="shared" si="17"/>
        <v>110</v>
      </c>
      <c r="B122" s="497"/>
      <c r="C122" s="498"/>
      <c r="D122" s="407"/>
      <c r="E122" s="407"/>
      <c r="F122" s="500"/>
      <c r="G122" s="417"/>
      <c r="H122" s="418"/>
      <c r="I122" s="418">
        <f>'СМР Приняты СК П7'!I122</f>
        <v>0</v>
      </c>
      <c r="J122" s="429" t="s">
        <v>548</v>
      </c>
      <c r="K122" s="418" t="s">
        <v>482</v>
      </c>
      <c r="L122" s="418" t="s">
        <v>547</v>
      </c>
      <c r="M122" s="410"/>
      <c r="N122" s="410"/>
      <c r="O122" s="410"/>
      <c r="P122" s="410"/>
      <c r="Q122" s="410"/>
      <c r="R122" s="410"/>
      <c r="S122" s="410">
        <v>4</v>
      </c>
      <c r="T122" s="410"/>
      <c r="U122" s="410"/>
      <c r="V122" s="410"/>
      <c r="W122" s="410"/>
      <c r="X122" s="410"/>
      <c r="Y122" s="410"/>
      <c r="Z122" s="411">
        <f t="shared" si="18"/>
        <v>4</v>
      </c>
      <c r="AA122" s="412">
        <f t="shared" si="24"/>
        <v>0</v>
      </c>
      <c r="AB122" s="413">
        <f t="shared" si="23"/>
        <v>-4</v>
      </c>
      <c r="AC122" s="414"/>
      <c r="AD122" s="706">
        <f t="shared" si="19"/>
        <v>0</v>
      </c>
      <c r="AE122" s="474">
        <f t="shared" si="20"/>
        <v>0</v>
      </c>
      <c r="AF122" s="475">
        <f t="shared" si="21"/>
        <v>4</v>
      </c>
      <c r="AG122" s="487"/>
      <c r="AH122" s="488"/>
      <c r="AI122" s="488"/>
      <c r="AJ122" s="488"/>
      <c r="AK122" s="488"/>
      <c r="AL122" s="488"/>
      <c r="AM122" s="488"/>
      <c r="AN122" s="488"/>
      <c r="AO122" s="488"/>
      <c r="AP122" s="488"/>
      <c r="AQ122" s="488"/>
      <c r="AR122" s="488"/>
      <c r="AS122" s="488"/>
      <c r="AT122" s="488"/>
      <c r="AU122" s="488"/>
      <c r="AV122" s="488"/>
      <c r="AW122" s="488"/>
      <c r="AX122" s="488"/>
      <c r="AY122" s="488"/>
      <c r="AZ122" s="488"/>
      <c r="BA122" s="488"/>
      <c r="BB122" s="488"/>
      <c r="BC122" s="488"/>
      <c r="BD122" s="488"/>
      <c r="BE122" s="488"/>
      <c r="BF122" s="488"/>
      <c r="BG122" s="488"/>
    </row>
    <row r="123" spans="1:59" hidden="1" outlineLevel="1">
      <c r="A123" s="405">
        <f t="shared" si="17"/>
        <v>111</v>
      </c>
      <c r="B123" s="497"/>
      <c r="C123" s="498"/>
      <c r="D123" s="407"/>
      <c r="E123" s="407"/>
      <c r="F123" s="500"/>
      <c r="G123" s="417"/>
      <c r="H123" s="418"/>
      <c r="I123" s="418">
        <f>'СМР Приняты СК П7'!I123</f>
        <v>0</v>
      </c>
      <c r="J123" s="429" t="s">
        <v>549</v>
      </c>
      <c r="K123" s="418" t="s">
        <v>482</v>
      </c>
      <c r="L123" s="418" t="s">
        <v>547</v>
      </c>
      <c r="M123" s="410"/>
      <c r="N123" s="410"/>
      <c r="O123" s="410"/>
      <c r="P123" s="410"/>
      <c r="Q123" s="410"/>
      <c r="R123" s="410"/>
      <c r="S123" s="410">
        <v>4</v>
      </c>
      <c r="T123" s="410"/>
      <c r="U123" s="410"/>
      <c r="V123" s="410"/>
      <c r="W123" s="410"/>
      <c r="X123" s="410"/>
      <c r="Y123" s="410"/>
      <c r="Z123" s="411">
        <f t="shared" si="18"/>
        <v>4</v>
      </c>
      <c r="AA123" s="412">
        <f t="shared" si="24"/>
        <v>0</v>
      </c>
      <c r="AB123" s="413">
        <f t="shared" si="23"/>
        <v>-4</v>
      </c>
      <c r="AC123" s="414"/>
      <c r="AD123" s="706">
        <f t="shared" si="19"/>
        <v>0</v>
      </c>
      <c r="AE123" s="474">
        <f t="shared" si="20"/>
        <v>0</v>
      </c>
      <c r="AF123" s="475">
        <f t="shared" si="21"/>
        <v>4</v>
      </c>
      <c r="AG123" s="487"/>
      <c r="AH123" s="488"/>
      <c r="AI123" s="488"/>
      <c r="AJ123" s="488"/>
      <c r="AK123" s="488"/>
      <c r="AL123" s="488"/>
      <c r="AM123" s="488"/>
      <c r="AN123" s="488"/>
      <c r="AO123" s="488"/>
      <c r="AP123" s="488"/>
      <c r="AQ123" s="488"/>
      <c r="AR123" s="488"/>
      <c r="AS123" s="488"/>
      <c r="AT123" s="488"/>
      <c r="AU123" s="488"/>
      <c r="AV123" s="488"/>
      <c r="AW123" s="488"/>
      <c r="AX123" s="488"/>
      <c r="AY123" s="488"/>
      <c r="AZ123" s="488"/>
      <c r="BA123" s="488"/>
      <c r="BB123" s="488"/>
      <c r="BC123" s="488"/>
      <c r="BD123" s="488"/>
      <c r="BE123" s="488"/>
      <c r="BF123" s="488"/>
      <c r="BG123" s="488"/>
    </row>
    <row r="124" spans="1:59" ht="45" hidden="1" outlineLevel="1">
      <c r="A124" s="405">
        <f t="shared" si="17"/>
        <v>112</v>
      </c>
      <c r="B124" s="497"/>
      <c r="C124" s="498"/>
      <c r="D124" s="407"/>
      <c r="E124" s="407"/>
      <c r="F124" s="500"/>
      <c r="G124" s="417"/>
      <c r="H124" s="418"/>
      <c r="I124" s="418">
        <f>'СМР Приняты СК П7'!I124</f>
        <v>0</v>
      </c>
      <c r="J124" s="429" t="s">
        <v>551</v>
      </c>
      <c r="K124" s="418" t="s">
        <v>482</v>
      </c>
      <c r="L124" s="418" t="s">
        <v>550</v>
      </c>
      <c r="M124" s="410"/>
      <c r="N124" s="410"/>
      <c r="O124" s="410"/>
      <c r="P124" s="410"/>
      <c r="Q124" s="410"/>
      <c r="R124" s="410"/>
      <c r="S124" s="410">
        <v>18</v>
      </c>
      <c r="T124" s="410"/>
      <c r="U124" s="410"/>
      <c r="V124" s="410"/>
      <c r="W124" s="410"/>
      <c r="X124" s="410"/>
      <c r="Y124" s="410"/>
      <c r="Z124" s="411">
        <f t="shared" si="18"/>
        <v>18</v>
      </c>
      <c r="AA124" s="412">
        <f t="shared" si="24"/>
        <v>0</v>
      </c>
      <c r="AB124" s="413">
        <f t="shared" si="23"/>
        <v>-18</v>
      </c>
      <c r="AC124" s="414"/>
      <c r="AD124" s="706">
        <f t="shared" si="19"/>
        <v>0</v>
      </c>
      <c r="AE124" s="474">
        <f t="shared" si="20"/>
        <v>0</v>
      </c>
      <c r="AF124" s="475">
        <f t="shared" si="21"/>
        <v>18</v>
      </c>
      <c r="AG124" s="487"/>
      <c r="AH124" s="488"/>
      <c r="AI124" s="488"/>
      <c r="AJ124" s="488"/>
      <c r="AK124" s="488"/>
      <c r="AL124" s="488"/>
      <c r="AM124" s="488"/>
      <c r="AN124" s="488"/>
      <c r="AO124" s="488"/>
      <c r="AP124" s="488"/>
      <c r="AQ124" s="488"/>
      <c r="AR124" s="488"/>
      <c r="AS124" s="488"/>
      <c r="AT124" s="488"/>
      <c r="AU124" s="488"/>
      <c r="AV124" s="488"/>
      <c r="AW124" s="488"/>
      <c r="AX124" s="488"/>
      <c r="AY124" s="488"/>
      <c r="AZ124" s="488"/>
      <c r="BA124" s="488"/>
      <c r="BB124" s="488"/>
      <c r="BC124" s="488"/>
      <c r="BD124" s="488"/>
      <c r="BE124" s="488"/>
      <c r="BF124" s="488"/>
      <c r="BG124" s="488"/>
    </row>
    <row r="125" spans="1:59" ht="30" hidden="1" outlineLevel="1">
      <c r="A125" s="405">
        <f t="shared" si="17"/>
        <v>113</v>
      </c>
      <c r="B125" s="497"/>
      <c r="C125" s="498"/>
      <c r="D125" s="407"/>
      <c r="E125" s="407"/>
      <c r="F125" s="500"/>
      <c r="G125" s="417"/>
      <c r="H125" s="418"/>
      <c r="I125" s="418">
        <f>'СМР Приняты СК П7'!I125</f>
        <v>0</v>
      </c>
      <c r="J125" s="429" t="s">
        <v>552</v>
      </c>
      <c r="K125" s="418" t="s">
        <v>482</v>
      </c>
      <c r="L125" s="418" t="s">
        <v>539</v>
      </c>
      <c r="M125" s="410"/>
      <c r="N125" s="410"/>
      <c r="O125" s="410"/>
      <c r="P125" s="410"/>
      <c r="Q125" s="410"/>
      <c r="R125" s="410"/>
      <c r="S125" s="410">
        <v>2</v>
      </c>
      <c r="T125" s="410"/>
      <c r="U125" s="410"/>
      <c r="V125" s="410"/>
      <c r="W125" s="410"/>
      <c r="X125" s="410"/>
      <c r="Y125" s="410"/>
      <c r="Z125" s="411">
        <f t="shared" si="18"/>
        <v>2</v>
      </c>
      <c r="AA125" s="412">
        <f t="shared" si="24"/>
        <v>0</v>
      </c>
      <c r="AB125" s="413">
        <f t="shared" si="23"/>
        <v>-2</v>
      </c>
      <c r="AC125" s="414"/>
      <c r="AD125" s="706">
        <f t="shared" si="19"/>
        <v>0</v>
      </c>
      <c r="AE125" s="474">
        <f t="shared" si="20"/>
        <v>0</v>
      </c>
      <c r="AF125" s="475">
        <f t="shared" si="21"/>
        <v>2</v>
      </c>
      <c r="AG125" s="487"/>
      <c r="AH125" s="488"/>
      <c r="AI125" s="488"/>
      <c r="AJ125" s="488"/>
      <c r="AK125" s="488"/>
      <c r="AL125" s="488"/>
      <c r="AM125" s="488"/>
      <c r="AN125" s="488"/>
      <c r="AO125" s="488"/>
      <c r="AP125" s="488"/>
      <c r="AQ125" s="488"/>
      <c r="AR125" s="488"/>
      <c r="AS125" s="488"/>
      <c r="AT125" s="488"/>
      <c r="AU125" s="488"/>
      <c r="AV125" s="488"/>
      <c r="AW125" s="488"/>
      <c r="AX125" s="488"/>
      <c r="AY125" s="488"/>
      <c r="AZ125" s="488"/>
      <c r="BA125" s="488"/>
      <c r="BB125" s="488"/>
      <c r="BC125" s="488"/>
      <c r="BD125" s="488"/>
      <c r="BE125" s="488"/>
      <c r="BF125" s="488"/>
      <c r="BG125" s="488"/>
    </row>
    <row r="126" spans="1:59" hidden="1" outlineLevel="1">
      <c r="A126" s="405">
        <f t="shared" si="17"/>
        <v>114</v>
      </c>
      <c r="B126" s="497"/>
      <c r="C126" s="498"/>
      <c r="D126" s="407"/>
      <c r="E126" s="407"/>
      <c r="F126" s="500"/>
      <c r="G126" s="417"/>
      <c r="H126" s="418"/>
      <c r="I126" s="418">
        <f>'СМР Приняты СК П7'!I126</f>
        <v>0</v>
      </c>
      <c r="J126" s="429" t="s">
        <v>553</v>
      </c>
      <c r="K126" s="418" t="s">
        <v>482</v>
      </c>
      <c r="L126" s="418" t="s">
        <v>539</v>
      </c>
      <c r="M126" s="410"/>
      <c r="N126" s="410"/>
      <c r="O126" s="410"/>
      <c r="P126" s="410"/>
      <c r="Q126" s="410"/>
      <c r="R126" s="410"/>
      <c r="S126" s="410">
        <v>2</v>
      </c>
      <c r="T126" s="410"/>
      <c r="U126" s="410"/>
      <c r="V126" s="410"/>
      <c r="W126" s="410"/>
      <c r="X126" s="410"/>
      <c r="Y126" s="410"/>
      <c r="Z126" s="411">
        <f t="shared" si="18"/>
        <v>2</v>
      </c>
      <c r="AA126" s="412">
        <f t="shared" si="24"/>
        <v>0</v>
      </c>
      <c r="AB126" s="413">
        <f t="shared" si="23"/>
        <v>-2</v>
      </c>
      <c r="AC126" s="414"/>
      <c r="AD126" s="706">
        <f t="shared" si="19"/>
        <v>0</v>
      </c>
      <c r="AE126" s="474">
        <f t="shared" si="20"/>
        <v>0</v>
      </c>
      <c r="AF126" s="475">
        <f t="shared" si="21"/>
        <v>2</v>
      </c>
      <c r="AG126" s="487"/>
      <c r="AH126" s="488"/>
      <c r="AI126" s="488"/>
      <c r="AJ126" s="488"/>
      <c r="AK126" s="488"/>
      <c r="AL126" s="488"/>
      <c r="AM126" s="488"/>
      <c r="AN126" s="488"/>
      <c r="AO126" s="488"/>
      <c r="AP126" s="488"/>
      <c r="AQ126" s="488"/>
      <c r="AR126" s="488"/>
      <c r="AS126" s="488"/>
      <c r="AT126" s="488"/>
      <c r="AU126" s="488"/>
      <c r="AV126" s="488"/>
      <c r="AW126" s="488"/>
      <c r="AX126" s="488"/>
      <c r="AY126" s="488"/>
      <c r="AZ126" s="488"/>
      <c r="BA126" s="488"/>
      <c r="BB126" s="488"/>
      <c r="BC126" s="488"/>
      <c r="BD126" s="488"/>
      <c r="BE126" s="488"/>
      <c r="BF126" s="488"/>
      <c r="BG126" s="488"/>
    </row>
    <row r="127" spans="1:59" collapsed="1">
      <c r="A127" s="405">
        <f t="shared" si="17"/>
        <v>115</v>
      </c>
      <c r="B127" s="497"/>
      <c r="C127" s="498"/>
      <c r="D127" s="407"/>
      <c r="E127" s="407"/>
      <c r="F127" s="500" t="s">
        <v>525</v>
      </c>
      <c r="G127" s="417" t="s">
        <v>291</v>
      </c>
      <c r="H127" s="418">
        <v>52</v>
      </c>
      <c r="I127" s="418">
        <f>'СМР Приняты СК П7'!I127</f>
        <v>1.0860000000000001</v>
      </c>
      <c r="J127" s="429" t="s">
        <v>554</v>
      </c>
      <c r="K127" s="418" t="s">
        <v>291</v>
      </c>
      <c r="L127" s="418" t="s">
        <v>539</v>
      </c>
      <c r="M127" s="410"/>
      <c r="N127" s="410"/>
      <c r="O127" s="410"/>
      <c r="P127" s="410"/>
      <c r="Q127" s="410"/>
      <c r="R127" s="410"/>
      <c r="S127" s="410">
        <v>2</v>
      </c>
      <c r="T127" s="410"/>
      <c r="U127" s="410"/>
      <c r="V127" s="410"/>
      <c r="W127" s="410"/>
      <c r="X127" s="410"/>
      <c r="Y127" s="410"/>
      <c r="Z127" s="411">
        <f t="shared" si="18"/>
        <v>2</v>
      </c>
      <c r="AA127" s="412">
        <f t="shared" si="24"/>
        <v>0</v>
      </c>
      <c r="AB127" s="413">
        <f t="shared" si="23"/>
        <v>-2</v>
      </c>
      <c r="AC127" s="414"/>
      <c r="AD127" s="706">
        <f t="shared" si="19"/>
        <v>0</v>
      </c>
      <c r="AE127" s="474">
        <f t="shared" si="20"/>
        <v>0</v>
      </c>
      <c r="AF127" s="475">
        <f t="shared" si="21"/>
        <v>2</v>
      </c>
      <c r="AG127" s="487"/>
      <c r="AH127" s="488"/>
      <c r="AI127" s="488"/>
      <c r="AJ127" s="488"/>
      <c r="AK127" s="488"/>
      <c r="AL127" s="488"/>
      <c r="AM127" s="488"/>
      <c r="AN127" s="488"/>
      <c r="AO127" s="488"/>
      <c r="AP127" s="488"/>
      <c r="AQ127" s="488"/>
      <c r="AR127" s="488"/>
      <c r="AS127" s="488"/>
      <c r="AT127" s="488"/>
      <c r="AU127" s="488"/>
      <c r="AV127" s="488"/>
      <c r="AW127" s="488"/>
      <c r="AX127" s="488"/>
      <c r="AY127" s="488"/>
      <c r="AZ127" s="488"/>
      <c r="BA127" s="488"/>
      <c r="BB127" s="488"/>
      <c r="BC127" s="488"/>
      <c r="BD127" s="488"/>
      <c r="BE127" s="488"/>
      <c r="BF127" s="488"/>
      <c r="BG127" s="488"/>
    </row>
    <row r="128" spans="1:59" hidden="1" outlineLevel="1">
      <c r="A128" s="405">
        <f t="shared" si="17"/>
        <v>116</v>
      </c>
      <c r="B128" s="497"/>
      <c r="C128" s="498"/>
      <c r="D128" s="407"/>
      <c r="E128" s="407"/>
      <c r="F128" s="500"/>
      <c r="G128" s="417"/>
      <c r="H128" s="418"/>
      <c r="I128" s="418">
        <f>'СМР Приняты СК П7'!I128</f>
        <v>0</v>
      </c>
      <c r="J128" s="429" t="s">
        <v>555</v>
      </c>
      <c r="K128" s="418"/>
      <c r="L128" s="418">
        <v>48</v>
      </c>
      <c r="M128" s="410"/>
      <c r="N128" s="410"/>
      <c r="O128" s="410"/>
      <c r="P128" s="410"/>
      <c r="Q128" s="410"/>
      <c r="R128" s="410"/>
      <c r="S128" s="410">
        <v>48</v>
      </c>
      <c r="T128" s="410"/>
      <c r="U128" s="410"/>
      <c r="V128" s="410"/>
      <c r="W128" s="410"/>
      <c r="X128" s="410"/>
      <c r="Y128" s="410"/>
      <c r="Z128" s="411">
        <f t="shared" si="18"/>
        <v>48</v>
      </c>
      <c r="AA128" s="412">
        <f t="shared" si="2"/>
        <v>-48</v>
      </c>
      <c r="AB128" s="413">
        <f t="shared" si="23"/>
        <v>-48</v>
      </c>
      <c r="AC128" s="414"/>
      <c r="AD128" s="706">
        <f t="shared" si="19"/>
        <v>0</v>
      </c>
      <c r="AE128" s="474">
        <f t="shared" si="20"/>
        <v>0</v>
      </c>
      <c r="AF128" s="475">
        <f t="shared" si="21"/>
        <v>48</v>
      </c>
      <c r="AG128" s="487"/>
      <c r="AH128" s="488"/>
      <c r="AI128" s="488"/>
      <c r="AJ128" s="488"/>
      <c r="AK128" s="488"/>
      <c r="AL128" s="488"/>
      <c r="AM128" s="488"/>
      <c r="AN128" s="488"/>
      <c r="AO128" s="488"/>
      <c r="AP128" s="488"/>
      <c r="AQ128" s="488"/>
      <c r="AR128" s="488"/>
      <c r="AS128" s="488"/>
      <c r="AT128" s="488"/>
      <c r="AU128" s="488"/>
      <c r="AV128" s="488"/>
      <c r="AW128" s="488"/>
      <c r="AX128" s="488"/>
      <c r="AY128" s="488"/>
      <c r="AZ128" s="488"/>
      <c r="BA128" s="488"/>
      <c r="BB128" s="488"/>
      <c r="BC128" s="488"/>
      <c r="BD128" s="488"/>
      <c r="BE128" s="488"/>
      <c r="BF128" s="488"/>
      <c r="BG128" s="488"/>
    </row>
    <row r="129" spans="1:59">
      <c r="A129" s="405">
        <f t="shared" si="17"/>
        <v>117</v>
      </c>
      <c r="B129" s="497"/>
      <c r="C129" s="498"/>
      <c r="D129" s="407"/>
      <c r="E129" s="407"/>
      <c r="F129" s="500" t="s">
        <v>526</v>
      </c>
      <c r="G129" s="417" t="s">
        <v>291</v>
      </c>
      <c r="H129" s="418">
        <v>46</v>
      </c>
      <c r="I129" s="418">
        <f>'СМР Приняты СК П7'!I129</f>
        <v>0.23300000000000001</v>
      </c>
      <c r="J129" s="429"/>
      <c r="K129" s="418"/>
      <c r="L129" s="418"/>
      <c r="M129" s="410"/>
      <c r="N129" s="410"/>
      <c r="O129" s="410"/>
      <c r="P129" s="410"/>
      <c r="Q129" s="410"/>
      <c r="R129" s="410"/>
      <c r="S129" s="410"/>
      <c r="T129" s="410"/>
      <c r="U129" s="410"/>
      <c r="V129" s="410"/>
      <c r="W129" s="410"/>
      <c r="X129" s="410"/>
      <c r="Y129" s="410"/>
      <c r="Z129" s="411">
        <f t="shared" si="18"/>
        <v>0</v>
      </c>
      <c r="AA129" s="412">
        <f t="shared" si="2"/>
        <v>46</v>
      </c>
      <c r="AB129" s="413">
        <f t="shared" si="23"/>
        <v>0</v>
      </c>
      <c r="AC129" s="414"/>
      <c r="AD129" s="706">
        <f t="shared" si="19"/>
        <v>0</v>
      </c>
      <c r="AE129" s="474">
        <f t="shared" si="20"/>
        <v>0</v>
      </c>
      <c r="AF129" s="475">
        <f t="shared" si="21"/>
        <v>0</v>
      </c>
      <c r="AG129" s="487"/>
      <c r="AH129" s="488"/>
      <c r="AI129" s="488"/>
      <c r="AJ129" s="488"/>
      <c r="AK129" s="488"/>
      <c r="AL129" s="488"/>
      <c r="AM129" s="488"/>
      <c r="AN129" s="488"/>
      <c r="AO129" s="488"/>
      <c r="AP129" s="488"/>
      <c r="AQ129" s="488"/>
      <c r="AR129" s="488"/>
      <c r="AS129" s="488"/>
      <c r="AT129" s="488"/>
      <c r="AU129" s="488"/>
      <c r="AV129" s="488"/>
      <c r="AW129" s="488"/>
      <c r="AX129" s="488"/>
      <c r="AY129" s="488"/>
      <c r="AZ129" s="488"/>
      <c r="BA129" s="488"/>
      <c r="BB129" s="488"/>
      <c r="BC129" s="488"/>
      <c r="BD129" s="488"/>
      <c r="BE129" s="488"/>
      <c r="BF129" s="488"/>
      <c r="BG129" s="488"/>
    </row>
    <row r="130" spans="1:59">
      <c r="A130" s="405">
        <f t="shared" si="17"/>
        <v>118</v>
      </c>
      <c r="B130" s="497"/>
      <c r="C130" s="498"/>
      <c r="D130" s="407"/>
      <c r="E130" s="407"/>
      <c r="F130" s="500" t="s">
        <v>526</v>
      </c>
      <c r="G130" s="417" t="s">
        <v>291</v>
      </c>
      <c r="H130" s="418">
        <v>46</v>
      </c>
      <c r="I130" s="418">
        <f>'СМР Приняты СК П7'!I130</f>
        <v>0</v>
      </c>
      <c r="J130" s="429"/>
      <c r="K130" s="418"/>
      <c r="L130" s="418"/>
      <c r="M130" s="410"/>
      <c r="N130" s="410"/>
      <c r="O130" s="410"/>
      <c r="P130" s="410"/>
      <c r="Q130" s="410"/>
      <c r="R130" s="410"/>
      <c r="S130" s="410"/>
      <c r="T130" s="410"/>
      <c r="U130" s="410"/>
      <c r="V130" s="410"/>
      <c r="W130" s="410"/>
      <c r="X130" s="410"/>
      <c r="Y130" s="410"/>
      <c r="Z130" s="411">
        <f t="shared" si="18"/>
        <v>0</v>
      </c>
      <c r="AA130" s="412">
        <f t="shared" si="2"/>
        <v>46</v>
      </c>
      <c r="AB130" s="413">
        <f t="shared" si="23"/>
        <v>0</v>
      </c>
      <c r="AC130" s="414"/>
      <c r="AD130" s="706">
        <f t="shared" si="19"/>
        <v>0</v>
      </c>
      <c r="AE130" s="474">
        <f t="shared" si="20"/>
        <v>0</v>
      </c>
      <c r="AF130" s="475">
        <f t="shared" si="21"/>
        <v>0</v>
      </c>
      <c r="AG130" s="487"/>
      <c r="AH130" s="488"/>
      <c r="AI130" s="488"/>
      <c r="AJ130" s="488"/>
      <c r="AK130" s="488"/>
      <c r="AL130" s="488"/>
      <c r="AM130" s="488"/>
      <c r="AN130" s="488"/>
      <c r="AO130" s="488"/>
      <c r="AP130" s="488"/>
      <c r="AQ130" s="488"/>
      <c r="AR130" s="488"/>
      <c r="AS130" s="488"/>
      <c r="AT130" s="488"/>
      <c r="AU130" s="488"/>
      <c r="AV130" s="488"/>
      <c r="AW130" s="488"/>
      <c r="AX130" s="488"/>
      <c r="AY130" s="488"/>
      <c r="AZ130" s="488"/>
      <c r="BA130" s="488"/>
      <c r="BB130" s="488"/>
      <c r="BC130" s="488"/>
      <c r="BD130" s="488"/>
      <c r="BE130" s="488"/>
      <c r="BF130" s="488"/>
      <c r="BG130" s="488"/>
    </row>
    <row r="131" spans="1:59">
      <c r="A131" s="405">
        <f t="shared" si="17"/>
        <v>119</v>
      </c>
      <c r="B131" s="497"/>
      <c r="C131" s="498"/>
      <c r="D131" s="407"/>
      <c r="E131" s="407"/>
      <c r="F131" s="500" t="s">
        <v>527</v>
      </c>
      <c r="G131" s="417"/>
      <c r="H131" s="418"/>
      <c r="I131" s="418">
        <f>'СМР Приняты СК П7'!I131</f>
        <v>0</v>
      </c>
      <c r="J131" s="429"/>
      <c r="K131" s="418"/>
      <c r="L131" s="418"/>
      <c r="M131" s="410"/>
      <c r="N131" s="410"/>
      <c r="O131" s="410"/>
      <c r="P131" s="410"/>
      <c r="Q131" s="410"/>
      <c r="R131" s="410"/>
      <c r="S131" s="410"/>
      <c r="T131" s="410"/>
      <c r="U131" s="410"/>
      <c r="V131" s="410"/>
      <c r="W131" s="410"/>
      <c r="X131" s="410"/>
      <c r="Y131" s="410"/>
      <c r="Z131" s="411">
        <f t="shared" si="18"/>
        <v>0</v>
      </c>
      <c r="AA131" s="412">
        <f t="shared" si="2"/>
        <v>0</v>
      </c>
      <c r="AB131" s="413">
        <f t="shared" si="23"/>
        <v>0</v>
      </c>
      <c r="AC131" s="414"/>
      <c r="AD131" s="706">
        <f t="shared" si="19"/>
        <v>0</v>
      </c>
      <c r="AE131" s="474">
        <f t="shared" si="20"/>
        <v>0</v>
      </c>
      <c r="AF131" s="475">
        <f t="shared" si="21"/>
        <v>0</v>
      </c>
      <c r="AG131" s="487"/>
      <c r="AH131" s="488"/>
      <c r="AI131" s="488"/>
      <c r="AJ131" s="488"/>
      <c r="AK131" s="488"/>
      <c r="AL131" s="488"/>
      <c r="AM131" s="488"/>
      <c r="AN131" s="488"/>
      <c r="AO131" s="488"/>
      <c r="AP131" s="488"/>
      <c r="AQ131" s="488"/>
      <c r="AR131" s="488"/>
      <c r="AS131" s="488"/>
      <c r="AT131" s="488"/>
      <c r="AU131" s="488"/>
      <c r="AV131" s="488"/>
      <c r="AW131" s="488"/>
      <c r="AX131" s="488"/>
      <c r="AY131" s="488"/>
      <c r="AZ131" s="488"/>
      <c r="BA131" s="488"/>
      <c r="BB131" s="488"/>
      <c r="BC131" s="488"/>
      <c r="BD131" s="488"/>
      <c r="BE131" s="488"/>
      <c r="BF131" s="488"/>
      <c r="BG131" s="488"/>
    </row>
    <row r="132" spans="1:59">
      <c r="A132" s="405">
        <f t="shared" si="17"/>
        <v>120</v>
      </c>
      <c r="B132" s="497"/>
      <c r="C132" s="498"/>
      <c r="D132" s="407"/>
      <c r="E132" s="407"/>
      <c r="F132" s="500" t="s">
        <v>528</v>
      </c>
      <c r="G132" s="417"/>
      <c r="H132" s="418">
        <v>4.4000000000000004</v>
      </c>
      <c r="I132" s="418">
        <f>'СМР Приняты СК П7'!I132</f>
        <v>2.806</v>
      </c>
      <c r="J132" s="429" t="s">
        <v>527</v>
      </c>
      <c r="K132" s="418" t="s">
        <v>289</v>
      </c>
      <c r="L132" s="418">
        <v>1</v>
      </c>
      <c r="M132" s="410"/>
      <c r="N132" s="410"/>
      <c r="O132" s="410"/>
      <c r="P132" s="410"/>
      <c r="Q132" s="410"/>
      <c r="R132" s="410"/>
      <c r="S132" s="410"/>
      <c r="T132" s="410"/>
      <c r="U132" s="410"/>
      <c r="V132" s="410">
        <v>1</v>
      </c>
      <c r="W132" s="410"/>
      <c r="X132" s="410"/>
      <c r="Y132" s="410"/>
      <c r="Z132" s="411">
        <f t="shared" si="18"/>
        <v>1</v>
      </c>
      <c r="AA132" s="412">
        <f t="shared" si="2"/>
        <v>3.4000000000000004</v>
      </c>
      <c r="AB132" s="413">
        <f t="shared" si="23"/>
        <v>-1</v>
      </c>
      <c r="AC132" s="414"/>
      <c r="AD132" s="706">
        <f t="shared" si="19"/>
        <v>0</v>
      </c>
      <c r="AE132" s="474">
        <f t="shared" si="20"/>
        <v>0</v>
      </c>
      <c r="AF132" s="475">
        <f t="shared" si="21"/>
        <v>1</v>
      </c>
      <c r="AG132" s="487"/>
      <c r="AH132" s="488"/>
      <c r="AI132" s="488"/>
      <c r="AJ132" s="488"/>
      <c r="AK132" s="488"/>
      <c r="AL132" s="488"/>
      <c r="AM132" s="488"/>
      <c r="AN132" s="488"/>
      <c r="AO132" s="488"/>
      <c r="AP132" s="488"/>
      <c r="AQ132" s="488"/>
      <c r="AR132" s="488"/>
      <c r="AS132" s="488"/>
      <c r="AT132" s="488"/>
      <c r="AU132" s="488"/>
      <c r="AV132" s="488"/>
      <c r="AW132" s="488"/>
      <c r="AX132" s="488"/>
      <c r="AY132" s="488"/>
      <c r="AZ132" s="488"/>
      <c r="BA132" s="488"/>
      <c r="BB132" s="488"/>
      <c r="BC132" s="488"/>
      <c r="BD132" s="488"/>
      <c r="BE132" s="488"/>
      <c r="BF132" s="488"/>
      <c r="BG132" s="488"/>
    </row>
    <row r="133" spans="1:59" ht="30">
      <c r="A133" s="405">
        <f t="shared" si="17"/>
        <v>121</v>
      </c>
      <c r="B133" s="497" t="s">
        <v>81</v>
      </c>
      <c r="C133" s="498" t="s">
        <v>82</v>
      </c>
      <c r="D133" s="407" t="s">
        <v>291</v>
      </c>
      <c r="E133" s="407">
        <v>58.6</v>
      </c>
      <c r="F133" s="499" t="s">
        <v>82</v>
      </c>
      <c r="G133" s="409" t="s">
        <v>291</v>
      </c>
      <c r="H133" s="410">
        <v>58.6</v>
      </c>
      <c r="I133" s="410">
        <f>'СМР Приняты СК П7'!I133</f>
        <v>1.0860000000000001</v>
      </c>
      <c r="J133" s="410"/>
      <c r="K133" s="410" t="s">
        <v>291</v>
      </c>
      <c r="L133" s="410">
        <v>4.4000000000000004</v>
      </c>
      <c r="M133" s="410"/>
      <c r="N133" s="410"/>
      <c r="O133" s="410"/>
      <c r="P133" s="410"/>
      <c r="Q133" s="410"/>
      <c r="R133" s="410"/>
      <c r="S133" s="410"/>
      <c r="T133" s="410">
        <v>4.4000000000000004</v>
      </c>
      <c r="U133" s="410"/>
      <c r="V133" s="410"/>
      <c r="W133" s="410"/>
      <c r="X133" s="410"/>
      <c r="Y133" s="410"/>
      <c r="Z133" s="411">
        <f t="shared" si="18"/>
        <v>4.4000000000000004</v>
      </c>
      <c r="AA133" s="412">
        <f t="shared" si="2"/>
        <v>54.2</v>
      </c>
      <c r="AB133" s="413">
        <f t="shared" si="23"/>
        <v>54.2</v>
      </c>
      <c r="AC133" s="414"/>
      <c r="AD133" s="706">
        <f t="shared" si="19"/>
        <v>0</v>
      </c>
      <c r="AE133" s="474">
        <f t="shared" si="20"/>
        <v>0</v>
      </c>
      <c r="AF133" s="475">
        <f t="shared" si="21"/>
        <v>4.4000000000000004</v>
      </c>
      <c r="AG133" s="487"/>
      <c r="AH133" s="488"/>
      <c r="AI133" s="488"/>
      <c r="AJ133" s="488"/>
      <c r="AK133" s="488"/>
      <c r="AL133" s="488"/>
      <c r="AM133" s="488"/>
      <c r="AN133" s="488"/>
      <c r="AO133" s="488"/>
      <c r="AP133" s="488"/>
      <c r="AQ133" s="488"/>
      <c r="AR133" s="488"/>
      <c r="AS133" s="488"/>
      <c r="AT133" s="488"/>
      <c r="AU133" s="488"/>
      <c r="AV133" s="488"/>
      <c r="AW133" s="488"/>
      <c r="AX133" s="488"/>
      <c r="AY133" s="488"/>
      <c r="AZ133" s="488"/>
      <c r="BA133" s="488"/>
      <c r="BB133" s="488"/>
      <c r="BC133" s="488"/>
      <c r="BD133" s="488"/>
      <c r="BE133" s="488"/>
      <c r="BF133" s="488"/>
      <c r="BG133" s="488"/>
    </row>
    <row r="134" spans="1:59" ht="45">
      <c r="A134" s="405">
        <f t="shared" si="17"/>
        <v>122</v>
      </c>
      <c r="B134" s="497" t="s">
        <v>83</v>
      </c>
      <c r="C134" s="498" t="s">
        <v>84</v>
      </c>
      <c r="D134" s="407" t="s">
        <v>291</v>
      </c>
      <c r="E134" s="407">
        <v>0</v>
      </c>
      <c r="F134" s="499" t="s">
        <v>84</v>
      </c>
      <c r="G134" s="409" t="s">
        <v>291</v>
      </c>
      <c r="H134" s="410">
        <v>0</v>
      </c>
      <c r="I134" s="410">
        <f>'СМР Приняты СК П7'!I134</f>
        <v>2.4289999999999998</v>
      </c>
      <c r="J134" s="410"/>
      <c r="K134" s="410" t="s">
        <v>291</v>
      </c>
      <c r="L134" s="410"/>
      <c r="M134" s="410"/>
      <c r="N134" s="410"/>
      <c r="O134" s="410"/>
      <c r="P134" s="410"/>
      <c r="Q134" s="410"/>
      <c r="R134" s="410">
        <v>50</v>
      </c>
      <c r="S134" s="410"/>
      <c r="T134" s="410"/>
      <c r="U134" s="410"/>
      <c r="V134" s="410"/>
      <c r="W134" s="410"/>
      <c r="X134" s="410"/>
      <c r="Y134" s="410"/>
      <c r="Z134" s="411">
        <f t="shared" si="18"/>
        <v>50</v>
      </c>
      <c r="AA134" s="412">
        <f t="shared" si="2"/>
        <v>-50</v>
      </c>
      <c r="AB134" s="413">
        <f t="shared" si="23"/>
        <v>-50</v>
      </c>
      <c r="AC134" s="414"/>
      <c r="AD134" s="706">
        <f t="shared" si="19"/>
        <v>0</v>
      </c>
      <c r="AE134" s="474">
        <f t="shared" si="20"/>
        <v>0</v>
      </c>
      <c r="AF134" s="475">
        <f t="shared" si="21"/>
        <v>50</v>
      </c>
      <c r="AG134" s="487"/>
      <c r="AH134" s="488"/>
      <c r="AI134" s="488"/>
      <c r="AJ134" s="488"/>
      <c r="AK134" s="488"/>
      <c r="AL134" s="488"/>
      <c r="AM134" s="488"/>
      <c r="AN134" s="488"/>
      <c r="AO134" s="488"/>
      <c r="AP134" s="488"/>
      <c r="AQ134" s="488"/>
      <c r="AR134" s="488"/>
      <c r="AS134" s="488"/>
      <c r="AT134" s="488"/>
      <c r="AU134" s="488"/>
      <c r="AV134" s="488"/>
      <c r="AW134" s="488"/>
      <c r="AX134" s="488"/>
      <c r="AY134" s="488"/>
      <c r="AZ134" s="488"/>
      <c r="BA134" s="488"/>
      <c r="BB134" s="488"/>
      <c r="BC134" s="488"/>
      <c r="BD134" s="488"/>
      <c r="BE134" s="488"/>
      <c r="BF134" s="488"/>
      <c r="BG134" s="488"/>
    </row>
    <row r="135" spans="1:59" ht="30">
      <c r="A135" s="405">
        <f t="shared" si="17"/>
        <v>123</v>
      </c>
      <c r="B135" s="497" t="s">
        <v>85</v>
      </c>
      <c r="C135" s="498" t="s">
        <v>86</v>
      </c>
      <c r="D135" s="407" t="s">
        <v>294</v>
      </c>
      <c r="E135" s="407">
        <v>2</v>
      </c>
      <c r="F135" s="499" t="s">
        <v>86</v>
      </c>
      <c r="G135" s="409" t="s">
        <v>294</v>
      </c>
      <c r="H135" s="410">
        <v>2</v>
      </c>
      <c r="I135" s="410">
        <f>'СМР Приняты СК П7'!I135</f>
        <v>36.869</v>
      </c>
      <c r="J135" s="410"/>
      <c r="K135" s="410" t="s">
        <v>294</v>
      </c>
      <c r="L135" s="410"/>
      <c r="M135" s="410"/>
      <c r="N135" s="410"/>
      <c r="O135" s="410"/>
      <c r="P135" s="410"/>
      <c r="Q135" s="410"/>
      <c r="R135" s="410"/>
      <c r="S135" s="410"/>
      <c r="T135" s="410"/>
      <c r="U135" s="410"/>
      <c r="V135" s="410"/>
      <c r="W135" s="410"/>
      <c r="X135" s="410"/>
      <c r="Y135" s="410"/>
      <c r="Z135" s="411">
        <f t="shared" si="18"/>
        <v>0</v>
      </c>
      <c r="AA135" s="412">
        <f t="shared" si="2"/>
        <v>2</v>
      </c>
      <c r="AB135" s="413">
        <f t="shared" si="23"/>
        <v>2</v>
      </c>
      <c r="AC135" s="414"/>
      <c r="AD135" s="706">
        <f t="shared" si="19"/>
        <v>0</v>
      </c>
      <c r="AE135" s="474">
        <f t="shared" si="20"/>
        <v>0</v>
      </c>
      <c r="AF135" s="475">
        <f t="shared" si="21"/>
        <v>0</v>
      </c>
      <c r="AG135" s="487"/>
      <c r="AH135" s="488"/>
      <c r="AI135" s="488"/>
      <c r="AJ135" s="488"/>
      <c r="AK135" s="488"/>
      <c r="AL135" s="488"/>
      <c r="AM135" s="488"/>
      <c r="AN135" s="488"/>
      <c r="AO135" s="488"/>
      <c r="AP135" s="488"/>
      <c r="AQ135" s="488"/>
      <c r="AR135" s="488"/>
      <c r="AS135" s="488"/>
      <c r="AT135" s="488"/>
      <c r="AU135" s="488"/>
      <c r="AV135" s="488"/>
      <c r="AW135" s="488"/>
      <c r="AX135" s="488"/>
      <c r="AY135" s="488"/>
      <c r="AZ135" s="488"/>
      <c r="BA135" s="488"/>
      <c r="BB135" s="488"/>
      <c r="BC135" s="488"/>
      <c r="BD135" s="488"/>
      <c r="BE135" s="488"/>
      <c r="BF135" s="488"/>
      <c r="BG135" s="488"/>
    </row>
    <row r="136" spans="1:59" ht="45">
      <c r="A136" s="405">
        <f t="shared" si="17"/>
        <v>124</v>
      </c>
      <c r="B136" s="497" t="s">
        <v>87</v>
      </c>
      <c r="C136" s="498" t="s">
        <v>88</v>
      </c>
      <c r="D136" s="407" t="s">
        <v>291</v>
      </c>
      <c r="E136" s="407">
        <v>44</v>
      </c>
      <c r="F136" s="499" t="s">
        <v>88</v>
      </c>
      <c r="G136" s="409" t="s">
        <v>291</v>
      </c>
      <c r="H136" s="410">
        <v>44</v>
      </c>
      <c r="I136" s="410">
        <f>'СМР Приняты СК П7'!I136</f>
        <v>3.6749999999999998</v>
      </c>
      <c r="J136" s="410"/>
      <c r="K136" s="410" t="s">
        <v>291</v>
      </c>
      <c r="L136" s="410"/>
      <c r="M136" s="410"/>
      <c r="N136" s="410"/>
      <c r="O136" s="410"/>
      <c r="P136" s="410"/>
      <c r="Q136" s="410"/>
      <c r="R136" s="410">
        <v>1</v>
      </c>
      <c r="S136" s="410"/>
      <c r="T136" s="410"/>
      <c r="U136" s="410"/>
      <c r="V136" s="410"/>
      <c r="W136" s="410"/>
      <c r="X136" s="410"/>
      <c r="Y136" s="410"/>
      <c r="Z136" s="411">
        <f t="shared" si="18"/>
        <v>1</v>
      </c>
      <c r="AA136" s="412">
        <f t="shared" si="2"/>
        <v>43</v>
      </c>
      <c r="AB136" s="413">
        <f t="shared" si="23"/>
        <v>43</v>
      </c>
      <c r="AC136" s="414"/>
      <c r="AD136" s="706">
        <f t="shared" si="19"/>
        <v>0</v>
      </c>
      <c r="AE136" s="474">
        <f t="shared" si="20"/>
        <v>0</v>
      </c>
      <c r="AF136" s="475">
        <f t="shared" si="21"/>
        <v>1</v>
      </c>
      <c r="AG136" s="487"/>
      <c r="AH136" s="488"/>
      <c r="AI136" s="488"/>
      <c r="AJ136" s="488"/>
      <c r="AK136" s="488"/>
      <c r="AL136" s="488"/>
      <c r="AM136" s="488"/>
      <c r="AN136" s="488"/>
      <c r="AO136" s="488"/>
      <c r="AP136" s="488"/>
      <c r="AQ136" s="488"/>
      <c r="AR136" s="488"/>
      <c r="AS136" s="488"/>
      <c r="AT136" s="488"/>
      <c r="AU136" s="488"/>
      <c r="AV136" s="488"/>
      <c r="AW136" s="488"/>
      <c r="AX136" s="488"/>
      <c r="AY136" s="488"/>
      <c r="AZ136" s="488"/>
      <c r="BA136" s="488"/>
      <c r="BB136" s="488"/>
      <c r="BC136" s="488"/>
      <c r="BD136" s="488"/>
      <c r="BE136" s="488"/>
      <c r="BF136" s="488"/>
      <c r="BG136" s="488"/>
    </row>
    <row r="137" spans="1:59" ht="30">
      <c r="A137" s="405">
        <f t="shared" si="17"/>
        <v>125</v>
      </c>
      <c r="B137" s="497" t="s">
        <v>89</v>
      </c>
      <c r="C137" s="498" t="s">
        <v>90</v>
      </c>
      <c r="D137" s="407" t="s">
        <v>291</v>
      </c>
      <c r="E137" s="407">
        <v>44</v>
      </c>
      <c r="F137" s="499" t="s">
        <v>90</v>
      </c>
      <c r="G137" s="409" t="s">
        <v>291</v>
      </c>
      <c r="H137" s="410">
        <v>44</v>
      </c>
      <c r="I137" s="410">
        <f>'СМР Приняты СК П7'!I137</f>
        <v>1.2529999999999999</v>
      </c>
      <c r="J137" s="410"/>
      <c r="K137" s="410" t="s">
        <v>291</v>
      </c>
      <c r="L137" s="410"/>
      <c r="M137" s="410"/>
      <c r="N137" s="410"/>
      <c r="O137" s="410"/>
      <c r="P137" s="410"/>
      <c r="Q137" s="410"/>
      <c r="R137" s="410">
        <v>44</v>
      </c>
      <c r="S137" s="410"/>
      <c r="T137" s="410"/>
      <c r="U137" s="410"/>
      <c r="V137" s="410"/>
      <c r="W137" s="410"/>
      <c r="X137" s="410"/>
      <c r="Y137" s="410"/>
      <c r="Z137" s="411">
        <f t="shared" si="18"/>
        <v>44</v>
      </c>
      <c r="AA137" s="412">
        <f t="shared" si="2"/>
        <v>0</v>
      </c>
      <c r="AB137" s="413">
        <f t="shared" si="23"/>
        <v>0</v>
      </c>
      <c r="AC137" s="414"/>
      <c r="AD137" s="706">
        <f t="shared" si="19"/>
        <v>0</v>
      </c>
      <c r="AE137" s="474">
        <f t="shared" si="20"/>
        <v>0</v>
      </c>
      <c r="AF137" s="475">
        <f t="shared" si="21"/>
        <v>44</v>
      </c>
      <c r="AG137" s="487"/>
      <c r="AH137" s="488"/>
      <c r="AI137" s="488"/>
      <c r="AJ137" s="488"/>
      <c r="AK137" s="488"/>
      <c r="AL137" s="488"/>
      <c r="AM137" s="488"/>
      <c r="AN137" s="488"/>
      <c r="AO137" s="488"/>
      <c r="AP137" s="488"/>
      <c r="AQ137" s="488"/>
      <c r="AR137" s="488"/>
      <c r="AS137" s="488"/>
      <c r="AT137" s="488"/>
      <c r="AU137" s="488"/>
      <c r="AV137" s="488"/>
      <c r="AW137" s="488"/>
      <c r="AX137" s="488"/>
      <c r="AY137" s="488"/>
      <c r="AZ137" s="488"/>
      <c r="BA137" s="488"/>
      <c r="BB137" s="488"/>
      <c r="BC137" s="488"/>
      <c r="BD137" s="488"/>
      <c r="BE137" s="488"/>
      <c r="BF137" s="488"/>
      <c r="BG137" s="488"/>
    </row>
    <row r="138" spans="1:59">
      <c r="A138" s="405">
        <f t="shared" si="17"/>
        <v>126</v>
      </c>
      <c r="B138" s="497" t="s">
        <v>91</v>
      </c>
      <c r="C138" s="498" t="s">
        <v>92</v>
      </c>
      <c r="D138" s="407" t="s">
        <v>295</v>
      </c>
      <c r="E138" s="407">
        <v>2</v>
      </c>
      <c r="F138" s="499" t="s">
        <v>92</v>
      </c>
      <c r="G138" s="409" t="s">
        <v>295</v>
      </c>
      <c r="H138" s="410">
        <v>2</v>
      </c>
      <c r="I138" s="410">
        <f>'СМР Приняты СК П7'!I138</f>
        <v>8.2390000000000008</v>
      </c>
      <c r="J138" s="410"/>
      <c r="K138" s="410" t="s">
        <v>295</v>
      </c>
      <c r="L138" s="410"/>
      <c r="M138" s="410"/>
      <c r="N138" s="410"/>
      <c r="O138" s="410"/>
      <c r="P138" s="410"/>
      <c r="Q138" s="410"/>
      <c r="R138" s="410">
        <v>44</v>
      </c>
      <c r="S138" s="410"/>
      <c r="T138" s="410"/>
      <c r="U138" s="410"/>
      <c r="V138" s="410"/>
      <c r="W138" s="410"/>
      <c r="X138" s="410"/>
      <c r="Y138" s="410"/>
      <c r="Z138" s="411">
        <f t="shared" si="18"/>
        <v>44</v>
      </c>
      <c r="AA138" s="412">
        <f t="shared" si="2"/>
        <v>-42</v>
      </c>
      <c r="AB138" s="413">
        <f t="shared" si="23"/>
        <v>-42</v>
      </c>
      <c r="AC138" s="414"/>
      <c r="AD138" s="706">
        <f t="shared" si="19"/>
        <v>0</v>
      </c>
      <c r="AE138" s="474">
        <f t="shared" si="20"/>
        <v>0</v>
      </c>
      <c r="AF138" s="475">
        <f t="shared" si="21"/>
        <v>44</v>
      </c>
      <c r="AG138" s="487"/>
      <c r="AH138" s="488"/>
      <c r="AI138" s="488"/>
      <c r="AJ138" s="488"/>
      <c r="AK138" s="488"/>
      <c r="AL138" s="488"/>
      <c r="AM138" s="488"/>
      <c r="AN138" s="488"/>
      <c r="AO138" s="488"/>
      <c r="AP138" s="488"/>
      <c r="AQ138" s="488"/>
      <c r="AR138" s="488"/>
      <c r="AS138" s="488"/>
      <c r="AT138" s="488"/>
      <c r="AU138" s="488"/>
      <c r="AV138" s="488"/>
      <c r="AW138" s="488"/>
      <c r="AX138" s="488"/>
      <c r="AY138" s="488"/>
      <c r="AZ138" s="488"/>
      <c r="BA138" s="488"/>
      <c r="BB138" s="488"/>
      <c r="BC138" s="488"/>
      <c r="BD138" s="488"/>
      <c r="BE138" s="488"/>
      <c r="BF138" s="488"/>
      <c r="BG138" s="488"/>
    </row>
    <row r="139" spans="1:59" ht="30">
      <c r="A139" s="405">
        <f t="shared" si="17"/>
        <v>127</v>
      </c>
      <c r="B139" s="497" t="s">
        <v>93</v>
      </c>
      <c r="C139" s="498" t="s">
        <v>94</v>
      </c>
      <c r="D139" s="407" t="s">
        <v>296</v>
      </c>
      <c r="E139" s="407">
        <v>4</v>
      </c>
      <c r="F139" s="499" t="s">
        <v>94</v>
      </c>
      <c r="G139" s="409" t="s">
        <v>296</v>
      </c>
      <c r="H139" s="410">
        <v>4</v>
      </c>
      <c r="I139" s="410">
        <f>'СМР Приняты СК П7'!I139</f>
        <v>1.054</v>
      </c>
      <c r="J139" s="410"/>
      <c r="K139" s="410" t="s">
        <v>296</v>
      </c>
      <c r="L139" s="410"/>
      <c r="M139" s="410"/>
      <c r="N139" s="410"/>
      <c r="O139" s="410"/>
      <c r="P139" s="410"/>
      <c r="Q139" s="410"/>
      <c r="R139" s="410">
        <v>2</v>
      </c>
      <c r="S139" s="410"/>
      <c r="T139" s="410"/>
      <c r="U139" s="410"/>
      <c r="V139" s="410"/>
      <c r="W139" s="410"/>
      <c r="X139" s="410"/>
      <c r="Y139" s="410"/>
      <c r="Z139" s="411">
        <f t="shared" si="18"/>
        <v>2</v>
      </c>
      <c r="AA139" s="412">
        <f t="shared" ref="AA139:AA211" si="25">H139-Z139</f>
        <v>2</v>
      </c>
      <c r="AB139" s="413">
        <f t="shared" si="23"/>
        <v>2</v>
      </c>
      <c r="AC139" s="414"/>
      <c r="AD139" s="706">
        <f t="shared" si="19"/>
        <v>0</v>
      </c>
      <c r="AE139" s="474">
        <f t="shared" si="20"/>
        <v>0</v>
      </c>
      <c r="AF139" s="475">
        <f t="shared" si="21"/>
        <v>2</v>
      </c>
      <c r="AG139" s="487"/>
      <c r="AH139" s="488"/>
      <c r="AI139" s="488"/>
      <c r="AJ139" s="488"/>
      <c r="AK139" s="488"/>
      <c r="AL139" s="488"/>
      <c r="AM139" s="488"/>
      <c r="AN139" s="488"/>
      <c r="AO139" s="488"/>
      <c r="AP139" s="488"/>
      <c r="AQ139" s="488"/>
      <c r="AR139" s="488"/>
      <c r="AS139" s="488"/>
      <c r="AT139" s="488"/>
      <c r="AU139" s="488"/>
      <c r="AV139" s="488"/>
      <c r="AW139" s="488"/>
      <c r="AX139" s="488"/>
      <c r="AY139" s="488"/>
      <c r="AZ139" s="488"/>
      <c r="BA139" s="488"/>
      <c r="BB139" s="488"/>
      <c r="BC139" s="488"/>
      <c r="BD139" s="488"/>
      <c r="BE139" s="488"/>
      <c r="BF139" s="488"/>
      <c r="BG139" s="488"/>
    </row>
    <row r="140" spans="1:59">
      <c r="A140" s="405">
        <f t="shared" si="17"/>
        <v>128</v>
      </c>
      <c r="B140" s="497" t="s">
        <v>95</v>
      </c>
      <c r="C140" s="498" t="s">
        <v>96</v>
      </c>
      <c r="D140" s="407" t="s">
        <v>289</v>
      </c>
      <c r="E140" s="407">
        <v>0.09</v>
      </c>
      <c r="F140" s="499" t="s">
        <v>96</v>
      </c>
      <c r="G140" s="409" t="s">
        <v>289</v>
      </c>
      <c r="H140" s="410">
        <v>0.09</v>
      </c>
      <c r="I140" s="410">
        <f>'СМР Приняты СК П7'!I140</f>
        <v>8.6159999999999997</v>
      </c>
      <c r="J140" s="410"/>
      <c r="K140" s="410" t="s">
        <v>289</v>
      </c>
      <c r="L140" s="410"/>
      <c r="M140" s="410"/>
      <c r="N140" s="410"/>
      <c r="O140" s="410"/>
      <c r="P140" s="410"/>
      <c r="Q140" s="410"/>
      <c r="R140" s="410">
        <v>4</v>
      </c>
      <c r="S140" s="410"/>
      <c r="T140" s="410"/>
      <c r="U140" s="410"/>
      <c r="V140" s="410"/>
      <c r="W140" s="410"/>
      <c r="X140" s="410"/>
      <c r="Y140" s="410"/>
      <c r="Z140" s="411">
        <f t="shared" si="18"/>
        <v>4</v>
      </c>
      <c r="AA140" s="412">
        <f t="shared" si="25"/>
        <v>-3.91</v>
      </c>
      <c r="AB140" s="413">
        <f t="shared" si="23"/>
        <v>-3.91</v>
      </c>
      <c r="AC140" s="414"/>
      <c r="AD140" s="706">
        <f t="shared" si="19"/>
        <v>0</v>
      </c>
      <c r="AE140" s="474">
        <f t="shared" si="20"/>
        <v>0</v>
      </c>
      <c r="AF140" s="475">
        <f t="shared" si="21"/>
        <v>4</v>
      </c>
      <c r="AG140" s="487"/>
      <c r="AH140" s="488"/>
      <c r="AI140" s="488"/>
      <c r="AJ140" s="488"/>
      <c r="AK140" s="488"/>
      <c r="AL140" s="488"/>
      <c r="AM140" s="488"/>
      <c r="AN140" s="488"/>
      <c r="AO140" s="488"/>
      <c r="AP140" s="488"/>
      <c r="AQ140" s="488"/>
      <c r="AR140" s="488"/>
      <c r="AS140" s="488"/>
      <c r="AT140" s="488"/>
      <c r="AU140" s="488"/>
      <c r="AV140" s="488"/>
      <c r="AW140" s="488"/>
      <c r="AX140" s="488"/>
      <c r="AY140" s="488"/>
      <c r="AZ140" s="488"/>
      <c r="BA140" s="488"/>
      <c r="BB140" s="488"/>
      <c r="BC140" s="488"/>
      <c r="BD140" s="488"/>
      <c r="BE140" s="488"/>
      <c r="BF140" s="488"/>
      <c r="BG140" s="488"/>
    </row>
    <row r="141" spans="1:59">
      <c r="A141" s="405">
        <f t="shared" si="17"/>
        <v>129</v>
      </c>
      <c r="B141" s="497" t="s">
        <v>74</v>
      </c>
      <c r="C141" s="498" t="s">
        <v>75</v>
      </c>
      <c r="D141" s="407" t="s">
        <v>293</v>
      </c>
      <c r="E141" s="407">
        <v>16.96</v>
      </c>
      <c r="F141" s="499" t="s">
        <v>75</v>
      </c>
      <c r="G141" s="409" t="s">
        <v>293</v>
      </c>
      <c r="H141" s="410">
        <v>16.96</v>
      </c>
      <c r="I141" s="410">
        <f>'СМР Приняты СК П7'!I141</f>
        <v>0.28000000000000003</v>
      </c>
      <c r="J141" s="410"/>
      <c r="K141" s="410" t="s">
        <v>293</v>
      </c>
      <c r="L141" s="410"/>
      <c r="M141" s="410"/>
      <c r="N141" s="410"/>
      <c r="O141" s="410"/>
      <c r="P141" s="410"/>
      <c r="Q141" s="410"/>
      <c r="R141" s="410">
        <v>0.09</v>
      </c>
      <c r="S141" s="410"/>
      <c r="T141" s="410"/>
      <c r="U141" s="410"/>
      <c r="V141" s="410"/>
      <c r="W141" s="410"/>
      <c r="X141" s="410"/>
      <c r="Y141" s="410"/>
      <c r="Z141" s="411">
        <f t="shared" si="18"/>
        <v>0.09</v>
      </c>
      <c r="AA141" s="412">
        <f t="shared" si="25"/>
        <v>16.87</v>
      </c>
      <c r="AB141" s="413">
        <f t="shared" si="23"/>
        <v>16.87</v>
      </c>
      <c r="AC141" s="414"/>
      <c r="AD141" s="706">
        <f t="shared" si="19"/>
        <v>0</v>
      </c>
      <c r="AE141" s="474">
        <f t="shared" si="20"/>
        <v>0</v>
      </c>
      <c r="AF141" s="475">
        <f t="shared" si="21"/>
        <v>0.09</v>
      </c>
      <c r="AG141" s="487"/>
      <c r="AH141" s="488"/>
      <c r="AI141" s="488"/>
      <c r="AJ141" s="488"/>
      <c r="AK141" s="488"/>
      <c r="AL141" s="488"/>
      <c r="AM141" s="488"/>
      <c r="AN141" s="488"/>
      <c r="AO141" s="488"/>
      <c r="AP141" s="488"/>
      <c r="AQ141" s="488"/>
      <c r="AR141" s="488"/>
      <c r="AS141" s="488"/>
      <c r="AT141" s="488"/>
      <c r="AU141" s="488"/>
      <c r="AV141" s="488"/>
      <c r="AW141" s="488"/>
      <c r="AX141" s="488"/>
      <c r="AY141" s="488"/>
      <c r="AZ141" s="488"/>
      <c r="BA141" s="488"/>
      <c r="BB141" s="488"/>
      <c r="BC141" s="488"/>
      <c r="BD141" s="488"/>
      <c r="BE141" s="488"/>
      <c r="BF141" s="488"/>
      <c r="BG141" s="488"/>
    </row>
    <row r="142" spans="1:59" s="65" customFormat="1">
      <c r="A142" s="397">
        <f t="shared" si="17"/>
        <v>130</v>
      </c>
      <c r="B142" s="501"/>
      <c r="C142" s="502" t="s">
        <v>97</v>
      </c>
      <c r="D142" s="423"/>
      <c r="E142" s="423"/>
      <c r="F142" s="503" t="s">
        <v>97</v>
      </c>
      <c r="G142" s="424"/>
      <c r="H142" s="425"/>
      <c r="I142" s="425"/>
      <c r="J142" s="425"/>
      <c r="K142" s="425"/>
      <c r="L142" s="425"/>
      <c r="M142" s="425"/>
      <c r="N142" s="425"/>
      <c r="O142" s="425"/>
      <c r="P142" s="425"/>
      <c r="Q142" s="425"/>
      <c r="R142" s="425">
        <v>16.96</v>
      </c>
      <c r="S142" s="425"/>
      <c r="T142" s="425"/>
      <c r="U142" s="425"/>
      <c r="V142" s="425"/>
      <c r="W142" s="425"/>
      <c r="X142" s="425"/>
      <c r="Y142" s="425"/>
      <c r="Z142" s="426"/>
      <c r="AA142" s="427"/>
      <c r="AB142" s="424"/>
      <c r="AC142" s="428"/>
      <c r="AD142" s="708"/>
      <c r="AE142" s="476"/>
      <c r="AF142" s="477"/>
      <c r="AG142" s="485"/>
      <c r="AH142" s="486"/>
      <c r="AI142" s="486"/>
      <c r="AJ142" s="486"/>
      <c r="AK142" s="486"/>
      <c r="AL142" s="486"/>
      <c r="AM142" s="486"/>
      <c r="AN142" s="486"/>
      <c r="AO142" s="486"/>
      <c r="AP142" s="486"/>
      <c r="AQ142" s="486"/>
      <c r="AR142" s="486"/>
      <c r="AS142" s="486"/>
      <c r="AT142" s="486"/>
      <c r="AU142" s="486"/>
      <c r="AV142" s="486"/>
      <c r="AW142" s="486"/>
      <c r="AX142" s="486"/>
      <c r="AY142" s="486"/>
      <c r="AZ142" s="486"/>
      <c r="BA142" s="486"/>
      <c r="BB142" s="486"/>
      <c r="BC142" s="486"/>
      <c r="BD142" s="486"/>
      <c r="BE142" s="486"/>
      <c r="BF142" s="486"/>
      <c r="BG142" s="486"/>
    </row>
    <row r="143" spans="1:59" s="65" customFormat="1" ht="30">
      <c r="A143" s="397">
        <f t="shared" ref="A143:A206" si="26">A142+1</f>
        <v>131</v>
      </c>
      <c r="B143" s="501"/>
      <c r="C143" s="502" t="s">
        <v>566</v>
      </c>
      <c r="D143" s="423"/>
      <c r="E143" s="423"/>
      <c r="F143" s="503" t="s">
        <v>566</v>
      </c>
      <c r="G143" s="424"/>
      <c r="H143" s="425"/>
      <c r="I143" s="425"/>
      <c r="J143" s="425"/>
      <c r="K143" s="425"/>
      <c r="L143" s="425"/>
      <c r="M143" s="425"/>
      <c r="N143" s="425"/>
      <c r="O143" s="425"/>
      <c r="P143" s="425"/>
      <c r="Q143" s="425"/>
      <c r="R143" s="425"/>
      <c r="S143" s="425"/>
      <c r="T143" s="425"/>
      <c r="U143" s="425"/>
      <c r="V143" s="425"/>
      <c r="W143" s="425"/>
      <c r="X143" s="425"/>
      <c r="Y143" s="425"/>
      <c r="Z143" s="426"/>
      <c r="AA143" s="427"/>
      <c r="AB143" s="424"/>
      <c r="AC143" s="428"/>
      <c r="AD143" s="708"/>
      <c r="AE143" s="476"/>
      <c r="AF143" s="477"/>
      <c r="AG143" s="485"/>
      <c r="AH143" s="486"/>
      <c r="AI143" s="486"/>
      <c r="AJ143" s="486"/>
      <c r="AK143" s="486"/>
      <c r="AL143" s="486"/>
      <c r="AM143" s="486"/>
      <c r="AN143" s="486"/>
      <c r="AO143" s="486"/>
      <c r="AP143" s="486"/>
      <c r="AQ143" s="486"/>
      <c r="AR143" s="486"/>
      <c r="AS143" s="486"/>
      <c r="AT143" s="486"/>
      <c r="AU143" s="486"/>
      <c r="AV143" s="486"/>
      <c r="AW143" s="486"/>
      <c r="AX143" s="486"/>
      <c r="AY143" s="486"/>
      <c r="AZ143" s="486"/>
      <c r="BA143" s="486"/>
      <c r="BB143" s="486"/>
      <c r="BC143" s="486"/>
      <c r="BD143" s="486"/>
      <c r="BE143" s="486"/>
      <c r="BF143" s="486"/>
      <c r="BG143" s="486"/>
    </row>
    <row r="144" spans="1:59" ht="75">
      <c r="A144" s="405">
        <f t="shared" si="26"/>
        <v>132</v>
      </c>
      <c r="B144" s="497" t="s">
        <v>98</v>
      </c>
      <c r="C144" s="498" t="s">
        <v>99</v>
      </c>
      <c r="D144" s="407" t="s">
        <v>289</v>
      </c>
      <c r="E144" s="407">
        <v>46.289879999999997</v>
      </c>
      <c r="F144" s="498" t="s">
        <v>99</v>
      </c>
      <c r="G144" s="407" t="s">
        <v>289</v>
      </c>
      <c r="H144" s="430">
        <v>46.289879999999997</v>
      </c>
      <c r="I144" s="430">
        <f>'СМР Приняты СК П7'!I144</f>
        <v>0.36</v>
      </c>
      <c r="J144" s="430"/>
      <c r="K144" s="430" t="s">
        <v>289</v>
      </c>
      <c r="L144" s="430"/>
      <c r="M144" s="430"/>
      <c r="N144" s="430"/>
      <c r="O144" s="430"/>
      <c r="P144" s="430"/>
      <c r="Q144" s="430"/>
      <c r="R144" s="430"/>
      <c r="S144" s="430"/>
      <c r="T144" s="430"/>
      <c r="U144" s="430"/>
      <c r="V144" s="430"/>
      <c r="W144" s="430"/>
      <c r="X144" s="430"/>
      <c r="Y144" s="430"/>
      <c r="Z144" s="440">
        <f t="shared" ref="Z144:Z206" si="27">SUM(M144:Y144)</f>
        <v>0</v>
      </c>
      <c r="AA144" s="441">
        <f t="shared" si="25"/>
        <v>46.289879999999997</v>
      </c>
      <c r="AB144" s="413">
        <f t="shared" ref="AB144:AB147" si="28">E144-Z144</f>
        <v>46.289879999999997</v>
      </c>
      <c r="AC144" s="442"/>
      <c r="AD144" s="711">
        <f t="shared" ref="AD144:AD206" si="29">AE144*I144</f>
        <v>0</v>
      </c>
      <c r="AE144" s="474">
        <f t="shared" ref="AE144:AE206" si="30">SUM(AG144:BG144)</f>
        <v>0</v>
      </c>
      <c r="AF144" s="475">
        <f t="shared" ref="AF144:AF206" si="31">Z144-AE144</f>
        <v>0</v>
      </c>
      <c r="AG144" s="487"/>
      <c r="AH144" s="488"/>
      <c r="AI144" s="488"/>
      <c r="AJ144" s="488"/>
      <c r="AK144" s="488"/>
      <c r="AL144" s="488"/>
      <c r="AM144" s="488"/>
      <c r="AN144" s="488"/>
      <c r="AO144" s="488"/>
      <c r="AP144" s="488"/>
      <c r="AQ144" s="488"/>
      <c r="AR144" s="488"/>
      <c r="AS144" s="488"/>
      <c r="AT144" s="488"/>
      <c r="AU144" s="488"/>
      <c r="AV144" s="488"/>
      <c r="AW144" s="488"/>
      <c r="AX144" s="488"/>
      <c r="AY144" s="488"/>
      <c r="AZ144" s="488"/>
      <c r="BA144" s="488"/>
      <c r="BB144" s="488"/>
      <c r="BC144" s="488"/>
      <c r="BD144" s="488"/>
      <c r="BE144" s="488"/>
      <c r="BF144" s="488"/>
      <c r="BG144" s="488"/>
    </row>
    <row r="145" spans="1:59" ht="30">
      <c r="A145" s="405">
        <f t="shared" si="26"/>
        <v>133</v>
      </c>
      <c r="B145" s="497" t="s">
        <v>33</v>
      </c>
      <c r="C145" s="498" t="s">
        <v>34</v>
      </c>
      <c r="D145" s="407" t="s">
        <v>289</v>
      </c>
      <c r="E145" s="407">
        <v>1.68</v>
      </c>
      <c r="F145" s="498" t="s">
        <v>34</v>
      </c>
      <c r="G145" s="407" t="s">
        <v>289</v>
      </c>
      <c r="H145" s="430">
        <v>1.68</v>
      </c>
      <c r="I145" s="430">
        <f>'СМР Приняты СК П7'!I145</f>
        <v>0.27</v>
      </c>
      <c r="J145" s="429" t="s">
        <v>556</v>
      </c>
      <c r="K145" s="418" t="s">
        <v>289</v>
      </c>
      <c r="L145" s="418"/>
      <c r="M145" s="430"/>
      <c r="N145" s="430"/>
      <c r="O145" s="430"/>
      <c r="P145" s="430"/>
      <c r="Q145" s="430"/>
      <c r="R145" s="430"/>
      <c r="S145" s="430"/>
      <c r="T145" s="430"/>
      <c r="U145" s="430"/>
      <c r="V145" s="430"/>
      <c r="W145" s="430"/>
      <c r="X145" s="430"/>
      <c r="Y145" s="430"/>
      <c r="Z145" s="440">
        <f t="shared" si="27"/>
        <v>0</v>
      </c>
      <c r="AA145" s="441">
        <f t="shared" si="25"/>
        <v>1.68</v>
      </c>
      <c r="AB145" s="413">
        <f t="shared" si="28"/>
        <v>1.68</v>
      </c>
      <c r="AC145" s="442"/>
      <c r="AD145" s="711">
        <f t="shared" si="29"/>
        <v>0</v>
      </c>
      <c r="AE145" s="474">
        <f t="shared" si="30"/>
        <v>0</v>
      </c>
      <c r="AF145" s="475">
        <f t="shared" si="31"/>
        <v>0</v>
      </c>
      <c r="AG145" s="487"/>
      <c r="AH145" s="488"/>
      <c r="AI145" s="488"/>
      <c r="AJ145" s="488"/>
      <c r="AK145" s="488"/>
      <c r="AL145" s="488"/>
      <c r="AM145" s="488"/>
      <c r="AN145" s="488"/>
      <c r="AO145" s="488"/>
      <c r="AP145" s="488"/>
      <c r="AQ145" s="488"/>
      <c r="AR145" s="488"/>
      <c r="AS145" s="488"/>
      <c r="AT145" s="488"/>
      <c r="AU145" s="488"/>
      <c r="AV145" s="488"/>
      <c r="AW145" s="488"/>
      <c r="AX145" s="488"/>
      <c r="AY145" s="488"/>
      <c r="AZ145" s="488"/>
      <c r="BA145" s="488"/>
      <c r="BB145" s="488"/>
      <c r="BC145" s="488"/>
      <c r="BD145" s="488"/>
      <c r="BE145" s="488"/>
      <c r="BF145" s="488"/>
      <c r="BG145" s="488"/>
    </row>
    <row r="146" spans="1:59">
      <c r="A146" s="405">
        <f t="shared" si="26"/>
        <v>134</v>
      </c>
      <c r="B146" s="497"/>
      <c r="C146" s="498"/>
      <c r="D146" s="407"/>
      <c r="E146" s="407"/>
      <c r="F146" s="500" t="s">
        <v>101</v>
      </c>
      <c r="G146" s="417" t="s">
        <v>289</v>
      </c>
      <c r="H146" s="418">
        <v>0.58799999999999997</v>
      </c>
      <c r="I146" s="418">
        <f>'СМР Приняты СК П7'!I146</f>
        <v>2.71</v>
      </c>
      <c r="J146" s="429" t="s">
        <v>557</v>
      </c>
      <c r="K146" s="418" t="s">
        <v>289</v>
      </c>
      <c r="L146" s="418">
        <v>1.68</v>
      </c>
      <c r="M146" s="430"/>
      <c r="N146" s="430"/>
      <c r="O146" s="430"/>
      <c r="P146" s="430"/>
      <c r="Q146" s="430"/>
      <c r="R146" s="430"/>
      <c r="S146" s="430"/>
      <c r="T146" s="430"/>
      <c r="U146" s="430"/>
      <c r="V146" s="430"/>
      <c r="W146" s="430"/>
      <c r="X146" s="430"/>
      <c r="Y146" s="430"/>
      <c r="Z146" s="440">
        <f t="shared" si="27"/>
        <v>0</v>
      </c>
      <c r="AA146" s="441"/>
      <c r="AB146" s="413">
        <f t="shared" si="28"/>
        <v>0</v>
      </c>
      <c r="AC146" s="442"/>
      <c r="AD146" s="711">
        <f t="shared" si="29"/>
        <v>0</v>
      </c>
      <c r="AE146" s="474">
        <f t="shared" si="30"/>
        <v>0</v>
      </c>
      <c r="AF146" s="475">
        <f t="shared" si="31"/>
        <v>0</v>
      </c>
      <c r="AG146" s="487"/>
      <c r="AH146" s="488"/>
      <c r="AI146" s="488"/>
      <c r="AJ146" s="488"/>
      <c r="AK146" s="488"/>
      <c r="AL146" s="488"/>
      <c r="AM146" s="488"/>
      <c r="AN146" s="488"/>
      <c r="AO146" s="488"/>
      <c r="AP146" s="488"/>
      <c r="AQ146" s="488"/>
      <c r="AR146" s="488"/>
      <c r="AS146" s="488"/>
      <c r="AT146" s="488"/>
      <c r="AU146" s="488"/>
      <c r="AV146" s="488"/>
      <c r="AW146" s="488"/>
      <c r="AX146" s="488"/>
      <c r="AY146" s="488"/>
      <c r="AZ146" s="488"/>
      <c r="BA146" s="488"/>
      <c r="BB146" s="488"/>
      <c r="BC146" s="488"/>
      <c r="BD146" s="488"/>
      <c r="BE146" s="488"/>
      <c r="BF146" s="488"/>
      <c r="BG146" s="488"/>
    </row>
    <row r="147" spans="1:59">
      <c r="A147" s="405">
        <f t="shared" si="26"/>
        <v>135</v>
      </c>
      <c r="B147" s="497" t="s">
        <v>100</v>
      </c>
      <c r="C147" s="498" t="s">
        <v>101</v>
      </c>
      <c r="D147" s="407" t="s">
        <v>289</v>
      </c>
      <c r="E147" s="407">
        <v>9.8280000000000012</v>
      </c>
      <c r="F147" s="498" t="s">
        <v>101</v>
      </c>
      <c r="G147" s="407" t="s">
        <v>289</v>
      </c>
      <c r="H147" s="430">
        <v>9.8280000000000012</v>
      </c>
      <c r="I147" s="430">
        <f>'СМР Приняты СК П7'!I147</f>
        <v>2.71</v>
      </c>
      <c r="J147" s="429" t="s">
        <v>558</v>
      </c>
      <c r="K147" s="418" t="s">
        <v>289</v>
      </c>
      <c r="L147" s="418">
        <v>0.58799999999999997</v>
      </c>
      <c r="M147" s="430"/>
      <c r="N147" s="430"/>
      <c r="O147" s="430"/>
      <c r="P147" s="430"/>
      <c r="Q147" s="430"/>
      <c r="R147" s="430"/>
      <c r="S147" s="430"/>
      <c r="T147" s="430"/>
      <c r="U147" s="430"/>
      <c r="V147" s="430"/>
      <c r="W147" s="430"/>
      <c r="X147" s="430"/>
      <c r="Y147" s="430"/>
      <c r="Z147" s="440">
        <f t="shared" si="27"/>
        <v>0</v>
      </c>
      <c r="AA147" s="441">
        <f t="shared" si="25"/>
        <v>9.8280000000000012</v>
      </c>
      <c r="AB147" s="413">
        <f t="shared" si="28"/>
        <v>9.8280000000000012</v>
      </c>
      <c r="AC147" s="442"/>
      <c r="AD147" s="711">
        <f t="shared" si="29"/>
        <v>0</v>
      </c>
      <c r="AE147" s="474">
        <f t="shared" si="30"/>
        <v>0</v>
      </c>
      <c r="AF147" s="475">
        <f t="shared" si="31"/>
        <v>0</v>
      </c>
      <c r="AG147" s="487"/>
      <c r="AH147" s="488"/>
      <c r="AI147" s="488"/>
      <c r="AJ147" s="488"/>
      <c r="AK147" s="488"/>
      <c r="AL147" s="488"/>
      <c r="AM147" s="488"/>
      <c r="AN147" s="488"/>
      <c r="AO147" s="488"/>
      <c r="AP147" s="488"/>
      <c r="AQ147" s="488"/>
      <c r="AR147" s="488"/>
      <c r="AS147" s="488"/>
      <c r="AT147" s="488"/>
      <c r="AU147" s="488"/>
      <c r="AV147" s="488"/>
      <c r="AW147" s="488"/>
      <c r="AX147" s="488"/>
      <c r="AY147" s="488"/>
      <c r="AZ147" s="488"/>
      <c r="BA147" s="488"/>
      <c r="BB147" s="488"/>
      <c r="BC147" s="488"/>
      <c r="BD147" s="488"/>
      <c r="BE147" s="488"/>
      <c r="BF147" s="488"/>
      <c r="BG147" s="488"/>
    </row>
    <row r="148" spans="1:59" s="65" customFormat="1" ht="30">
      <c r="A148" s="397">
        <f t="shared" si="26"/>
        <v>136</v>
      </c>
      <c r="B148" s="501"/>
      <c r="C148" s="502" t="s">
        <v>565</v>
      </c>
      <c r="D148" s="423"/>
      <c r="E148" s="423"/>
      <c r="F148" s="503" t="s">
        <v>565</v>
      </c>
      <c r="G148" s="424"/>
      <c r="H148" s="425"/>
      <c r="I148" s="425"/>
      <c r="J148" s="425"/>
      <c r="K148" s="425"/>
      <c r="L148" s="425">
        <v>9.24</v>
      </c>
      <c r="M148" s="425"/>
      <c r="N148" s="425"/>
      <c r="O148" s="425"/>
      <c r="P148" s="425"/>
      <c r="Q148" s="425"/>
      <c r="R148" s="425"/>
      <c r="S148" s="425"/>
      <c r="T148" s="425"/>
      <c r="U148" s="425"/>
      <c r="V148" s="425"/>
      <c r="W148" s="425"/>
      <c r="X148" s="425"/>
      <c r="Y148" s="425"/>
      <c r="Z148" s="426"/>
      <c r="AA148" s="427"/>
      <c r="AB148" s="424"/>
      <c r="AC148" s="428"/>
      <c r="AD148" s="708"/>
      <c r="AE148" s="476"/>
      <c r="AF148" s="477"/>
      <c r="AG148" s="485"/>
      <c r="AH148" s="486"/>
      <c r="AI148" s="486"/>
      <c r="AJ148" s="486"/>
      <c r="AK148" s="486"/>
      <c r="AL148" s="486"/>
      <c r="AM148" s="486"/>
      <c r="AN148" s="486"/>
      <c r="AO148" s="486"/>
      <c r="AP148" s="486"/>
      <c r="AQ148" s="486"/>
      <c r="AR148" s="486"/>
      <c r="AS148" s="486"/>
      <c r="AT148" s="486"/>
      <c r="AU148" s="486"/>
      <c r="AV148" s="486"/>
      <c r="AW148" s="486"/>
      <c r="AX148" s="486"/>
      <c r="AY148" s="486"/>
      <c r="AZ148" s="486"/>
      <c r="BA148" s="486"/>
      <c r="BB148" s="486"/>
      <c r="BC148" s="486"/>
      <c r="BD148" s="486"/>
      <c r="BE148" s="486"/>
      <c r="BF148" s="486"/>
      <c r="BG148" s="486"/>
    </row>
    <row r="149" spans="1:59" ht="75">
      <c r="A149" s="405">
        <f t="shared" si="26"/>
        <v>137</v>
      </c>
      <c r="B149" s="497" t="s">
        <v>98</v>
      </c>
      <c r="C149" s="498" t="s">
        <v>99</v>
      </c>
      <c r="D149" s="407" t="s">
        <v>289</v>
      </c>
      <c r="E149" s="407">
        <v>28.655639999999995</v>
      </c>
      <c r="F149" s="498" t="s">
        <v>99</v>
      </c>
      <c r="G149" s="407" t="s">
        <v>289</v>
      </c>
      <c r="H149" s="430">
        <v>28.655639999999995</v>
      </c>
      <c r="I149" s="430">
        <f>'СМР Приняты СК П7'!I149</f>
        <v>0.36</v>
      </c>
      <c r="J149" s="430"/>
      <c r="K149" s="430" t="s">
        <v>289</v>
      </c>
      <c r="L149" s="430"/>
      <c r="M149" s="430"/>
      <c r="N149" s="430"/>
      <c r="O149" s="430"/>
      <c r="P149" s="430"/>
      <c r="Q149" s="430"/>
      <c r="R149" s="430"/>
      <c r="S149" s="430"/>
      <c r="T149" s="430"/>
      <c r="U149" s="430"/>
      <c r="V149" s="430"/>
      <c r="W149" s="430"/>
      <c r="X149" s="430"/>
      <c r="Y149" s="430"/>
      <c r="Z149" s="440">
        <f t="shared" si="27"/>
        <v>0</v>
      </c>
      <c r="AA149" s="441">
        <f t="shared" si="25"/>
        <v>28.655639999999995</v>
      </c>
      <c r="AB149" s="413">
        <f t="shared" ref="AB149:AB152" si="32">E149-Z149</f>
        <v>28.655639999999995</v>
      </c>
      <c r="AC149" s="442"/>
      <c r="AD149" s="711">
        <f t="shared" si="29"/>
        <v>0</v>
      </c>
      <c r="AE149" s="474">
        <f t="shared" si="30"/>
        <v>0</v>
      </c>
      <c r="AF149" s="475">
        <f t="shared" si="31"/>
        <v>0</v>
      </c>
      <c r="AG149" s="487"/>
      <c r="AH149" s="488"/>
      <c r="AI149" s="488"/>
      <c r="AJ149" s="488"/>
      <c r="AK149" s="488"/>
      <c r="AL149" s="488"/>
      <c r="AM149" s="488"/>
      <c r="AN149" s="488"/>
      <c r="AO149" s="488"/>
      <c r="AP149" s="488"/>
      <c r="AQ149" s="488"/>
      <c r="AR149" s="488"/>
      <c r="AS149" s="488"/>
      <c r="AT149" s="488"/>
      <c r="AU149" s="488"/>
      <c r="AV149" s="488"/>
      <c r="AW149" s="488"/>
      <c r="AX149" s="488"/>
      <c r="AY149" s="488"/>
      <c r="AZ149" s="488"/>
      <c r="BA149" s="488"/>
      <c r="BB149" s="488"/>
      <c r="BC149" s="488"/>
      <c r="BD149" s="488"/>
      <c r="BE149" s="488"/>
      <c r="BF149" s="488"/>
      <c r="BG149" s="488"/>
    </row>
    <row r="150" spans="1:59" ht="30">
      <c r="A150" s="405">
        <f t="shared" si="26"/>
        <v>138</v>
      </c>
      <c r="B150" s="497" t="s">
        <v>33</v>
      </c>
      <c r="C150" s="498" t="s">
        <v>34</v>
      </c>
      <c r="D150" s="407" t="s">
        <v>289</v>
      </c>
      <c r="E150" s="407">
        <v>1.04</v>
      </c>
      <c r="F150" s="498" t="s">
        <v>34</v>
      </c>
      <c r="G150" s="407" t="s">
        <v>289</v>
      </c>
      <c r="H150" s="430">
        <v>1.04</v>
      </c>
      <c r="I150" s="430">
        <f>'СМР Приняты СК П7'!I150</f>
        <v>0.27</v>
      </c>
      <c r="J150" s="429" t="s">
        <v>556</v>
      </c>
      <c r="K150" s="418" t="s">
        <v>289</v>
      </c>
      <c r="L150" s="418"/>
      <c r="M150" s="430"/>
      <c r="N150" s="430"/>
      <c r="O150" s="430"/>
      <c r="P150" s="430"/>
      <c r="Q150" s="430"/>
      <c r="R150" s="430"/>
      <c r="S150" s="430"/>
      <c r="T150" s="430"/>
      <c r="U150" s="430"/>
      <c r="V150" s="430"/>
      <c r="W150" s="430"/>
      <c r="X150" s="430"/>
      <c r="Y150" s="430"/>
      <c r="Z150" s="440">
        <f t="shared" si="27"/>
        <v>0</v>
      </c>
      <c r="AA150" s="441">
        <f t="shared" si="25"/>
        <v>1.04</v>
      </c>
      <c r="AB150" s="413">
        <f t="shared" si="32"/>
        <v>1.04</v>
      </c>
      <c r="AC150" s="442"/>
      <c r="AD150" s="711">
        <f t="shared" si="29"/>
        <v>0</v>
      </c>
      <c r="AE150" s="474">
        <f t="shared" si="30"/>
        <v>0</v>
      </c>
      <c r="AF150" s="475">
        <f t="shared" si="31"/>
        <v>0</v>
      </c>
      <c r="AG150" s="487"/>
      <c r="AH150" s="488"/>
      <c r="AI150" s="488"/>
      <c r="AJ150" s="488"/>
      <c r="AK150" s="488"/>
      <c r="AL150" s="488"/>
      <c r="AM150" s="488"/>
      <c r="AN150" s="488"/>
      <c r="AO150" s="488"/>
      <c r="AP150" s="488"/>
      <c r="AQ150" s="488"/>
      <c r="AR150" s="488"/>
      <c r="AS150" s="488"/>
      <c r="AT150" s="488"/>
      <c r="AU150" s="488"/>
      <c r="AV150" s="488"/>
      <c r="AW150" s="488"/>
      <c r="AX150" s="488"/>
      <c r="AY150" s="488"/>
      <c r="AZ150" s="488"/>
      <c r="BA150" s="488"/>
      <c r="BB150" s="488"/>
      <c r="BC150" s="488"/>
      <c r="BD150" s="488"/>
      <c r="BE150" s="488"/>
      <c r="BF150" s="488"/>
      <c r="BG150" s="488"/>
    </row>
    <row r="151" spans="1:59">
      <c r="A151" s="405">
        <f t="shared" si="26"/>
        <v>139</v>
      </c>
      <c r="B151" s="497"/>
      <c r="C151" s="498"/>
      <c r="D151" s="407"/>
      <c r="E151" s="407"/>
      <c r="F151" s="500" t="s">
        <v>101</v>
      </c>
      <c r="G151" s="417" t="s">
        <v>289</v>
      </c>
      <c r="H151" s="430">
        <v>6.0840000000000005</v>
      </c>
      <c r="I151" s="430">
        <f>'СМР Приняты СК П7'!I151</f>
        <v>2.71</v>
      </c>
      <c r="J151" s="429" t="s">
        <v>557</v>
      </c>
      <c r="K151" s="418" t="s">
        <v>289</v>
      </c>
      <c r="L151" s="418">
        <v>1.04</v>
      </c>
      <c r="M151" s="430"/>
      <c r="N151" s="430"/>
      <c r="O151" s="430"/>
      <c r="P151" s="430"/>
      <c r="Q151" s="430"/>
      <c r="R151" s="430"/>
      <c r="S151" s="430"/>
      <c r="T151" s="430"/>
      <c r="U151" s="430"/>
      <c r="V151" s="430"/>
      <c r="W151" s="430"/>
      <c r="X151" s="430"/>
      <c r="Y151" s="430"/>
      <c r="Z151" s="440">
        <f t="shared" si="27"/>
        <v>0</v>
      </c>
      <c r="AA151" s="441"/>
      <c r="AB151" s="413">
        <f t="shared" si="32"/>
        <v>0</v>
      </c>
      <c r="AC151" s="442"/>
      <c r="AD151" s="711">
        <f t="shared" si="29"/>
        <v>0</v>
      </c>
      <c r="AE151" s="474">
        <f t="shared" si="30"/>
        <v>0</v>
      </c>
      <c r="AF151" s="475">
        <f t="shared" si="31"/>
        <v>0</v>
      </c>
      <c r="AG151" s="487"/>
      <c r="AH151" s="488"/>
      <c r="AI151" s="488"/>
      <c r="AJ151" s="488"/>
      <c r="AK151" s="488"/>
      <c r="AL151" s="488"/>
      <c r="AM151" s="488"/>
      <c r="AN151" s="488"/>
      <c r="AO151" s="488"/>
      <c r="AP151" s="488"/>
      <c r="AQ151" s="488"/>
      <c r="AR151" s="488"/>
      <c r="AS151" s="488"/>
      <c r="AT151" s="488"/>
      <c r="AU151" s="488"/>
      <c r="AV151" s="488"/>
      <c r="AW151" s="488"/>
      <c r="AX151" s="488"/>
      <c r="AY151" s="488"/>
      <c r="AZ151" s="488"/>
      <c r="BA151" s="488"/>
      <c r="BB151" s="488"/>
      <c r="BC151" s="488"/>
      <c r="BD151" s="488"/>
      <c r="BE151" s="488"/>
      <c r="BF151" s="488"/>
      <c r="BG151" s="488"/>
    </row>
    <row r="152" spans="1:59">
      <c r="A152" s="405">
        <f t="shared" si="26"/>
        <v>140</v>
      </c>
      <c r="B152" s="497" t="s">
        <v>100</v>
      </c>
      <c r="C152" s="498" t="s">
        <v>101</v>
      </c>
      <c r="D152" s="407" t="s">
        <v>289</v>
      </c>
      <c r="E152" s="407">
        <v>6.0840000000000005</v>
      </c>
      <c r="F152" s="498" t="s">
        <v>101</v>
      </c>
      <c r="G152" s="407" t="s">
        <v>289</v>
      </c>
      <c r="H152" s="430"/>
      <c r="I152" s="430">
        <f>'СМР Приняты СК П7'!I152</f>
        <v>0</v>
      </c>
      <c r="J152" s="429" t="s">
        <v>558</v>
      </c>
      <c r="K152" s="418" t="s">
        <v>289</v>
      </c>
      <c r="L152" s="418">
        <v>0.36399999999999999</v>
      </c>
      <c r="M152" s="430"/>
      <c r="N152" s="430"/>
      <c r="O152" s="430"/>
      <c r="P152" s="430"/>
      <c r="Q152" s="430"/>
      <c r="R152" s="430"/>
      <c r="S152" s="430"/>
      <c r="T152" s="430"/>
      <c r="U152" s="430"/>
      <c r="V152" s="430"/>
      <c r="W152" s="430"/>
      <c r="X152" s="430"/>
      <c r="Y152" s="430"/>
      <c r="Z152" s="440">
        <f t="shared" si="27"/>
        <v>0</v>
      </c>
      <c r="AA152" s="441">
        <f t="shared" si="25"/>
        <v>0</v>
      </c>
      <c r="AB152" s="413">
        <f t="shared" si="32"/>
        <v>6.0840000000000005</v>
      </c>
      <c r="AC152" s="442"/>
      <c r="AD152" s="711">
        <f t="shared" si="29"/>
        <v>0</v>
      </c>
      <c r="AE152" s="474">
        <f t="shared" si="30"/>
        <v>0</v>
      </c>
      <c r="AF152" s="475">
        <f t="shared" si="31"/>
        <v>0</v>
      </c>
      <c r="AG152" s="487"/>
      <c r="AH152" s="488"/>
      <c r="AI152" s="488"/>
      <c r="AJ152" s="488"/>
      <c r="AK152" s="488"/>
      <c r="AL152" s="488"/>
      <c r="AM152" s="488"/>
      <c r="AN152" s="488"/>
      <c r="AO152" s="488"/>
      <c r="AP152" s="488"/>
      <c r="AQ152" s="488"/>
      <c r="AR152" s="488"/>
      <c r="AS152" s="488"/>
      <c r="AT152" s="488"/>
      <c r="AU152" s="488"/>
      <c r="AV152" s="488"/>
      <c r="AW152" s="488"/>
      <c r="AX152" s="488"/>
      <c r="AY152" s="488"/>
      <c r="AZ152" s="488"/>
      <c r="BA152" s="488"/>
      <c r="BB152" s="488"/>
      <c r="BC152" s="488"/>
      <c r="BD152" s="488"/>
      <c r="BE152" s="488"/>
      <c r="BF152" s="488"/>
      <c r="BG152" s="488"/>
    </row>
    <row r="153" spans="1:59" s="65" customFormat="1" ht="30">
      <c r="A153" s="397">
        <f t="shared" si="26"/>
        <v>141</v>
      </c>
      <c r="B153" s="501"/>
      <c r="C153" s="502" t="s">
        <v>564</v>
      </c>
      <c r="D153" s="423"/>
      <c r="E153" s="423"/>
      <c r="F153" s="503" t="s">
        <v>564</v>
      </c>
      <c r="G153" s="424"/>
      <c r="H153" s="425"/>
      <c r="I153" s="425"/>
      <c r="J153" s="425"/>
      <c r="K153" s="425"/>
      <c r="L153" s="425">
        <v>5.72</v>
      </c>
      <c r="M153" s="425"/>
      <c r="N153" s="425"/>
      <c r="O153" s="425"/>
      <c r="P153" s="425"/>
      <c r="Q153" s="425"/>
      <c r="R153" s="425"/>
      <c r="S153" s="425"/>
      <c r="T153" s="425"/>
      <c r="U153" s="425"/>
      <c r="V153" s="425"/>
      <c r="W153" s="425"/>
      <c r="X153" s="425"/>
      <c r="Y153" s="425"/>
      <c r="Z153" s="426"/>
      <c r="AA153" s="427"/>
      <c r="AB153" s="424"/>
      <c r="AC153" s="428"/>
      <c r="AD153" s="708"/>
      <c r="AE153" s="476"/>
      <c r="AF153" s="477"/>
      <c r="AG153" s="485"/>
      <c r="AH153" s="486"/>
      <c r="AI153" s="486"/>
      <c r="AJ153" s="486"/>
      <c r="AK153" s="486"/>
      <c r="AL153" s="486"/>
      <c r="AM153" s="486"/>
      <c r="AN153" s="486"/>
      <c r="AO153" s="486"/>
      <c r="AP153" s="486"/>
      <c r="AQ153" s="486"/>
      <c r="AR153" s="486"/>
      <c r="AS153" s="486"/>
      <c r="AT153" s="486"/>
      <c r="AU153" s="486"/>
      <c r="AV153" s="486"/>
      <c r="AW153" s="486"/>
      <c r="AX153" s="486"/>
      <c r="AY153" s="486"/>
      <c r="AZ153" s="486"/>
      <c r="BA153" s="486"/>
      <c r="BB153" s="486"/>
      <c r="BC153" s="486"/>
      <c r="BD153" s="486"/>
      <c r="BE153" s="486"/>
      <c r="BF153" s="486"/>
      <c r="BG153" s="486"/>
    </row>
    <row r="154" spans="1:59" ht="75">
      <c r="A154" s="405">
        <f t="shared" si="26"/>
        <v>142</v>
      </c>
      <c r="B154" s="497" t="s">
        <v>98</v>
      </c>
      <c r="C154" s="498" t="s">
        <v>99</v>
      </c>
      <c r="D154" s="407" t="s">
        <v>289</v>
      </c>
      <c r="E154" s="407">
        <v>11.2</v>
      </c>
      <c r="F154" s="498" t="s">
        <v>99</v>
      </c>
      <c r="G154" s="407" t="s">
        <v>289</v>
      </c>
      <c r="H154" s="430">
        <v>11.2</v>
      </c>
      <c r="I154" s="430">
        <f>'СМР Приняты СК П7'!I154</f>
        <v>0.36</v>
      </c>
      <c r="J154" s="430"/>
      <c r="K154" s="430" t="s">
        <v>289</v>
      </c>
      <c r="L154" s="430"/>
      <c r="M154" s="430"/>
      <c r="N154" s="430"/>
      <c r="O154" s="430"/>
      <c r="P154" s="430"/>
      <c r="Q154" s="430"/>
      <c r="R154" s="430"/>
      <c r="S154" s="430"/>
      <c r="T154" s="430"/>
      <c r="U154" s="430"/>
      <c r="V154" s="430"/>
      <c r="W154" s="430"/>
      <c r="X154" s="430"/>
      <c r="Y154" s="430"/>
      <c r="Z154" s="440">
        <f t="shared" si="27"/>
        <v>0</v>
      </c>
      <c r="AA154" s="441">
        <f t="shared" si="25"/>
        <v>11.2</v>
      </c>
      <c r="AB154" s="413">
        <f t="shared" ref="AB154:AB162" si="33">E154-Z154</f>
        <v>11.2</v>
      </c>
      <c r="AC154" s="442"/>
      <c r="AD154" s="711">
        <f t="shared" si="29"/>
        <v>0</v>
      </c>
      <c r="AE154" s="474">
        <f t="shared" si="30"/>
        <v>0</v>
      </c>
      <c r="AF154" s="475">
        <f t="shared" si="31"/>
        <v>0</v>
      </c>
      <c r="AG154" s="487"/>
      <c r="AH154" s="488"/>
      <c r="AI154" s="488"/>
      <c r="AJ154" s="488"/>
      <c r="AK154" s="488"/>
      <c r="AL154" s="488"/>
      <c r="AM154" s="488"/>
      <c r="AN154" s="488"/>
      <c r="AO154" s="488"/>
      <c r="AP154" s="488"/>
      <c r="AQ154" s="488"/>
      <c r="AR154" s="488"/>
      <c r="AS154" s="488"/>
      <c r="AT154" s="488"/>
      <c r="AU154" s="488"/>
      <c r="AV154" s="488"/>
      <c r="AW154" s="488"/>
      <c r="AX154" s="488"/>
      <c r="AY154" s="488"/>
      <c r="AZ154" s="488"/>
      <c r="BA154" s="488"/>
      <c r="BB154" s="488"/>
      <c r="BC154" s="488"/>
      <c r="BD154" s="488"/>
      <c r="BE154" s="488"/>
      <c r="BF154" s="488"/>
      <c r="BG154" s="488"/>
    </row>
    <row r="155" spans="1:59">
      <c r="A155" s="405">
        <f t="shared" si="26"/>
        <v>143</v>
      </c>
      <c r="B155" s="497" t="s">
        <v>100</v>
      </c>
      <c r="C155" s="498" t="s">
        <v>101</v>
      </c>
      <c r="D155" s="407" t="s">
        <v>289</v>
      </c>
      <c r="E155" s="407">
        <v>1.04</v>
      </c>
      <c r="F155" s="498" t="s">
        <v>101</v>
      </c>
      <c r="G155" s="407" t="s">
        <v>289</v>
      </c>
      <c r="H155" s="430">
        <v>1.04</v>
      </c>
      <c r="I155" s="430">
        <f>'СМР Приняты СК П7'!I155</f>
        <v>2.71</v>
      </c>
      <c r="J155" s="418" t="s">
        <v>656</v>
      </c>
      <c r="K155" s="418" t="s">
        <v>289</v>
      </c>
      <c r="L155" s="418"/>
      <c r="M155" s="430"/>
      <c r="N155" s="430"/>
      <c r="O155" s="430"/>
      <c r="P155" s="430"/>
      <c r="Q155" s="430"/>
      <c r="R155" s="430"/>
      <c r="S155" s="430"/>
      <c r="T155" s="430"/>
      <c r="U155" s="430"/>
      <c r="V155" s="430"/>
      <c r="W155" s="430"/>
      <c r="X155" s="430"/>
      <c r="Y155" s="430"/>
      <c r="Z155" s="440">
        <f t="shared" si="27"/>
        <v>0</v>
      </c>
      <c r="AA155" s="441">
        <f t="shared" si="25"/>
        <v>1.04</v>
      </c>
      <c r="AB155" s="413">
        <f t="shared" si="33"/>
        <v>1.04</v>
      </c>
      <c r="AC155" s="442"/>
      <c r="AD155" s="711">
        <f t="shared" si="29"/>
        <v>0</v>
      </c>
      <c r="AE155" s="474">
        <f t="shared" si="30"/>
        <v>0</v>
      </c>
      <c r="AF155" s="475">
        <f t="shared" si="31"/>
        <v>0</v>
      </c>
      <c r="AG155" s="487"/>
      <c r="AH155" s="488"/>
      <c r="AI155" s="488"/>
      <c r="AJ155" s="488"/>
      <c r="AK155" s="488"/>
      <c r="AL155" s="488"/>
      <c r="AM155" s="488"/>
      <c r="AN155" s="488"/>
      <c r="AO155" s="488"/>
      <c r="AP155" s="488"/>
      <c r="AQ155" s="488"/>
      <c r="AR155" s="488"/>
      <c r="AS155" s="488"/>
      <c r="AT155" s="488"/>
      <c r="AU155" s="488"/>
      <c r="AV155" s="488"/>
      <c r="AW155" s="488"/>
      <c r="AX155" s="488"/>
      <c r="AY155" s="488"/>
      <c r="AZ155" s="488"/>
      <c r="BA155" s="488"/>
      <c r="BB155" s="488"/>
      <c r="BC155" s="488"/>
      <c r="BD155" s="488"/>
      <c r="BE155" s="488"/>
      <c r="BF155" s="488"/>
      <c r="BG155" s="488"/>
    </row>
    <row r="156" spans="1:59" ht="30" collapsed="1">
      <c r="A156" s="405">
        <f t="shared" si="26"/>
        <v>144</v>
      </c>
      <c r="B156" s="497" t="s">
        <v>102</v>
      </c>
      <c r="C156" s="498" t="s">
        <v>103</v>
      </c>
      <c r="D156" s="407" t="s">
        <v>292</v>
      </c>
      <c r="E156" s="407">
        <v>0.11512</v>
      </c>
      <c r="F156" s="498" t="s">
        <v>103</v>
      </c>
      <c r="G156" s="407" t="s">
        <v>292</v>
      </c>
      <c r="H156" s="430">
        <v>0.11512</v>
      </c>
      <c r="I156" s="430">
        <f>'СМР Приняты СК П7'!I156</f>
        <v>2.36</v>
      </c>
      <c r="J156" s="418" t="s">
        <v>559</v>
      </c>
      <c r="K156" s="418" t="s">
        <v>297</v>
      </c>
      <c r="L156" s="418">
        <v>1.04</v>
      </c>
      <c r="M156" s="430"/>
      <c r="N156" s="430"/>
      <c r="O156" s="430"/>
      <c r="P156" s="430"/>
      <c r="Q156" s="430"/>
      <c r="R156" s="430"/>
      <c r="S156" s="430"/>
      <c r="T156" s="430"/>
      <c r="U156" s="430"/>
      <c r="V156" s="430"/>
      <c r="W156" s="430"/>
      <c r="X156" s="430"/>
      <c r="Y156" s="430"/>
      <c r="Z156" s="440">
        <f t="shared" si="27"/>
        <v>0</v>
      </c>
      <c r="AA156" s="441">
        <f t="shared" si="25"/>
        <v>0.11512</v>
      </c>
      <c r="AB156" s="413">
        <f t="shared" si="33"/>
        <v>0.11512</v>
      </c>
      <c r="AC156" s="442"/>
      <c r="AD156" s="711">
        <f t="shared" si="29"/>
        <v>0</v>
      </c>
      <c r="AE156" s="474">
        <f t="shared" si="30"/>
        <v>0</v>
      </c>
      <c r="AF156" s="475">
        <f t="shared" si="31"/>
        <v>0</v>
      </c>
      <c r="AG156" s="487"/>
      <c r="AH156" s="488"/>
      <c r="AI156" s="488"/>
      <c r="AJ156" s="488"/>
      <c r="AK156" s="488"/>
      <c r="AL156" s="488"/>
      <c r="AM156" s="488"/>
      <c r="AN156" s="488"/>
      <c r="AO156" s="488"/>
      <c r="AP156" s="488"/>
      <c r="AQ156" s="488"/>
      <c r="AR156" s="488"/>
      <c r="AS156" s="488"/>
      <c r="AT156" s="488"/>
      <c r="AU156" s="488"/>
      <c r="AV156" s="488"/>
      <c r="AW156" s="488"/>
      <c r="AX156" s="488"/>
      <c r="AY156" s="488"/>
      <c r="AZ156" s="488"/>
      <c r="BA156" s="488"/>
      <c r="BB156" s="488"/>
      <c r="BC156" s="488"/>
      <c r="BD156" s="488"/>
      <c r="BE156" s="488"/>
      <c r="BF156" s="488"/>
      <c r="BG156" s="488"/>
    </row>
    <row r="157" spans="1:59" hidden="1" outlineLevel="1">
      <c r="A157" s="405">
        <f t="shared" si="26"/>
        <v>145</v>
      </c>
      <c r="B157" s="497"/>
      <c r="C157" s="498"/>
      <c r="D157" s="407"/>
      <c r="E157" s="407"/>
      <c r="F157" s="498"/>
      <c r="G157" s="407"/>
      <c r="H157" s="430"/>
      <c r="I157" s="430">
        <f>'СМР Приняты СК П7'!I157</f>
        <v>0</v>
      </c>
      <c r="J157" s="418" t="s">
        <v>560</v>
      </c>
      <c r="K157" s="418" t="s">
        <v>297</v>
      </c>
      <c r="L157" s="418">
        <v>19.98</v>
      </c>
      <c r="M157" s="430"/>
      <c r="N157" s="430"/>
      <c r="O157" s="430"/>
      <c r="P157" s="430"/>
      <c r="Q157" s="430"/>
      <c r="R157" s="430"/>
      <c r="S157" s="430"/>
      <c r="T157" s="430"/>
      <c r="U157" s="430"/>
      <c r="V157" s="430"/>
      <c r="W157" s="430"/>
      <c r="X157" s="430"/>
      <c r="Y157" s="430"/>
      <c r="Z157" s="440">
        <f t="shared" si="27"/>
        <v>0</v>
      </c>
      <c r="AA157" s="441"/>
      <c r="AB157" s="413">
        <f t="shared" si="33"/>
        <v>0</v>
      </c>
      <c r="AC157" s="442"/>
      <c r="AD157" s="711">
        <f t="shared" si="29"/>
        <v>0</v>
      </c>
      <c r="AE157" s="474">
        <f t="shared" si="30"/>
        <v>0</v>
      </c>
      <c r="AF157" s="475">
        <f t="shared" si="31"/>
        <v>0</v>
      </c>
      <c r="AG157" s="487"/>
      <c r="AH157" s="488"/>
      <c r="AI157" s="488"/>
      <c r="AJ157" s="488"/>
      <c r="AK157" s="488"/>
      <c r="AL157" s="488"/>
      <c r="AM157" s="488"/>
      <c r="AN157" s="488"/>
      <c r="AO157" s="488"/>
      <c r="AP157" s="488"/>
      <c r="AQ157" s="488"/>
      <c r="AR157" s="488"/>
      <c r="AS157" s="488"/>
      <c r="AT157" s="488"/>
      <c r="AU157" s="488"/>
      <c r="AV157" s="488"/>
      <c r="AW157" s="488"/>
      <c r="AX157" s="488"/>
      <c r="AY157" s="488"/>
      <c r="AZ157" s="488"/>
      <c r="BA157" s="488"/>
      <c r="BB157" s="488"/>
      <c r="BC157" s="488"/>
      <c r="BD157" s="488"/>
      <c r="BE157" s="488"/>
      <c r="BF157" s="488"/>
      <c r="BG157" s="488"/>
    </row>
    <row r="158" spans="1:59" collapsed="1">
      <c r="A158" s="405">
        <f t="shared" si="26"/>
        <v>146</v>
      </c>
      <c r="B158" s="497" t="s">
        <v>104</v>
      </c>
      <c r="C158" s="498" t="s">
        <v>105</v>
      </c>
      <c r="D158" s="407" t="s">
        <v>297</v>
      </c>
      <c r="E158" s="407">
        <v>4.5999999999999996</v>
      </c>
      <c r="F158" s="498" t="s">
        <v>105</v>
      </c>
      <c r="G158" s="407" t="s">
        <v>297</v>
      </c>
      <c r="H158" s="430">
        <v>4.5999999999999996</v>
      </c>
      <c r="I158" s="430">
        <f>'СМР Приняты СК П7'!I158</f>
        <v>0.20399999999999999</v>
      </c>
      <c r="J158" s="418" t="s">
        <v>561</v>
      </c>
      <c r="K158" s="418" t="s">
        <v>297</v>
      </c>
      <c r="L158" s="418">
        <v>8.8000000000000007</v>
      </c>
      <c r="M158" s="430"/>
      <c r="N158" s="430"/>
      <c r="O158" s="430"/>
      <c r="P158" s="430"/>
      <c r="Q158" s="430"/>
      <c r="R158" s="430"/>
      <c r="S158" s="430"/>
      <c r="T158" s="430"/>
      <c r="U158" s="430"/>
      <c r="V158" s="430"/>
      <c r="W158" s="430"/>
      <c r="X158" s="430"/>
      <c r="Y158" s="430"/>
      <c r="Z158" s="440">
        <f t="shared" si="27"/>
        <v>0</v>
      </c>
      <c r="AA158" s="441">
        <f t="shared" si="25"/>
        <v>4.5999999999999996</v>
      </c>
      <c r="AB158" s="413">
        <f t="shared" si="33"/>
        <v>4.5999999999999996</v>
      </c>
      <c r="AC158" s="442"/>
      <c r="AD158" s="711">
        <f t="shared" si="29"/>
        <v>0</v>
      </c>
      <c r="AE158" s="474">
        <f t="shared" si="30"/>
        <v>0</v>
      </c>
      <c r="AF158" s="475">
        <f t="shared" si="31"/>
        <v>0</v>
      </c>
      <c r="AG158" s="487"/>
      <c r="AH158" s="488"/>
      <c r="AI158" s="488"/>
      <c r="AJ158" s="488"/>
      <c r="AK158" s="488"/>
      <c r="AL158" s="488"/>
      <c r="AM158" s="488"/>
      <c r="AN158" s="488"/>
      <c r="AO158" s="488"/>
      <c r="AP158" s="488"/>
      <c r="AQ158" s="488"/>
      <c r="AR158" s="488"/>
      <c r="AS158" s="488"/>
      <c r="AT158" s="488"/>
      <c r="AU158" s="488"/>
      <c r="AV158" s="488"/>
      <c r="AW158" s="488"/>
      <c r="AX158" s="488"/>
      <c r="AY158" s="488"/>
      <c r="AZ158" s="488"/>
      <c r="BA158" s="488"/>
      <c r="BB158" s="488"/>
      <c r="BC158" s="488"/>
      <c r="BD158" s="488"/>
      <c r="BE158" s="488"/>
      <c r="BF158" s="488"/>
      <c r="BG158" s="488"/>
    </row>
    <row r="159" spans="1:59" hidden="1" outlineLevel="1">
      <c r="A159" s="405">
        <f t="shared" si="26"/>
        <v>147</v>
      </c>
      <c r="B159" s="497"/>
      <c r="C159" s="498"/>
      <c r="D159" s="407"/>
      <c r="E159" s="407"/>
      <c r="F159" s="498"/>
      <c r="G159" s="407"/>
      <c r="H159" s="430"/>
      <c r="I159" s="430">
        <f>'СМР Приняты СК П7'!I159</f>
        <v>0</v>
      </c>
      <c r="J159" s="418" t="s">
        <v>562</v>
      </c>
      <c r="K159" s="418" t="s">
        <v>297</v>
      </c>
      <c r="L159" s="418">
        <v>2.52</v>
      </c>
      <c r="M159" s="430"/>
      <c r="N159" s="430"/>
      <c r="O159" s="430"/>
      <c r="P159" s="430"/>
      <c r="Q159" s="430"/>
      <c r="R159" s="430"/>
      <c r="S159" s="430"/>
      <c r="T159" s="430"/>
      <c r="U159" s="430"/>
      <c r="V159" s="430"/>
      <c r="W159" s="430"/>
      <c r="X159" s="430"/>
      <c r="Y159" s="430"/>
      <c r="Z159" s="440">
        <f t="shared" si="27"/>
        <v>0</v>
      </c>
      <c r="AA159" s="441"/>
      <c r="AB159" s="413">
        <f t="shared" si="33"/>
        <v>0</v>
      </c>
      <c r="AC159" s="442"/>
      <c r="AD159" s="711">
        <f t="shared" si="29"/>
        <v>0</v>
      </c>
      <c r="AE159" s="474">
        <f t="shared" si="30"/>
        <v>0</v>
      </c>
      <c r="AF159" s="475">
        <f t="shared" si="31"/>
        <v>0</v>
      </c>
      <c r="AG159" s="487"/>
      <c r="AH159" s="488"/>
      <c r="AI159" s="488"/>
      <c r="AJ159" s="488"/>
      <c r="AK159" s="488"/>
      <c r="AL159" s="488"/>
      <c r="AM159" s="488"/>
      <c r="AN159" s="488"/>
      <c r="AO159" s="488"/>
      <c r="AP159" s="488"/>
      <c r="AQ159" s="488"/>
      <c r="AR159" s="488"/>
      <c r="AS159" s="488"/>
      <c r="AT159" s="488"/>
      <c r="AU159" s="488"/>
      <c r="AV159" s="488"/>
      <c r="AW159" s="488"/>
      <c r="AX159" s="488"/>
      <c r="AY159" s="488"/>
      <c r="AZ159" s="488"/>
      <c r="BA159" s="488"/>
      <c r="BB159" s="488"/>
      <c r="BC159" s="488"/>
      <c r="BD159" s="488"/>
      <c r="BE159" s="488"/>
      <c r="BF159" s="488"/>
      <c r="BG159" s="488"/>
    </row>
    <row r="160" spans="1:59">
      <c r="A160" s="405">
        <f t="shared" si="26"/>
        <v>148</v>
      </c>
      <c r="B160" s="497" t="s">
        <v>100</v>
      </c>
      <c r="C160" s="498" t="s">
        <v>101</v>
      </c>
      <c r="D160" s="407" t="s">
        <v>289</v>
      </c>
      <c r="E160" s="407">
        <v>5.48</v>
      </c>
      <c r="F160" s="498" t="s">
        <v>101</v>
      </c>
      <c r="G160" s="407" t="s">
        <v>289</v>
      </c>
      <c r="H160" s="430">
        <v>5.48</v>
      </c>
      <c r="I160" s="430">
        <f>'СМР Приняты СК П7'!I160</f>
        <v>2.71</v>
      </c>
      <c r="J160" s="418" t="s">
        <v>558</v>
      </c>
      <c r="K160" s="418" t="s">
        <v>289</v>
      </c>
      <c r="L160" s="418">
        <v>2.08</v>
      </c>
      <c r="M160" s="430"/>
      <c r="N160" s="430"/>
      <c r="O160" s="430"/>
      <c r="P160" s="430"/>
      <c r="Q160" s="430"/>
      <c r="R160" s="430"/>
      <c r="S160" s="430"/>
      <c r="T160" s="430"/>
      <c r="U160" s="430"/>
      <c r="V160" s="430"/>
      <c r="W160" s="430"/>
      <c r="X160" s="430"/>
      <c r="Y160" s="430"/>
      <c r="Z160" s="440">
        <f t="shared" si="27"/>
        <v>0</v>
      </c>
      <c r="AA160" s="441">
        <f t="shared" si="25"/>
        <v>5.48</v>
      </c>
      <c r="AB160" s="413">
        <f t="shared" si="33"/>
        <v>5.48</v>
      </c>
      <c r="AC160" s="442"/>
      <c r="AD160" s="711">
        <f t="shared" si="29"/>
        <v>0</v>
      </c>
      <c r="AE160" s="474">
        <f t="shared" si="30"/>
        <v>0</v>
      </c>
      <c r="AF160" s="475">
        <f t="shared" si="31"/>
        <v>0</v>
      </c>
      <c r="AG160" s="487"/>
      <c r="AH160" s="488"/>
      <c r="AI160" s="488"/>
      <c r="AJ160" s="488"/>
      <c r="AK160" s="488"/>
      <c r="AL160" s="488"/>
      <c r="AM160" s="488"/>
      <c r="AN160" s="488"/>
      <c r="AO160" s="488"/>
      <c r="AP160" s="488"/>
      <c r="AQ160" s="488"/>
      <c r="AR160" s="488"/>
      <c r="AS160" s="488"/>
      <c r="AT160" s="488"/>
      <c r="AU160" s="488"/>
      <c r="AV160" s="488"/>
      <c r="AW160" s="488"/>
      <c r="AX160" s="488"/>
      <c r="AY160" s="488"/>
      <c r="AZ160" s="488"/>
      <c r="BA160" s="488"/>
      <c r="BB160" s="488"/>
      <c r="BC160" s="488"/>
      <c r="BD160" s="488"/>
      <c r="BE160" s="488"/>
      <c r="BF160" s="488"/>
      <c r="BG160" s="488"/>
    </row>
    <row r="161" spans="1:59" ht="30">
      <c r="A161" s="405">
        <f t="shared" si="26"/>
        <v>149</v>
      </c>
      <c r="B161" s="497" t="s">
        <v>106</v>
      </c>
      <c r="C161" s="498" t="s">
        <v>107</v>
      </c>
      <c r="D161" s="407" t="s">
        <v>293</v>
      </c>
      <c r="E161" s="407">
        <v>29.12</v>
      </c>
      <c r="F161" s="498" t="s">
        <v>107</v>
      </c>
      <c r="G161" s="407" t="s">
        <v>293</v>
      </c>
      <c r="H161" s="430">
        <v>29.12</v>
      </c>
      <c r="I161" s="430">
        <f>'СМР Приняты СК П7'!I161</f>
        <v>0.28000000000000003</v>
      </c>
      <c r="J161" s="418" t="s">
        <v>563</v>
      </c>
      <c r="K161" s="418" t="s">
        <v>293</v>
      </c>
      <c r="L161" s="418">
        <v>4.4400000000000004</v>
      </c>
      <c r="M161" s="430"/>
      <c r="N161" s="430"/>
      <c r="O161" s="430"/>
      <c r="P161" s="430"/>
      <c r="Q161" s="430"/>
      <c r="R161" s="430"/>
      <c r="S161" s="430"/>
      <c r="T161" s="430"/>
      <c r="U161" s="430"/>
      <c r="V161" s="430"/>
      <c r="W161" s="430"/>
      <c r="X161" s="430"/>
      <c r="Y161" s="430"/>
      <c r="Z161" s="440">
        <f t="shared" si="27"/>
        <v>0</v>
      </c>
      <c r="AA161" s="441">
        <f t="shared" si="25"/>
        <v>29.12</v>
      </c>
      <c r="AB161" s="413">
        <f t="shared" si="33"/>
        <v>29.12</v>
      </c>
      <c r="AC161" s="442" t="s">
        <v>456</v>
      </c>
      <c r="AD161" s="711">
        <f t="shared" si="29"/>
        <v>0</v>
      </c>
      <c r="AE161" s="474">
        <f t="shared" si="30"/>
        <v>0</v>
      </c>
      <c r="AF161" s="475">
        <f t="shared" si="31"/>
        <v>0</v>
      </c>
      <c r="AG161" s="487"/>
      <c r="AH161" s="488"/>
      <c r="AI161" s="488"/>
      <c r="AJ161" s="488"/>
      <c r="AK161" s="488"/>
      <c r="AL161" s="488"/>
      <c r="AM161" s="488"/>
      <c r="AN161" s="488"/>
      <c r="AO161" s="488"/>
      <c r="AP161" s="488"/>
      <c r="AQ161" s="488"/>
      <c r="AR161" s="488"/>
      <c r="AS161" s="488"/>
      <c r="AT161" s="488"/>
      <c r="AU161" s="488"/>
      <c r="AV161" s="488"/>
      <c r="AW161" s="488"/>
      <c r="AX161" s="488"/>
      <c r="AY161" s="488"/>
      <c r="AZ161" s="488"/>
      <c r="BA161" s="488"/>
      <c r="BB161" s="488"/>
      <c r="BC161" s="488"/>
      <c r="BD161" s="488"/>
      <c r="BE161" s="488"/>
      <c r="BF161" s="488"/>
      <c r="BG161" s="488"/>
    </row>
    <row r="162" spans="1:59" ht="30">
      <c r="A162" s="405">
        <f t="shared" si="26"/>
        <v>150</v>
      </c>
      <c r="B162" s="497" t="s">
        <v>62</v>
      </c>
      <c r="C162" s="498" t="s">
        <v>63</v>
      </c>
      <c r="D162" s="407" t="s">
        <v>289</v>
      </c>
      <c r="E162" s="407">
        <v>4.68</v>
      </c>
      <c r="F162" s="498" t="s">
        <v>63</v>
      </c>
      <c r="G162" s="407" t="s">
        <v>289</v>
      </c>
      <c r="H162" s="430">
        <v>4.68</v>
      </c>
      <c r="I162" s="430">
        <f>'СМР Приняты СК П7'!I162</f>
        <v>0.17</v>
      </c>
      <c r="J162" s="430"/>
      <c r="K162" s="430" t="s">
        <v>289</v>
      </c>
      <c r="L162" s="430">
        <v>29.12</v>
      </c>
      <c r="M162" s="430"/>
      <c r="N162" s="430"/>
      <c r="O162" s="430"/>
      <c r="P162" s="430"/>
      <c r="Q162" s="430"/>
      <c r="R162" s="430"/>
      <c r="S162" s="430"/>
      <c r="T162" s="430"/>
      <c r="U162" s="430"/>
      <c r="V162" s="430"/>
      <c r="W162" s="430"/>
      <c r="X162" s="430"/>
      <c r="Y162" s="430"/>
      <c r="Z162" s="440">
        <f t="shared" si="27"/>
        <v>0</v>
      </c>
      <c r="AA162" s="441">
        <f t="shared" si="25"/>
        <v>4.68</v>
      </c>
      <c r="AB162" s="413">
        <f t="shared" si="33"/>
        <v>4.68</v>
      </c>
      <c r="AC162" s="442"/>
      <c r="AD162" s="711">
        <f t="shared" si="29"/>
        <v>0</v>
      </c>
      <c r="AE162" s="474">
        <f t="shared" si="30"/>
        <v>0</v>
      </c>
      <c r="AF162" s="475">
        <f t="shared" si="31"/>
        <v>0</v>
      </c>
      <c r="AG162" s="487"/>
      <c r="AH162" s="488"/>
      <c r="AI162" s="488"/>
      <c r="AJ162" s="488"/>
      <c r="AK162" s="488"/>
      <c r="AL162" s="488"/>
      <c r="AM162" s="488"/>
      <c r="AN162" s="488"/>
      <c r="AO162" s="488"/>
      <c r="AP162" s="488"/>
      <c r="AQ162" s="488"/>
      <c r="AR162" s="488"/>
      <c r="AS162" s="488"/>
      <c r="AT162" s="488"/>
      <c r="AU162" s="488"/>
      <c r="AV162" s="488"/>
      <c r="AW162" s="488"/>
      <c r="AX162" s="488"/>
      <c r="AY162" s="488"/>
      <c r="AZ162" s="488"/>
      <c r="BA162" s="488"/>
      <c r="BB162" s="488"/>
      <c r="BC162" s="488"/>
      <c r="BD162" s="488"/>
      <c r="BE162" s="488"/>
      <c r="BF162" s="488"/>
      <c r="BG162" s="488"/>
    </row>
    <row r="163" spans="1:59" s="65" customFormat="1" ht="30">
      <c r="A163" s="397">
        <f t="shared" si="26"/>
        <v>151</v>
      </c>
      <c r="B163" s="501"/>
      <c r="C163" s="502" t="s">
        <v>567</v>
      </c>
      <c r="D163" s="423"/>
      <c r="E163" s="423"/>
      <c r="F163" s="503" t="s">
        <v>567</v>
      </c>
      <c r="G163" s="424"/>
      <c r="H163" s="425"/>
      <c r="I163" s="425"/>
      <c r="J163" s="425"/>
      <c r="K163" s="425"/>
      <c r="L163" s="425"/>
      <c r="M163" s="425"/>
      <c r="N163" s="425"/>
      <c r="O163" s="425"/>
      <c r="P163" s="425"/>
      <c r="Q163" s="425"/>
      <c r="R163" s="425"/>
      <c r="S163" s="425"/>
      <c r="T163" s="425"/>
      <c r="U163" s="425"/>
      <c r="V163" s="425"/>
      <c r="W163" s="425"/>
      <c r="X163" s="425"/>
      <c r="Y163" s="425"/>
      <c r="Z163" s="426"/>
      <c r="AA163" s="427"/>
      <c r="AB163" s="424"/>
      <c r="AC163" s="428"/>
      <c r="AD163" s="708"/>
      <c r="AE163" s="476"/>
      <c r="AF163" s="477"/>
      <c r="AG163" s="485"/>
      <c r="AH163" s="486"/>
      <c r="AI163" s="486"/>
      <c r="AJ163" s="486"/>
      <c r="AK163" s="486"/>
      <c r="AL163" s="486"/>
      <c r="AM163" s="486"/>
      <c r="AN163" s="486"/>
      <c r="AO163" s="486"/>
      <c r="AP163" s="486"/>
      <c r="AQ163" s="486"/>
      <c r="AR163" s="486"/>
      <c r="AS163" s="486"/>
      <c r="AT163" s="486"/>
      <c r="AU163" s="486"/>
      <c r="AV163" s="486"/>
      <c r="AW163" s="486"/>
      <c r="AX163" s="486"/>
      <c r="AY163" s="486"/>
      <c r="AZ163" s="486"/>
      <c r="BA163" s="486"/>
      <c r="BB163" s="486"/>
      <c r="BC163" s="486"/>
      <c r="BD163" s="486"/>
      <c r="BE163" s="486"/>
      <c r="BF163" s="486"/>
      <c r="BG163" s="486"/>
    </row>
    <row r="164" spans="1:59" ht="60">
      <c r="A164" s="405">
        <f t="shared" si="26"/>
        <v>152</v>
      </c>
      <c r="B164" s="497" t="s">
        <v>14</v>
      </c>
      <c r="C164" s="498" t="s">
        <v>15</v>
      </c>
      <c r="D164" s="407" t="s">
        <v>289</v>
      </c>
      <c r="E164" s="407">
        <v>193.6</v>
      </c>
      <c r="F164" s="500" t="s">
        <v>15</v>
      </c>
      <c r="G164" s="417" t="s">
        <v>289</v>
      </c>
      <c r="H164" s="418">
        <v>193.6</v>
      </c>
      <c r="I164" s="418">
        <f>'СМР Приняты СК П7'!I164</f>
        <v>0.36</v>
      </c>
      <c r="J164" s="418"/>
      <c r="K164" s="418" t="s">
        <v>289</v>
      </c>
      <c r="L164" s="418"/>
      <c r="M164" s="418"/>
      <c r="N164" s="418"/>
      <c r="O164" s="418"/>
      <c r="P164" s="418"/>
      <c r="Q164" s="418"/>
      <c r="R164" s="418"/>
      <c r="S164" s="418"/>
      <c r="T164" s="418"/>
      <c r="U164" s="418"/>
      <c r="V164" s="418"/>
      <c r="W164" s="418"/>
      <c r="X164" s="418"/>
      <c r="Y164" s="418"/>
      <c r="Z164" s="419">
        <f t="shared" si="27"/>
        <v>0</v>
      </c>
      <c r="AA164" s="420">
        <f t="shared" si="25"/>
        <v>193.6</v>
      </c>
      <c r="AB164" s="413">
        <f t="shared" ref="AB164:AB170" si="34">E164-Z164</f>
        <v>193.6</v>
      </c>
      <c r="AC164" s="734" t="s">
        <v>1116</v>
      </c>
      <c r="AD164" s="712">
        <f t="shared" si="29"/>
        <v>0</v>
      </c>
      <c r="AE164" s="474">
        <f t="shared" si="30"/>
        <v>0</v>
      </c>
      <c r="AF164" s="475">
        <f t="shared" si="31"/>
        <v>0</v>
      </c>
      <c r="AG164" s="487"/>
      <c r="AH164" s="488"/>
      <c r="AI164" s="488"/>
      <c r="AJ164" s="488"/>
      <c r="AK164" s="488"/>
      <c r="AL164" s="488"/>
      <c r="AM164" s="488"/>
      <c r="AN164" s="488"/>
      <c r="AO164" s="488"/>
      <c r="AP164" s="488"/>
      <c r="AQ164" s="488"/>
      <c r="AR164" s="488"/>
      <c r="AS164" s="488"/>
      <c r="AT164" s="488"/>
      <c r="AU164" s="488"/>
      <c r="AV164" s="488"/>
      <c r="AW164" s="488"/>
      <c r="AX164" s="488"/>
      <c r="AY164" s="488"/>
      <c r="AZ164" s="488"/>
      <c r="BA164" s="488"/>
      <c r="BB164" s="488"/>
      <c r="BC164" s="488"/>
      <c r="BD164" s="488"/>
      <c r="BE164" s="488"/>
      <c r="BF164" s="488"/>
      <c r="BG164" s="488"/>
    </row>
    <row r="165" spans="1:59">
      <c r="A165" s="405">
        <f t="shared" si="26"/>
        <v>153</v>
      </c>
      <c r="B165" s="497" t="s">
        <v>100</v>
      </c>
      <c r="C165" s="498" t="s">
        <v>101</v>
      </c>
      <c r="D165" s="407" t="s">
        <v>289</v>
      </c>
      <c r="E165" s="407">
        <v>11</v>
      </c>
      <c r="F165" s="500" t="s">
        <v>101</v>
      </c>
      <c r="G165" s="417" t="s">
        <v>289</v>
      </c>
      <c r="H165" s="418">
        <v>11</v>
      </c>
      <c r="I165" s="418">
        <f>'СМР Приняты СК П7'!I165</f>
        <v>2.71</v>
      </c>
      <c r="J165" s="418"/>
      <c r="K165" s="418" t="s">
        <v>289</v>
      </c>
      <c r="L165" s="418"/>
      <c r="M165" s="418"/>
      <c r="N165" s="418"/>
      <c r="O165" s="418"/>
      <c r="P165" s="418"/>
      <c r="Q165" s="418"/>
      <c r="R165" s="418"/>
      <c r="S165" s="418"/>
      <c r="T165" s="418"/>
      <c r="U165" s="418"/>
      <c r="V165" s="418"/>
      <c r="W165" s="418"/>
      <c r="X165" s="418"/>
      <c r="Y165" s="418"/>
      <c r="Z165" s="419">
        <f t="shared" si="27"/>
        <v>0</v>
      </c>
      <c r="AA165" s="420">
        <f t="shared" si="25"/>
        <v>11</v>
      </c>
      <c r="AB165" s="413">
        <f t="shared" si="34"/>
        <v>11</v>
      </c>
      <c r="AC165" s="734"/>
      <c r="AD165" s="712">
        <f t="shared" si="29"/>
        <v>0</v>
      </c>
      <c r="AE165" s="474">
        <f t="shared" si="30"/>
        <v>0</v>
      </c>
      <c r="AF165" s="475">
        <f t="shared" si="31"/>
        <v>0</v>
      </c>
      <c r="AG165" s="487"/>
      <c r="AH165" s="488"/>
      <c r="AI165" s="488"/>
      <c r="AJ165" s="488"/>
      <c r="AK165" s="488"/>
      <c r="AL165" s="488"/>
      <c r="AM165" s="488"/>
      <c r="AN165" s="488"/>
      <c r="AO165" s="488"/>
      <c r="AP165" s="488"/>
      <c r="AQ165" s="488"/>
      <c r="AR165" s="488"/>
      <c r="AS165" s="488"/>
      <c r="AT165" s="488"/>
      <c r="AU165" s="488"/>
      <c r="AV165" s="488"/>
      <c r="AW165" s="488"/>
      <c r="AX165" s="488"/>
      <c r="AY165" s="488"/>
      <c r="AZ165" s="488"/>
      <c r="BA165" s="488"/>
      <c r="BB165" s="488"/>
      <c r="BC165" s="488"/>
      <c r="BD165" s="488"/>
      <c r="BE165" s="488"/>
      <c r="BF165" s="488"/>
      <c r="BG165" s="488"/>
    </row>
    <row r="166" spans="1:59" ht="30">
      <c r="A166" s="405">
        <f t="shared" si="26"/>
        <v>154</v>
      </c>
      <c r="B166" s="497" t="s">
        <v>102</v>
      </c>
      <c r="C166" s="498" t="s">
        <v>103</v>
      </c>
      <c r="D166" s="407" t="s">
        <v>292</v>
      </c>
      <c r="E166" s="407">
        <v>2.5151499999999998</v>
      </c>
      <c r="F166" s="500" t="s">
        <v>103</v>
      </c>
      <c r="G166" s="417" t="s">
        <v>292</v>
      </c>
      <c r="H166" s="418">
        <v>2.5151499999999998</v>
      </c>
      <c r="I166" s="418">
        <f>'СМР Приняты СК П7'!I166</f>
        <v>2.36</v>
      </c>
      <c r="J166" s="418"/>
      <c r="K166" s="418" t="s">
        <v>292</v>
      </c>
      <c r="L166" s="418"/>
      <c r="M166" s="418"/>
      <c r="N166" s="418"/>
      <c r="O166" s="418"/>
      <c r="P166" s="418"/>
      <c r="Q166" s="418"/>
      <c r="R166" s="418"/>
      <c r="S166" s="418"/>
      <c r="T166" s="418"/>
      <c r="U166" s="418"/>
      <c r="V166" s="418"/>
      <c r="W166" s="418"/>
      <c r="X166" s="418"/>
      <c r="Y166" s="418"/>
      <c r="Z166" s="419">
        <f t="shared" si="27"/>
        <v>0</v>
      </c>
      <c r="AA166" s="420">
        <f t="shared" si="25"/>
        <v>2.5151499999999998</v>
      </c>
      <c r="AB166" s="413">
        <f t="shared" si="34"/>
        <v>2.5151499999999998</v>
      </c>
      <c r="AC166" s="734"/>
      <c r="AD166" s="712">
        <f t="shared" si="29"/>
        <v>0</v>
      </c>
      <c r="AE166" s="474">
        <f t="shared" si="30"/>
        <v>0</v>
      </c>
      <c r="AF166" s="475">
        <f t="shared" si="31"/>
        <v>0</v>
      </c>
      <c r="AG166" s="487"/>
      <c r="AH166" s="488"/>
      <c r="AI166" s="488"/>
      <c r="AJ166" s="488"/>
      <c r="AK166" s="488"/>
      <c r="AL166" s="488"/>
      <c r="AM166" s="488"/>
      <c r="AN166" s="488"/>
      <c r="AO166" s="488"/>
      <c r="AP166" s="488"/>
      <c r="AQ166" s="488"/>
      <c r="AR166" s="488"/>
      <c r="AS166" s="488"/>
      <c r="AT166" s="488"/>
      <c r="AU166" s="488"/>
      <c r="AV166" s="488"/>
      <c r="AW166" s="488"/>
      <c r="AX166" s="488"/>
      <c r="AY166" s="488"/>
      <c r="AZ166" s="488"/>
      <c r="BA166" s="488"/>
      <c r="BB166" s="488"/>
      <c r="BC166" s="488"/>
      <c r="BD166" s="488"/>
      <c r="BE166" s="488"/>
      <c r="BF166" s="488"/>
      <c r="BG166" s="488"/>
    </row>
    <row r="167" spans="1:59">
      <c r="A167" s="405">
        <f t="shared" si="26"/>
        <v>155</v>
      </c>
      <c r="B167" s="497" t="s">
        <v>104</v>
      </c>
      <c r="C167" s="498" t="s">
        <v>105</v>
      </c>
      <c r="D167" s="407" t="s">
        <v>297</v>
      </c>
      <c r="E167" s="407">
        <v>17.600000000000001</v>
      </c>
      <c r="F167" s="500" t="s">
        <v>105</v>
      </c>
      <c r="G167" s="417" t="s">
        <v>297</v>
      </c>
      <c r="H167" s="418">
        <v>17.600000000000001</v>
      </c>
      <c r="I167" s="418">
        <f>'СМР Приняты СК П7'!I167</f>
        <v>0.20399999999999999</v>
      </c>
      <c r="J167" s="418"/>
      <c r="K167" s="418" t="s">
        <v>297</v>
      </c>
      <c r="L167" s="418"/>
      <c r="M167" s="418"/>
      <c r="N167" s="418"/>
      <c r="O167" s="418"/>
      <c r="P167" s="418"/>
      <c r="Q167" s="418"/>
      <c r="R167" s="418"/>
      <c r="S167" s="418"/>
      <c r="T167" s="418"/>
      <c r="U167" s="418"/>
      <c r="V167" s="418"/>
      <c r="W167" s="418"/>
      <c r="X167" s="418"/>
      <c r="Y167" s="418"/>
      <c r="Z167" s="419">
        <f t="shared" si="27"/>
        <v>0</v>
      </c>
      <c r="AA167" s="420">
        <f t="shared" si="25"/>
        <v>17.600000000000001</v>
      </c>
      <c r="AB167" s="413">
        <f t="shared" si="34"/>
        <v>17.600000000000001</v>
      </c>
      <c r="AC167" s="734"/>
      <c r="AD167" s="712">
        <f t="shared" si="29"/>
        <v>0</v>
      </c>
      <c r="AE167" s="474">
        <f t="shared" si="30"/>
        <v>0</v>
      </c>
      <c r="AF167" s="475">
        <f t="shared" si="31"/>
        <v>0</v>
      </c>
      <c r="AG167" s="487"/>
      <c r="AH167" s="488"/>
      <c r="AI167" s="488"/>
      <c r="AJ167" s="488"/>
      <c r="AK167" s="488"/>
      <c r="AL167" s="488"/>
      <c r="AM167" s="488"/>
      <c r="AN167" s="488"/>
      <c r="AO167" s="488"/>
      <c r="AP167" s="488"/>
      <c r="AQ167" s="488"/>
      <c r="AR167" s="488"/>
      <c r="AS167" s="488"/>
      <c r="AT167" s="488"/>
      <c r="AU167" s="488"/>
      <c r="AV167" s="488"/>
      <c r="AW167" s="488"/>
      <c r="AX167" s="488"/>
      <c r="AY167" s="488"/>
      <c r="AZ167" s="488"/>
      <c r="BA167" s="488"/>
      <c r="BB167" s="488"/>
      <c r="BC167" s="488"/>
      <c r="BD167" s="488"/>
      <c r="BE167" s="488"/>
      <c r="BF167" s="488"/>
      <c r="BG167" s="488"/>
    </row>
    <row r="168" spans="1:59">
      <c r="A168" s="405">
        <f t="shared" si="26"/>
        <v>156</v>
      </c>
      <c r="B168" s="497" t="s">
        <v>100</v>
      </c>
      <c r="C168" s="498" t="s">
        <v>101</v>
      </c>
      <c r="D168" s="407" t="s">
        <v>289</v>
      </c>
      <c r="E168" s="407">
        <v>33</v>
      </c>
      <c r="F168" s="500" t="s">
        <v>101</v>
      </c>
      <c r="G168" s="417" t="s">
        <v>289</v>
      </c>
      <c r="H168" s="418">
        <v>33</v>
      </c>
      <c r="I168" s="418">
        <f>'СМР Приняты СК П7'!I168</f>
        <v>2.71</v>
      </c>
      <c r="J168" s="418"/>
      <c r="K168" s="418" t="s">
        <v>289</v>
      </c>
      <c r="L168" s="418"/>
      <c r="M168" s="418"/>
      <c r="N168" s="418"/>
      <c r="O168" s="418"/>
      <c r="P168" s="418"/>
      <c r="Q168" s="418"/>
      <c r="R168" s="418"/>
      <c r="S168" s="418"/>
      <c r="T168" s="418"/>
      <c r="U168" s="418"/>
      <c r="V168" s="418"/>
      <c r="W168" s="418"/>
      <c r="X168" s="418"/>
      <c r="Y168" s="418"/>
      <c r="Z168" s="419">
        <f t="shared" si="27"/>
        <v>0</v>
      </c>
      <c r="AA168" s="420">
        <f t="shared" si="25"/>
        <v>33</v>
      </c>
      <c r="AB168" s="413">
        <f t="shared" si="34"/>
        <v>33</v>
      </c>
      <c r="AC168" s="734"/>
      <c r="AD168" s="712">
        <f t="shared" si="29"/>
        <v>0</v>
      </c>
      <c r="AE168" s="474">
        <f t="shared" si="30"/>
        <v>0</v>
      </c>
      <c r="AF168" s="475">
        <f t="shared" si="31"/>
        <v>0</v>
      </c>
      <c r="AG168" s="487"/>
      <c r="AH168" s="488"/>
      <c r="AI168" s="488"/>
      <c r="AJ168" s="488"/>
      <c r="AK168" s="488"/>
      <c r="AL168" s="488"/>
      <c r="AM168" s="488"/>
      <c r="AN168" s="488"/>
      <c r="AO168" s="488"/>
      <c r="AP168" s="488"/>
      <c r="AQ168" s="488"/>
      <c r="AR168" s="488"/>
      <c r="AS168" s="488"/>
      <c r="AT168" s="488"/>
      <c r="AU168" s="488"/>
      <c r="AV168" s="488"/>
      <c r="AW168" s="488"/>
      <c r="AX168" s="488"/>
      <c r="AY168" s="488"/>
      <c r="AZ168" s="488"/>
      <c r="BA168" s="488"/>
      <c r="BB168" s="488"/>
      <c r="BC168" s="488"/>
      <c r="BD168" s="488"/>
      <c r="BE168" s="488"/>
      <c r="BF168" s="488"/>
      <c r="BG168" s="488"/>
    </row>
    <row r="169" spans="1:59" ht="30">
      <c r="A169" s="405">
        <f t="shared" si="26"/>
        <v>157</v>
      </c>
      <c r="B169" s="497" t="s">
        <v>106</v>
      </c>
      <c r="C169" s="498" t="s">
        <v>107</v>
      </c>
      <c r="D169" s="407" t="s">
        <v>293</v>
      </c>
      <c r="E169" s="407">
        <v>252.99999999999997</v>
      </c>
      <c r="F169" s="500" t="s">
        <v>107</v>
      </c>
      <c r="G169" s="417" t="s">
        <v>293</v>
      </c>
      <c r="H169" s="418">
        <v>252.99999999999997</v>
      </c>
      <c r="I169" s="418">
        <f>'СМР Приняты СК П7'!I169</f>
        <v>0.28000000000000003</v>
      </c>
      <c r="J169" s="418"/>
      <c r="K169" s="418" t="s">
        <v>293</v>
      </c>
      <c r="L169" s="418"/>
      <c r="M169" s="418"/>
      <c r="N169" s="418"/>
      <c r="O169" s="418"/>
      <c r="P169" s="418"/>
      <c r="Q169" s="418"/>
      <c r="R169" s="418"/>
      <c r="S169" s="418"/>
      <c r="T169" s="418"/>
      <c r="U169" s="418"/>
      <c r="V169" s="418"/>
      <c r="W169" s="418"/>
      <c r="X169" s="418"/>
      <c r="Y169" s="418"/>
      <c r="Z169" s="419">
        <f t="shared" si="27"/>
        <v>0</v>
      </c>
      <c r="AA169" s="420">
        <f t="shared" si="25"/>
        <v>252.99999999999997</v>
      </c>
      <c r="AB169" s="413">
        <f t="shared" si="34"/>
        <v>252.99999999999997</v>
      </c>
      <c r="AC169" s="734"/>
      <c r="AD169" s="712">
        <f t="shared" si="29"/>
        <v>0</v>
      </c>
      <c r="AE169" s="474">
        <f t="shared" si="30"/>
        <v>0</v>
      </c>
      <c r="AF169" s="475">
        <f t="shared" si="31"/>
        <v>0</v>
      </c>
      <c r="AG169" s="487"/>
      <c r="AH169" s="488"/>
      <c r="AI169" s="488"/>
      <c r="AJ169" s="488"/>
      <c r="AK169" s="488"/>
      <c r="AL169" s="488"/>
      <c r="AM169" s="488"/>
      <c r="AN169" s="488"/>
      <c r="AO169" s="488"/>
      <c r="AP169" s="488"/>
      <c r="AQ169" s="488"/>
      <c r="AR169" s="488"/>
      <c r="AS169" s="488"/>
      <c r="AT169" s="488"/>
      <c r="AU169" s="488"/>
      <c r="AV169" s="488"/>
      <c r="AW169" s="488"/>
      <c r="AX169" s="488"/>
      <c r="AY169" s="488"/>
      <c r="AZ169" s="488"/>
      <c r="BA169" s="488"/>
      <c r="BB169" s="488"/>
      <c r="BC169" s="488"/>
      <c r="BD169" s="488"/>
      <c r="BE169" s="488"/>
      <c r="BF169" s="488"/>
      <c r="BG169" s="488"/>
    </row>
    <row r="170" spans="1:59" ht="30">
      <c r="A170" s="405">
        <f t="shared" si="26"/>
        <v>158</v>
      </c>
      <c r="B170" s="497" t="s">
        <v>62</v>
      </c>
      <c r="C170" s="498" t="s">
        <v>63</v>
      </c>
      <c r="D170" s="407" t="s">
        <v>289</v>
      </c>
      <c r="E170" s="407">
        <v>149.6</v>
      </c>
      <c r="F170" s="500" t="s">
        <v>63</v>
      </c>
      <c r="G170" s="417" t="s">
        <v>289</v>
      </c>
      <c r="H170" s="418">
        <v>149.6</v>
      </c>
      <c r="I170" s="418">
        <f>'СМР Приняты СК П7'!I170</f>
        <v>0.17</v>
      </c>
      <c r="J170" s="418"/>
      <c r="K170" s="418" t="s">
        <v>289</v>
      </c>
      <c r="L170" s="418"/>
      <c r="M170" s="418"/>
      <c r="N170" s="418"/>
      <c r="O170" s="418"/>
      <c r="P170" s="418"/>
      <c r="Q170" s="418"/>
      <c r="R170" s="418"/>
      <c r="S170" s="418"/>
      <c r="T170" s="418"/>
      <c r="U170" s="418"/>
      <c r="V170" s="418"/>
      <c r="W170" s="418"/>
      <c r="X170" s="418"/>
      <c r="Y170" s="418"/>
      <c r="Z170" s="419">
        <f t="shared" si="27"/>
        <v>0</v>
      </c>
      <c r="AA170" s="420">
        <f t="shared" si="25"/>
        <v>149.6</v>
      </c>
      <c r="AB170" s="413">
        <f t="shared" si="34"/>
        <v>149.6</v>
      </c>
      <c r="AC170" s="734"/>
      <c r="AD170" s="712">
        <f t="shared" si="29"/>
        <v>0</v>
      </c>
      <c r="AE170" s="474">
        <f t="shared" si="30"/>
        <v>0</v>
      </c>
      <c r="AF170" s="475">
        <f t="shared" si="31"/>
        <v>0</v>
      </c>
      <c r="AG170" s="487"/>
      <c r="AH170" s="488"/>
      <c r="AI170" s="488"/>
      <c r="AJ170" s="488"/>
      <c r="AK170" s="488"/>
      <c r="AL170" s="488"/>
      <c r="AM170" s="488"/>
      <c r="AN170" s="488"/>
      <c r="AO170" s="488"/>
      <c r="AP170" s="488"/>
      <c r="AQ170" s="488"/>
      <c r="AR170" s="488"/>
      <c r="AS170" s="488"/>
      <c r="AT170" s="488"/>
      <c r="AU170" s="488"/>
      <c r="AV170" s="488"/>
      <c r="AW170" s="488"/>
      <c r="AX170" s="488"/>
      <c r="AY170" s="488"/>
      <c r="AZ170" s="488"/>
      <c r="BA170" s="488"/>
      <c r="BB170" s="488"/>
      <c r="BC170" s="488"/>
      <c r="BD170" s="488"/>
      <c r="BE170" s="488"/>
      <c r="BF170" s="488"/>
      <c r="BG170" s="488"/>
    </row>
    <row r="171" spans="1:59" s="65" customFormat="1" ht="30">
      <c r="A171" s="397">
        <f t="shared" si="26"/>
        <v>159</v>
      </c>
      <c r="B171" s="501"/>
      <c r="C171" s="502" t="s">
        <v>568</v>
      </c>
      <c r="D171" s="423"/>
      <c r="E171" s="423"/>
      <c r="F171" s="503" t="s">
        <v>568</v>
      </c>
      <c r="G171" s="424"/>
      <c r="H171" s="425"/>
      <c r="I171" s="425"/>
      <c r="J171" s="425"/>
      <c r="K171" s="425"/>
      <c r="L171" s="425"/>
      <c r="M171" s="425"/>
      <c r="N171" s="425"/>
      <c r="O171" s="425"/>
      <c r="P171" s="425"/>
      <c r="Q171" s="425"/>
      <c r="R171" s="425"/>
      <c r="S171" s="425"/>
      <c r="T171" s="425"/>
      <c r="U171" s="425"/>
      <c r="V171" s="425"/>
      <c r="W171" s="425"/>
      <c r="X171" s="425"/>
      <c r="Y171" s="425"/>
      <c r="Z171" s="426"/>
      <c r="AA171" s="427"/>
      <c r="AB171" s="424"/>
      <c r="AC171" s="428"/>
      <c r="AD171" s="708"/>
      <c r="AE171" s="476"/>
      <c r="AF171" s="477"/>
      <c r="AG171" s="485"/>
      <c r="AH171" s="486"/>
      <c r="AI171" s="486"/>
      <c r="AJ171" s="486"/>
      <c r="AK171" s="486"/>
      <c r="AL171" s="486"/>
      <c r="AM171" s="486"/>
      <c r="AN171" s="486"/>
      <c r="AO171" s="486"/>
      <c r="AP171" s="486"/>
      <c r="AQ171" s="486"/>
      <c r="AR171" s="486"/>
      <c r="AS171" s="486"/>
      <c r="AT171" s="486"/>
      <c r="AU171" s="486"/>
      <c r="AV171" s="486"/>
      <c r="AW171" s="486"/>
      <c r="AX171" s="486"/>
      <c r="AY171" s="486"/>
      <c r="AZ171" s="486"/>
      <c r="BA171" s="486"/>
      <c r="BB171" s="486"/>
      <c r="BC171" s="486"/>
      <c r="BD171" s="486"/>
      <c r="BE171" s="486"/>
      <c r="BF171" s="486"/>
      <c r="BG171" s="486"/>
    </row>
    <row r="172" spans="1:59" ht="60">
      <c r="A172" s="405">
        <f t="shared" si="26"/>
        <v>160</v>
      </c>
      <c r="B172" s="497" t="s">
        <v>14</v>
      </c>
      <c r="C172" s="498" t="s">
        <v>15</v>
      </c>
      <c r="D172" s="407" t="s">
        <v>289</v>
      </c>
      <c r="E172" s="407">
        <v>24.6</v>
      </c>
      <c r="F172" s="500" t="s">
        <v>15</v>
      </c>
      <c r="G172" s="417" t="s">
        <v>289</v>
      </c>
      <c r="H172" s="418">
        <v>24.6</v>
      </c>
      <c r="I172" s="418">
        <f>'СМР Приняты СК П7'!I172</f>
        <v>0.36</v>
      </c>
      <c r="J172" s="418"/>
      <c r="K172" s="418" t="s">
        <v>289</v>
      </c>
      <c r="L172" s="418"/>
      <c r="M172" s="418"/>
      <c r="N172" s="418"/>
      <c r="O172" s="418"/>
      <c r="P172" s="418"/>
      <c r="Q172" s="418"/>
      <c r="R172" s="418"/>
      <c r="S172" s="418"/>
      <c r="T172" s="418"/>
      <c r="U172" s="418"/>
      <c r="V172" s="418"/>
      <c r="W172" s="418"/>
      <c r="X172" s="418"/>
      <c r="Y172" s="418"/>
      <c r="Z172" s="419">
        <f t="shared" si="27"/>
        <v>0</v>
      </c>
      <c r="AA172" s="420">
        <f t="shared" si="25"/>
        <v>24.6</v>
      </c>
      <c r="AB172" s="413">
        <f t="shared" ref="AB172:AB178" si="35">E172-Z172</f>
        <v>24.6</v>
      </c>
      <c r="AC172" s="734" t="s">
        <v>1117</v>
      </c>
      <c r="AD172" s="712">
        <f t="shared" si="29"/>
        <v>0</v>
      </c>
      <c r="AE172" s="474">
        <f t="shared" si="30"/>
        <v>0</v>
      </c>
      <c r="AF172" s="475">
        <f t="shared" si="31"/>
        <v>0</v>
      </c>
      <c r="AG172" s="487"/>
      <c r="AH172" s="488"/>
      <c r="AI172" s="488"/>
      <c r="AJ172" s="488"/>
      <c r="AK172" s="488"/>
      <c r="AL172" s="488"/>
      <c r="AM172" s="488"/>
      <c r="AN172" s="488"/>
      <c r="AO172" s="488"/>
      <c r="AP172" s="488"/>
      <c r="AQ172" s="488"/>
      <c r="AR172" s="488"/>
      <c r="AS172" s="488"/>
      <c r="AT172" s="488"/>
      <c r="AU172" s="488"/>
      <c r="AV172" s="488"/>
      <c r="AW172" s="488"/>
      <c r="AX172" s="488"/>
      <c r="AY172" s="488"/>
      <c r="AZ172" s="488"/>
      <c r="BA172" s="488"/>
      <c r="BB172" s="488"/>
      <c r="BC172" s="488"/>
      <c r="BD172" s="488"/>
      <c r="BE172" s="488"/>
      <c r="BF172" s="488"/>
      <c r="BG172" s="488"/>
    </row>
    <row r="173" spans="1:59">
      <c r="A173" s="405">
        <f t="shared" si="26"/>
        <v>161</v>
      </c>
      <c r="B173" s="497" t="s">
        <v>100</v>
      </c>
      <c r="C173" s="498" t="s">
        <v>101</v>
      </c>
      <c r="D173" s="407" t="s">
        <v>289</v>
      </c>
      <c r="E173" s="407">
        <v>1.4000000000000001</v>
      </c>
      <c r="F173" s="500" t="s">
        <v>101</v>
      </c>
      <c r="G173" s="417" t="s">
        <v>289</v>
      </c>
      <c r="H173" s="418">
        <v>1.4000000000000001</v>
      </c>
      <c r="I173" s="418">
        <f>'СМР Приняты СК П7'!I173</f>
        <v>2.71</v>
      </c>
      <c r="J173" s="418"/>
      <c r="K173" s="418" t="s">
        <v>289</v>
      </c>
      <c r="L173" s="418"/>
      <c r="M173" s="418"/>
      <c r="N173" s="418"/>
      <c r="O173" s="418"/>
      <c r="P173" s="418"/>
      <c r="Q173" s="418"/>
      <c r="R173" s="418"/>
      <c r="S173" s="418"/>
      <c r="T173" s="418"/>
      <c r="U173" s="418"/>
      <c r="V173" s="418"/>
      <c r="W173" s="418"/>
      <c r="X173" s="418"/>
      <c r="Y173" s="418"/>
      <c r="Z173" s="419">
        <f t="shared" si="27"/>
        <v>0</v>
      </c>
      <c r="AA173" s="420">
        <f t="shared" si="25"/>
        <v>1.4000000000000001</v>
      </c>
      <c r="AB173" s="413">
        <f t="shared" si="35"/>
        <v>1.4000000000000001</v>
      </c>
      <c r="AC173" s="734"/>
      <c r="AD173" s="712">
        <f t="shared" si="29"/>
        <v>0</v>
      </c>
      <c r="AE173" s="474">
        <f t="shared" si="30"/>
        <v>0</v>
      </c>
      <c r="AF173" s="475">
        <f t="shared" si="31"/>
        <v>0</v>
      </c>
      <c r="AG173" s="487"/>
      <c r="AH173" s="488"/>
      <c r="AI173" s="488"/>
      <c r="AJ173" s="488"/>
      <c r="AK173" s="488"/>
      <c r="AL173" s="488"/>
      <c r="AM173" s="488"/>
      <c r="AN173" s="488"/>
      <c r="AO173" s="488"/>
      <c r="AP173" s="488"/>
      <c r="AQ173" s="488"/>
      <c r="AR173" s="488"/>
      <c r="AS173" s="488"/>
      <c r="AT173" s="488"/>
      <c r="AU173" s="488"/>
      <c r="AV173" s="488"/>
      <c r="AW173" s="488"/>
      <c r="AX173" s="488"/>
      <c r="AY173" s="488"/>
      <c r="AZ173" s="488"/>
      <c r="BA173" s="488"/>
      <c r="BB173" s="488"/>
      <c r="BC173" s="488"/>
      <c r="BD173" s="488"/>
      <c r="BE173" s="488"/>
      <c r="BF173" s="488"/>
      <c r="BG173" s="488"/>
    </row>
    <row r="174" spans="1:59" ht="30">
      <c r="A174" s="405">
        <f t="shared" si="26"/>
        <v>162</v>
      </c>
      <c r="B174" s="497" t="s">
        <v>102</v>
      </c>
      <c r="C174" s="498" t="s">
        <v>103</v>
      </c>
      <c r="D174" s="407" t="s">
        <v>292</v>
      </c>
      <c r="E174" s="407">
        <v>0.32011000000000001</v>
      </c>
      <c r="F174" s="500" t="s">
        <v>103</v>
      </c>
      <c r="G174" s="417" t="s">
        <v>292</v>
      </c>
      <c r="H174" s="418">
        <v>0.32011000000000001</v>
      </c>
      <c r="I174" s="418">
        <f>'СМР Приняты СК П7'!I174</f>
        <v>2.36</v>
      </c>
      <c r="J174" s="418"/>
      <c r="K174" s="418" t="s">
        <v>292</v>
      </c>
      <c r="L174" s="418"/>
      <c r="M174" s="418"/>
      <c r="N174" s="418"/>
      <c r="O174" s="418"/>
      <c r="P174" s="418"/>
      <c r="Q174" s="418"/>
      <c r="R174" s="418"/>
      <c r="S174" s="418"/>
      <c r="T174" s="418"/>
      <c r="U174" s="418"/>
      <c r="V174" s="418"/>
      <c r="W174" s="418"/>
      <c r="X174" s="418"/>
      <c r="Y174" s="418"/>
      <c r="Z174" s="419">
        <f t="shared" si="27"/>
        <v>0</v>
      </c>
      <c r="AA174" s="420">
        <f t="shared" si="25"/>
        <v>0.32011000000000001</v>
      </c>
      <c r="AB174" s="413">
        <f t="shared" si="35"/>
        <v>0.32011000000000001</v>
      </c>
      <c r="AC174" s="734"/>
      <c r="AD174" s="712">
        <f t="shared" si="29"/>
        <v>0</v>
      </c>
      <c r="AE174" s="474">
        <f t="shared" si="30"/>
        <v>0</v>
      </c>
      <c r="AF174" s="475">
        <f t="shared" si="31"/>
        <v>0</v>
      </c>
      <c r="AG174" s="487"/>
      <c r="AH174" s="488"/>
      <c r="AI174" s="488"/>
      <c r="AJ174" s="488"/>
      <c r="AK174" s="488"/>
      <c r="AL174" s="488"/>
      <c r="AM174" s="488"/>
      <c r="AN174" s="488"/>
      <c r="AO174" s="488"/>
      <c r="AP174" s="488"/>
      <c r="AQ174" s="488"/>
      <c r="AR174" s="488"/>
      <c r="AS174" s="488"/>
      <c r="AT174" s="488"/>
      <c r="AU174" s="488"/>
      <c r="AV174" s="488"/>
      <c r="AW174" s="488"/>
      <c r="AX174" s="488"/>
      <c r="AY174" s="488"/>
      <c r="AZ174" s="488"/>
      <c r="BA174" s="488"/>
      <c r="BB174" s="488"/>
      <c r="BC174" s="488"/>
      <c r="BD174" s="488"/>
      <c r="BE174" s="488"/>
      <c r="BF174" s="488"/>
      <c r="BG174" s="488"/>
    </row>
    <row r="175" spans="1:59">
      <c r="A175" s="405">
        <f t="shared" si="26"/>
        <v>163</v>
      </c>
      <c r="B175" s="497" t="s">
        <v>104</v>
      </c>
      <c r="C175" s="498" t="s">
        <v>105</v>
      </c>
      <c r="D175" s="407" t="s">
        <v>297</v>
      </c>
      <c r="E175" s="407">
        <v>2.2400000000000002</v>
      </c>
      <c r="F175" s="500" t="s">
        <v>105</v>
      </c>
      <c r="G175" s="417" t="s">
        <v>297</v>
      </c>
      <c r="H175" s="418">
        <v>2.2400000000000002</v>
      </c>
      <c r="I175" s="418">
        <f>'СМР Приняты СК П7'!I175</f>
        <v>0.20399999999999999</v>
      </c>
      <c r="J175" s="418"/>
      <c r="K175" s="418" t="s">
        <v>297</v>
      </c>
      <c r="L175" s="418"/>
      <c r="M175" s="418"/>
      <c r="N175" s="418"/>
      <c r="O175" s="418"/>
      <c r="P175" s="418"/>
      <c r="Q175" s="418"/>
      <c r="R175" s="418"/>
      <c r="S175" s="418"/>
      <c r="T175" s="418"/>
      <c r="U175" s="418"/>
      <c r="V175" s="418"/>
      <c r="W175" s="418"/>
      <c r="X175" s="418"/>
      <c r="Y175" s="418"/>
      <c r="Z175" s="419">
        <f t="shared" si="27"/>
        <v>0</v>
      </c>
      <c r="AA175" s="420">
        <f t="shared" si="25"/>
        <v>2.2400000000000002</v>
      </c>
      <c r="AB175" s="413">
        <f t="shared" si="35"/>
        <v>2.2400000000000002</v>
      </c>
      <c r="AC175" s="734"/>
      <c r="AD175" s="712">
        <f t="shared" si="29"/>
        <v>0</v>
      </c>
      <c r="AE175" s="474">
        <f t="shared" si="30"/>
        <v>0</v>
      </c>
      <c r="AF175" s="475">
        <f t="shared" si="31"/>
        <v>0</v>
      </c>
      <c r="AG175" s="487"/>
      <c r="AH175" s="488"/>
      <c r="AI175" s="488"/>
      <c r="AJ175" s="488"/>
      <c r="AK175" s="488"/>
      <c r="AL175" s="488"/>
      <c r="AM175" s="488"/>
      <c r="AN175" s="488"/>
      <c r="AO175" s="488"/>
      <c r="AP175" s="488"/>
      <c r="AQ175" s="488"/>
      <c r="AR175" s="488"/>
      <c r="AS175" s="488"/>
      <c r="AT175" s="488"/>
      <c r="AU175" s="488"/>
      <c r="AV175" s="488"/>
      <c r="AW175" s="488"/>
      <c r="AX175" s="488"/>
      <c r="AY175" s="488"/>
      <c r="AZ175" s="488"/>
      <c r="BA175" s="488"/>
      <c r="BB175" s="488"/>
      <c r="BC175" s="488"/>
      <c r="BD175" s="488"/>
      <c r="BE175" s="488"/>
      <c r="BF175" s="488"/>
      <c r="BG175" s="488"/>
    </row>
    <row r="176" spans="1:59">
      <c r="A176" s="405">
        <f t="shared" si="26"/>
        <v>164</v>
      </c>
      <c r="B176" s="497" t="s">
        <v>100</v>
      </c>
      <c r="C176" s="498" t="s">
        <v>101</v>
      </c>
      <c r="D176" s="407" t="s">
        <v>289</v>
      </c>
      <c r="E176" s="407">
        <v>4.2</v>
      </c>
      <c r="F176" s="500" t="s">
        <v>101</v>
      </c>
      <c r="G176" s="417" t="s">
        <v>289</v>
      </c>
      <c r="H176" s="418">
        <v>4.2</v>
      </c>
      <c r="I176" s="418">
        <f>'СМР Приняты СК П7'!I176</f>
        <v>2.71</v>
      </c>
      <c r="J176" s="418"/>
      <c r="K176" s="418" t="s">
        <v>289</v>
      </c>
      <c r="L176" s="418"/>
      <c r="M176" s="418"/>
      <c r="N176" s="418"/>
      <c r="O176" s="418"/>
      <c r="P176" s="418"/>
      <c r="Q176" s="418"/>
      <c r="R176" s="418"/>
      <c r="S176" s="418"/>
      <c r="T176" s="418"/>
      <c r="U176" s="418"/>
      <c r="V176" s="418"/>
      <c r="W176" s="418"/>
      <c r="X176" s="418"/>
      <c r="Y176" s="418"/>
      <c r="Z176" s="419">
        <f t="shared" si="27"/>
        <v>0</v>
      </c>
      <c r="AA176" s="420">
        <f t="shared" si="25"/>
        <v>4.2</v>
      </c>
      <c r="AB176" s="413">
        <f t="shared" si="35"/>
        <v>4.2</v>
      </c>
      <c r="AC176" s="734"/>
      <c r="AD176" s="712">
        <f t="shared" si="29"/>
        <v>0</v>
      </c>
      <c r="AE176" s="474">
        <f t="shared" si="30"/>
        <v>0</v>
      </c>
      <c r="AF176" s="475">
        <f t="shared" si="31"/>
        <v>0</v>
      </c>
      <c r="AG176" s="487"/>
      <c r="AH176" s="488"/>
      <c r="AI176" s="488"/>
      <c r="AJ176" s="488"/>
      <c r="AK176" s="488"/>
      <c r="AL176" s="488"/>
      <c r="AM176" s="488"/>
      <c r="AN176" s="488"/>
      <c r="AO176" s="488"/>
      <c r="AP176" s="488"/>
      <c r="AQ176" s="488"/>
      <c r="AR176" s="488"/>
      <c r="AS176" s="488"/>
      <c r="AT176" s="488"/>
      <c r="AU176" s="488"/>
      <c r="AV176" s="488"/>
      <c r="AW176" s="488"/>
      <c r="AX176" s="488"/>
      <c r="AY176" s="488"/>
      <c r="AZ176" s="488"/>
      <c r="BA176" s="488"/>
      <c r="BB176" s="488"/>
      <c r="BC176" s="488"/>
      <c r="BD176" s="488"/>
      <c r="BE176" s="488"/>
      <c r="BF176" s="488"/>
      <c r="BG176" s="488"/>
    </row>
    <row r="177" spans="1:59" ht="30">
      <c r="A177" s="405">
        <f t="shared" si="26"/>
        <v>165</v>
      </c>
      <c r="B177" s="497" t="s">
        <v>106</v>
      </c>
      <c r="C177" s="498" t="s">
        <v>107</v>
      </c>
      <c r="D177" s="407" t="s">
        <v>293</v>
      </c>
      <c r="E177" s="407">
        <v>32.199999999999996</v>
      </c>
      <c r="F177" s="500" t="s">
        <v>107</v>
      </c>
      <c r="G177" s="417" t="s">
        <v>293</v>
      </c>
      <c r="H177" s="418">
        <v>32.199999999999996</v>
      </c>
      <c r="I177" s="418">
        <f>'СМР Приняты СК П7'!I177</f>
        <v>0.28000000000000003</v>
      </c>
      <c r="J177" s="418"/>
      <c r="K177" s="418" t="s">
        <v>293</v>
      </c>
      <c r="L177" s="418"/>
      <c r="M177" s="418"/>
      <c r="N177" s="418"/>
      <c r="O177" s="418"/>
      <c r="P177" s="418"/>
      <c r="Q177" s="418"/>
      <c r="R177" s="418"/>
      <c r="S177" s="418"/>
      <c r="T177" s="418"/>
      <c r="U177" s="418"/>
      <c r="V177" s="418"/>
      <c r="W177" s="418"/>
      <c r="X177" s="418"/>
      <c r="Y177" s="418"/>
      <c r="Z177" s="419">
        <f t="shared" si="27"/>
        <v>0</v>
      </c>
      <c r="AA177" s="420">
        <f t="shared" si="25"/>
        <v>32.199999999999996</v>
      </c>
      <c r="AB177" s="413">
        <f t="shared" si="35"/>
        <v>32.199999999999996</v>
      </c>
      <c r="AC177" s="734"/>
      <c r="AD177" s="712">
        <f t="shared" si="29"/>
        <v>0</v>
      </c>
      <c r="AE177" s="474">
        <f t="shared" si="30"/>
        <v>0</v>
      </c>
      <c r="AF177" s="475">
        <f t="shared" si="31"/>
        <v>0</v>
      </c>
      <c r="AG177" s="487"/>
      <c r="AH177" s="488"/>
      <c r="AI177" s="488"/>
      <c r="AJ177" s="488"/>
      <c r="AK177" s="488"/>
      <c r="AL177" s="488"/>
      <c r="AM177" s="488"/>
      <c r="AN177" s="488"/>
      <c r="AO177" s="488"/>
      <c r="AP177" s="488"/>
      <c r="AQ177" s="488"/>
      <c r="AR177" s="488"/>
      <c r="AS177" s="488"/>
      <c r="AT177" s="488"/>
      <c r="AU177" s="488"/>
      <c r="AV177" s="488"/>
      <c r="AW177" s="488"/>
      <c r="AX177" s="488"/>
      <c r="AY177" s="488"/>
      <c r="AZ177" s="488"/>
      <c r="BA177" s="488"/>
      <c r="BB177" s="488"/>
      <c r="BC177" s="488"/>
      <c r="BD177" s="488"/>
      <c r="BE177" s="488"/>
      <c r="BF177" s="488"/>
      <c r="BG177" s="488"/>
    </row>
    <row r="178" spans="1:59" ht="30">
      <c r="A178" s="405">
        <f t="shared" si="26"/>
        <v>166</v>
      </c>
      <c r="B178" s="497" t="s">
        <v>62</v>
      </c>
      <c r="C178" s="498" t="s">
        <v>63</v>
      </c>
      <c r="D178" s="407" t="s">
        <v>289</v>
      </c>
      <c r="E178" s="407">
        <v>19.000000000000004</v>
      </c>
      <c r="F178" s="500" t="s">
        <v>63</v>
      </c>
      <c r="G178" s="417" t="s">
        <v>289</v>
      </c>
      <c r="H178" s="418">
        <v>19.000000000000004</v>
      </c>
      <c r="I178" s="418">
        <f>'СМР Приняты СК П7'!I178</f>
        <v>0.17</v>
      </c>
      <c r="J178" s="418"/>
      <c r="K178" s="418" t="s">
        <v>289</v>
      </c>
      <c r="L178" s="418"/>
      <c r="M178" s="418"/>
      <c r="N178" s="418"/>
      <c r="O178" s="418"/>
      <c r="P178" s="418"/>
      <c r="Q178" s="418"/>
      <c r="R178" s="418"/>
      <c r="S178" s="418"/>
      <c r="T178" s="418"/>
      <c r="U178" s="418"/>
      <c r="V178" s="418"/>
      <c r="W178" s="418"/>
      <c r="X178" s="418"/>
      <c r="Y178" s="418"/>
      <c r="Z178" s="419">
        <f t="shared" si="27"/>
        <v>0</v>
      </c>
      <c r="AA178" s="420">
        <f t="shared" si="25"/>
        <v>19.000000000000004</v>
      </c>
      <c r="AB178" s="413">
        <f t="shared" si="35"/>
        <v>19.000000000000004</v>
      </c>
      <c r="AC178" s="734"/>
      <c r="AD178" s="712">
        <f t="shared" si="29"/>
        <v>0</v>
      </c>
      <c r="AE178" s="474">
        <f t="shared" si="30"/>
        <v>0</v>
      </c>
      <c r="AF178" s="475">
        <f t="shared" si="31"/>
        <v>0</v>
      </c>
      <c r="AG178" s="487"/>
      <c r="AH178" s="488"/>
      <c r="AI178" s="488"/>
      <c r="AJ178" s="488"/>
      <c r="AK178" s="488"/>
      <c r="AL178" s="488"/>
      <c r="AM178" s="488"/>
      <c r="AN178" s="488"/>
      <c r="AO178" s="488"/>
      <c r="AP178" s="488"/>
      <c r="AQ178" s="488"/>
      <c r="AR178" s="488"/>
      <c r="AS178" s="488"/>
      <c r="AT178" s="488"/>
      <c r="AU178" s="488"/>
      <c r="AV178" s="488"/>
      <c r="AW178" s="488"/>
      <c r="AX178" s="488"/>
      <c r="AY178" s="488"/>
      <c r="AZ178" s="488"/>
      <c r="BA178" s="488"/>
      <c r="BB178" s="488"/>
      <c r="BC178" s="488"/>
      <c r="BD178" s="488"/>
      <c r="BE178" s="488"/>
      <c r="BF178" s="488"/>
      <c r="BG178" s="488"/>
    </row>
    <row r="179" spans="1:59" s="65" customFormat="1" ht="30">
      <c r="A179" s="397">
        <f t="shared" si="26"/>
        <v>167</v>
      </c>
      <c r="B179" s="501"/>
      <c r="C179" s="502" t="s">
        <v>569</v>
      </c>
      <c r="D179" s="423"/>
      <c r="E179" s="423"/>
      <c r="F179" s="503" t="s">
        <v>569</v>
      </c>
      <c r="G179" s="424"/>
      <c r="H179" s="425"/>
      <c r="I179" s="425"/>
      <c r="J179" s="425"/>
      <c r="K179" s="425"/>
      <c r="L179" s="425"/>
      <c r="M179" s="425"/>
      <c r="N179" s="425"/>
      <c r="O179" s="425"/>
      <c r="P179" s="425"/>
      <c r="Q179" s="425"/>
      <c r="R179" s="425"/>
      <c r="S179" s="425"/>
      <c r="T179" s="425"/>
      <c r="U179" s="425"/>
      <c r="V179" s="425"/>
      <c r="W179" s="425"/>
      <c r="X179" s="425"/>
      <c r="Y179" s="425"/>
      <c r="Z179" s="426"/>
      <c r="AA179" s="427"/>
      <c r="AB179" s="424"/>
      <c r="AC179" s="428"/>
      <c r="AD179" s="708"/>
      <c r="AE179" s="476"/>
      <c r="AF179" s="477"/>
      <c r="AG179" s="485"/>
      <c r="AH179" s="486"/>
      <c r="AI179" s="486"/>
      <c r="AJ179" s="486"/>
      <c r="AK179" s="486"/>
      <c r="AL179" s="486"/>
      <c r="AM179" s="486"/>
      <c r="AN179" s="486"/>
      <c r="AO179" s="486"/>
      <c r="AP179" s="486"/>
      <c r="AQ179" s="486"/>
      <c r="AR179" s="486"/>
      <c r="AS179" s="486"/>
      <c r="AT179" s="486"/>
      <c r="AU179" s="486"/>
      <c r="AV179" s="486"/>
      <c r="AW179" s="486"/>
      <c r="AX179" s="486"/>
      <c r="AY179" s="486"/>
      <c r="AZ179" s="486"/>
      <c r="BA179" s="486"/>
      <c r="BB179" s="486"/>
      <c r="BC179" s="486"/>
      <c r="BD179" s="486"/>
      <c r="BE179" s="486"/>
      <c r="BF179" s="486"/>
      <c r="BG179" s="486"/>
    </row>
    <row r="180" spans="1:59" ht="60">
      <c r="A180" s="405">
        <f t="shared" si="26"/>
        <v>168</v>
      </c>
      <c r="B180" s="497" t="s">
        <v>14</v>
      </c>
      <c r="C180" s="498" t="s">
        <v>15</v>
      </c>
      <c r="D180" s="407" t="s">
        <v>289</v>
      </c>
      <c r="E180" s="407">
        <v>14</v>
      </c>
      <c r="F180" s="498" t="s">
        <v>15</v>
      </c>
      <c r="G180" s="407" t="s">
        <v>289</v>
      </c>
      <c r="H180" s="430">
        <v>14</v>
      </c>
      <c r="I180" s="430">
        <f>'СМР Приняты СК П7'!I180</f>
        <v>0.36</v>
      </c>
      <c r="J180" s="430"/>
      <c r="K180" s="430" t="s">
        <v>289</v>
      </c>
      <c r="L180" s="430"/>
      <c r="M180" s="430"/>
      <c r="N180" s="430"/>
      <c r="O180" s="430"/>
      <c r="P180" s="430"/>
      <c r="Q180" s="430"/>
      <c r="R180" s="430"/>
      <c r="S180" s="430"/>
      <c r="T180" s="430"/>
      <c r="U180" s="430"/>
      <c r="V180" s="430"/>
      <c r="W180" s="430"/>
      <c r="X180" s="430"/>
      <c r="Y180" s="430"/>
      <c r="Z180" s="440">
        <f t="shared" si="27"/>
        <v>0</v>
      </c>
      <c r="AA180" s="441">
        <f t="shared" si="25"/>
        <v>14</v>
      </c>
      <c r="AB180" s="413">
        <f t="shared" ref="AB180:AB189" si="36">E180-Z180</f>
        <v>14</v>
      </c>
      <c r="AC180" s="442" t="s">
        <v>411</v>
      </c>
      <c r="AD180" s="711">
        <f t="shared" si="29"/>
        <v>0</v>
      </c>
      <c r="AE180" s="474">
        <f t="shared" si="30"/>
        <v>0</v>
      </c>
      <c r="AF180" s="475">
        <f t="shared" si="31"/>
        <v>0</v>
      </c>
      <c r="AG180" s="487"/>
      <c r="AH180" s="488"/>
      <c r="AI180" s="488"/>
      <c r="AJ180" s="488"/>
      <c r="AK180" s="488"/>
      <c r="AL180" s="488"/>
      <c r="AM180" s="488"/>
      <c r="AN180" s="488"/>
      <c r="AO180" s="488"/>
      <c r="AP180" s="488"/>
      <c r="AQ180" s="488"/>
      <c r="AR180" s="488"/>
      <c r="AS180" s="488"/>
      <c r="AT180" s="488"/>
      <c r="AU180" s="488"/>
      <c r="AV180" s="488"/>
      <c r="AW180" s="488"/>
      <c r="AX180" s="488"/>
      <c r="AY180" s="488"/>
      <c r="AZ180" s="488"/>
      <c r="BA180" s="488"/>
      <c r="BB180" s="488"/>
      <c r="BC180" s="488"/>
      <c r="BD180" s="488"/>
      <c r="BE180" s="488"/>
      <c r="BF180" s="488"/>
      <c r="BG180" s="488"/>
    </row>
    <row r="181" spans="1:59" ht="30">
      <c r="A181" s="405">
        <f t="shared" si="26"/>
        <v>169</v>
      </c>
      <c r="B181" s="497" t="s">
        <v>100</v>
      </c>
      <c r="C181" s="498" t="s">
        <v>101</v>
      </c>
      <c r="D181" s="407" t="s">
        <v>289</v>
      </c>
      <c r="E181" s="407">
        <v>0.94</v>
      </c>
      <c r="F181" s="498" t="s">
        <v>101</v>
      </c>
      <c r="G181" s="407" t="s">
        <v>289</v>
      </c>
      <c r="H181" s="430">
        <v>0.94</v>
      </c>
      <c r="I181" s="430">
        <f>'СМР Приняты СК П7'!I181</f>
        <v>2.71</v>
      </c>
      <c r="J181" s="418" t="s">
        <v>656</v>
      </c>
      <c r="K181" s="418" t="s">
        <v>289</v>
      </c>
      <c r="L181" s="418"/>
      <c r="M181" s="430"/>
      <c r="N181" s="430"/>
      <c r="O181" s="430"/>
      <c r="P181" s="430"/>
      <c r="Q181" s="430"/>
      <c r="R181" s="430"/>
      <c r="S181" s="430">
        <v>14</v>
      </c>
      <c r="T181" s="430"/>
      <c r="U181" s="430"/>
      <c r="V181" s="430"/>
      <c r="W181" s="430"/>
      <c r="X181" s="430"/>
      <c r="Y181" s="430"/>
      <c r="Z181" s="440">
        <f t="shared" si="27"/>
        <v>14</v>
      </c>
      <c r="AA181" s="441">
        <f t="shared" si="25"/>
        <v>-13.06</v>
      </c>
      <c r="AB181" s="413">
        <f t="shared" si="36"/>
        <v>-13.06</v>
      </c>
      <c r="AC181" s="442" t="s">
        <v>411</v>
      </c>
      <c r="AD181" s="711">
        <f t="shared" si="29"/>
        <v>0</v>
      </c>
      <c r="AE181" s="474">
        <f t="shared" si="30"/>
        <v>0</v>
      </c>
      <c r="AF181" s="475">
        <f t="shared" si="31"/>
        <v>14</v>
      </c>
      <c r="AG181" s="487"/>
      <c r="AH181" s="488"/>
      <c r="AI181" s="488"/>
      <c r="AJ181" s="488"/>
      <c r="AK181" s="488"/>
      <c r="AL181" s="488"/>
      <c r="AM181" s="488"/>
      <c r="AN181" s="488"/>
      <c r="AO181" s="488"/>
      <c r="AP181" s="488"/>
      <c r="AQ181" s="488"/>
      <c r="AR181" s="488"/>
      <c r="AS181" s="488"/>
      <c r="AT181" s="488"/>
      <c r="AU181" s="488"/>
      <c r="AV181" s="488"/>
      <c r="AW181" s="488"/>
      <c r="AX181" s="488"/>
      <c r="AY181" s="488"/>
      <c r="AZ181" s="488"/>
      <c r="BA181" s="488"/>
      <c r="BB181" s="488"/>
      <c r="BC181" s="488"/>
      <c r="BD181" s="488"/>
      <c r="BE181" s="488"/>
      <c r="BF181" s="488"/>
      <c r="BG181" s="488"/>
    </row>
    <row r="182" spans="1:59" ht="30" collapsed="1">
      <c r="A182" s="405">
        <f t="shared" si="26"/>
        <v>170</v>
      </c>
      <c r="B182" s="497" t="s">
        <v>102</v>
      </c>
      <c r="C182" s="498" t="s">
        <v>103</v>
      </c>
      <c r="D182" s="407" t="s">
        <v>292</v>
      </c>
      <c r="E182" s="407">
        <v>0.77804999999999991</v>
      </c>
      <c r="F182" s="498" t="s">
        <v>103</v>
      </c>
      <c r="G182" s="407" t="s">
        <v>292</v>
      </c>
      <c r="H182" s="430">
        <v>0.77804999999999991</v>
      </c>
      <c r="I182" s="430">
        <f>'СМР Приняты СК П7'!I182</f>
        <v>2.36</v>
      </c>
      <c r="J182" s="418" t="s">
        <v>559</v>
      </c>
      <c r="K182" s="418" t="s">
        <v>297</v>
      </c>
      <c r="L182" s="418">
        <v>0.94</v>
      </c>
      <c r="M182" s="430"/>
      <c r="N182" s="430"/>
      <c r="O182" s="430"/>
      <c r="P182" s="430"/>
      <c r="Q182" s="430"/>
      <c r="R182" s="430"/>
      <c r="S182" s="430">
        <v>1.7</v>
      </c>
      <c r="T182" s="430"/>
      <c r="U182" s="430"/>
      <c r="V182" s="430"/>
      <c r="W182" s="430"/>
      <c r="X182" s="430"/>
      <c r="Y182" s="430"/>
      <c r="Z182" s="440">
        <f t="shared" si="27"/>
        <v>1.7</v>
      </c>
      <c r="AA182" s="441">
        <f t="shared" si="25"/>
        <v>-0.92195000000000005</v>
      </c>
      <c r="AB182" s="413">
        <f t="shared" si="36"/>
        <v>-0.92195000000000005</v>
      </c>
      <c r="AC182" s="442" t="s">
        <v>411</v>
      </c>
      <c r="AD182" s="711">
        <f t="shared" si="29"/>
        <v>0</v>
      </c>
      <c r="AE182" s="474">
        <f t="shared" si="30"/>
        <v>0</v>
      </c>
      <c r="AF182" s="475">
        <f t="shared" si="31"/>
        <v>1.7</v>
      </c>
      <c r="AG182" s="487"/>
      <c r="AH182" s="488"/>
      <c r="AI182" s="488"/>
      <c r="AJ182" s="488"/>
      <c r="AK182" s="488"/>
      <c r="AL182" s="488"/>
      <c r="AM182" s="488"/>
      <c r="AN182" s="488"/>
      <c r="AO182" s="488"/>
      <c r="AP182" s="488"/>
      <c r="AQ182" s="488"/>
      <c r="AR182" s="488"/>
      <c r="AS182" s="488"/>
      <c r="AT182" s="488"/>
      <c r="AU182" s="488"/>
      <c r="AV182" s="488"/>
      <c r="AW182" s="488"/>
      <c r="AX182" s="488"/>
      <c r="AY182" s="488"/>
      <c r="AZ182" s="488"/>
      <c r="BA182" s="488"/>
      <c r="BB182" s="488"/>
      <c r="BC182" s="488"/>
      <c r="BD182" s="488"/>
      <c r="BE182" s="488"/>
      <c r="BF182" s="488"/>
      <c r="BG182" s="488"/>
    </row>
    <row r="183" spans="1:59" hidden="1" outlineLevel="1">
      <c r="A183" s="405">
        <f t="shared" si="26"/>
        <v>171</v>
      </c>
      <c r="B183" s="497"/>
      <c r="C183" s="498"/>
      <c r="D183" s="407"/>
      <c r="E183" s="407"/>
      <c r="F183" s="498"/>
      <c r="G183" s="407"/>
      <c r="H183" s="430"/>
      <c r="I183" s="430">
        <f>'СМР Приняты СК П7'!I183</f>
        <v>0</v>
      </c>
      <c r="J183" s="418" t="s">
        <v>572</v>
      </c>
      <c r="K183" s="418" t="s">
        <v>297</v>
      </c>
      <c r="L183" s="418">
        <v>612.54</v>
      </c>
      <c r="M183" s="430"/>
      <c r="N183" s="430"/>
      <c r="O183" s="430"/>
      <c r="P183" s="430"/>
      <c r="Q183" s="430"/>
      <c r="R183" s="430"/>
      <c r="S183" s="430">
        <v>0.38902499999999995</v>
      </c>
      <c r="T183" s="430">
        <v>0.38902500000000001</v>
      </c>
      <c r="U183" s="430"/>
      <c r="V183" s="430"/>
      <c r="W183" s="430"/>
      <c r="X183" s="430"/>
      <c r="Y183" s="430"/>
      <c r="Z183" s="440">
        <f t="shared" si="27"/>
        <v>0.77804999999999991</v>
      </c>
      <c r="AA183" s="441"/>
      <c r="AB183" s="413">
        <f t="shared" si="36"/>
        <v>-0.77804999999999991</v>
      </c>
      <c r="AC183" s="442"/>
      <c r="AD183" s="711">
        <f t="shared" si="29"/>
        <v>0</v>
      </c>
      <c r="AE183" s="474">
        <f t="shared" si="30"/>
        <v>0</v>
      </c>
      <c r="AF183" s="475">
        <f t="shared" si="31"/>
        <v>0.77804999999999991</v>
      </c>
      <c r="AG183" s="487"/>
      <c r="AH183" s="488"/>
      <c r="AI183" s="488"/>
      <c r="AJ183" s="488"/>
      <c r="AK183" s="488"/>
      <c r="AL183" s="488"/>
      <c r="AM183" s="488"/>
      <c r="AN183" s="488"/>
      <c r="AO183" s="488"/>
      <c r="AP183" s="488"/>
      <c r="AQ183" s="488"/>
      <c r="AR183" s="488"/>
      <c r="AS183" s="488"/>
      <c r="AT183" s="488"/>
      <c r="AU183" s="488"/>
      <c r="AV183" s="488"/>
      <c r="AW183" s="488"/>
      <c r="AX183" s="488"/>
      <c r="AY183" s="488"/>
      <c r="AZ183" s="488"/>
      <c r="BA183" s="488"/>
      <c r="BB183" s="488"/>
      <c r="BC183" s="488"/>
      <c r="BD183" s="488"/>
      <c r="BE183" s="488"/>
      <c r="BF183" s="488"/>
      <c r="BG183" s="488"/>
    </row>
    <row r="184" spans="1:59" hidden="1" outlineLevel="1">
      <c r="A184" s="405">
        <f t="shared" si="26"/>
        <v>172</v>
      </c>
      <c r="B184" s="497"/>
      <c r="C184" s="498"/>
      <c r="D184" s="407"/>
      <c r="E184" s="407"/>
      <c r="F184" s="498"/>
      <c r="G184" s="407"/>
      <c r="H184" s="430"/>
      <c r="I184" s="430">
        <f>'СМР Приняты СК П7'!I184</f>
        <v>0</v>
      </c>
      <c r="J184" s="418" t="s">
        <v>573</v>
      </c>
      <c r="K184" s="418" t="s">
        <v>297</v>
      </c>
      <c r="L184" s="418">
        <v>142.94999999999999</v>
      </c>
      <c r="M184" s="430"/>
      <c r="N184" s="430"/>
      <c r="O184" s="430"/>
      <c r="P184" s="430"/>
      <c r="Q184" s="430"/>
      <c r="R184" s="430"/>
      <c r="S184" s="430"/>
      <c r="T184" s="430"/>
      <c r="U184" s="430"/>
      <c r="V184" s="430"/>
      <c r="W184" s="430"/>
      <c r="X184" s="430"/>
      <c r="Y184" s="430"/>
      <c r="Z184" s="440">
        <f t="shared" si="27"/>
        <v>0</v>
      </c>
      <c r="AA184" s="441"/>
      <c r="AB184" s="413">
        <f t="shared" si="36"/>
        <v>0</v>
      </c>
      <c r="AC184" s="442"/>
      <c r="AD184" s="711">
        <f t="shared" si="29"/>
        <v>0</v>
      </c>
      <c r="AE184" s="474">
        <f t="shared" si="30"/>
        <v>0</v>
      </c>
      <c r="AF184" s="475">
        <f t="shared" si="31"/>
        <v>0</v>
      </c>
      <c r="AG184" s="487"/>
      <c r="AH184" s="488"/>
      <c r="AI184" s="488"/>
      <c r="AJ184" s="488"/>
      <c r="AK184" s="488"/>
      <c r="AL184" s="488"/>
      <c r="AM184" s="488"/>
      <c r="AN184" s="488"/>
      <c r="AO184" s="488"/>
      <c r="AP184" s="488"/>
      <c r="AQ184" s="488"/>
      <c r="AR184" s="488"/>
      <c r="AS184" s="488"/>
      <c r="AT184" s="488"/>
      <c r="AU184" s="488"/>
      <c r="AV184" s="488"/>
      <c r="AW184" s="488"/>
      <c r="AX184" s="488"/>
      <c r="AY184" s="488"/>
      <c r="AZ184" s="488"/>
      <c r="BA184" s="488"/>
      <c r="BB184" s="488"/>
      <c r="BC184" s="488"/>
      <c r="BD184" s="488"/>
      <c r="BE184" s="488"/>
      <c r="BF184" s="488"/>
      <c r="BG184" s="488"/>
    </row>
    <row r="185" spans="1:59" ht="30">
      <c r="A185" s="405">
        <f t="shared" si="26"/>
        <v>173</v>
      </c>
      <c r="B185" s="497" t="s">
        <v>104</v>
      </c>
      <c r="C185" s="498" t="s">
        <v>105</v>
      </c>
      <c r="D185" s="407" t="s">
        <v>297</v>
      </c>
      <c r="E185" s="407">
        <v>114.24</v>
      </c>
      <c r="F185" s="498" t="s">
        <v>105</v>
      </c>
      <c r="G185" s="407" t="s">
        <v>297</v>
      </c>
      <c r="H185" s="430">
        <v>114.24</v>
      </c>
      <c r="I185" s="430">
        <f>'СМР Приняты СК П7'!I185</f>
        <v>0.20399999999999999</v>
      </c>
      <c r="J185" s="418" t="s">
        <v>574</v>
      </c>
      <c r="K185" s="418" t="s">
        <v>297</v>
      </c>
      <c r="L185" s="418">
        <v>22.56</v>
      </c>
      <c r="M185" s="430"/>
      <c r="N185" s="430"/>
      <c r="O185" s="430"/>
      <c r="P185" s="430"/>
      <c r="Q185" s="430"/>
      <c r="R185" s="430"/>
      <c r="S185" s="430"/>
      <c r="T185" s="430"/>
      <c r="U185" s="430"/>
      <c r="V185" s="430"/>
      <c r="W185" s="430"/>
      <c r="X185" s="430"/>
      <c r="Y185" s="430"/>
      <c r="Z185" s="440">
        <f t="shared" si="27"/>
        <v>0</v>
      </c>
      <c r="AA185" s="441">
        <f t="shared" si="25"/>
        <v>114.24</v>
      </c>
      <c r="AB185" s="413">
        <f t="shared" si="36"/>
        <v>114.24</v>
      </c>
      <c r="AC185" s="442" t="s">
        <v>411</v>
      </c>
      <c r="AD185" s="711">
        <f t="shared" si="29"/>
        <v>0</v>
      </c>
      <c r="AE185" s="474">
        <f t="shared" si="30"/>
        <v>0</v>
      </c>
      <c r="AF185" s="475">
        <f t="shared" si="31"/>
        <v>0</v>
      </c>
      <c r="AG185" s="487"/>
      <c r="AH185" s="488"/>
      <c r="AI185" s="488"/>
      <c r="AJ185" s="488"/>
      <c r="AK185" s="488"/>
      <c r="AL185" s="488"/>
      <c r="AM185" s="488"/>
      <c r="AN185" s="488"/>
      <c r="AO185" s="488"/>
      <c r="AP185" s="488"/>
      <c r="AQ185" s="488"/>
      <c r="AR185" s="488"/>
      <c r="AS185" s="488"/>
      <c r="AT185" s="488"/>
      <c r="AU185" s="488"/>
      <c r="AV185" s="488"/>
      <c r="AW185" s="488"/>
      <c r="AX185" s="488"/>
      <c r="AY185" s="488"/>
      <c r="AZ185" s="488"/>
      <c r="BA185" s="488"/>
      <c r="BB185" s="488"/>
      <c r="BC185" s="488"/>
      <c r="BD185" s="488"/>
      <c r="BE185" s="488"/>
      <c r="BF185" s="488"/>
      <c r="BG185" s="488"/>
    </row>
    <row r="186" spans="1:59" ht="30">
      <c r="A186" s="405">
        <f t="shared" si="26"/>
        <v>174</v>
      </c>
      <c r="B186" s="497" t="s">
        <v>100</v>
      </c>
      <c r="C186" s="498" t="s">
        <v>101</v>
      </c>
      <c r="D186" s="407" t="s">
        <v>289</v>
      </c>
      <c r="E186" s="407">
        <v>4.4000000000000004</v>
      </c>
      <c r="F186" s="498" t="s">
        <v>101</v>
      </c>
      <c r="G186" s="407" t="s">
        <v>289</v>
      </c>
      <c r="H186" s="430">
        <v>4.4000000000000004</v>
      </c>
      <c r="I186" s="430">
        <f>'СМР Приняты СК П7'!I186</f>
        <v>2.71</v>
      </c>
      <c r="J186" s="418" t="s">
        <v>558</v>
      </c>
      <c r="K186" s="418" t="s">
        <v>289</v>
      </c>
      <c r="L186" s="418">
        <v>114.24</v>
      </c>
      <c r="M186" s="430"/>
      <c r="N186" s="430"/>
      <c r="O186" s="430"/>
      <c r="P186" s="430"/>
      <c r="Q186" s="430"/>
      <c r="R186" s="430"/>
      <c r="S186" s="430"/>
      <c r="T186" s="430">
        <v>114.24</v>
      </c>
      <c r="U186" s="430"/>
      <c r="V186" s="430"/>
      <c r="W186" s="430"/>
      <c r="X186" s="430"/>
      <c r="Y186" s="430"/>
      <c r="Z186" s="440">
        <f t="shared" si="27"/>
        <v>114.24</v>
      </c>
      <c r="AA186" s="441">
        <f t="shared" si="25"/>
        <v>-109.83999999999999</v>
      </c>
      <c r="AB186" s="413">
        <f t="shared" si="36"/>
        <v>-109.83999999999999</v>
      </c>
      <c r="AC186" s="442" t="s">
        <v>411</v>
      </c>
      <c r="AD186" s="711">
        <f t="shared" si="29"/>
        <v>0</v>
      </c>
      <c r="AE186" s="474">
        <f t="shared" si="30"/>
        <v>0</v>
      </c>
      <c r="AF186" s="475">
        <f t="shared" si="31"/>
        <v>114.24</v>
      </c>
      <c r="AG186" s="487"/>
      <c r="AH186" s="488"/>
      <c r="AI186" s="488"/>
      <c r="AJ186" s="488"/>
      <c r="AK186" s="488"/>
      <c r="AL186" s="488"/>
      <c r="AM186" s="488"/>
      <c r="AN186" s="488"/>
      <c r="AO186" s="488"/>
      <c r="AP186" s="488"/>
      <c r="AQ186" s="488"/>
      <c r="AR186" s="488"/>
      <c r="AS186" s="488"/>
      <c r="AT186" s="488"/>
      <c r="AU186" s="488"/>
      <c r="AV186" s="488"/>
      <c r="AW186" s="488"/>
      <c r="AX186" s="488"/>
      <c r="AY186" s="488"/>
      <c r="AZ186" s="488"/>
      <c r="BA186" s="488"/>
      <c r="BB186" s="488"/>
      <c r="BC186" s="488"/>
      <c r="BD186" s="488"/>
      <c r="BE186" s="488"/>
      <c r="BF186" s="488"/>
      <c r="BG186" s="488"/>
    </row>
    <row r="187" spans="1:59" ht="30">
      <c r="A187" s="405">
        <f t="shared" si="26"/>
        <v>175</v>
      </c>
      <c r="B187" s="497" t="s">
        <v>106</v>
      </c>
      <c r="C187" s="498" t="s">
        <v>107</v>
      </c>
      <c r="D187" s="407" t="s">
        <v>293</v>
      </c>
      <c r="E187" s="407">
        <v>26.8</v>
      </c>
      <c r="F187" s="498" t="s">
        <v>107</v>
      </c>
      <c r="G187" s="407" t="s">
        <v>293</v>
      </c>
      <c r="H187" s="430">
        <v>26.8</v>
      </c>
      <c r="I187" s="430">
        <f>'СМР Приняты СК П7'!I187</f>
        <v>0.28000000000000003</v>
      </c>
      <c r="J187" s="418" t="s">
        <v>563</v>
      </c>
      <c r="K187" s="418" t="s">
        <v>293</v>
      </c>
      <c r="L187" s="418">
        <v>4.4000000000000004</v>
      </c>
      <c r="M187" s="430"/>
      <c r="N187" s="430"/>
      <c r="O187" s="430"/>
      <c r="P187" s="430"/>
      <c r="Q187" s="430"/>
      <c r="R187" s="430"/>
      <c r="S187" s="430"/>
      <c r="T187" s="430">
        <v>4.4000000000000004</v>
      </c>
      <c r="U187" s="430"/>
      <c r="V187" s="430"/>
      <c r="W187" s="430"/>
      <c r="X187" s="430"/>
      <c r="Y187" s="430"/>
      <c r="Z187" s="440">
        <f t="shared" si="27"/>
        <v>4.4000000000000004</v>
      </c>
      <c r="AA187" s="441">
        <f t="shared" si="25"/>
        <v>22.4</v>
      </c>
      <c r="AB187" s="413">
        <f t="shared" si="36"/>
        <v>22.4</v>
      </c>
      <c r="AC187" s="442" t="s">
        <v>411</v>
      </c>
      <c r="AD187" s="711">
        <f t="shared" si="29"/>
        <v>0</v>
      </c>
      <c r="AE187" s="474">
        <f t="shared" si="30"/>
        <v>0</v>
      </c>
      <c r="AF187" s="475">
        <f t="shared" si="31"/>
        <v>4.4000000000000004</v>
      </c>
      <c r="AG187" s="487"/>
      <c r="AH187" s="488"/>
      <c r="AI187" s="488"/>
      <c r="AJ187" s="488"/>
      <c r="AK187" s="488"/>
      <c r="AL187" s="488"/>
      <c r="AM187" s="488"/>
      <c r="AN187" s="488"/>
      <c r="AO187" s="488"/>
      <c r="AP187" s="488"/>
      <c r="AQ187" s="488"/>
      <c r="AR187" s="488"/>
      <c r="AS187" s="488"/>
      <c r="AT187" s="488"/>
      <c r="AU187" s="488"/>
      <c r="AV187" s="488"/>
      <c r="AW187" s="488"/>
      <c r="AX187" s="488"/>
      <c r="AY187" s="488"/>
      <c r="AZ187" s="488"/>
      <c r="BA187" s="488"/>
      <c r="BB187" s="488"/>
      <c r="BC187" s="488"/>
      <c r="BD187" s="488"/>
      <c r="BE187" s="488"/>
      <c r="BF187" s="488"/>
      <c r="BG187" s="488"/>
    </row>
    <row r="188" spans="1:59" ht="30">
      <c r="A188" s="405">
        <f t="shared" si="26"/>
        <v>176</v>
      </c>
      <c r="B188" s="497" t="s">
        <v>62</v>
      </c>
      <c r="C188" s="498" t="s">
        <v>63</v>
      </c>
      <c r="D188" s="407" t="s">
        <v>289</v>
      </c>
      <c r="E188" s="407">
        <v>7.67</v>
      </c>
      <c r="F188" s="498" t="s">
        <v>63</v>
      </c>
      <c r="G188" s="407" t="s">
        <v>289</v>
      </c>
      <c r="H188" s="430">
        <v>7.67</v>
      </c>
      <c r="I188" s="430">
        <f>'СМР Приняты СК П7'!I188</f>
        <v>0.17</v>
      </c>
      <c r="J188" s="418" t="s">
        <v>505</v>
      </c>
      <c r="K188" s="418" t="s">
        <v>651</v>
      </c>
      <c r="L188" s="418">
        <v>26.8</v>
      </c>
      <c r="M188" s="430"/>
      <c r="N188" s="430"/>
      <c r="O188" s="430"/>
      <c r="P188" s="430"/>
      <c r="Q188" s="430"/>
      <c r="R188" s="430"/>
      <c r="S188" s="430">
        <v>6.5</v>
      </c>
      <c r="T188" s="430">
        <v>20.3</v>
      </c>
      <c r="U188" s="430"/>
      <c r="V188" s="430"/>
      <c r="W188" s="430"/>
      <c r="X188" s="430"/>
      <c r="Y188" s="430"/>
      <c r="Z188" s="440">
        <f t="shared" si="27"/>
        <v>26.8</v>
      </c>
      <c r="AA188" s="441">
        <f t="shared" si="25"/>
        <v>-19.130000000000003</v>
      </c>
      <c r="AB188" s="413">
        <f t="shared" si="36"/>
        <v>-19.130000000000003</v>
      </c>
      <c r="AC188" s="442" t="s">
        <v>411</v>
      </c>
      <c r="AD188" s="711">
        <f t="shared" si="29"/>
        <v>0</v>
      </c>
      <c r="AE188" s="474">
        <f t="shared" si="30"/>
        <v>0</v>
      </c>
      <c r="AF188" s="475">
        <f t="shared" si="31"/>
        <v>26.8</v>
      </c>
      <c r="AG188" s="487"/>
      <c r="AH188" s="488"/>
      <c r="AI188" s="488"/>
      <c r="AJ188" s="488"/>
      <c r="AK188" s="488"/>
      <c r="AL188" s="488"/>
      <c r="AM188" s="488"/>
      <c r="AN188" s="488"/>
      <c r="AO188" s="488"/>
      <c r="AP188" s="488"/>
      <c r="AQ188" s="488"/>
      <c r="AR188" s="488"/>
      <c r="AS188" s="488"/>
      <c r="AT188" s="488"/>
      <c r="AU188" s="488"/>
      <c r="AV188" s="488"/>
      <c r="AW188" s="488"/>
      <c r="AX188" s="488"/>
      <c r="AY188" s="488"/>
      <c r="AZ188" s="488"/>
      <c r="BA188" s="488"/>
      <c r="BB188" s="488"/>
      <c r="BC188" s="488"/>
      <c r="BD188" s="488"/>
      <c r="BE188" s="488"/>
      <c r="BF188" s="488"/>
      <c r="BG188" s="488"/>
    </row>
    <row r="189" spans="1:59" s="188" customFormat="1" ht="30">
      <c r="A189" s="433">
        <f t="shared" si="26"/>
        <v>177</v>
      </c>
      <c r="B189" s="497"/>
      <c r="C189" s="498"/>
      <c r="D189" s="407"/>
      <c r="E189" s="407"/>
      <c r="F189" s="500" t="s">
        <v>995</v>
      </c>
      <c r="G189" s="417" t="s">
        <v>291</v>
      </c>
      <c r="H189" s="418">
        <v>20</v>
      </c>
      <c r="I189" s="418">
        <f>'СМР Приняты СК П7'!I189</f>
        <v>0.109</v>
      </c>
      <c r="J189" s="418" t="s">
        <v>878</v>
      </c>
      <c r="K189" s="418" t="s">
        <v>291</v>
      </c>
      <c r="L189" s="418">
        <v>12.6555</v>
      </c>
      <c r="M189" s="418"/>
      <c r="N189" s="418"/>
      <c r="O189" s="418"/>
      <c r="P189" s="418"/>
      <c r="Q189" s="418"/>
      <c r="R189" s="418"/>
      <c r="S189" s="418"/>
      <c r="T189" s="418">
        <v>12.66</v>
      </c>
      <c r="U189" s="418"/>
      <c r="V189" s="418"/>
      <c r="W189" s="418"/>
      <c r="X189" s="418"/>
      <c r="Y189" s="418"/>
      <c r="Z189" s="440">
        <f t="shared" si="27"/>
        <v>12.66</v>
      </c>
      <c r="AA189" s="441">
        <f t="shared" si="25"/>
        <v>7.34</v>
      </c>
      <c r="AB189" s="413">
        <f t="shared" si="36"/>
        <v>-12.66</v>
      </c>
      <c r="AC189" s="442" t="s">
        <v>411</v>
      </c>
      <c r="AD189" s="711">
        <f t="shared" si="29"/>
        <v>0</v>
      </c>
      <c r="AE189" s="474">
        <f t="shared" si="30"/>
        <v>0</v>
      </c>
      <c r="AF189" s="478">
        <f t="shared" si="31"/>
        <v>12.66</v>
      </c>
      <c r="AG189" s="489"/>
      <c r="AH189" s="490"/>
      <c r="AI189" s="490"/>
      <c r="AJ189" s="490"/>
      <c r="AK189" s="490"/>
      <c r="AL189" s="490"/>
      <c r="AM189" s="490"/>
      <c r="AN189" s="490"/>
      <c r="AO189" s="490"/>
      <c r="AP189" s="490"/>
      <c r="AQ189" s="490"/>
      <c r="AR189" s="490"/>
      <c r="AS189" s="490"/>
      <c r="AT189" s="490"/>
      <c r="AU189" s="490"/>
      <c r="AV189" s="490"/>
      <c r="AW189" s="490"/>
      <c r="AX189" s="490"/>
      <c r="AY189" s="490"/>
      <c r="AZ189" s="490"/>
      <c r="BA189" s="490"/>
      <c r="BB189" s="490"/>
      <c r="BC189" s="490"/>
      <c r="BD189" s="490"/>
      <c r="BE189" s="490"/>
      <c r="BF189" s="490"/>
      <c r="BG189" s="490"/>
    </row>
    <row r="190" spans="1:59" s="65" customFormat="1" ht="30">
      <c r="A190" s="397">
        <f t="shared" si="26"/>
        <v>178</v>
      </c>
      <c r="B190" s="501"/>
      <c r="C190" s="502" t="s">
        <v>570</v>
      </c>
      <c r="D190" s="423"/>
      <c r="E190" s="423"/>
      <c r="F190" s="503" t="s">
        <v>570</v>
      </c>
      <c r="G190" s="424"/>
      <c r="H190" s="425"/>
      <c r="I190" s="425"/>
      <c r="J190" s="425"/>
      <c r="K190" s="425"/>
      <c r="L190" s="425">
        <v>20</v>
      </c>
      <c r="M190" s="425"/>
      <c r="N190" s="425"/>
      <c r="O190" s="425"/>
      <c r="P190" s="425"/>
      <c r="Q190" s="425"/>
      <c r="R190" s="425"/>
      <c r="S190" s="425"/>
      <c r="T190" s="425">
        <v>20</v>
      </c>
      <c r="U190" s="425"/>
      <c r="V190" s="425"/>
      <c r="W190" s="425"/>
      <c r="X190" s="425"/>
      <c r="Y190" s="425"/>
      <c r="Z190" s="426"/>
      <c r="AA190" s="427"/>
      <c r="AB190" s="424"/>
      <c r="AC190" s="428"/>
      <c r="AD190" s="708"/>
      <c r="AE190" s="476"/>
      <c r="AF190" s="477"/>
      <c r="AG190" s="485"/>
      <c r="AH190" s="486"/>
      <c r="AI190" s="486"/>
      <c r="AJ190" s="486"/>
      <c r="AK190" s="486"/>
      <c r="AL190" s="486"/>
      <c r="AM190" s="486"/>
      <c r="AN190" s="486"/>
      <c r="AO190" s="486"/>
      <c r="AP190" s="486"/>
      <c r="AQ190" s="486"/>
      <c r="AR190" s="486"/>
      <c r="AS190" s="486"/>
      <c r="AT190" s="486"/>
      <c r="AU190" s="486"/>
      <c r="AV190" s="486"/>
      <c r="AW190" s="486"/>
      <c r="AX190" s="486"/>
      <c r="AY190" s="486"/>
      <c r="AZ190" s="486"/>
      <c r="BA190" s="486"/>
      <c r="BB190" s="486"/>
      <c r="BC190" s="486"/>
      <c r="BD190" s="486"/>
      <c r="BE190" s="486"/>
      <c r="BF190" s="486"/>
      <c r="BG190" s="486"/>
    </row>
    <row r="191" spans="1:59" ht="60">
      <c r="A191" s="405">
        <f t="shared" si="26"/>
        <v>179</v>
      </c>
      <c r="B191" s="497" t="s">
        <v>14</v>
      </c>
      <c r="C191" s="498" t="s">
        <v>15</v>
      </c>
      <c r="D191" s="407" t="s">
        <v>289</v>
      </c>
      <c r="E191" s="407">
        <v>2.56</v>
      </c>
      <c r="F191" s="498" t="s">
        <v>15</v>
      </c>
      <c r="G191" s="407" t="s">
        <v>289</v>
      </c>
      <c r="H191" s="430">
        <v>2.56</v>
      </c>
      <c r="I191" s="430">
        <f>'СМР Приняты СК П7'!I191</f>
        <v>0.36</v>
      </c>
      <c r="J191" s="430"/>
      <c r="K191" s="430" t="s">
        <v>289</v>
      </c>
      <c r="L191" s="430"/>
      <c r="M191" s="430"/>
      <c r="N191" s="430"/>
      <c r="O191" s="430"/>
      <c r="P191" s="430"/>
      <c r="Q191" s="430"/>
      <c r="R191" s="430"/>
      <c r="S191" s="430"/>
      <c r="T191" s="430"/>
      <c r="U191" s="430"/>
      <c r="V191" s="430"/>
      <c r="W191" s="430"/>
      <c r="X191" s="430"/>
      <c r="Y191" s="430"/>
      <c r="Z191" s="440">
        <f t="shared" si="27"/>
        <v>0</v>
      </c>
      <c r="AA191" s="441">
        <f t="shared" si="25"/>
        <v>2.56</v>
      </c>
      <c r="AB191" s="413">
        <f t="shared" ref="AB191:AB198" si="37">E191-Z191</f>
        <v>2.56</v>
      </c>
      <c r="AC191" s="442" t="s">
        <v>411</v>
      </c>
      <c r="AD191" s="711">
        <f t="shared" si="29"/>
        <v>0</v>
      </c>
      <c r="AE191" s="474">
        <f t="shared" si="30"/>
        <v>0</v>
      </c>
      <c r="AF191" s="475">
        <f t="shared" si="31"/>
        <v>0</v>
      </c>
      <c r="AG191" s="487"/>
      <c r="AH191" s="488"/>
      <c r="AI191" s="488"/>
      <c r="AJ191" s="488"/>
      <c r="AK191" s="488"/>
      <c r="AL191" s="488"/>
      <c r="AM191" s="488"/>
      <c r="AN191" s="488"/>
      <c r="AO191" s="488"/>
      <c r="AP191" s="488"/>
      <c r="AQ191" s="488"/>
      <c r="AR191" s="488"/>
      <c r="AS191" s="488"/>
      <c r="AT191" s="488"/>
      <c r="AU191" s="488"/>
      <c r="AV191" s="488"/>
      <c r="AW191" s="488"/>
      <c r="AX191" s="488"/>
      <c r="AY191" s="488"/>
      <c r="AZ191" s="488"/>
      <c r="BA191" s="488"/>
      <c r="BB191" s="488"/>
      <c r="BC191" s="488"/>
      <c r="BD191" s="488"/>
      <c r="BE191" s="488"/>
      <c r="BF191" s="488"/>
      <c r="BG191" s="488"/>
    </row>
    <row r="192" spans="1:59" ht="30">
      <c r="A192" s="405">
        <f t="shared" si="26"/>
        <v>180</v>
      </c>
      <c r="B192" s="497" t="s">
        <v>100</v>
      </c>
      <c r="C192" s="498" t="s">
        <v>101</v>
      </c>
      <c r="D192" s="407" t="s">
        <v>289</v>
      </c>
      <c r="E192" s="407">
        <v>0.12</v>
      </c>
      <c r="F192" s="498" t="s">
        <v>101</v>
      </c>
      <c r="G192" s="407" t="s">
        <v>289</v>
      </c>
      <c r="H192" s="430">
        <v>0.12</v>
      </c>
      <c r="I192" s="430">
        <f>'СМР Приняты СК П7'!I192</f>
        <v>2.71</v>
      </c>
      <c r="J192" s="418" t="s">
        <v>656</v>
      </c>
      <c r="K192" s="418" t="s">
        <v>289</v>
      </c>
      <c r="L192" s="418"/>
      <c r="M192" s="430"/>
      <c r="N192" s="430"/>
      <c r="O192" s="430"/>
      <c r="P192" s="430"/>
      <c r="Q192" s="430"/>
      <c r="R192" s="430"/>
      <c r="S192" s="430"/>
      <c r="T192" s="430">
        <v>2.56</v>
      </c>
      <c r="U192" s="430"/>
      <c r="V192" s="430"/>
      <c r="W192" s="430"/>
      <c r="X192" s="430"/>
      <c r="Y192" s="430"/>
      <c r="Z192" s="440">
        <f t="shared" si="27"/>
        <v>2.56</v>
      </c>
      <c r="AA192" s="441">
        <f t="shared" si="25"/>
        <v>-2.44</v>
      </c>
      <c r="AB192" s="413">
        <f t="shared" si="37"/>
        <v>-2.44</v>
      </c>
      <c r="AC192" s="442" t="s">
        <v>411</v>
      </c>
      <c r="AD192" s="711">
        <f t="shared" si="29"/>
        <v>0</v>
      </c>
      <c r="AE192" s="474">
        <f t="shared" si="30"/>
        <v>0</v>
      </c>
      <c r="AF192" s="475">
        <f t="shared" si="31"/>
        <v>2.56</v>
      </c>
      <c r="AG192" s="487"/>
      <c r="AH192" s="488"/>
      <c r="AI192" s="488"/>
      <c r="AJ192" s="488"/>
      <c r="AK192" s="488"/>
      <c r="AL192" s="488"/>
      <c r="AM192" s="488"/>
      <c r="AN192" s="488"/>
      <c r="AO192" s="488"/>
      <c r="AP192" s="488"/>
      <c r="AQ192" s="488"/>
      <c r="AR192" s="488"/>
      <c r="AS192" s="488"/>
      <c r="AT192" s="488"/>
      <c r="AU192" s="488"/>
      <c r="AV192" s="488"/>
      <c r="AW192" s="488"/>
      <c r="AX192" s="488"/>
      <c r="AY192" s="488"/>
      <c r="AZ192" s="488"/>
      <c r="BA192" s="488"/>
      <c r="BB192" s="488"/>
      <c r="BC192" s="488"/>
      <c r="BD192" s="488"/>
      <c r="BE192" s="488"/>
      <c r="BF192" s="488"/>
      <c r="BG192" s="488"/>
    </row>
    <row r="193" spans="1:59" ht="30" collapsed="1">
      <c r="A193" s="405">
        <f t="shared" si="26"/>
        <v>181</v>
      </c>
      <c r="B193" s="497" t="s">
        <v>102</v>
      </c>
      <c r="C193" s="498" t="s">
        <v>103</v>
      </c>
      <c r="D193" s="407" t="s">
        <v>292</v>
      </c>
      <c r="E193" s="407">
        <v>1.4919999999999999E-2</v>
      </c>
      <c r="F193" s="498" t="s">
        <v>103</v>
      </c>
      <c r="G193" s="407" t="s">
        <v>292</v>
      </c>
      <c r="H193" s="430">
        <v>1.4919999999999999E-2</v>
      </c>
      <c r="I193" s="430">
        <f>'СМР Приняты СК П7'!I193</f>
        <v>2.36</v>
      </c>
      <c r="J193" s="418" t="s">
        <v>559</v>
      </c>
      <c r="K193" s="418" t="s">
        <v>297</v>
      </c>
      <c r="L193" s="418">
        <v>0.12</v>
      </c>
      <c r="M193" s="430"/>
      <c r="N193" s="430"/>
      <c r="O193" s="430"/>
      <c r="P193" s="430"/>
      <c r="Q193" s="430"/>
      <c r="R193" s="430"/>
      <c r="S193" s="430"/>
      <c r="T193" s="430">
        <v>0.12</v>
      </c>
      <c r="U193" s="430"/>
      <c r="V193" s="430"/>
      <c r="W193" s="430"/>
      <c r="X193" s="430"/>
      <c r="Y193" s="430"/>
      <c r="Z193" s="440">
        <f t="shared" si="27"/>
        <v>0.12</v>
      </c>
      <c r="AA193" s="441">
        <f t="shared" si="25"/>
        <v>-0.10507999999999999</v>
      </c>
      <c r="AB193" s="413">
        <f t="shared" si="37"/>
        <v>-0.10507999999999999</v>
      </c>
      <c r="AC193" s="442" t="s">
        <v>411</v>
      </c>
      <c r="AD193" s="711">
        <f t="shared" si="29"/>
        <v>0</v>
      </c>
      <c r="AE193" s="474">
        <f t="shared" si="30"/>
        <v>0</v>
      </c>
      <c r="AF193" s="475">
        <f t="shared" si="31"/>
        <v>0.12</v>
      </c>
      <c r="AG193" s="487"/>
      <c r="AH193" s="488"/>
      <c r="AI193" s="488"/>
      <c r="AJ193" s="488"/>
      <c r="AK193" s="488"/>
      <c r="AL193" s="488"/>
      <c r="AM193" s="488"/>
      <c r="AN193" s="488"/>
      <c r="AO193" s="488"/>
      <c r="AP193" s="488"/>
      <c r="AQ193" s="488"/>
      <c r="AR193" s="488"/>
      <c r="AS193" s="488"/>
      <c r="AT193" s="488"/>
      <c r="AU193" s="488"/>
      <c r="AV193" s="488"/>
      <c r="AW193" s="488"/>
      <c r="AX193" s="488"/>
      <c r="AY193" s="488"/>
      <c r="AZ193" s="488"/>
      <c r="BA193" s="488"/>
      <c r="BB193" s="488"/>
      <c r="BC193" s="488"/>
      <c r="BD193" s="488"/>
      <c r="BE193" s="488"/>
      <c r="BF193" s="488"/>
      <c r="BG193" s="488"/>
    </row>
    <row r="194" spans="1:59" ht="30" hidden="1" outlineLevel="1">
      <c r="A194" s="405">
        <f t="shared" si="26"/>
        <v>182</v>
      </c>
      <c r="B194" s="497"/>
      <c r="C194" s="498"/>
      <c r="D194" s="407"/>
      <c r="E194" s="407"/>
      <c r="F194" s="498"/>
      <c r="G194" s="407"/>
      <c r="H194" s="430"/>
      <c r="I194" s="430">
        <f>'СМР Приняты СК П7'!I194</f>
        <v>0</v>
      </c>
      <c r="J194" s="418" t="s">
        <v>560</v>
      </c>
      <c r="K194" s="418" t="s">
        <v>297</v>
      </c>
      <c r="L194" s="418">
        <v>10</v>
      </c>
      <c r="M194" s="430"/>
      <c r="N194" s="430"/>
      <c r="O194" s="430"/>
      <c r="P194" s="430"/>
      <c r="Q194" s="430"/>
      <c r="R194" s="430"/>
      <c r="S194" s="430"/>
      <c r="T194" s="430">
        <v>1.4919999999999999E-2</v>
      </c>
      <c r="U194" s="430"/>
      <c r="V194" s="430"/>
      <c r="W194" s="430"/>
      <c r="X194" s="430"/>
      <c r="Y194" s="430"/>
      <c r="Z194" s="440">
        <f t="shared" si="27"/>
        <v>1.4919999999999999E-2</v>
      </c>
      <c r="AA194" s="441">
        <f>L194-Z194</f>
        <v>9.98508</v>
      </c>
      <c r="AB194" s="413">
        <f t="shared" si="37"/>
        <v>-1.4919999999999999E-2</v>
      </c>
      <c r="AC194" s="442" t="s">
        <v>411</v>
      </c>
      <c r="AD194" s="711">
        <f t="shared" si="29"/>
        <v>0</v>
      </c>
      <c r="AE194" s="474">
        <f t="shared" si="30"/>
        <v>0</v>
      </c>
      <c r="AF194" s="475">
        <f t="shared" si="31"/>
        <v>1.4919999999999999E-2</v>
      </c>
      <c r="AG194" s="487"/>
      <c r="AH194" s="488"/>
      <c r="AI194" s="488"/>
      <c r="AJ194" s="488"/>
      <c r="AK194" s="488"/>
      <c r="AL194" s="488"/>
      <c r="AM194" s="488"/>
      <c r="AN194" s="488"/>
      <c r="AO194" s="488"/>
      <c r="AP194" s="488"/>
      <c r="AQ194" s="488"/>
      <c r="AR194" s="488"/>
      <c r="AS194" s="488"/>
      <c r="AT194" s="488"/>
      <c r="AU194" s="488"/>
      <c r="AV194" s="488"/>
      <c r="AW194" s="488"/>
      <c r="AX194" s="488"/>
      <c r="AY194" s="488"/>
      <c r="AZ194" s="488"/>
      <c r="BA194" s="488"/>
      <c r="BB194" s="488"/>
      <c r="BC194" s="488"/>
      <c r="BD194" s="488"/>
      <c r="BE194" s="488"/>
      <c r="BF194" s="488"/>
      <c r="BG194" s="488"/>
    </row>
    <row r="195" spans="1:59" ht="30">
      <c r="A195" s="405">
        <f t="shared" si="26"/>
        <v>183</v>
      </c>
      <c r="B195" s="497" t="s">
        <v>104</v>
      </c>
      <c r="C195" s="498" t="s">
        <v>105</v>
      </c>
      <c r="D195" s="407" t="s">
        <v>297</v>
      </c>
      <c r="E195" s="407">
        <v>0.38</v>
      </c>
      <c r="F195" s="498" t="s">
        <v>105</v>
      </c>
      <c r="G195" s="407" t="s">
        <v>297</v>
      </c>
      <c r="H195" s="430">
        <v>0.38</v>
      </c>
      <c r="I195" s="430">
        <f>'СМР Приняты СК П7'!I195</f>
        <v>0.20399999999999999</v>
      </c>
      <c r="J195" s="418" t="s">
        <v>575</v>
      </c>
      <c r="K195" s="418" t="s">
        <v>297</v>
      </c>
      <c r="L195" s="418">
        <v>4.92</v>
      </c>
      <c r="M195" s="430"/>
      <c r="N195" s="430"/>
      <c r="O195" s="430"/>
      <c r="P195" s="430"/>
      <c r="Q195" s="430"/>
      <c r="R195" s="430"/>
      <c r="S195" s="430"/>
      <c r="T195" s="430">
        <v>4.92</v>
      </c>
      <c r="U195" s="430"/>
      <c r="V195" s="430"/>
      <c r="W195" s="430"/>
      <c r="X195" s="430"/>
      <c r="Y195" s="430"/>
      <c r="Z195" s="440">
        <f t="shared" si="27"/>
        <v>4.92</v>
      </c>
      <c r="AA195" s="441">
        <f t="shared" si="25"/>
        <v>-4.54</v>
      </c>
      <c r="AB195" s="413">
        <f t="shared" si="37"/>
        <v>-4.54</v>
      </c>
      <c r="AC195" s="442" t="s">
        <v>411</v>
      </c>
      <c r="AD195" s="711">
        <f t="shared" si="29"/>
        <v>0</v>
      </c>
      <c r="AE195" s="474">
        <f t="shared" si="30"/>
        <v>0</v>
      </c>
      <c r="AF195" s="475">
        <f t="shared" si="31"/>
        <v>4.92</v>
      </c>
      <c r="AG195" s="487"/>
      <c r="AH195" s="488"/>
      <c r="AI195" s="488"/>
      <c r="AJ195" s="488"/>
      <c r="AK195" s="488"/>
      <c r="AL195" s="488"/>
      <c r="AM195" s="488"/>
      <c r="AN195" s="488"/>
      <c r="AO195" s="488"/>
      <c r="AP195" s="488"/>
      <c r="AQ195" s="488"/>
      <c r="AR195" s="488"/>
      <c r="AS195" s="488"/>
      <c r="AT195" s="488"/>
      <c r="AU195" s="488"/>
      <c r="AV195" s="488"/>
      <c r="AW195" s="488"/>
      <c r="AX195" s="488"/>
      <c r="AY195" s="488"/>
      <c r="AZ195" s="488"/>
      <c r="BA195" s="488"/>
      <c r="BB195" s="488"/>
      <c r="BC195" s="488"/>
      <c r="BD195" s="488"/>
      <c r="BE195" s="488"/>
      <c r="BF195" s="488"/>
      <c r="BG195" s="488"/>
    </row>
    <row r="196" spans="1:59" ht="30">
      <c r="A196" s="405">
        <f t="shared" si="26"/>
        <v>184</v>
      </c>
      <c r="B196" s="497" t="s">
        <v>100</v>
      </c>
      <c r="C196" s="498" t="s">
        <v>101</v>
      </c>
      <c r="D196" s="407" t="s">
        <v>289</v>
      </c>
      <c r="E196" s="407">
        <v>0.42</v>
      </c>
      <c r="F196" s="498" t="s">
        <v>101</v>
      </c>
      <c r="G196" s="407" t="s">
        <v>289</v>
      </c>
      <c r="H196" s="430">
        <v>0.42</v>
      </c>
      <c r="I196" s="430">
        <f>'СМР Приняты СК П7'!I196</f>
        <v>2.71</v>
      </c>
      <c r="J196" s="418" t="s">
        <v>558</v>
      </c>
      <c r="K196" s="418" t="s">
        <v>289</v>
      </c>
      <c r="L196" s="418">
        <v>0.38</v>
      </c>
      <c r="M196" s="430"/>
      <c r="N196" s="430"/>
      <c r="O196" s="430"/>
      <c r="P196" s="430"/>
      <c r="Q196" s="430"/>
      <c r="R196" s="430"/>
      <c r="S196" s="430"/>
      <c r="T196" s="430">
        <v>0.38</v>
      </c>
      <c r="U196" s="430"/>
      <c r="V196" s="430"/>
      <c r="W196" s="430"/>
      <c r="X196" s="430"/>
      <c r="Y196" s="430"/>
      <c r="Z196" s="440">
        <f t="shared" si="27"/>
        <v>0.38</v>
      </c>
      <c r="AA196" s="441">
        <f t="shared" si="25"/>
        <v>3.999999999999998E-2</v>
      </c>
      <c r="AB196" s="413">
        <f t="shared" si="37"/>
        <v>3.999999999999998E-2</v>
      </c>
      <c r="AC196" s="442" t="s">
        <v>411</v>
      </c>
      <c r="AD196" s="711">
        <f t="shared" si="29"/>
        <v>0</v>
      </c>
      <c r="AE196" s="474">
        <f t="shared" si="30"/>
        <v>0</v>
      </c>
      <c r="AF196" s="475">
        <f t="shared" si="31"/>
        <v>0.38</v>
      </c>
      <c r="AG196" s="487"/>
      <c r="AH196" s="488"/>
      <c r="AI196" s="488"/>
      <c r="AJ196" s="488"/>
      <c r="AK196" s="488"/>
      <c r="AL196" s="488"/>
      <c r="AM196" s="488"/>
      <c r="AN196" s="488"/>
      <c r="AO196" s="488"/>
      <c r="AP196" s="488"/>
      <c r="AQ196" s="488"/>
      <c r="AR196" s="488"/>
      <c r="AS196" s="488"/>
      <c r="AT196" s="488"/>
      <c r="AU196" s="488"/>
      <c r="AV196" s="488"/>
      <c r="AW196" s="488"/>
      <c r="AX196" s="488"/>
      <c r="AY196" s="488"/>
      <c r="AZ196" s="488"/>
      <c r="BA196" s="488"/>
      <c r="BB196" s="488"/>
      <c r="BC196" s="488"/>
      <c r="BD196" s="488"/>
      <c r="BE196" s="488"/>
      <c r="BF196" s="488"/>
      <c r="BG196" s="488"/>
    </row>
    <row r="197" spans="1:59" ht="30">
      <c r="A197" s="405">
        <f t="shared" si="26"/>
        <v>185</v>
      </c>
      <c r="B197" s="497" t="s">
        <v>106</v>
      </c>
      <c r="C197" s="498" t="s">
        <v>107</v>
      </c>
      <c r="D197" s="407" t="s">
        <v>293</v>
      </c>
      <c r="E197" s="407">
        <v>2.8</v>
      </c>
      <c r="F197" s="498" t="s">
        <v>107</v>
      </c>
      <c r="G197" s="407" t="s">
        <v>293</v>
      </c>
      <c r="H197" s="430">
        <v>2.8</v>
      </c>
      <c r="I197" s="430">
        <f>'СМР Приняты СК П7'!I197</f>
        <v>0.28000000000000003</v>
      </c>
      <c r="J197" s="418" t="s">
        <v>563</v>
      </c>
      <c r="K197" s="418" t="s">
        <v>293</v>
      </c>
      <c r="L197" s="418">
        <v>0.42</v>
      </c>
      <c r="M197" s="430"/>
      <c r="N197" s="430"/>
      <c r="O197" s="430"/>
      <c r="P197" s="430"/>
      <c r="Q197" s="430"/>
      <c r="R197" s="430"/>
      <c r="S197" s="430"/>
      <c r="T197" s="430">
        <v>0.42</v>
      </c>
      <c r="U197" s="430"/>
      <c r="V197" s="430"/>
      <c r="W197" s="430"/>
      <c r="X197" s="430"/>
      <c r="Y197" s="430"/>
      <c r="Z197" s="440">
        <f t="shared" si="27"/>
        <v>0.42</v>
      </c>
      <c r="AA197" s="441">
        <f t="shared" si="25"/>
        <v>2.38</v>
      </c>
      <c r="AB197" s="413">
        <f t="shared" si="37"/>
        <v>2.38</v>
      </c>
      <c r="AC197" s="442" t="s">
        <v>411</v>
      </c>
      <c r="AD197" s="711">
        <f t="shared" si="29"/>
        <v>0</v>
      </c>
      <c r="AE197" s="474">
        <f t="shared" si="30"/>
        <v>0</v>
      </c>
      <c r="AF197" s="475">
        <f t="shared" si="31"/>
        <v>0.42</v>
      </c>
      <c r="AG197" s="487"/>
      <c r="AH197" s="488"/>
      <c r="AI197" s="488"/>
      <c r="AJ197" s="488"/>
      <c r="AK197" s="488"/>
      <c r="AL197" s="488"/>
      <c r="AM197" s="488"/>
      <c r="AN197" s="488"/>
      <c r="AO197" s="488"/>
      <c r="AP197" s="488"/>
      <c r="AQ197" s="488"/>
      <c r="AR197" s="488"/>
      <c r="AS197" s="488"/>
      <c r="AT197" s="488"/>
      <c r="AU197" s="488"/>
      <c r="AV197" s="488"/>
      <c r="AW197" s="488"/>
      <c r="AX197" s="488"/>
      <c r="AY197" s="488"/>
      <c r="AZ197" s="488"/>
      <c r="BA197" s="488"/>
      <c r="BB197" s="488"/>
      <c r="BC197" s="488"/>
      <c r="BD197" s="488"/>
      <c r="BE197" s="488"/>
      <c r="BF197" s="488"/>
      <c r="BG197" s="488"/>
    </row>
    <row r="198" spans="1:59" ht="30">
      <c r="A198" s="405">
        <f t="shared" si="26"/>
        <v>186</v>
      </c>
      <c r="B198" s="497" t="s">
        <v>62</v>
      </c>
      <c r="C198" s="498" t="s">
        <v>63</v>
      </c>
      <c r="D198" s="407" t="s">
        <v>289</v>
      </c>
      <c r="E198" s="407">
        <v>2.02</v>
      </c>
      <c r="F198" s="498" t="s">
        <v>63</v>
      </c>
      <c r="G198" s="407" t="s">
        <v>289</v>
      </c>
      <c r="H198" s="430">
        <v>2.02</v>
      </c>
      <c r="I198" s="430">
        <f>'СМР Приняты СК П7'!I198</f>
        <v>0.17</v>
      </c>
      <c r="J198" s="430"/>
      <c r="K198" s="430" t="s">
        <v>289</v>
      </c>
      <c r="L198" s="430">
        <v>2.8</v>
      </c>
      <c r="M198" s="430"/>
      <c r="N198" s="430"/>
      <c r="O198" s="430"/>
      <c r="P198" s="430"/>
      <c r="Q198" s="430"/>
      <c r="R198" s="430"/>
      <c r="S198" s="430"/>
      <c r="T198" s="430">
        <v>0.6</v>
      </c>
      <c r="U198" s="430">
        <v>2.2000000000000002</v>
      </c>
      <c r="V198" s="430"/>
      <c r="W198" s="430"/>
      <c r="X198" s="430"/>
      <c r="Y198" s="430"/>
      <c r="Z198" s="440">
        <f t="shared" si="27"/>
        <v>2.8000000000000003</v>
      </c>
      <c r="AA198" s="441">
        <f t="shared" si="25"/>
        <v>-0.78000000000000025</v>
      </c>
      <c r="AB198" s="413">
        <f t="shared" si="37"/>
        <v>-0.78000000000000025</v>
      </c>
      <c r="AC198" s="442" t="s">
        <v>411</v>
      </c>
      <c r="AD198" s="711">
        <f t="shared" si="29"/>
        <v>0</v>
      </c>
      <c r="AE198" s="474">
        <f t="shared" si="30"/>
        <v>0</v>
      </c>
      <c r="AF198" s="475">
        <f t="shared" si="31"/>
        <v>2.8000000000000003</v>
      </c>
      <c r="AG198" s="487"/>
      <c r="AH198" s="488"/>
      <c r="AI198" s="488"/>
      <c r="AJ198" s="488"/>
      <c r="AK198" s="488"/>
      <c r="AL198" s="488"/>
      <c r="AM198" s="488"/>
      <c r="AN198" s="488"/>
      <c r="AO198" s="488"/>
      <c r="AP198" s="488"/>
      <c r="AQ198" s="488"/>
      <c r="AR198" s="488"/>
      <c r="AS198" s="488"/>
      <c r="AT198" s="488"/>
      <c r="AU198" s="488"/>
      <c r="AV198" s="488"/>
      <c r="AW198" s="488"/>
      <c r="AX198" s="488"/>
      <c r="AY198" s="488"/>
      <c r="AZ198" s="488"/>
      <c r="BA198" s="488"/>
      <c r="BB198" s="488"/>
      <c r="BC198" s="488"/>
      <c r="BD198" s="488"/>
      <c r="BE198" s="488"/>
      <c r="BF198" s="488"/>
      <c r="BG198" s="488"/>
    </row>
    <row r="199" spans="1:59" s="65" customFormat="1" ht="30">
      <c r="A199" s="397">
        <f t="shared" si="26"/>
        <v>187</v>
      </c>
      <c r="B199" s="501"/>
      <c r="C199" s="502" t="s">
        <v>571</v>
      </c>
      <c r="D199" s="423"/>
      <c r="E199" s="423"/>
      <c r="F199" s="502" t="s">
        <v>571</v>
      </c>
      <c r="G199" s="423"/>
      <c r="H199" s="443"/>
      <c r="I199" s="443"/>
      <c r="J199" s="443"/>
      <c r="K199" s="443"/>
      <c r="L199" s="443"/>
      <c r="M199" s="443"/>
      <c r="N199" s="443"/>
      <c r="O199" s="443"/>
      <c r="P199" s="443"/>
      <c r="Q199" s="443"/>
      <c r="R199" s="443"/>
      <c r="S199" s="443"/>
      <c r="T199" s="443"/>
      <c r="U199" s="443">
        <v>2.02</v>
      </c>
      <c r="V199" s="443"/>
      <c r="W199" s="443"/>
      <c r="X199" s="443"/>
      <c r="Y199" s="443"/>
      <c r="Z199" s="444"/>
      <c r="AA199" s="445"/>
      <c r="AB199" s="423"/>
      <c r="AC199" s="446"/>
      <c r="AD199" s="713"/>
      <c r="AE199" s="476"/>
      <c r="AF199" s="477"/>
      <c r="AG199" s="485"/>
      <c r="AH199" s="486"/>
      <c r="AI199" s="486"/>
      <c r="AJ199" s="486"/>
      <c r="AK199" s="486"/>
      <c r="AL199" s="486"/>
      <c r="AM199" s="486"/>
      <c r="AN199" s="486"/>
      <c r="AO199" s="486"/>
      <c r="AP199" s="486"/>
      <c r="AQ199" s="486"/>
      <c r="AR199" s="486"/>
      <c r="AS199" s="486"/>
      <c r="AT199" s="486"/>
      <c r="AU199" s="486"/>
      <c r="AV199" s="486"/>
      <c r="AW199" s="486"/>
      <c r="AX199" s="486"/>
      <c r="AY199" s="486"/>
      <c r="AZ199" s="486"/>
      <c r="BA199" s="486"/>
      <c r="BB199" s="486"/>
      <c r="BC199" s="486"/>
      <c r="BD199" s="486"/>
      <c r="BE199" s="486"/>
      <c r="BF199" s="486"/>
      <c r="BG199" s="486"/>
    </row>
    <row r="200" spans="1:59" ht="60">
      <c r="A200" s="405">
        <f t="shared" si="26"/>
        <v>188</v>
      </c>
      <c r="B200" s="497" t="s">
        <v>14</v>
      </c>
      <c r="C200" s="498" t="s">
        <v>15</v>
      </c>
      <c r="D200" s="407" t="s">
        <v>289</v>
      </c>
      <c r="E200" s="407">
        <v>3.88</v>
      </c>
      <c r="F200" s="498" t="s">
        <v>15</v>
      </c>
      <c r="G200" s="407" t="s">
        <v>289</v>
      </c>
      <c r="H200" s="430">
        <v>3.88</v>
      </c>
      <c r="I200" s="430">
        <f>'СМР Приняты СК П7'!I200</f>
        <v>0.36</v>
      </c>
      <c r="J200" s="430"/>
      <c r="K200" s="430" t="s">
        <v>289</v>
      </c>
      <c r="L200" s="430"/>
      <c r="M200" s="430"/>
      <c r="N200" s="430"/>
      <c r="O200" s="430"/>
      <c r="P200" s="430"/>
      <c r="Q200" s="430"/>
      <c r="R200" s="430"/>
      <c r="S200" s="430"/>
      <c r="T200" s="430"/>
      <c r="U200" s="430"/>
      <c r="V200" s="430"/>
      <c r="W200" s="430"/>
      <c r="X200" s="430"/>
      <c r="Y200" s="430"/>
      <c r="Z200" s="440">
        <f t="shared" si="27"/>
        <v>0</v>
      </c>
      <c r="AA200" s="441">
        <f t="shared" si="25"/>
        <v>3.88</v>
      </c>
      <c r="AB200" s="413">
        <f t="shared" ref="AB200:AB206" si="38">E200-Z200</f>
        <v>3.88</v>
      </c>
      <c r="AC200" s="442" t="s">
        <v>411</v>
      </c>
      <c r="AD200" s="711">
        <f t="shared" si="29"/>
        <v>0</v>
      </c>
      <c r="AE200" s="474">
        <f t="shared" si="30"/>
        <v>0</v>
      </c>
      <c r="AF200" s="475">
        <f t="shared" si="31"/>
        <v>0</v>
      </c>
      <c r="AG200" s="487"/>
      <c r="AH200" s="488"/>
      <c r="AI200" s="488"/>
      <c r="AJ200" s="488"/>
      <c r="AK200" s="488"/>
      <c r="AL200" s="488"/>
      <c r="AM200" s="488"/>
      <c r="AN200" s="488"/>
      <c r="AO200" s="488"/>
      <c r="AP200" s="488"/>
      <c r="AQ200" s="488"/>
      <c r="AR200" s="488"/>
      <c r="AS200" s="488"/>
      <c r="AT200" s="488"/>
      <c r="AU200" s="488"/>
      <c r="AV200" s="488"/>
      <c r="AW200" s="488"/>
      <c r="AX200" s="488"/>
      <c r="AY200" s="488"/>
      <c r="AZ200" s="488"/>
      <c r="BA200" s="488"/>
      <c r="BB200" s="488"/>
      <c r="BC200" s="488"/>
      <c r="BD200" s="488"/>
      <c r="BE200" s="488"/>
      <c r="BF200" s="488"/>
      <c r="BG200" s="488"/>
    </row>
    <row r="201" spans="1:59" ht="30">
      <c r="A201" s="405">
        <f t="shared" si="26"/>
        <v>189</v>
      </c>
      <c r="B201" s="497" t="s">
        <v>100</v>
      </c>
      <c r="C201" s="498" t="s">
        <v>101</v>
      </c>
      <c r="D201" s="407" t="s">
        <v>289</v>
      </c>
      <c r="E201" s="407">
        <v>0.2</v>
      </c>
      <c r="F201" s="498" t="s">
        <v>101</v>
      </c>
      <c r="G201" s="407" t="s">
        <v>289</v>
      </c>
      <c r="H201" s="430">
        <v>0.2</v>
      </c>
      <c r="I201" s="430">
        <f>'СМР Приняты СК П7'!I201</f>
        <v>2.71</v>
      </c>
      <c r="J201" s="418" t="s">
        <v>557</v>
      </c>
      <c r="K201" s="418" t="s">
        <v>289</v>
      </c>
      <c r="L201" s="418"/>
      <c r="M201" s="430"/>
      <c r="N201" s="430"/>
      <c r="O201" s="430"/>
      <c r="P201" s="430"/>
      <c r="Q201" s="430"/>
      <c r="R201" s="430"/>
      <c r="S201" s="430"/>
      <c r="T201" s="430">
        <v>3.88</v>
      </c>
      <c r="U201" s="430"/>
      <c r="V201" s="430"/>
      <c r="W201" s="430"/>
      <c r="X201" s="430"/>
      <c r="Y201" s="430"/>
      <c r="Z201" s="440">
        <f t="shared" si="27"/>
        <v>3.88</v>
      </c>
      <c r="AA201" s="441">
        <f t="shared" si="25"/>
        <v>-3.6799999999999997</v>
      </c>
      <c r="AB201" s="413">
        <f t="shared" si="38"/>
        <v>-3.6799999999999997</v>
      </c>
      <c r="AC201" s="442" t="s">
        <v>411</v>
      </c>
      <c r="AD201" s="711">
        <f t="shared" si="29"/>
        <v>0</v>
      </c>
      <c r="AE201" s="474">
        <f t="shared" si="30"/>
        <v>0</v>
      </c>
      <c r="AF201" s="475">
        <f t="shared" si="31"/>
        <v>3.88</v>
      </c>
      <c r="AG201" s="487"/>
      <c r="AH201" s="488"/>
      <c r="AI201" s="488"/>
      <c r="AJ201" s="488"/>
      <c r="AK201" s="488"/>
      <c r="AL201" s="488"/>
      <c r="AM201" s="488"/>
      <c r="AN201" s="488"/>
      <c r="AO201" s="488"/>
      <c r="AP201" s="488"/>
      <c r="AQ201" s="488"/>
      <c r="AR201" s="488"/>
      <c r="AS201" s="488"/>
      <c r="AT201" s="488"/>
      <c r="AU201" s="488"/>
      <c r="AV201" s="488"/>
      <c r="AW201" s="488"/>
      <c r="AX201" s="488"/>
      <c r="AY201" s="488"/>
      <c r="AZ201" s="488"/>
      <c r="BA201" s="488"/>
      <c r="BB201" s="488"/>
      <c r="BC201" s="488"/>
      <c r="BD201" s="488"/>
      <c r="BE201" s="488"/>
      <c r="BF201" s="488"/>
      <c r="BG201" s="488"/>
    </row>
    <row r="202" spans="1:59" ht="30" collapsed="1">
      <c r="A202" s="405">
        <f t="shared" si="26"/>
        <v>190</v>
      </c>
      <c r="B202" s="497" t="s">
        <v>102</v>
      </c>
      <c r="C202" s="498" t="s">
        <v>103</v>
      </c>
      <c r="D202" s="407" t="s">
        <v>292</v>
      </c>
      <c r="E202" s="407">
        <v>3.5999999999999997E-2</v>
      </c>
      <c r="F202" s="498" t="s">
        <v>103</v>
      </c>
      <c r="G202" s="407" t="s">
        <v>292</v>
      </c>
      <c r="H202" s="430">
        <v>3.5999999999999997E-2</v>
      </c>
      <c r="I202" s="430">
        <f>'СМР Приняты СК П7'!I202</f>
        <v>2.36</v>
      </c>
      <c r="J202" s="418" t="s">
        <v>559</v>
      </c>
      <c r="K202" s="418" t="s">
        <v>297</v>
      </c>
      <c r="L202" s="418">
        <v>0.2</v>
      </c>
      <c r="M202" s="430"/>
      <c r="N202" s="430"/>
      <c r="O202" s="430"/>
      <c r="P202" s="430"/>
      <c r="Q202" s="430"/>
      <c r="R202" s="430"/>
      <c r="S202" s="430"/>
      <c r="T202" s="430">
        <v>0.2</v>
      </c>
      <c r="U202" s="430"/>
      <c r="V202" s="430"/>
      <c r="W202" s="430"/>
      <c r="X202" s="430"/>
      <c r="Y202" s="430"/>
      <c r="Z202" s="440">
        <f t="shared" si="27"/>
        <v>0.2</v>
      </c>
      <c r="AA202" s="441">
        <f t="shared" si="25"/>
        <v>-0.16400000000000001</v>
      </c>
      <c r="AB202" s="413">
        <f t="shared" si="38"/>
        <v>-0.16400000000000001</v>
      </c>
      <c r="AC202" s="442" t="s">
        <v>411</v>
      </c>
      <c r="AD202" s="711">
        <f t="shared" si="29"/>
        <v>0</v>
      </c>
      <c r="AE202" s="474">
        <f t="shared" si="30"/>
        <v>0</v>
      </c>
      <c r="AF202" s="475">
        <f t="shared" si="31"/>
        <v>0.2</v>
      </c>
      <c r="AG202" s="487"/>
      <c r="AH202" s="488"/>
      <c r="AI202" s="488"/>
      <c r="AJ202" s="488"/>
      <c r="AK202" s="488"/>
      <c r="AL202" s="488"/>
      <c r="AM202" s="488"/>
      <c r="AN202" s="488"/>
      <c r="AO202" s="488"/>
      <c r="AP202" s="488"/>
      <c r="AQ202" s="488"/>
      <c r="AR202" s="488"/>
      <c r="AS202" s="488"/>
      <c r="AT202" s="488"/>
      <c r="AU202" s="488"/>
      <c r="AV202" s="488"/>
      <c r="AW202" s="488"/>
      <c r="AX202" s="488"/>
      <c r="AY202" s="488"/>
      <c r="AZ202" s="488"/>
      <c r="BA202" s="488"/>
      <c r="BB202" s="488"/>
      <c r="BC202" s="488"/>
      <c r="BD202" s="488"/>
      <c r="BE202" s="488"/>
      <c r="BF202" s="488"/>
      <c r="BG202" s="488"/>
    </row>
    <row r="203" spans="1:59" ht="30" hidden="1" outlineLevel="1">
      <c r="A203" s="405">
        <f t="shared" si="26"/>
        <v>191</v>
      </c>
      <c r="B203" s="497"/>
      <c r="C203" s="498"/>
      <c r="D203" s="407"/>
      <c r="E203" s="407"/>
      <c r="F203" s="498"/>
      <c r="G203" s="407"/>
      <c r="H203" s="430"/>
      <c r="I203" s="430">
        <f>'СМР Приняты СК П7'!I203</f>
        <v>0</v>
      </c>
      <c r="J203" s="418" t="s">
        <v>573</v>
      </c>
      <c r="K203" s="418" t="s">
        <v>297</v>
      </c>
      <c r="L203" s="418">
        <v>30.2</v>
      </c>
      <c r="M203" s="430"/>
      <c r="N203" s="430"/>
      <c r="O203" s="430"/>
      <c r="P203" s="430"/>
      <c r="Q203" s="430"/>
      <c r="R203" s="430"/>
      <c r="S203" s="430"/>
      <c r="T203" s="430"/>
      <c r="U203" s="430">
        <v>3.5999999999999997E-2</v>
      </c>
      <c r="V203" s="430"/>
      <c r="W203" s="430"/>
      <c r="X203" s="430"/>
      <c r="Y203" s="430"/>
      <c r="Z203" s="440">
        <f t="shared" si="27"/>
        <v>3.5999999999999997E-2</v>
      </c>
      <c r="AA203" s="441"/>
      <c r="AB203" s="413">
        <f t="shared" si="38"/>
        <v>-3.5999999999999997E-2</v>
      </c>
      <c r="AC203" s="442" t="s">
        <v>411</v>
      </c>
      <c r="AD203" s="711">
        <f t="shared" si="29"/>
        <v>0</v>
      </c>
      <c r="AE203" s="474">
        <f t="shared" si="30"/>
        <v>0</v>
      </c>
      <c r="AF203" s="475">
        <f t="shared" si="31"/>
        <v>3.5999999999999997E-2</v>
      </c>
      <c r="AG203" s="487"/>
      <c r="AH203" s="488"/>
      <c r="AI203" s="488"/>
      <c r="AJ203" s="488"/>
      <c r="AK203" s="488"/>
      <c r="AL203" s="488"/>
      <c r="AM203" s="488"/>
      <c r="AN203" s="488"/>
      <c r="AO203" s="488"/>
      <c r="AP203" s="488"/>
      <c r="AQ203" s="488"/>
      <c r="AR203" s="488"/>
      <c r="AS203" s="488"/>
      <c r="AT203" s="488"/>
      <c r="AU203" s="488"/>
      <c r="AV203" s="488"/>
      <c r="AW203" s="488"/>
      <c r="AX203" s="488"/>
      <c r="AY203" s="488"/>
      <c r="AZ203" s="488"/>
      <c r="BA203" s="488"/>
      <c r="BB203" s="488"/>
      <c r="BC203" s="488"/>
      <c r="BD203" s="488"/>
      <c r="BE203" s="488"/>
      <c r="BF203" s="488"/>
      <c r="BG203" s="488"/>
    </row>
    <row r="204" spans="1:59" ht="30">
      <c r="A204" s="405">
        <f t="shared" si="26"/>
        <v>192</v>
      </c>
      <c r="B204" s="497" t="s">
        <v>100</v>
      </c>
      <c r="C204" s="498" t="s">
        <v>101</v>
      </c>
      <c r="D204" s="407" t="s">
        <v>289</v>
      </c>
      <c r="E204" s="407">
        <v>1</v>
      </c>
      <c r="F204" s="498" t="s">
        <v>101</v>
      </c>
      <c r="G204" s="407" t="s">
        <v>289</v>
      </c>
      <c r="H204" s="430">
        <v>1</v>
      </c>
      <c r="I204" s="430">
        <f>'СМР Приняты СК П7'!I204</f>
        <v>2.71</v>
      </c>
      <c r="J204" s="418" t="s">
        <v>558</v>
      </c>
      <c r="K204" s="418" t="s">
        <v>289</v>
      </c>
      <c r="L204" s="418">
        <v>5.8</v>
      </c>
      <c r="M204" s="430"/>
      <c r="N204" s="430"/>
      <c r="O204" s="430"/>
      <c r="P204" s="430"/>
      <c r="Q204" s="430"/>
      <c r="R204" s="430"/>
      <c r="S204" s="430"/>
      <c r="T204" s="430"/>
      <c r="U204" s="430"/>
      <c r="V204" s="430"/>
      <c r="W204" s="430"/>
      <c r="X204" s="430"/>
      <c r="Y204" s="430"/>
      <c r="Z204" s="440">
        <f t="shared" si="27"/>
        <v>0</v>
      </c>
      <c r="AA204" s="441">
        <f t="shared" si="25"/>
        <v>1</v>
      </c>
      <c r="AB204" s="413">
        <f t="shared" si="38"/>
        <v>1</v>
      </c>
      <c r="AC204" s="442" t="s">
        <v>411</v>
      </c>
      <c r="AD204" s="711">
        <f t="shared" si="29"/>
        <v>0</v>
      </c>
      <c r="AE204" s="474">
        <f t="shared" si="30"/>
        <v>0</v>
      </c>
      <c r="AF204" s="475">
        <f t="shared" si="31"/>
        <v>0</v>
      </c>
      <c r="AG204" s="487"/>
      <c r="AH204" s="488"/>
      <c r="AI204" s="488"/>
      <c r="AJ204" s="488"/>
      <c r="AK204" s="488"/>
      <c r="AL204" s="488"/>
      <c r="AM204" s="488"/>
      <c r="AN204" s="488"/>
      <c r="AO204" s="488"/>
      <c r="AP204" s="488"/>
      <c r="AQ204" s="488"/>
      <c r="AR204" s="488"/>
      <c r="AS204" s="488"/>
      <c r="AT204" s="488"/>
      <c r="AU204" s="488"/>
      <c r="AV204" s="488"/>
      <c r="AW204" s="488"/>
      <c r="AX204" s="488"/>
      <c r="AY204" s="488"/>
      <c r="AZ204" s="488"/>
      <c r="BA204" s="488"/>
      <c r="BB204" s="488"/>
      <c r="BC204" s="488"/>
      <c r="BD204" s="488"/>
      <c r="BE204" s="488"/>
      <c r="BF204" s="488"/>
      <c r="BG204" s="488"/>
    </row>
    <row r="205" spans="1:59" ht="30">
      <c r="A205" s="405">
        <f t="shared" si="26"/>
        <v>193</v>
      </c>
      <c r="B205" s="497" t="s">
        <v>106</v>
      </c>
      <c r="C205" s="498" t="s">
        <v>107</v>
      </c>
      <c r="D205" s="407" t="s">
        <v>293</v>
      </c>
      <c r="E205" s="407">
        <v>11.8</v>
      </c>
      <c r="F205" s="498" t="s">
        <v>107</v>
      </c>
      <c r="G205" s="407" t="s">
        <v>293</v>
      </c>
      <c r="H205" s="430">
        <v>11.8</v>
      </c>
      <c r="I205" s="430">
        <f>'СМР Приняты СК П7'!I205</f>
        <v>0.28000000000000003</v>
      </c>
      <c r="J205" s="418" t="s">
        <v>563</v>
      </c>
      <c r="K205" s="418" t="s">
        <v>293</v>
      </c>
      <c r="L205" s="418">
        <v>0.8</v>
      </c>
      <c r="M205" s="430"/>
      <c r="N205" s="430"/>
      <c r="O205" s="430"/>
      <c r="P205" s="430"/>
      <c r="Q205" s="430"/>
      <c r="R205" s="430"/>
      <c r="S205" s="430"/>
      <c r="T205" s="430"/>
      <c r="U205" s="430">
        <v>1</v>
      </c>
      <c r="V205" s="430"/>
      <c r="W205" s="430"/>
      <c r="X205" s="430"/>
      <c r="Y205" s="430"/>
      <c r="Z205" s="440">
        <f t="shared" si="27"/>
        <v>1</v>
      </c>
      <c r="AA205" s="441">
        <f t="shared" si="25"/>
        <v>10.8</v>
      </c>
      <c r="AB205" s="413">
        <f t="shared" si="38"/>
        <v>10.8</v>
      </c>
      <c r="AC205" s="442" t="s">
        <v>411</v>
      </c>
      <c r="AD205" s="711">
        <f t="shared" si="29"/>
        <v>0</v>
      </c>
      <c r="AE205" s="474">
        <f t="shared" si="30"/>
        <v>0</v>
      </c>
      <c r="AF205" s="475">
        <f t="shared" si="31"/>
        <v>1</v>
      </c>
      <c r="AG205" s="487"/>
      <c r="AH205" s="488"/>
      <c r="AI205" s="488"/>
      <c r="AJ205" s="488"/>
      <c r="AK205" s="488"/>
      <c r="AL205" s="488"/>
      <c r="AM205" s="488"/>
      <c r="AN205" s="488"/>
      <c r="AO205" s="488"/>
      <c r="AP205" s="488"/>
      <c r="AQ205" s="488"/>
      <c r="AR205" s="488"/>
      <c r="AS205" s="488"/>
      <c r="AT205" s="488"/>
      <c r="AU205" s="488"/>
      <c r="AV205" s="488"/>
      <c r="AW205" s="488"/>
      <c r="AX205" s="488"/>
      <c r="AY205" s="488"/>
      <c r="AZ205" s="488"/>
      <c r="BA205" s="488"/>
      <c r="BB205" s="488"/>
      <c r="BC205" s="488"/>
      <c r="BD205" s="488"/>
      <c r="BE205" s="488"/>
      <c r="BF205" s="488"/>
      <c r="BG205" s="488"/>
    </row>
    <row r="206" spans="1:59" ht="30">
      <c r="A206" s="405">
        <f t="shared" si="26"/>
        <v>194</v>
      </c>
      <c r="B206" s="497" t="s">
        <v>62</v>
      </c>
      <c r="C206" s="498" t="s">
        <v>63</v>
      </c>
      <c r="D206" s="407" t="s">
        <v>289</v>
      </c>
      <c r="E206" s="407">
        <v>2.6799999999999997</v>
      </c>
      <c r="F206" s="498" t="s">
        <v>63</v>
      </c>
      <c r="G206" s="407" t="s">
        <v>289</v>
      </c>
      <c r="H206" s="430">
        <v>2.6799999999999997</v>
      </c>
      <c r="I206" s="430">
        <f>'СМР Приняты СК П7'!I206</f>
        <v>0.17</v>
      </c>
      <c r="J206" s="430"/>
      <c r="K206" s="430" t="s">
        <v>289</v>
      </c>
      <c r="L206" s="430">
        <v>2.8</v>
      </c>
      <c r="M206" s="430"/>
      <c r="N206" s="430"/>
      <c r="O206" s="430"/>
      <c r="P206" s="430"/>
      <c r="Q206" s="430"/>
      <c r="R206" s="430"/>
      <c r="S206" s="430"/>
      <c r="T206" s="430">
        <v>1.8</v>
      </c>
      <c r="U206" s="430">
        <v>10</v>
      </c>
      <c r="V206" s="430"/>
      <c r="W206" s="430"/>
      <c r="X206" s="430"/>
      <c r="Y206" s="430"/>
      <c r="Z206" s="440">
        <f t="shared" si="27"/>
        <v>11.8</v>
      </c>
      <c r="AA206" s="441">
        <f t="shared" si="25"/>
        <v>-9.120000000000001</v>
      </c>
      <c r="AB206" s="413">
        <f t="shared" si="38"/>
        <v>-9.120000000000001</v>
      </c>
      <c r="AC206" s="442" t="s">
        <v>411</v>
      </c>
      <c r="AD206" s="711">
        <f t="shared" si="29"/>
        <v>0</v>
      </c>
      <c r="AE206" s="474">
        <f t="shared" si="30"/>
        <v>0</v>
      </c>
      <c r="AF206" s="475">
        <f t="shared" si="31"/>
        <v>11.8</v>
      </c>
      <c r="AG206" s="487"/>
      <c r="AH206" s="488"/>
      <c r="AI206" s="488"/>
      <c r="AJ206" s="488"/>
      <c r="AK206" s="488"/>
      <c r="AL206" s="488"/>
      <c r="AM206" s="488"/>
      <c r="AN206" s="488"/>
      <c r="AO206" s="488"/>
      <c r="AP206" s="488"/>
      <c r="AQ206" s="488"/>
      <c r="AR206" s="488"/>
      <c r="AS206" s="488"/>
      <c r="AT206" s="488"/>
      <c r="AU206" s="488"/>
      <c r="AV206" s="488"/>
      <c r="AW206" s="488"/>
      <c r="AX206" s="488"/>
      <c r="AY206" s="488"/>
      <c r="AZ206" s="488"/>
      <c r="BA206" s="488"/>
      <c r="BB206" s="488"/>
      <c r="BC206" s="488"/>
      <c r="BD206" s="488"/>
      <c r="BE206" s="488"/>
      <c r="BF206" s="488"/>
      <c r="BG206" s="488"/>
    </row>
    <row r="207" spans="1:59" s="65" customFormat="1">
      <c r="A207" s="397">
        <f t="shared" ref="A207:A273" si="39">A206+1</f>
        <v>195</v>
      </c>
      <c r="B207" s="501"/>
      <c r="C207" s="502" t="s">
        <v>108</v>
      </c>
      <c r="D207" s="423"/>
      <c r="E207" s="423"/>
      <c r="F207" s="503" t="s">
        <v>108</v>
      </c>
      <c r="G207" s="424"/>
      <c r="H207" s="425"/>
      <c r="I207" s="425"/>
      <c r="J207" s="425"/>
      <c r="K207" s="425"/>
      <c r="L207" s="425"/>
      <c r="M207" s="425"/>
      <c r="N207" s="425"/>
      <c r="O207" s="425"/>
      <c r="P207" s="425"/>
      <c r="Q207" s="425"/>
      <c r="R207" s="425"/>
      <c r="S207" s="425"/>
      <c r="T207" s="425"/>
      <c r="U207" s="425">
        <v>2.68</v>
      </c>
      <c r="V207" s="425"/>
      <c r="W207" s="425"/>
      <c r="X207" s="425"/>
      <c r="Y207" s="425"/>
      <c r="Z207" s="426"/>
      <c r="AA207" s="427"/>
      <c r="AB207" s="424"/>
      <c r="AC207" s="428"/>
      <c r="AD207" s="708"/>
      <c r="AE207" s="476"/>
      <c r="AF207" s="477"/>
      <c r="AG207" s="485"/>
      <c r="AH207" s="486"/>
      <c r="AI207" s="486"/>
      <c r="AJ207" s="486"/>
      <c r="AK207" s="486"/>
      <c r="AL207" s="486"/>
      <c r="AM207" s="486"/>
      <c r="AN207" s="486"/>
      <c r="AO207" s="486"/>
      <c r="AP207" s="486"/>
      <c r="AQ207" s="486"/>
      <c r="AR207" s="486"/>
      <c r="AS207" s="486"/>
      <c r="AT207" s="486"/>
      <c r="AU207" s="486"/>
      <c r="AV207" s="486"/>
      <c r="AW207" s="486"/>
      <c r="AX207" s="486"/>
      <c r="AY207" s="486"/>
      <c r="AZ207" s="486"/>
      <c r="BA207" s="486"/>
      <c r="BB207" s="486"/>
      <c r="BC207" s="486"/>
      <c r="BD207" s="486"/>
      <c r="BE207" s="486"/>
      <c r="BF207" s="486"/>
      <c r="BG207" s="486"/>
    </row>
    <row r="208" spans="1:59" s="65" customFormat="1">
      <c r="A208" s="397">
        <f t="shared" si="39"/>
        <v>196</v>
      </c>
      <c r="B208" s="501"/>
      <c r="C208" s="502" t="s">
        <v>109</v>
      </c>
      <c r="D208" s="423"/>
      <c r="E208" s="423"/>
      <c r="F208" s="503" t="s">
        <v>109</v>
      </c>
      <c r="G208" s="424"/>
      <c r="H208" s="425"/>
      <c r="I208" s="425"/>
      <c r="J208" s="425"/>
      <c r="K208" s="425"/>
      <c r="L208" s="425"/>
      <c r="M208" s="425"/>
      <c r="N208" s="425"/>
      <c r="O208" s="425"/>
      <c r="P208" s="425"/>
      <c r="Q208" s="425"/>
      <c r="R208" s="425"/>
      <c r="S208" s="425"/>
      <c r="T208" s="425"/>
      <c r="U208" s="425"/>
      <c r="V208" s="425"/>
      <c r="W208" s="425"/>
      <c r="X208" s="425"/>
      <c r="Y208" s="425"/>
      <c r="Z208" s="426"/>
      <c r="AA208" s="427"/>
      <c r="AB208" s="424"/>
      <c r="AC208" s="428"/>
      <c r="AD208" s="708"/>
      <c r="AE208" s="476"/>
      <c r="AF208" s="477"/>
      <c r="AG208" s="485"/>
      <c r="AH208" s="486"/>
      <c r="AI208" s="486"/>
      <c r="AJ208" s="486"/>
      <c r="AK208" s="486"/>
      <c r="AL208" s="486"/>
      <c r="AM208" s="486"/>
      <c r="AN208" s="486"/>
      <c r="AO208" s="486"/>
      <c r="AP208" s="486"/>
      <c r="AQ208" s="486"/>
      <c r="AR208" s="486"/>
      <c r="AS208" s="486"/>
      <c r="AT208" s="486"/>
      <c r="AU208" s="486"/>
      <c r="AV208" s="486"/>
      <c r="AW208" s="486"/>
      <c r="AX208" s="486"/>
      <c r="AY208" s="486"/>
      <c r="AZ208" s="486"/>
      <c r="BA208" s="486"/>
      <c r="BB208" s="486"/>
      <c r="BC208" s="486"/>
      <c r="BD208" s="486"/>
      <c r="BE208" s="486"/>
      <c r="BF208" s="486"/>
      <c r="BG208" s="486"/>
    </row>
    <row r="209" spans="1:59">
      <c r="A209" s="405">
        <f t="shared" si="39"/>
        <v>197</v>
      </c>
      <c r="B209" s="497" t="s">
        <v>110</v>
      </c>
      <c r="C209" s="498" t="s">
        <v>111</v>
      </c>
      <c r="D209" s="407" t="s">
        <v>294</v>
      </c>
      <c r="E209" s="407">
        <v>1</v>
      </c>
      <c r="F209" s="499" t="s">
        <v>792</v>
      </c>
      <c r="G209" s="409" t="s">
        <v>294</v>
      </c>
      <c r="H209" s="410">
        <v>1</v>
      </c>
      <c r="I209" s="410">
        <f>'СМР Приняты СК П7'!I209</f>
        <v>1.68</v>
      </c>
      <c r="J209" s="418" t="s">
        <v>576</v>
      </c>
      <c r="K209" s="418" t="s">
        <v>294</v>
      </c>
      <c r="L209" s="418"/>
      <c r="M209" s="410"/>
      <c r="N209" s="410"/>
      <c r="O209" s="410"/>
      <c r="P209" s="410"/>
      <c r="Q209" s="410"/>
      <c r="R209" s="410"/>
      <c r="S209" s="410"/>
      <c r="T209" s="410"/>
      <c r="U209" s="410"/>
      <c r="V209" s="410"/>
      <c r="W209" s="410"/>
      <c r="X209" s="410"/>
      <c r="Y209" s="410"/>
      <c r="Z209" s="411">
        <f t="shared" ref="Z209:Z275" si="40">SUM(M209:Y209)</f>
        <v>0</v>
      </c>
      <c r="AA209" s="412">
        <f t="shared" si="25"/>
        <v>1</v>
      </c>
      <c r="AB209" s="413">
        <f t="shared" ref="AB209:AB218" si="41">E209-Z209</f>
        <v>1</v>
      </c>
      <c r="AC209" s="414"/>
      <c r="AD209" s="706">
        <f t="shared" ref="AD209:AD273" si="42">AE209*I209</f>
        <v>0</v>
      </c>
      <c r="AE209" s="474">
        <f t="shared" ref="AE209:AE273" si="43">SUM(AG209:BG209)</f>
        <v>0</v>
      </c>
      <c r="AF209" s="475">
        <f t="shared" ref="AF209:AF273" si="44">Z209-AE209</f>
        <v>0</v>
      </c>
      <c r="AG209" s="487"/>
      <c r="AH209" s="488"/>
      <c r="AI209" s="488"/>
      <c r="AJ209" s="488"/>
      <c r="AK209" s="488"/>
      <c r="AL209" s="488"/>
      <c r="AM209" s="488"/>
      <c r="AN209" s="488"/>
      <c r="AO209" s="488"/>
      <c r="AP209" s="488"/>
      <c r="AQ209" s="488"/>
      <c r="AR209" s="488"/>
      <c r="AS209" s="488"/>
      <c r="AT209" s="488"/>
      <c r="AU209" s="488"/>
      <c r="AV209" s="488"/>
      <c r="AW209" s="488"/>
      <c r="AX209" s="488"/>
      <c r="AY209" s="488"/>
      <c r="AZ209" s="488"/>
      <c r="BA209" s="488"/>
      <c r="BB209" s="488"/>
      <c r="BC209" s="488"/>
      <c r="BD209" s="488"/>
      <c r="BE209" s="488"/>
      <c r="BF209" s="488"/>
      <c r="BG209" s="488"/>
    </row>
    <row r="210" spans="1:59" ht="30">
      <c r="A210" s="405">
        <f t="shared" si="39"/>
        <v>198</v>
      </c>
      <c r="B210" s="497" t="s">
        <v>112</v>
      </c>
      <c r="C210" s="498" t="s">
        <v>113</v>
      </c>
      <c r="D210" s="407" t="s">
        <v>294</v>
      </c>
      <c r="E210" s="407">
        <v>1</v>
      </c>
      <c r="F210" s="499" t="s">
        <v>113</v>
      </c>
      <c r="G210" s="409" t="s">
        <v>294</v>
      </c>
      <c r="H210" s="410">
        <v>1</v>
      </c>
      <c r="I210" s="410">
        <f>'СМР Приняты СК П7'!I210</f>
        <v>0.84</v>
      </c>
      <c r="J210" s="418" t="s">
        <v>577</v>
      </c>
      <c r="K210" s="418" t="s">
        <v>294</v>
      </c>
      <c r="L210" s="418">
        <v>1</v>
      </c>
      <c r="M210" s="410"/>
      <c r="N210" s="410"/>
      <c r="O210" s="410"/>
      <c r="P210" s="410"/>
      <c r="Q210" s="410"/>
      <c r="R210" s="410"/>
      <c r="S210" s="410"/>
      <c r="T210" s="410"/>
      <c r="U210" s="410"/>
      <c r="V210" s="410"/>
      <c r="W210" s="410"/>
      <c r="X210" s="410"/>
      <c r="Y210" s="410"/>
      <c r="Z210" s="411">
        <f t="shared" si="40"/>
        <v>0</v>
      </c>
      <c r="AA210" s="412">
        <f t="shared" si="25"/>
        <v>1</v>
      </c>
      <c r="AB210" s="413">
        <f t="shared" si="41"/>
        <v>1</v>
      </c>
      <c r="AC210" s="414"/>
      <c r="AD210" s="706">
        <f t="shared" si="42"/>
        <v>0</v>
      </c>
      <c r="AE210" s="474">
        <f t="shared" si="43"/>
        <v>0</v>
      </c>
      <c r="AF210" s="475">
        <f t="shared" si="44"/>
        <v>0</v>
      </c>
      <c r="AG210" s="487"/>
      <c r="AH210" s="488"/>
      <c r="AI210" s="488"/>
      <c r="AJ210" s="488"/>
      <c r="AK210" s="488"/>
      <c r="AL210" s="488"/>
      <c r="AM210" s="488"/>
      <c r="AN210" s="488"/>
      <c r="AO210" s="488"/>
      <c r="AP210" s="488"/>
      <c r="AQ210" s="488"/>
      <c r="AR210" s="488"/>
      <c r="AS210" s="488"/>
      <c r="AT210" s="488"/>
      <c r="AU210" s="488"/>
      <c r="AV210" s="488"/>
      <c r="AW210" s="488"/>
      <c r="AX210" s="488"/>
      <c r="AY210" s="488"/>
      <c r="AZ210" s="488"/>
      <c r="BA210" s="488"/>
      <c r="BB210" s="488"/>
      <c r="BC210" s="488"/>
      <c r="BD210" s="488"/>
      <c r="BE210" s="488"/>
      <c r="BF210" s="488"/>
      <c r="BG210" s="488"/>
    </row>
    <row r="211" spans="1:59" ht="30">
      <c r="A211" s="405">
        <f t="shared" si="39"/>
        <v>199</v>
      </c>
      <c r="B211" s="497" t="s">
        <v>114</v>
      </c>
      <c r="C211" s="498" t="s">
        <v>115</v>
      </c>
      <c r="D211" s="407" t="s">
        <v>294</v>
      </c>
      <c r="E211" s="407">
        <v>1</v>
      </c>
      <c r="F211" s="499" t="s">
        <v>115</v>
      </c>
      <c r="G211" s="409" t="s">
        <v>294</v>
      </c>
      <c r="H211" s="410">
        <v>1</v>
      </c>
      <c r="I211" s="410">
        <f>'СМР Приняты СК П7'!I211</f>
        <v>6.51</v>
      </c>
      <c r="J211" s="418" t="s">
        <v>578</v>
      </c>
      <c r="K211" s="418" t="s">
        <v>294</v>
      </c>
      <c r="L211" s="418">
        <v>1</v>
      </c>
      <c r="M211" s="410"/>
      <c r="N211" s="410"/>
      <c r="O211" s="410"/>
      <c r="P211" s="410"/>
      <c r="Q211" s="410"/>
      <c r="R211" s="410"/>
      <c r="S211" s="410"/>
      <c r="T211" s="410"/>
      <c r="U211" s="410"/>
      <c r="V211" s="410"/>
      <c r="W211" s="410"/>
      <c r="X211" s="410"/>
      <c r="Y211" s="410"/>
      <c r="Z211" s="411">
        <f t="shared" si="40"/>
        <v>0</v>
      </c>
      <c r="AA211" s="412">
        <f t="shared" si="25"/>
        <v>1</v>
      </c>
      <c r="AB211" s="413">
        <f t="shared" si="41"/>
        <v>1</v>
      </c>
      <c r="AC211" s="414"/>
      <c r="AD211" s="706">
        <f t="shared" si="42"/>
        <v>0</v>
      </c>
      <c r="AE211" s="474">
        <f t="shared" si="43"/>
        <v>0</v>
      </c>
      <c r="AF211" s="475">
        <f t="shared" si="44"/>
        <v>0</v>
      </c>
      <c r="AG211" s="487"/>
      <c r="AH211" s="488"/>
      <c r="AI211" s="488"/>
      <c r="AJ211" s="488"/>
      <c r="AK211" s="488"/>
      <c r="AL211" s="488"/>
      <c r="AM211" s="488"/>
      <c r="AN211" s="488"/>
      <c r="AO211" s="488"/>
      <c r="AP211" s="488"/>
      <c r="AQ211" s="488"/>
      <c r="AR211" s="488"/>
      <c r="AS211" s="488"/>
      <c r="AT211" s="488"/>
      <c r="AU211" s="488"/>
      <c r="AV211" s="488"/>
      <c r="AW211" s="488"/>
      <c r="AX211" s="488"/>
      <c r="AY211" s="488"/>
      <c r="AZ211" s="488"/>
      <c r="BA211" s="488"/>
      <c r="BB211" s="488"/>
      <c r="BC211" s="488"/>
      <c r="BD211" s="488"/>
      <c r="BE211" s="488"/>
      <c r="BF211" s="488"/>
      <c r="BG211" s="488"/>
    </row>
    <row r="212" spans="1:59" ht="30">
      <c r="A212" s="405">
        <f t="shared" si="39"/>
        <v>200</v>
      </c>
      <c r="B212" s="497" t="s">
        <v>116</v>
      </c>
      <c r="C212" s="498" t="s">
        <v>117</v>
      </c>
      <c r="D212" s="407" t="s">
        <v>294</v>
      </c>
      <c r="E212" s="407">
        <v>3</v>
      </c>
      <c r="F212" s="499" t="s">
        <v>117</v>
      </c>
      <c r="G212" s="409" t="s">
        <v>294</v>
      </c>
      <c r="H212" s="410">
        <v>3</v>
      </c>
      <c r="I212" s="410">
        <f>'СМР Приняты СК П7'!I212</f>
        <v>0.58799999999999997</v>
      </c>
      <c r="J212" s="418" t="s">
        <v>579</v>
      </c>
      <c r="K212" s="418" t="s">
        <v>294</v>
      </c>
      <c r="L212" s="418">
        <v>1</v>
      </c>
      <c r="M212" s="410"/>
      <c r="N212" s="410"/>
      <c r="O212" s="410"/>
      <c r="P212" s="410"/>
      <c r="Q212" s="410"/>
      <c r="R212" s="410"/>
      <c r="S212" s="410"/>
      <c r="T212" s="410"/>
      <c r="U212" s="410"/>
      <c r="V212" s="410"/>
      <c r="W212" s="410"/>
      <c r="X212" s="410"/>
      <c r="Y212" s="410"/>
      <c r="Z212" s="411">
        <f t="shared" si="40"/>
        <v>0</v>
      </c>
      <c r="AA212" s="412">
        <f t="shared" ref="AA212:AA320" si="45">H212-Z212</f>
        <v>3</v>
      </c>
      <c r="AB212" s="413">
        <f t="shared" si="41"/>
        <v>3</v>
      </c>
      <c r="AC212" s="414"/>
      <c r="AD212" s="706">
        <f t="shared" si="42"/>
        <v>0</v>
      </c>
      <c r="AE212" s="474">
        <f t="shared" si="43"/>
        <v>0</v>
      </c>
      <c r="AF212" s="475">
        <f t="shared" si="44"/>
        <v>0</v>
      </c>
      <c r="AG212" s="487"/>
      <c r="AH212" s="488"/>
      <c r="AI212" s="488"/>
      <c r="AJ212" s="488"/>
      <c r="AK212" s="488"/>
      <c r="AL212" s="488"/>
      <c r="AM212" s="488"/>
      <c r="AN212" s="488"/>
      <c r="AO212" s="488"/>
      <c r="AP212" s="488"/>
      <c r="AQ212" s="488"/>
      <c r="AR212" s="488"/>
      <c r="AS212" s="488"/>
      <c r="AT212" s="488"/>
      <c r="AU212" s="488"/>
      <c r="AV212" s="488"/>
      <c r="AW212" s="488"/>
      <c r="AX212" s="488"/>
      <c r="AY212" s="488"/>
      <c r="AZ212" s="488"/>
      <c r="BA212" s="488"/>
      <c r="BB212" s="488"/>
      <c r="BC212" s="488"/>
      <c r="BD212" s="488"/>
      <c r="BE212" s="488"/>
      <c r="BF212" s="488"/>
      <c r="BG212" s="488"/>
    </row>
    <row r="213" spans="1:59" ht="30">
      <c r="A213" s="405">
        <f t="shared" si="39"/>
        <v>201</v>
      </c>
      <c r="B213" s="497" t="s">
        <v>118</v>
      </c>
      <c r="C213" s="498" t="s">
        <v>119</v>
      </c>
      <c r="D213" s="407" t="s">
        <v>294</v>
      </c>
      <c r="E213" s="407">
        <v>1</v>
      </c>
      <c r="F213" s="499" t="s">
        <v>119</v>
      </c>
      <c r="G213" s="409" t="s">
        <v>294</v>
      </c>
      <c r="H213" s="410">
        <v>1</v>
      </c>
      <c r="I213" s="410">
        <f>'СМР Приняты СК П7'!I213</f>
        <v>0.58799999999999997</v>
      </c>
      <c r="J213" s="418" t="s">
        <v>580</v>
      </c>
      <c r="K213" s="418" t="s">
        <v>294</v>
      </c>
      <c r="L213" s="418">
        <v>3</v>
      </c>
      <c r="M213" s="410"/>
      <c r="N213" s="410"/>
      <c r="O213" s="410"/>
      <c r="P213" s="410"/>
      <c r="Q213" s="410"/>
      <c r="R213" s="410"/>
      <c r="S213" s="410"/>
      <c r="T213" s="410"/>
      <c r="U213" s="410"/>
      <c r="V213" s="410"/>
      <c r="W213" s="410"/>
      <c r="X213" s="410"/>
      <c r="Y213" s="410"/>
      <c r="Z213" s="411">
        <f t="shared" si="40"/>
        <v>0</v>
      </c>
      <c r="AA213" s="412">
        <f t="shared" si="45"/>
        <v>1</v>
      </c>
      <c r="AB213" s="413">
        <f t="shared" si="41"/>
        <v>1</v>
      </c>
      <c r="AC213" s="414"/>
      <c r="AD213" s="706">
        <f t="shared" si="42"/>
        <v>0</v>
      </c>
      <c r="AE213" s="474">
        <f t="shared" si="43"/>
        <v>0</v>
      </c>
      <c r="AF213" s="475">
        <f t="shared" si="44"/>
        <v>0</v>
      </c>
      <c r="AG213" s="487"/>
      <c r="AH213" s="488"/>
      <c r="AI213" s="488"/>
      <c r="AJ213" s="488"/>
      <c r="AK213" s="488"/>
      <c r="AL213" s="488"/>
      <c r="AM213" s="488"/>
      <c r="AN213" s="488"/>
      <c r="AO213" s="488"/>
      <c r="AP213" s="488"/>
      <c r="AQ213" s="488"/>
      <c r="AR213" s="488"/>
      <c r="AS213" s="488"/>
      <c r="AT213" s="488"/>
      <c r="AU213" s="488"/>
      <c r="AV213" s="488"/>
      <c r="AW213" s="488"/>
      <c r="AX213" s="488"/>
      <c r="AY213" s="488"/>
      <c r="AZ213" s="488"/>
      <c r="BA213" s="488"/>
      <c r="BB213" s="488"/>
      <c r="BC213" s="488"/>
      <c r="BD213" s="488"/>
      <c r="BE213" s="488"/>
      <c r="BF213" s="488"/>
      <c r="BG213" s="488"/>
    </row>
    <row r="214" spans="1:59" ht="30">
      <c r="A214" s="405">
        <f t="shared" si="39"/>
        <v>202</v>
      </c>
      <c r="B214" s="497" t="s">
        <v>120</v>
      </c>
      <c r="C214" s="498" t="s">
        <v>121</v>
      </c>
      <c r="D214" s="407" t="s">
        <v>294</v>
      </c>
      <c r="E214" s="407">
        <v>1</v>
      </c>
      <c r="F214" s="499" t="s">
        <v>121</v>
      </c>
      <c r="G214" s="409" t="s">
        <v>294</v>
      </c>
      <c r="H214" s="410">
        <v>1</v>
      </c>
      <c r="I214" s="410">
        <f>'СМР Приняты СК П7'!I214</f>
        <v>0.55400000000000005</v>
      </c>
      <c r="J214" s="418" t="s">
        <v>581</v>
      </c>
      <c r="K214" s="418" t="s">
        <v>294</v>
      </c>
      <c r="L214" s="418">
        <v>1</v>
      </c>
      <c r="M214" s="410"/>
      <c r="N214" s="410"/>
      <c r="O214" s="410"/>
      <c r="P214" s="410"/>
      <c r="Q214" s="410"/>
      <c r="R214" s="410"/>
      <c r="S214" s="410"/>
      <c r="T214" s="410"/>
      <c r="U214" s="410"/>
      <c r="V214" s="410"/>
      <c r="W214" s="410"/>
      <c r="X214" s="410"/>
      <c r="Y214" s="410"/>
      <c r="Z214" s="411">
        <f t="shared" si="40"/>
        <v>0</v>
      </c>
      <c r="AA214" s="412">
        <f t="shared" si="45"/>
        <v>1</v>
      </c>
      <c r="AB214" s="413">
        <f t="shared" si="41"/>
        <v>1</v>
      </c>
      <c r="AC214" s="414"/>
      <c r="AD214" s="706">
        <f t="shared" si="42"/>
        <v>0</v>
      </c>
      <c r="AE214" s="474">
        <f t="shared" si="43"/>
        <v>0</v>
      </c>
      <c r="AF214" s="475">
        <f t="shared" si="44"/>
        <v>0</v>
      </c>
      <c r="AG214" s="487"/>
      <c r="AH214" s="488"/>
      <c r="AI214" s="488"/>
      <c r="AJ214" s="488"/>
      <c r="AK214" s="488"/>
      <c r="AL214" s="488"/>
      <c r="AM214" s="488"/>
      <c r="AN214" s="488"/>
      <c r="AO214" s="488"/>
      <c r="AP214" s="488"/>
      <c r="AQ214" s="488"/>
      <c r="AR214" s="488"/>
      <c r="AS214" s="488"/>
      <c r="AT214" s="488"/>
      <c r="AU214" s="488"/>
      <c r="AV214" s="488"/>
      <c r="AW214" s="488"/>
      <c r="AX214" s="488"/>
      <c r="AY214" s="488"/>
      <c r="AZ214" s="488"/>
      <c r="BA214" s="488"/>
      <c r="BB214" s="488"/>
      <c r="BC214" s="488"/>
      <c r="BD214" s="488"/>
      <c r="BE214" s="488"/>
      <c r="BF214" s="488"/>
      <c r="BG214" s="488"/>
    </row>
    <row r="215" spans="1:59" ht="30">
      <c r="A215" s="405">
        <f t="shared" si="39"/>
        <v>203</v>
      </c>
      <c r="B215" s="497"/>
      <c r="C215" s="498"/>
      <c r="D215" s="407"/>
      <c r="E215" s="407"/>
      <c r="F215" s="500" t="s">
        <v>159</v>
      </c>
      <c r="G215" s="417" t="s">
        <v>291</v>
      </c>
      <c r="H215" s="418">
        <v>30</v>
      </c>
      <c r="I215" s="418">
        <f>'СМР Приняты СК П7'!I215</f>
        <v>0.63</v>
      </c>
      <c r="J215" s="418" t="s">
        <v>582</v>
      </c>
      <c r="K215" s="418" t="s">
        <v>291</v>
      </c>
      <c r="L215" s="418">
        <v>1</v>
      </c>
      <c r="M215" s="410"/>
      <c r="N215" s="410"/>
      <c r="O215" s="410"/>
      <c r="P215" s="410"/>
      <c r="Q215" s="410"/>
      <c r="R215" s="410"/>
      <c r="S215" s="410"/>
      <c r="T215" s="410"/>
      <c r="U215" s="410"/>
      <c r="V215" s="410"/>
      <c r="W215" s="410"/>
      <c r="X215" s="410"/>
      <c r="Y215" s="410"/>
      <c r="Z215" s="419">
        <f t="shared" si="40"/>
        <v>0</v>
      </c>
      <c r="AA215" s="420">
        <f t="shared" si="45"/>
        <v>30</v>
      </c>
      <c r="AB215" s="413">
        <f t="shared" si="41"/>
        <v>0</v>
      </c>
      <c r="AC215" s="414"/>
      <c r="AD215" s="706">
        <f t="shared" si="42"/>
        <v>0</v>
      </c>
      <c r="AE215" s="474">
        <f t="shared" si="43"/>
        <v>0</v>
      </c>
      <c r="AF215" s="475">
        <f t="shared" si="44"/>
        <v>0</v>
      </c>
      <c r="AG215" s="487"/>
      <c r="AH215" s="488"/>
      <c r="AI215" s="488"/>
      <c r="AJ215" s="488"/>
      <c r="AK215" s="488"/>
      <c r="AL215" s="488"/>
      <c r="AM215" s="488"/>
      <c r="AN215" s="488"/>
      <c r="AO215" s="488"/>
      <c r="AP215" s="488"/>
      <c r="AQ215" s="488"/>
      <c r="AR215" s="488"/>
      <c r="AS215" s="488"/>
      <c r="AT215" s="488"/>
      <c r="AU215" s="488"/>
      <c r="AV215" s="488"/>
      <c r="AW215" s="488"/>
      <c r="AX215" s="488"/>
      <c r="AY215" s="488"/>
      <c r="AZ215" s="488"/>
      <c r="BA215" s="488"/>
      <c r="BB215" s="488"/>
      <c r="BC215" s="488"/>
      <c r="BD215" s="488"/>
      <c r="BE215" s="488"/>
      <c r="BF215" s="488"/>
      <c r="BG215" s="488"/>
    </row>
    <row r="216" spans="1:59" ht="45">
      <c r="A216" s="405">
        <f t="shared" si="39"/>
        <v>204</v>
      </c>
      <c r="B216" s="497"/>
      <c r="C216" s="498"/>
      <c r="D216" s="407"/>
      <c r="E216" s="407"/>
      <c r="F216" s="500" t="s">
        <v>181</v>
      </c>
      <c r="G216" s="417" t="s">
        <v>616</v>
      </c>
      <c r="H216" s="418">
        <v>500</v>
      </c>
      <c r="I216" s="418">
        <f>'СМР Приняты СК П7'!I216</f>
        <v>0.13200000000000001</v>
      </c>
      <c r="J216" s="418" t="s">
        <v>629</v>
      </c>
      <c r="K216" s="418" t="s">
        <v>616</v>
      </c>
      <c r="L216" s="418">
        <v>30</v>
      </c>
      <c r="M216" s="410"/>
      <c r="N216" s="410"/>
      <c r="O216" s="410"/>
      <c r="P216" s="410"/>
      <c r="Q216" s="410"/>
      <c r="R216" s="410"/>
      <c r="S216" s="410"/>
      <c r="T216" s="410"/>
      <c r="U216" s="410"/>
      <c r="V216" s="410"/>
      <c r="W216" s="410"/>
      <c r="X216" s="410"/>
      <c r="Y216" s="410"/>
      <c r="Z216" s="419">
        <f t="shared" si="40"/>
        <v>0</v>
      </c>
      <c r="AA216" s="420">
        <f t="shared" si="45"/>
        <v>500</v>
      </c>
      <c r="AB216" s="413">
        <f t="shared" si="41"/>
        <v>0</v>
      </c>
      <c r="AC216" s="414"/>
      <c r="AD216" s="706">
        <f t="shared" si="42"/>
        <v>0</v>
      </c>
      <c r="AE216" s="474">
        <f t="shared" si="43"/>
        <v>0</v>
      </c>
      <c r="AF216" s="475">
        <f t="shared" si="44"/>
        <v>0</v>
      </c>
      <c r="AG216" s="487"/>
      <c r="AH216" s="488"/>
      <c r="AI216" s="488"/>
      <c r="AJ216" s="488"/>
      <c r="AK216" s="488"/>
      <c r="AL216" s="488"/>
      <c r="AM216" s="488"/>
      <c r="AN216" s="488"/>
      <c r="AO216" s="488"/>
      <c r="AP216" s="488"/>
      <c r="AQ216" s="488"/>
      <c r="AR216" s="488"/>
      <c r="AS216" s="488"/>
      <c r="AT216" s="488"/>
      <c r="AU216" s="488"/>
      <c r="AV216" s="488"/>
      <c r="AW216" s="488"/>
      <c r="AX216" s="488"/>
      <c r="AY216" s="488"/>
      <c r="AZ216" s="488"/>
      <c r="BA216" s="488"/>
      <c r="BB216" s="488"/>
      <c r="BC216" s="488"/>
      <c r="BD216" s="488"/>
      <c r="BE216" s="488"/>
      <c r="BF216" s="488"/>
      <c r="BG216" s="488"/>
    </row>
    <row r="217" spans="1:59" ht="60">
      <c r="A217" s="405">
        <f t="shared" si="39"/>
        <v>205</v>
      </c>
      <c r="B217" s="497"/>
      <c r="C217" s="498"/>
      <c r="D217" s="407"/>
      <c r="E217" s="407"/>
      <c r="F217" s="500" t="s">
        <v>123</v>
      </c>
      <c r="G217" s="417" t="s">
        <v>291</v>
      </c>
      <c r="H217" s="418">
        <v>82.5</v>
      </c>
      <c r="I217" s="418">
        <f>'СМР Приняты СК П7'!I217</f>
        <v>0.16900000000000001</v>
      </c>
      <c r="J217" s="418" t="s">
        <v>583</v>
      </c>
      <c r="K217" s="418" t="s">
        <v>291</v>
      </c>
      <c r="L217" s="418">
        <v>500</v>
      </c>
      <c r="M217" s="410"/>
      <c r="N217" s="410"/>
      <c r="O217" s="410"/>
      <c r="P217" s="410"/>
      <c r="Q217" s="410"/>
      <c r="R217" s="410"/>
      <c r="S217" s="410"/>
      <c r="T217" s="410"/>
      <c r="U217" s="410"/>
      <c r="V217" s="410"/>
      <c r="W217" s="410"/>
      <c r="X217" s="410"/>
      <c r="Y217" s="410"/>
      <c r="Z217" s="419">
        <f t="shared" si="40"/>
        <v>0</v>
      </c>
      <c r="AA217" s="420">
        <f t="shared" si="45"/>
        <v>82.5</v>
      </c>
      <c r="AB217" s="413">
        <f t="shared" si="41"/>
        <v>0</v>
      </c>
      <c r="AC217" s="414"/>
      <c r="AD217" s="706">
        <f t="shared" si="42"/>
        <v>0</v>
      </c>
      <c r="AE217" s="474">
        <f t="shared" si="43"/>
        <v>0</v>
      </c>
      <c r="AF217" s="475">
        <f t="shared" si="44"/>
        <v>0</v>
      </c>
      <c r="AG217" s="487"/>
      <c r="AH217" s="488"/>
      <c r="AI217" s="488"/>
      <c r="AJ217" s="488"/>
      <c r="AK217" s="488"/>
      <c r="AL217" s="488"/>
      <c r="AM217" s="488"/>
      <c r="AN217" s="488"/>
      <c r="AO217" s="488"/>
      <c r="AP217" s="488"/>
      <c r="AQ217" s="488"/>
      <c r="AR217" s="488"/>
      <c r="AS217" s="488"/>
      <c r="AT217" s="488"/>
      <c r="AU217" s="488"/>
      <c r="AV217" s="488"/>
      <c r="AW217" s="488"/>
      <c r="AX217" s="488"/>
      <c r="AY217" s="488"/>
      <c r="AZ217" s="488"/>
      <c r="BA217" s="488"/>
      <c r="BB217" s="488"/>
      <c r="BC217" s="488"/>
      <c r="BD217" s="488"/>
      <c r="BE217" s="488"/>
      <c r="BF217" s="488"/>
      <c r="BG217" s="488"/>
    </row>
    <row r="218" spans="1:59" ht="60">
      <c r="A218" s="405">
        <f t="shared" si="39"/>
        <v>206</v>
      </c>
      <c r="B218" s="497" t="s">
        <v>122</v>
      </c>
      <c r="C218" s="498" t="s">
        <v>123</v>
      </c>
      <c r="D218" s="407" t="s">
        <v>291</v>
      </c>
      <c r="E218" s="407">
        <v>42</v>
      </c>
      <c r="F218" s="499" t="s">
        <v>123</v>
      </c>
      <c r="G218" s="409" t="s">
        <v>291</v>
      </c>
      <c r="H218" s="410"/>
      <c r="I218" s="410">
        <f>'СМР Приняты СК П7'!I218</f>
        <v>0</v>
      </c>
      <c r="J218" s="418" t="s">
        <v>584</v>
      </c>
      <c r="K218" s="418" t="s">
        <v>291</v>
      </c>
      <c r="L218" s="418">
        <v>40.25</v>
      </c>
      <c r="M218" s="410"/>
      <c r="N218" s="410"/>
      <c r="O218" s="410"/>
      <c r="P218" s="410"/>
      <c r="Q218" s="410"/>
      <c r="R218" s="410"/>
      <c r="S218" s="410"/>
      <c r="T218" s="410"/>
      <c r="U218" s="410"/>
      <c r="V218" s="410"/>
      <c r="W218" s="410"/>
      <c r="X218" s="410"/>
      <c r="Y218" s="410"/>
      <c r="Z218" s="411">
        <f t="shared" si="40"/>
        <v>0</v>
      </c>
      <c r="AA218" s="412">
        <f t="shared" si="45"/>
        <v>0</v>
      </c>
      <c r="AB218" s="413">
        <f t="shared" si="41"/>
        <v>42</v>
      </c>
      <c r="AC218" s="414"/>
      <c r="AD218" s="706">
        <f t="shared" si="42"/>
        <v>0</v>
      </c>
      <c r="AE218" s="474">
        <f t="shared" si="43"/>
        <v>0</v>
      </c>
      <c r="AF218" s="475">
        <f t="shared" si="44"/>
        <v>0</v>
      </c>
      <c r="AG218" s="487"/>
      <c r="AH218" s="488"/>
      <c r="AI218" s="488"/>
      <c r="AJ218" s="488"/>
      <c r="AK218" s="488"/>
      <c r="AL218" s="488"/>
      <c r="AM218" s="488"/>
      <c r="AN218" s="488"/>
      <c r="AO218" s="488"/>
      <c r="AP218" s="488"/>
      <c r="AQ218" s="488"/>
      <c r="AR218" s="488"/>
      <c r="AS218" s="488"/>
      <c r="AT218" s="488"/>
      <c r="AU218" s="488"/>
      <c r="AV218" s="488"/>
      <c r="AW218" s="488"/>
      <c r="AX218" s="488"/>
      <c r="AY218" s="488"/>
      <c r="AZ218" s="488"/>
      <c r="BA218" s="488"/>
      <c r="BB218" s="488"/>
      <c r="BC218" s="488"/>
      <c r="BD218" s="488"/>
      <c r="BE218" s="488"/>
      <c r="BF218" s="488"/>
      <c r="BG218" s="488"/>
    </row>
    <row r="219" spans="1:59" s="65" customFormat="1">
      <c r="A219" s="397">
        <f t="shared" si="39"/>
        <v>207</v>
      </c>
      <c r="B219" s="501"/>
      <c r="C219" s="502" t="s">
        <v>124</v>
      </c>
      <c r="D219" s="423"/>
      <c r="E219" s="423"/>
      <c r="F219" s="503" t="s">
        <v>124</v>
      </c>
      <c r="G219" s="424"/>
      <c r="H219" s="425"/>
      <c r="I219" s="425"/>
      <c r="J219" s="425"/>
      <c r="K219" s="425"/>
      <c r="L219" s="425">
        <v>40.25</v>
      </c>
      <c r="M219" s="425"/>
      <c r="N219" s="425"/>
      <c r="O219" s="425"/>
      <c r="P219" s="425"/>
      <c r="Q219" s="425"/>
      <c r="R219" s="425"/>
      <c r="S219" s="425"/>
      <c r="T219" s="425"/>
      <c r="U219" s="425"/>
      <c r="V219" s="425"/>
      <c r="W219" s="425"/>
      <c r="X219" s="425"/>
      <c r="Y219" s="425"/>
      <c r="Z219" s="426"/>
      <c r="AA219" s="427"/>
      <c r="AB219" s="424"/>
      <c r="AC219" s="428"/>
      <c r="AD219" s="708"/>
      <c r="AE219" s="476"/>
      <c r="AF219" s="477"/>
      <c r="AG219" s="485"/>
      <c r="AH219" s="486"/>
      <c r="AI219" s="486"/>
      <c r="AJ219" s="486"/>
      <c r="AK219" s="486"/>
      <c r="AL219" s="486"/>
      <c r="AM219" s="486"/>
      <c r="AN219" s="486"/>
      <c r="AO219" s="486"/>
      <c r="AP219" s="486"/>
      <c r="AQ219" s="486"/>
      <c r="AR219" s="486"/>
      <c r="AS219" s="486"/>
      <c r="AT219" s="486"/>
      <c r="AU219" s="486"/>
      <c r="AV219" s="486"/>
      <c r="AW219" s="486"/>
      <c r="AX219" s="486"/>
      <c r="AY219" s="486"/>
      <c r="AZ219" s="486"/>
      <c r="BA219" s="486"/>
      <c r="BB219" s="486"/>
      <c r="BC219" s="486"/>
      <c r="BD219" s="486"/>
      <c r="BE219" s="486"/>
      <c r="BF219" s="486"/>
      <c r="BG219" s="486"/>
    </row>
    <row r="220" spans="1:59" ht="30">
      <c r="A220" s="405">
        <f t="shared" si="39"/>
        <v>208</v>
      </c>
      <c r="B220" s="497" t="s">
        <v>125</v>
      </c>
      <c r="C220" s="498" t="s">
        <v>126</v>
      </c>
      <c r="D220" s="407" t="s">
        <v>294</v>
      </c>
      <c r="E220" s="407">
        <v>1</v>
      </c>
      <c r="F220" s="499" t="s">
        <v>126</v>
      </c>
      <c r="G220" s="409" t="s">
        <v>294</v>
      </c>
      <c r="H220" s="410">
        <v>1</v>
      </c>
      <c r="I220" s="410">
        <f>'СМР Приняты СК П7'!I220</f>
        <v>3.36</v>
      </c>
      <c r="J220" s="418" t="s">
        <v>585</v>
      </c>
      <c r="K220" s="418" t="s">
        <v>586</v>
      </c>
      <c r="L220" s="418"/>
      <c r="M220" s="410"/>
      <c r="N220" s="410"/>
      <c r="O220" s="410"/>
      <c r="P220" s="410"/>
      <c r="Q220" s="410"/>
      <c r="R220" s="410"/>
      <c r="S220" s="410"/>
      <c r="T220" s="410"/>
      <c r="U220" s="410"/>
      <c r="V220" s="410"/>
      <c r="W220" s="410"/>
      <c r="X220" s="410"/>
      <c r="Y220" s="410"/>
      <c r="Z220" s="411">
        <f t="shared" si="40"/>
        <v>0</v>
      </c>
      <c r="AA220" s="412">
        <f t="shared" si="45"/>
        <v>1</v>
      </c>
      <c r="AB220" s="413">
        <f t="shared" ref="AB220:AB231" si="46">E220-Z220</f>
        <v>1</v>
      </c>
      <c r="AC220" s="414"/>
      <c r="AD220" s="706">
        <f t="shared" si="42"/>
        <v>0</v>
      </c>
      <c r="AE220" s="474">
        <f t="shared" si="43"/>
        <v>0</v>
      </c>
      <c r="AF220" s="475">
        <f t="shared" si="44"/>
        <v>0</v>
      </c>
      <c r="AG220" s="487"/>
      <c r="AH220" s="488"/>
      <c r="AI220" s="488"/>
      <c r="AJ220" s="488"/>
      <c r="AK220" s="488"/>
      <c r="AL220" s="488"/>
      <c r="AM220" s="488"/>
      <c r="AN220" s="488"/>
      <c r="AO220" s="488"/>
      <c r="AP220" s="488"/>
      <c r="AQ220" s="488"/>
      <c r="AR220" s="488"/>
      <c r="AS220" s="488"/>
      <c r="AT220" s="488"/>
      <c r="AU220" s="488"/>
      <c r="AV220" s="488"/>
      <c r="AW220" s="488"/>
      <c r="AX220" s="488"/>
      <c r="AY220" s="488"/>
      <c r="AZ220" s="488"/>
      <c r="BA220" s="488"/>
      <c r="BB220" s="488"/>
      <c r="BC220" s="488"/>
      <c r="BD220" s="488"/>
      <c r="BE220" s="488"/>
      <c r="BF220" s="488"/>
      <c r="BG220" s="488"/>
    </row>
    <row r="221" spans="1:59">
      <c r="A221" s="405">
        <f t="shared" si="39"/>
        <v>209</v>
      </c>
      <c r="B221" s="497" t="s">
        <v>127</v>
      </c>
      <c r="C221" s="498" t="s">
        <v>128</v>
      </c>
      <c r="D221" s="407" t="s">
        <v>294</v>
      </c>
      <c r="E221" s="407">
        <v>1</v>
      </c>
      <c r="F221" s="499" t="s">
        <v>128</v>
      </c>
      <c r="G221" s="409" t="s">
        <v>294</v>
      </c>
      <c r="H221" s="410">
        <v>1</v>
      </c>
      <c r="I221" s="410">
        <f>'СМР Приняты СК П7'!I221</f>
        <v>6.51</v>
      </c>
      <c r="J221" s="418" t="s">
        <v>587</v>
      </c>
      <c r="K221" s="418" t="s">
        <v>294</v>
      </c>
      <c r="L221" s="418">
        <v>1</v>
      </c>
      <c r="M221" s="410"/>
      <c r="N221" s="410"/>
      <c r="O221" s="410"/>
      <c r="P221" s="410"/>
      <c r="Q221" s="410"/>
      <c r="R221" s="410"/>
      <c r="S221" s="410"/>
      <c r="T221" s="410"/>
      <c r="U221" s="410"/>
      <c r="V221" s="410"/>
      <c r="W221" s="410"/>
      <c r="X221" s="410"/>
      <c r="Y221" s="410"/>
      <c r="Z221" s="411">
        <f t="shared" si="40"/>
        <v>0</v>
      </c>
      <c r="AA221" s="412">
        <f t="shared" si="45"/>
        <v>1</v>
      </c>
      <c r="AB221" s="413">
        <f t="shared" si="46"/>
        <v>1</v>
      </c>
      <c r="AC221" s="414"/>
      <c r="AD221" s="706">
        <f t="shared" si="42"/>
        <v>0</v>
      </c>
      <c r="AE221" s="474">
        <f t="shared" si="43"/>
        <v>0</v>
      </c>
      <c r="AF221" s="475">
        <f t="shared" si="44"/>
        <v>0</v>
      </c>
      <c r="AG221" s="487"/>
      <c r="AH221" s="488"/>
      <c r="AI221" s="488"/>
      <c r="AJ221" s="488"/>
      <c r="AK221" s="488"/>
      <c r="AL221" s="488"/>
      <c r="AM221" s="488"/>
      <c r="AN221" s="488"/>
      <c r="AO221" s="488"/>
      <c r="AP221" s="488"/>
      <c r="AQ221" s="488"/>
      <c r="AR221" s="488"/>
      <c r="AS221" s="488"/>
      <c r="AT221" s="488"/>
      <c r="AU221" s="488"/>
      <c r="AV221" s="488"/>
      <c r="AW221" s="488"/>
      <c r="AX221" s="488"/>
      <c r="AY221" s="488"/>
      <c r="AZ221" s="488"/>
      <c r="BA221" s="488"/>
      <c r="BB221" s="488"/>
      <c r="BC221" s="488"/>
      <c r="BD221" s="488"/>
      <c r="BE221" s="488"/>
      <c r="BF221" s="488"/>
      <c r="BG221" s="488"/>
    </row>
    <row r="222" spans="1:59">
      <c r="A222" s="405">
        <f t="shared" si="39"/>
        <v>210</v>
      </c>
      <c r="B222" s="497" t="s">
        <v>129</v>
      </c>
      <c r="C222" s="498" t="s">
        <v>121</v>
      </c>
      <c r="D222" s="407" t="s">
        <v>294</v>
      </c>
      <c r="E222" s="407">
        <v>1</v>
      </c>
      <c r="F222" s="499" t="s">
        <v>121</v>
      </c>
      <c r="G222" s="409" t="s">
        <v>294</v>
      </c>
      <c r="H222" s="410">
        <v>1</v>
      </c>
      <c r="I222" s="410">
        <f>'СМР Приняты СК П7'!I222</f>
        <v>2.17</v>
      </c>
      <c r="J222" s="418" t="s">
        <v>588</v>
      </c>
      <c r="K222" s="418" t="s">
        <v>294</v>
      </c>
      <c r="L222" s="418">
        <v>1</v>
      </c>
      <c r="M222" s="410"/>
      <c r="N222" s="410"/>
      <c r="O222" s="410"/>
      <c r="P222" s="410"/>
      <c r="Q222" s="410"/>
      <c r="R222" s="410"/>
      <c r="S222" s="410"/>
      <c r="T222" s="410"/>
      <c r="U222" s="410"/>
      <c r="V222" s="410"/>
      <c r="W222" s="410"/>
      <c r="X222" s="410"/>
      <c r="Y222" s="410"/>
      <c r="Z222" s="411">
        <f t="shared" si="40"/>
        <v>0</v>
      </c>
      <c r="AA222" s="412">
        <f t="shared" si="45"/>
        <v>1</v>
      </c>
      <c r="AB222" s="413">
        <f t="shared" si="46"/>
        <v>1</v>
      </c>
      <c r="AC222" s="414"/>
      <c r="AD222" s="706">
        <f t="shared" si="42"/>
        <v>0</v>
      </c>
      <c r="AE222" s="474">
        <f t="shared" si="43"/>
        <v>0</v>
      </c>
      <c r="AF222" s="475">
        <f t="shared" si="44"/>
        <v>0</v>
      </c>
      <c r="AG222" s="487"/>
      <c r="AH222" s="488"/>
      <c r="AI222" s="488"/>
      <c r="AJ222" s="488"/>
      <c r="AK222" s="488"/>
      <c r="AL222" s="488"/>
      <c r="AM222" s="488"/>
      <c r="AN222" s="488"/>
      <c r="AO222" s="488"/>
      <c r="AP222" s="488"/>
      <c r="AQ222" s="488"/>
      <c r="AR222" s="488"/>
      <c r="AS222" s="488"/>
      <c r="AT222" s="488"/>
      <c r="AU222" s="488"/>
      <c r="AV222" s="488"/>
      <c r="AW222" s="488"/>
      <c r="AX222" s="488"/>
      <c r="AY222" s="488"/>
      <c r="AZ222" s="488"/>
      <c r="BA222" s="488"/>
      <c r="BB222" s="488"/>
      <c r="BC222" s="488"/>
      <c r="BD222" s="488"/>
      <c r="BE222" s="488"/>
      <c r="BF222" s="488"/>
      <c r="BG222" s="488"/>
    </row>
    <row r="223" spans="1:59">
      <c r="A223" s="405">
        <f t="shared" si="39"/>
        <v>211</v>
      </c>
      <c r="B223" s="497" t="s">
        <v>130</v>
      </c>
      <c r="C223" s="498" t="s">
        <v>131</v>
      </c>
      <c r="D223" s="407" t="s">
        <v>294</v>
      </c>
      <c r="E223" s="407">
        <v>1</v>
      </c>
      <c r="F223" s="499" t="s">
        <v>131</v>
      </c>
      <c r="G223" s="409" t="s">
        <v>294</v>
      </c>
      <c r="H223" s="410">
        <v>1</v>
      </c>
      <c r="I223" s="410">
        <f>'СМР Приняты СК П7'!I223</f>
        <v>0.7</v>
      </c>
      <c r="J223" s="418" t="s">
        <v>589</v>
      </c>
      <c r="K223" s="418" t="s">
        <v>294</v>
      </c>
      <c r="L223" s="418">
        <v>1</v>
      </c>
      <c r="M223" s="410"/>
      <c r="N223" s="410"/>
      <c r="O223" s="410"/>
      <c r="P223" s="410"/>
      <c r="Q223" s="410"/>
      <c r="R223" s="410"/>
      <c r="S223" s="410"/>
      <c r="T223" s="410"/>
      <c r="U223" s="410"/>
      <c r="V223" s="410"/>
      <c r="W223" s="410"/>
      <c r="X223" s="410"/>
      <c r="Y223" s="410"/>
      <c r="Z223" s="411">
        <f t="shared" si="40"/>
        <v>0</v>
      </c>
      <c r="AA223" s="412">
        <f t="shared" si="45"/>
        <v>1</v>
      </c>
      <c r="AB223" s="413">
        <f t="shared" si="46"/>
        <v>1</v>
      </c>
      <c r="AC223" s="414"/>
      <c r="AD223" s="706">
        <f t="shared" si="42"/>
        <v>0</v>
      </c>
      <c r="AE223" s="474">
        <f t="shared" si="43"/>
        <v>0</v>
      </c>
      <c r="AF223" s="475">
        <f t="shared" si="44"/>
        <v>0</v>
      </c>
      <c r="AG223" s="487"/>
      <c r="AH223" s="488"/>
      <c r="AI223" s="488"/>
      <c r="AJ223" s="488"/>
      <c r="AK223" s="488"/>
      <c r="AL223" s="488"/>
      <c r="AM223" s="488"/>
      <c r="AN223" s="488"/>
      <c r="AO223" s="488"/>
      <c r="AP223" s="488"/>
      <c r="AQ223" s="488"/>
      <c r="AR223" s="488"/>
      <c r="AS223" s="488"/>
      <c r="AT223" s="488"/>
      <c r="AU223" s="488"/>
      <c r="AV223" s="488"/>
      <c r="AW223" s="488"/>
      <c r="AX223" s="488"/>
      <c r="AY223" s="488"/>
      <c r="AZ223" s="488"/>
      <c r="BA223" s="488"/>
      <c r="BB223" s="488"/>
      <c r="BC223" s="488"/>
      <c r="BD223" s="488"/>
      <c r="BE223" s="488"/>
      <c r="BF223" s="488"/>
      <c r="BG223" s="488"/>
    </row>
    <row r="224" spans="1:59" ht="30">
      <c r="A224" s="405">
        <f t="shared" si="39"/>
        <v>212</v>
      </c>
      <c r="B224" s="497" t="s">
        <v>132</v>
      </c>
      <c r="C224" s="498" t="s">
        <v>133</v>
      </c>
      <c r="D224" s="407" t="s">
        <v>294</v>
      </c>
      <c r="E224" s="407">
        <v>1</v>
      </c>
      <c r="F224" s="499" t="s">
        <v>133</v>
      </c>
      <c r="G224" s="409" t="s">
        <v>294</v>
      </c>
      <c r="H224" s="410">
        <v>1</v>
      </c>
      <c r="I224" s="410">
        <f>'СМР Приняты СК П7'!I224</f>
        <v>0.58799999999999997</v>
      </c>
      <c r="J224" s="418" t="s">
        <v>590</v>
      </c>
      <c r="K224" s="418">
        <v>0</v>
      </c>
      <c r="L224" s="418">
        <v>1</v>
      </c>
      <c r="M224" s="410"/>
      <c r="N224" s="410"/>
      <c r="O224" s="410"/>
      <c r="P224" s="410"/>
      <c r="Q224" s="410"/>
      <c r="R224" s="410"/>
      <c r="S224" s="410"/>
      <c r="T224" s="410"/>
      <c r="U224" s="410"/>
      <c r="V224" s="410"/>
      <c r="W224" s="410"/>
      <c r="X224" s="410"/>
      <c r="Y224" s="410"/>
      <c r="Z224" s="411">
        <f t="shared" si="40"/>
        <v>0</v>
      </c>
      <c r="AA224" s="412">
        <f t="shared" si="45"/>
        <v>1</v>
      </c>
      <c r="AB224" s="413">
        <f t="shared" si="46"/>
        <v>1</v>
      </c>
      <c r="AC224" s="414"/>
      <c r="AD224" s="706">
        <f t="shared" si="42"/>
        <v>0</v>
      </c>
      <c r="AE224" s="474">
        <f t="shared" si="43"/>
        <v>0</v>
      </c>
      <c r="AF224" s="475">
        <f t="shared" si="44"/>
        <v>0</v>
      </c>
      <c r="AG224" s="487"/>
      <c r="AH224" s="488"/>
      <c r="AI224" s="488"/>
      <c r="AJ224" s="488"/>
      <c r="AK224" s="488"/>
      <c r="AL224" s="488"/>
      <c r="AM224" s="488"/>
      <c r="AN224" s="488"/>
      <c r="AO224" s="488"/>
      <c r="AP224" s="488"/>
      <c r="AQ224" s="488"/>
      <c r="AR224" s="488"/>
      <c r="AS224" s="488"/>
      <c r="AT224" s="488"/>
      <c r="AU224" s="488"/>
      <c r="AV224" s="488"/>
      <c r="AW224" s="488"/>
      <c r="AX224" s="488"/>
      <c r="AY224" s="488"/>
      <c r="AZ224" s="488"/>
      <c r="BA224" s="488"/>
      <c r="BB224" s="488"/>
      <c r="BC224" s="488"/>
      <c r="BD224" s="488"/>
      <c r="BE224" s="488"/>
      <c r="BF224" s="488"/>
      <c r="BG224" s="488"/>
    </row>
    <row r="225" spans="1:59">
      <c r="A225" s="405">
        <f t="shared" si="39"/>
        <v>213</v>
      </c>
      <c r="B225" s="497" t="s">
        <v>134</v>
      </c>
      <c r="C225" s="498" t="s">
        <v>135</v>
      </c>
      <c r="D225" s="407" t="s">
        <v>294</v>
      </c>
      <c r="E225" s="407">
        <v>1</v>
      </c>
      <c r="F225" s="499" t="s">
        <v>135</v>
      </c>
      <c r="G225" s="409" t="s">
        <v>294</v>
      </c>
      <c r="H225" s="410">
        <v>1</v>
      </c>
      <c r="I225" s="410">
        <f>'СМР Приняты СК П7'!I225</f>
        <v>0.7</v>
      </c>
      <c r="J225" s="418" t="s">
        <v>591</v>
      </c>
      <c r="K225" s="418" t="s">
        <v>294</v>
      </c>
      <c r="L225" s="418">
        <v>1</v>
      </c>
      <c r="M225" s="410"/>
      <c r="N225" s="410"/>
      <c r="O225" s="410"/>
      <c r="P225" s="410"/>
      <c r="Q225" s="410"/>
      <c r="R225" s="410"/>
      <c r="S225" s="410"/>
      <c r="T225" s="410"/>
      <c r="U225" s="410"/>
      <c r="V225" s="410"/>
      <c r="W225" s="410"/>
      <c r="X225" s="410"/>
      <c r="Y225" s="410"/>
      <c r="Z225" s="411">
        <f t="shared" si="40"/>
        <v>0</v>
      </c>
      <c r="AA225" s="412">
        <f t="shared" si="45"/>
        <v>1</v>
      </c>
      <c r="AB225" s="413">
        <f t="shared" si="46"/>
        <v>1</v>
      </c>
      <c r="AC225" s="414"/>
      <c r="AD225" s="706">
        <f t="shared" si="42"/>
        <v>0</v>
      </c>
      <c r="AE225" s="474">
        <f t="shared" si="43"/>
        <v>0</v>
      </c>
      <c r="AF225" s="475">
        <f t="shared" si="44"/>
        <v>0</v>
      </c>
      <c r="AG225" s="487"/>
      <c r="AH225" s="488"/>
      <c r="AI225" s="488"/>
      <c r="AJ225" s="488"/>
      <c r="AK225" s="488"/>
      <c r="AL225" s="488"/>
      <c r="AM225" s="488"/>
      <c r="AN225" s="488"/>
      <c r="AO225" s="488"/>
      <c r="AP225" s="488"/>
      <c r="AQ225" s="488"/>
      <c r="AR225" s="488"/>
      <c r="AS225" s="488"/>
      <c r="AT225" s="488"/>
      <c r="AU225" s="488"/>
      <c r="AV225" s="488"/>
      <c r="AW225" s="488"/>
      <c r="AX225" s="488"/>
      <c r="AY225" s="488"/>
      <c r="AZ225" s="488"/>
      <c r="BA225" s="488"/>
      <c r="BB225" s="488"/>
      <c r="BC225" s="488"/>
      <c r="BD225" s="488"/>
      <c r="BE225" s="488"/>
      <c r="BF225" s="488"/>
      <c r="BG225" s="488"/>
    </row>
    <row r="226" spans="1:59">
      <c r="A226" s="405">
        <f t="shared" si="39"/>
        <v>214</v>
      </c>
      <c r="B226" s="497" t="s">
        <v>136</v>
      </c>
      <c r="C226" s="498" t="s">
        <v>137</v>
      </c>
      <c r="D226" s="407" t="s">
        <v>294</v>
      </c>
      <c r="E226" s="407">
        <v>1</v>
      </c>
      <c r="F226" s="499" t="s">
        <v>137</v>
      </c>
      <c r="G226" s="409" t="s">
        <v>294</v>
      </c>
      <c r="H226" s="410">
        <v>1</v>
      </c>
      <c r="I226" s="410">
        <f>'СМР Приняты СК П7'!I226</f>
        <v>0.378</v>
      </c>
      <c r="J226" s="418" t="s">
        <v>592</v>
      </c>
      <c r="K226" s="418" t="s">
        <v>294</v>
      </c>
      <c r="L226" s="418">
        <v>1</v>
      </c>
      <c r="M226" s="410"/>
      <c r="N226" s="410"/>
      <c r="O226" s="410"/>
      <c r="P226" s="410"/>
      <c r="Q226" s="410"/>
      <c r="R226" s="410"/>
      <c r="S226" s="410"/>
      <c r="T226" s="410"/>
      <c r="U226" s="410"/>
      <c r="V226" s="410"/>
      <c r="W226" s="410"/>
      <c r="X226" s="410"/>
      <c r="Y226" s="410"/>
      <c r="Z226" s="411">
        <f t="shared" si="40"/>
        <v>0</v>
      </c>
      <c r="AA226" s="412">
        <f t="shared" si="45"/>
        <v>1</v>
      </c>
      <c r="AB226" s="413">
        <f t="shared" si="46"/>
        <v>1</v>
      </c>
      <c r="AC226" s="414"/>
      <c r="AD226" s="706">
        <f t="shared" si="42"/>
        <v>0</v>
      </c>
      <c r="AE226" s="474">
        <f t="shared" si="43"/>
        <v>0</v>
      </c>
      <c r="AF226" s="475">
        <f t="shared" si="44"/>
        <v>0</v>
      </c>
      <c r="AG226" s="487"/>
      <c r="AH226" s="488"/>
      <c r="AI226" s="488"/>
      <c r="AJ226" s="488"/>
      <c r="AK226" s="488"/>
      <c r="AL226" s="488"/>
      <c r="AM226" s="488"/>
      <c r="AN226" s="488"/>
      <c r="AO226" s="488"/>
      <c r="AP226" s="488"/>
      <c r="AQ226" s="488"/>
      <c r="AR226" s="488"/>
      <c r="AS226" s="488"/>
      <c r="AT226" s="488"/>
      <c r="AU226" s="488"/>
      <c r="AV226" s="488"/>
      <c r="AW226" s="488"/>
      <c r="AX226" s="488"/>
      <c r="AY226" s="488"/>
      <c r="AZ226" s="488"/>
      <c r="BA226" s="488"/>
      <c r="BB226" s="488"/>
      <c r="BC226" s="488"/>
      <c r="BD226" s="488"/>
      <c r="BE226" s="488"/>
      <c r="BF226" s="488"/>
      <c r="BG226" s="488"/>
    </row>
    <row r="227" spans="1:59" ht="45">
      <c r="A227" s="405">
        <f t="shared" si="39"/>
        <v>215</v>
      </c>
      <c r="B227" s="497" t="s">
        <v>138</v>
      </c>
      <c r="C227" s="498" t="s">
        <v>139</v>
      </c>
      <c r="D227" s="407" t="s">
        <v>291</v>
      </c>
      <c r="E227" s="407">
        <v>40</v>
      </c>
      <c r="F227" s="499" t="s">
        <v>139</v>
      </c>
      <c r="G227" s="409" t="s">
        <v>291</v>
      </c>
      <c r="H227" s="418">
        <v>11.5</v>
      </c>
      <c r="I227" s="418">
        <f>'СМР Приняты СК П7'!I227</f>
        <v>0.29399999999999998</v>
      </c>
      <c r="J227" s="418" t="s">
        <v>593</v>
      </c>
      <c r="K227" s="418" t="s">
        <v>291</v>
      </c>
      <c r="L227" s="418">
        <v>1</v>
      </c>
      <c r="M227" s="410"/>
      <c r="N227" s="410"/>
      <c r="O227" s="410"/>
      <c r="P227" s="410"/>
      <c r="Q227" s="410"/>
      <c r="R227" s="410"/>
      <c r="S227" s="410"/>
      <c r="T227" s="410"/>
      <c r="U227" s="410"/>
      <c r="V227" s="410"/>
      <c r="W227" s="410"/>
      <c r="X227" s="410"/>
      <c r="Y227" s="410"/>
      <c r="Z227" s="411">
        <f t="shared" si="40"/>
        <v>0</v>
      </c>
      <c r="AA227" s="412">
        <f t="shared" si="45"/>
        <v>11.5</v>
      </c>
      <c r="AB227" s="413">
        <f t="shared" si="46"/>
        <v>40</v>
      </c>
      <c r="AC227" s="414"/>
      <c r="AD227" s="706">
        <f t="shared" si="42"/>
        <v>0</v>
      </c>
      <c r="AE227" s="474">
        <f t="shared" si="43"/>
        <v>0</v>
      </c>
      <c r="AF227" s="475">
        <f t="shared" si="44"/>
        <v>0</v>
      </c>
      <c r="AG227" s="487"/>
      <c r="AH227" s="488"/>
      <c r="AI227" s="488"/>
      <c r="AJ227" s="488"/>
      <c r="AK227" s="488"/>
      <c r="AL227" s="488"/>
      <c r="AM227" s="488"/>
      <c r="AN227" s="488"/>
      <c r="AO227" s="488"/>
      <c r="AP227" s="488"/>
      <c r="AQ227" s="488"/>
      <c r="AR227" s="488"/>
      <c r="AS227" s="488"/>
      <c r="AT227" s="488"/>
      <c r="AU227" s="488"/>
      <c r="AV227" s="488"/>
      <c r="AW227" s="488"/>
      <c r="AX227" s="488"/>
      <c r="AY227" s="488"/>
      <c r="AZ227" s="488"/>
      <c r="BA227" s="488"/>
      <c r="BB227" s="488"/>
      <c r="BC227" s="488"/>
      <c r="BD227" s="488"/>
      <c r="BE227" s="488"/>
      <c r="BF227" s="488"/>
      <c r="BG227" s="488"/>
    </row>
    <row r="228" spans="1:59" ht="60">
      <c r="A228" s="405">
        <f t="shared" si="39"/>
        <v>216</v>
      </c>
      <c r="B228" s="497" t="s">
        <v>140</v>
      </c>
      <c r="C228" s="498" t="s">
        <v>141</v>
      </c>
      <c r="D228" s="407" t="s">
        <v>291</v>
      </c>
      <c r="E228" s="407">
        <v>10</v>
      </c>
      <c r="F228" s="499" t="s">
        <v>141</v>
      </c>
      <c r="G228" s="409" t="s">
        <v>291</v>
      </c>
      <c r="H228" s="418">
        <v>23</v>
      </c>
      <c r="I228" s="418">
        <f>'СМР Приняты СК П7'!I228</f>
        <v>0.17100000000000001</v>
      </c>
      <c r="J228" s="418" t="s">
        <v>583</v>
      </c>
      <c r="K228" s="418" t="s">
        <v>291</v>
      </c>
      <c r="L228" s="418">
        <v>11.5</v>
      </c>
      <c r="M228" s="410"/>
      <c r="N228" s="410"/>
      <c r="O228" s="410"/>
      <c r="P228" s="410"/>
      <c r="Q228" s="410"/>
      <c r="R228" s="410"/>
      <c r="S228" s="410"/>
      <c r="T228" s="410"/>
      <c r="U228" s="410"/>
      <c r="V228" s="410"/>
      <c r="W228" s="410"/>
      <c r="X228" s="410"/>
      <c r="Y228" s="410"/>
      <c r="Z228" s="411">
        <f t="shared" si="40"/>
        <v>0</v>
      </c>
      <c r="AA228" s="412">
        <f t="shared" si="45"/>
        <v>23</v>
      </c>
      <c r="AB228" s="413">
        <f t="shared" si="46"/>
        <v>10</v>
      </c>
      <c r="AC228" s="414"/>
      <c r="AD228" s="706">
        <f t="shared" si="42"/>
        <v>0</v>
      </c>
      <c r="AE228" s="474">
        <f t="shared" si="43"/>
        <v>0</v>
      </c>
      <c r="AF228" s="475">
        <f t="shared" si="44"/>
        <v>0</v>
      </c>
      <c r="AG228" s="487"/>
      <c r="AH228" s="488"/>
      <c r="AI228" s="488"/>
      <c r="AJ228" s="488"/>
      <c r="AK228" s="488"/>
      <c r="AL228" s="488"/>
      <c r="AM228" s="488"/>
      <c r="AN228" s="488"/>
      <c r="AO228" s="488"/>
      <c r="AP228" s="488"/>
      <c r="AQ228" s="488"/>
      <c r="AR228" s="488"/>
      <c r="AS228" s="488"/>
      <c r="AT228" s="488"/>
      <c r="AU228" s="488"/>
      <c r="AV228" s="488"/>
      <c r="AW228" s="488"/>
      <c r="AX228" s="488"/>
      <c r="AY228" s="488"/>
      <c r="AZ228" s="488"/>
      <c r="BA228" s="488"/>
      <c r="BB228" s="488"/>
      <c r="BC228" s="488"/>
      <c r="BD228" s="488"/>
      <c r="BE228" s="488"/>
      <c r="BF228" s="488"/>
      <c r="BG228" s="488"/>
    </row>
    <row r="229" spans="1:59" ht="45">
      <c r="A229" s="405">
        <f t="shared" si="39"/>
        <v>217</v>
      </c>
      <c r="B229" s="497" t="s">
        <v>142</v>
      </c>
      <c r="C229" s="498" t="s">
        <v>143</v>
      </c>
      <c r="D229" s="407" t="s">
        <v>291</v>
      </c>
      <c r="E229" s="407">
        <v>20</v>
      </c>
      <c r="F229" s="499" t="s">
        <v>143</v>
      </c>
      <c r="G229" s="409" t="s">
        <v>291</v>
      </c>
      <c r="H229" s="418">
        <v>13.799999999999999</v>
      </c>
      <c r="I229" s="418">
        <f>'СМР Приняты СК П7'!I229</f>
        <v>0.18</v>
      </c>
      <c r="J229" s="418" t="s">
        <v>594</v>
      </c>
      <c r="K229" s="418" t="s">
        <v>291</v>
      </c>
      <c r="L229" s="418">
        <v>23</v>
      </c>
      <c r="M229" s="410"/>
      <c r="N229" s="410"/>
      <c r="O229" s="410"/>
      <c r="P229" s="410"/>
      <c r="Q229" s="410"/>
      <c r="R229" s="410"/>
      <c r="S229" s="410"/>
      <c r="T229" s="410"/>
      <c r="U229" s="410"/>
      <c r="V229" s="410"/>
      <c r="W229" s="410"/>
      <c r="X229" s="410"/>
      <c r="Y229" s="410"/>
      <c r="Z229" s="411">
        <f t="shared" si="40"/>
        <v>0</v>
      </c>
      <c r="AA229" s="412">
        <f t="shared" si="45"/>
        <v>13.799999999999999</v>
      </c>
      <c r="AB229" s="413">
        <f t="shared" si="46"/>
        <v>20</v>
      </c>
      <c r="AC229" s="414"/>
      <c r="AD229" s="706">
        <f t="shared" si="42"/>
        <v>0</v>
      </c>
      <c r="AE229" s="474">
        <f t="shared" si="43"/>
        <v>0</v>
      </c>
      <c r="AF229" s="475">
        <f t="shared" si="44"/>
        <v>0</v>
      </c>
      <c r="AG229" s="487"/>
      <c r="AH229" s="488"/>
      <c r="AI229" s="488"/>
      <c r="AJ229" s="488"/>
      <c r="AK229" s="488"/>
      <c r="AL229" s="488"/>
      <c r="AM229" s="488"/>
      <c r="AN229" s="488"/>
      <c r="AO229" s="488"/>
      <c r="AP229" s="488"/>
      <c r="AQ229" s="488"/>
      <c r="AR229" s="488"/>
      <c r="AS229" s="488"/>
      <c r="AT229" s="488"/>
      <c r="AU229" s="488"/>
      <c r="AV229" s="488"/>
      <c r="AW229" s="488"/>
      <c r="AX229" s="488"/>
      <c r="AY229" s="488"/>
      <c r="AZ229" s="488"/>
      <c r="BA229" s="488"/>
      <c r="BB229" s="488"/>
      <c r="BC229" s="488"/>
      <c r="BD229" s="488"/>
      <c r="BE229" s="488"/>
      <c r="BF229" s="488"/>
      <c r="BG229" s="488"/>
    </row>
    <row r="230" spans="1:59" ht="45">
      <c r="A230" s="405">
        <f t="shared" si="39"/>
        <v>218</v>
      </c>
      <c r="B230" s="497" t="s">
        <v>144</v>
      </c>
      <c r="C230" s="498" t="s">
        <v>145</v>
      </c>
      <c r="D230" s="407" t="s">
        <v>291</v>
      </c>
      <c r="E230" s="407">
        <v>12</v>
      </c>
      <c r="F230" s="499" t="s">
        <v>145</v>
      </c>
      <c r="G230" s="409" t="s">
        <v>291</v>
      </c>
      <c r="H230" s="418">
        <v>1</v>
      </c>
      <c r="I230" s="418">
        <f>'СМР Приняты СК П7'!I230</f>
        <v>0.13200000000000001</v>
      </c>
      <c r="J230" s="418" t="s">
        <v>595</v>
      </c>
      <c r="K230" s="418" t="s">
        <v>294</v>
      </c>
      <c r="L230" s="418">
        <v>13.799999999999999</v>
      </c>
      <c r="M230" s="410"/>
      <c r="N230" s="410"/>
      <c r="O230" s="410"/>
      <c r="P230" s="410"/>
      <c r="Q230" s="410"/>
      <c r="R230" s="410"/>
      <c r="S230" s="410"/>
      <c r="T230" s="410"/>
      <c r="U230" s="410"/>
      <c r="V230" s="410"/>
      <c r="W230" s="410"/>
      <c r="X230" s="410"/>
      <c r="Y230" s="410"/>
      <c r="Z230" s="411">
        <f t="shared" si="40"/>
        <v>0</v>
      </c>
      <c r="AA230" s="412">
        <f t="shared" si="45"/>
        <v>1</v>
      </c>
      <c r="AB230" s="413">
        <f t="shared" si="46"/>
        <v>12</v>
      </c>
      <c r="AC230" s="414"/>
      <c r="AD230" s="706">
        <f t="shared" si="42"/>
        <v>0</v>
      </c>
      <c r="AE230" s="474">
        <f t="shared" si="43"/>
        <v>0</v>
      </c>
      <c r="AF230" s="475">
        <f t="shared" si="44"/>
        <v>0</v>
      </c>
      <c r="AG230" s="487"/>
      <c r="AH230" s="488"/>
      <c r="AI230" s="488"/>
      <c r="AJ230" s="488"/>
      <c r="AK230" s="488"/>
      <c r="AL230" s="488"/>
      <c r="AM230" s="488"/>
      <c r="AN230" s="488"/>
      <c r="AO230" s="488"/>
      <c r="AP230" s="488"/>
      <c r="AQ230" s="488"/>
      <c r="AR230" s="488"/>
      <c r="AS230" s="488"/>
      <c r="AT230" s="488"/>
      <c r="AU230" s="488"/>
      <c r="AV230" s="488"/>
      <c r="AW230" s="488"/>
      <c r="AX230" s="488"/>
      <c r="AY230" s="488"/>
      <c r="AZ230" s="488"/>
      <c r="BA230" s="488"/>
      <c r="BB230" s="488"/>
      <c r="BC230" s="488"/>
      <c r="BD230" s="488"/>
      <c r="BE230" s="488"/>
      <c r="BF230" s="488"/>
      <c r="BG230" s="488"/>
    </row>
    <row r="231" spans="1:59" ht="30">
      <c r="A231" s="405">
        <f t="shared" si="39"/>
        <v>219</v>
      </c>
      <c r="B231" s="497"/>
      <c r="C231" s="498"/>
      <c r="D231" s="407"/>
      <c r="E231" s="407"/>
      <c r="F231" s="500" t="s">
        <v>793</v>
      </c>
      <c r="G231" s="417" t="s">
        <v>291</v>
      </c>
      <c r="H231" s="418">
        <v>1</v>
      </c>
      <c r="I231" s="418">
        <f>'СМР Приняты СК П7'!I231</f>
        <v>0.13200000000000001</v>
      </c>
      <c r="J231" s="418" t="s">
        <v>794</v>
      </c>
      <c r="K231" s="418" t="s">
        <v>294</v>
      </c>
      <c r="L231" s="418">
        <v>1</v>
      </c>
      <c r="M231" s="410"/>
      <c r="N231" s="410"/>
      <c r="O231" s="410"/>
      <c r="P231" s="410"/>
      <c r="Q231" s="410"/>
      <c r="R231" s="410"/>
      <c r="S231" s="410"/>
      <c r="T231" s="410"/>
      <c r="U231" s="410"/>
      <c r="V231" s="410"/>
      <c r="W231" s="410"/>
      <c r="X231" s="410"/>
      <c r="Y231" s="410"/>
      <c r="Z231" s="411">
        <f t="shared" si="40"/>
        <v>0</v>
      </c>
      <c r="AA231" s="412">
        <f t="shared" si="45"/>
        <v>1</v>
      </c>
      <c r="AB231" s="413">
        <f t="shared" si="46"/>
        <v>0</v>
      </c>
      <c r="AC231" s="414"/>
      <c r="AD231" s="706">
        <f t="shared" si="42"/>
        <v>0</v>
      </c>
      <c r="AE231" s="474">
        <f t="shared" si="43"/>
        <v>0</v>
      </c>
      <c r="AF231" s="475">
        <f t="shared" si="44"/>
        <v>0</v>
      </c>
      <c r="AG231" s="487"/>
      <c r="AH231" s="488"/>
      <c r="AI231" s="488"/>
      <c r="AJ231" s="488"/>
      <c r="AK231" s="488"/>
      <c r="AL231" s="488"/>
      <c r="AM231" s="488"/>
      <c r="AN231" s="488"/>
      <c r="AO231" s="488"/>
      <c r="AP231" s="488"/>
      <c r="AQ231" s="488"/>
      <c r="AR231" s="488"/>
      <c r="AS231" s="488"/>
      <c r="AT231" s="488"/>
      <c r="AU231" s="488"/>
      <c r="AV231" s="488"/>
      <c r="AW231" s="488"/>
      <c r="AX231" s="488"/>
      <c r="AY231" s="488"/>
      <c r="AZ231" s="488"/>
      <c r="BA231" s="488"/>
      <c r="BB231" s="488"/>
      <c r="BC231" s="488"/>
      <c r="BD231" s="488"/>
      <c r="BE231" s="488"/>
      <c r="BF231" s="488"/>
      <c r="BG231" s="488"/>
    </row>
    <row r="232" spans="1:59" s="65" customFormat="1">
      <c r="A232" s="397">
        <f t="shared" si="39"/>
        <v>220</v>
      </c>
      <c r="B232" s="501"/>
      <c r="C232" s="502" t="s">
        <v>146</v>
      </c>
      <c r="D232" s="423"/>
      <c r="E232" s="423"/>
      <c r="F232" s="503" t="s">
        <v>146</v>
      </c>
      <c r="G232" s="424"/>
      <c r="H232" s="425"/>
      <c r="I232" s="425"/>
      <c r="J232" s="425"/>
      <c r="K232" s="425"/>
      <c r="L232" s="425">
        <v>1</v>
      </c>
      <c r="M232" s="425"/>
      <c r="N232" s="425"/>
      <c r="O232" s="425"/>
      <c r="P232" s="425"/>
      <c r="Q232" s="425"/>
      <c r="R232" s="425"/>
      <c r="S232" s="425"/>
      <c r="T232" s="425"/>
      <c r="U232" s="425"/>
      <c r="V232" s="425"/>
      <c r="W232" s="425"/>
      <c r="X232" s="425"/>
      <c r="Y232" s="425"/>
      <c r="Z232" s="426"/>
      <c r="AA232" s="427"/>
      <c r="AB232" s="424"/>
      <c r="AC232" s="428"/>
      <c r="AD232" s="708"/>
      <c r="AE232" s="476"/>
      <c r="AF232" s="477"/>
      <c r="AG232" s="485"/>
      <c r="AH232" s="486"/>
      <c r="AI232" s="486"/>
      <c r="AJ232" s="486"/>
      <c r="AK232" s="486"/>
      <c r="AL232" s="486"/>
      <c r="AM232" s="486"/>
      <c r="AN232" s="486"/>
      <c r="AO232" s="486"/>
      <c r="AP232" s="486"/>
      <c r="AQ232" s="486"/>
      <c r="AR232" s="486"/>
      <c r="AS232" s="486"/>
      <c r="AT232" s="486"/>
      <c r="AU232" s="486"/>
      <c r="AV232" s="486"/>
      <c r="AW232" s="486"/>
      <c r="AX232" s="486"/>
      <c r="AY232" s="486"/>
      <c r="AZ232" s="486"/>
      <c r="BA232" s="486"/>
      <c r="BB232" s="486"/>
      <c r="BC232" s="486"/>
      <c r="BD232" s="486"/>
      <c r="BE232" s="486"/>
      <c r="BF232" s="486"/>
      <c r="BG232" s="486"/>
    </row>
    <row r="233" spans="1:59" ht="30">
      <c r="A233" s="405">
        <f t="shared" si="39"/>
        <v>221</v>
      </c>
      <c r="B233" s="497" t="s">
        <v>110</v>
      </c>
      <c r="C233" s="498" t="s">
        <v>111</v>
      </c>
      <c r="D233" s="407" t="s">
        <v>294</v>
      </c>
      <c r="E233" s="407">
        <v>1</v>
      </c>
      <c r="F233" s="499" t="s">
        <v>111</v>
      </c>
      <c r="G233" s="409" t="s">
        <v>294</v>
      </c>
      <c r="H233" s="410">
        <v>1</v>
      </c>
      <c r="I233" s="410">
        <f>'СМР Приняты СК П7'!I233</f>
        <v>1.68</v>
      </c>
      <c r="J233" s="418" t="s">
        <v>596</v>
      </c>
      <c r="K233" s="418" t="s">
        <v>294</v>
      </c>
      <c r="L233" s="418"/>
      <c r="M233" s="410"/>
      <c r="N233" s="410"/>
      <c r="O233" s="410"/>
      <c r="P233" s="410"/>
      <c r="Q233" s="410"/>
      <c r="R233" s="410"/>
      <c r="S233" s="410"/>
      <c r="T233" s="410"/>
      <c r="U233" s="410"/>
      <c r="V233" s="410"/>
      <c r="W233" s="410"/>
      <c r="X233" s="410"/>
      <c r="Y233" s="410"/>
      <c r="Z233" s="411">
        <f t="shared" si="40"/>
        <v>0</v>
      </c>
      <c r="AA233" s="412">
        <f t="shared" si="45"/>
        <v>1</v>
      </c>
      <c r="AB233" s="413">
        <f t="shared" ref="AB233:AB253" si="47">E233-Z233</f>
        <v>1</v>
      </c>
      <c r="AC233" s="414"/>
      <c r="AD233" s="706">
        <f t="shared" si="42"/>
        <v>0</v>
      </c>
      <c r="AE233" s="474">
        <f t="shared" si="43"/>
        <v>0</v>
      </c>
      <c r="AF233" s="475">
        <f t="shared" si="44"/>
        <v>0</v>
      </c>
      <c r="AG233" s="487"/>
      <c r="AH233" s="488"/>
      <c r="AI233" s="488"/>
      <c r="AJ233" s="488"/>
      <c r="AK233" s="488"/>
      <c r="AL233" s="488"/>
      <c r="AM233" s="488"/>
      <c r="AN233" s="488"/>
      <c r="AO233" s="488"/>
      <c r="AP233" s="488"/>
      <c r="AQ233" s="488"/>
      <c r="AR233" s="488"/>
      <c r="AS233" s="488"/>
      <c r="AT233" s="488"/>
      <c r="AU233" s="488"/>
      <c r="AV233" s="488"/>
      <c r="AW233" s="488"/>
      <c r="AX233" s="488"/>
      <c r="AY233" s="488"/>
      <c r="AZ233" s="488"/>
      <c r="BA233" s="488"/>
      <c r="BB233" s="488"/>
      <c r="BC233" s="488"/>
      <c r="BD233" s="488"/>
      <c r="BE233" s="488"/>
      <c r="BF233" s="488"/>
      <c r="BG233" s="488"/>
    </row>
    <row r="234" spans="1:59" ht="30">
      <c r="A234" s="405">
        <f t="shared" si="39"/>
        <v>222</v>
      </c>
      <c r="B234" s="497" t="s">
        <v>114</v>
      </c>
      <c r="C234" s="498" t="s">
        <v>115</v>
      </c>
      <c r="D234" s="407" t="s">
        <v>294</v>
      </c>
      <c r="E234" s="407">
        <v>3</v>
      </c>
      <c r="F234" s="499" t="s">
        <v>115</v>
      </c>
      <c r="G234" s="409" t="s">
        <v>294</v>
      </c>
      <c r="H234" s="410">
        <v>3</v>
      </c>
      <c r="I234" s="410">
        <f>'СМР Приняты СК П7'!I234</f>
        <v>6.51</v>
      </c>
      <c r="J234" s="418" t="s">
        <v>597</v>
      </c>
      <c r="K234" s="418" t="s">
        <v>294</v>
      </c>
      <c r="L234" s="418">
        <v>1</v>
      </c>
      <c r="M234" s="410"/>
      <c r="N234" s="410"/>
      <c r="O234" s="410"/>
      <c r="P234" s="410"/>
      <c r="Q234" s="410"/>
      <c r="R234" s="410"/>
      <c r="S234" s="410"/>
      <c r="T234" s="410"/>
      <c r="U234" s="410"/>
      <c r="V234" s="410"/>
      <c r="W234" s="410"/>
      <c r="X234" s="410"/>
      <c r="Y234" s="410"/>
      <c r="Z234" s="411">
        <f t="shared" si="40"/>
        <v>0</v>
      </c>
      <c r="AA234" s="412">
        <f t="shared" si="45"/>
        <v>3</v>
      </c>
      <c r="AB234" s="413">
        <f t="shared" si="47"/>
        <v>3</v>
      </c>
      <c r="AC234" s="414"/>
      <c r="AD234" s="706">
        <f t="shared" si="42"/>
        <v>0</v>
      </c>
      <c r="AE234" s="474">
        <f t="shared" si="43"/>
        <v>0</v>
      </c>
      <c r="AF234" s="475">
        <f t="shared" si="44"/>
        <v>0</v>
      </c>
      <c r="AG234" s="487"/>
      <c r="AH234" s="488"/>
      <c r="AI234" s="488"/>
      <c r="AJ234" s="488"/>
      <c r="AK234" s="488"/>
      <c r="AL234" s="488"/>
      <c r="AM234" s="488"/>
      <c r="AN234" s="488"/>
      <c r="AO234" s="488"/>
      <c r="AP234" s="488"/>
      <c r="AQ234" s="488"/>
      <c r="AR234" s="488"/>
      <c r="AS234" s="488"/>
      <c r="AT234" s="488"/>
      <c r="AU234" s="488"/>
      <c r="AV234" s="488"/>
      <c r="AW234" s="488"/>
      <c r="AX234" s="488"/>
      <c r="AY234" s="488"/>
      <c r="AZ234" s="488"/>
      <c r="BA234" s="488"/>
      <c r="BB234" s="488"/>
      <c r="BC234" s="488"/>
      <c r="BD234" s="488"/>
      <c r="BE234" s="488"/>
      <c r="BF234" s="488"/>
      <c r="BG234" s="488"/>
    </row>
    <row r="235" spans="1:59" ht="30">
      <c r="A235" s="405">
        <f t="shared" si="39"/>
        <v>223</v>
      </c>
      <c r="B235" s="497" t="s">
        <v>112</v>
      </c>
      <c r="C235" s="498" t="s">
        <v>113</v>
      </c>
      <c r="D235" s="407" t="s">
        <v>294</v>
      </c>
      <c r="E235" s="407">
        <v>4</v>
      </c>
      <c r="F235" s="499" t="s">
        <v>113</v>
      </c>
      <c r="G235" s="409" t="s">
        <v>294</v>
      </c>
      <c r="H235" s="410">
        <v>4</v>
      </c>
      <c r="I235" s="410">
        <f>'СМР Приняты СК П7'!I235</f>
        <v>0.84</v>
      </c>
      <c r="J235" s="418" t="s">
        <v>598</v>
      </c>
      <c r="K235" s="418" t="s">
        <v>294</v>
      </c>
      <c r="L235" s="418">
        <v>3</v>
      </c>
      <c r="M235" s="410"/>
      <c r="N235" s="410"/>
      <c r="O235" s="410"/>
      <c r="P235" s="410"/>
      <c r="Q235" s="410"/>
      <c r="R235" s="410"/>
      <c r="S235" s="410"/>
      <c r="T235" s="410"/>
      <c r="U235" s="410"/>
      <c r="V235" s="410"/>
      <c r="W235" s="410"/>
      <c r="X235" s="410"/>
      <c r="Y235" s="410"/>
      <c r="Z235" s="411">
        <f t="shared" si="40"/>
        <v>0</v>
      </c>
      <c r="AA235" s="412">
        <f t="shared" si="45"/>
        <v>4</v>
      </c>
      <c r="AB235" s="413">
        <f t="shared" si="47"/>
        <v>4</v>
      </c>
      <c r="AC235" s="414"/>
      <c r="AD235" s="706">
        <f t="shared" si="42"/>
        <v>0</v>
      </c>
      <c r="AE235" s="474">
        <f t="shared" si="43"/>
        <v>0</v>
      </c>
      <c r="AF235" s="475">
        <f t="shared" si="44"/>
        <v>0</v>
      </c>
      <c r="AG235" s="487"/>
      <c r="AH235" s="488"/>
      <c r="AI235" s="488"/>
      <c r="AJ235" s="488"/>
      <c r="AK235" s="488"/>
      <c r="AL235" s="488"/>
      <c r="AM235" s="488"/>
      <c r="AN235" s="488"/>
      <c r="AO235" s="488"/>
      <c r="AP235" s="488"/>
      <c r="AQ235" s="488"/>
      <c r="AR235" s="488"/>
      <c r="AS235" s="488"/>
      <c r="AT235" s="488"/>
      <c r="AU235" s="488"/>
      <c r="AV235" s="488"/>
      <c r="AW235" s="488"/>
      <c r="AX235" s="488"/>
      <c r="AY235" s="488"/>
      <c r="AZ235" s="488"/>
      <c r="BA235" s="488"/>
      <c r="BB235" s="488"/>
      <c r="BC235" s="488"/>
      <c r="BD235" s="488"/>
      <c r="BE235" s="488"/>
      <c r="BF235" s="488"/>
      <c r="BG235" s="488"/>
    </row>
    <row r="236" spans="1:59" ht="30">
      <c r="A236" s="405">
        <f t="shared" si="39"/>
        <v>224</v>
      </c>
      <c r="B236" s="497" t="s">
        <v>147</v>
      </c>
      <c r="C236" s="498" t="s">
        <v>148</v>
      </c>
      <c r="D236" s="407" t="s">
        <v>294</v>
      </c>
      <c r="E236" s="407">
        <v>2</v>
      </c>
      <c r="F236" s="499" t="s">
        <v>148</v>
      </c>
      <c r="G236" s="409" t="s">
        <v>294</v>
      </c>
      <c r="H236" s="410">
        <v>2</v>
      </c>
      <c r="I236" s="410">
        <f>'СМР Приняты СК П7'!I236</f>
        <v>0.7</v>
      </c>
      <c r="J236" s="418" t="s">
        <v>599</v>
      </c>
      <c r="K236" s="418" t="s">
        <v>294</v>
      </c>
      <c r="L236" s="418">
        <v>4</v>
      </c>
      <c r="M236" s="410"/>
      <c r="N236" s="410"/>
      <c r="O236" s="410"/>
      <c r="P236" s="410"/>
      <c r="Q236" s="410"/>
      <c r="R236" s="410"/>
      <c r="S236" s="410"/>
      <c r="T236" s="410"/>
      <c r="U236" s="410"/>
      <c r="V236" s="410"/>
      <c r="W236" s="410"/>
      <c r="X236" s="410"/>
      <c r="Y236" s="410"/>
      <c r="Z236" s="411">
        <f t="shared" si="40"/>
        <v>0</v>
      </c>
      <c r="AA236" s="412">
        <f t="shared" si="45"/>
        <v>2</v>
      </c>
      <c r="AB236" s="413">
        <f t="shared" si="47"/>
        <v>2</v>
      </c>
      <c r="AC236" s="414"/>
      <c r="AD236" s="706">
        <f t="shared" si="42"/>
        <v>0</v>
      </c>
      <c r="AE236" s="474">
        <f t="shared" si="43"/>
        <v>0</v>
      </c>
      <c r="AF236" s="475">
        <f t="shared" si="44"/>
        <v>0</v>
      </c>
      <c r="AG236" s="487"/>
      <c r="AH236" s="488"/>
      <c r="AI236" s="488"/>
      <c r="AJ236" s="488"/>
      <c r="AK236" s="488"/>
      <c r="AL236" s="488"/>
      <c r="AM236" s="488"/>
      <c r="AN236" s="488"/>
      <c r="AO236" s="488"/>
      <c r="AP236" s="488"/>
      <c r="AQ236" s="488"/>
      <c r="AR236" s="488"/>
      <c r="AS236" s="488"/>
      <c r="AT236" s="488"/>
      <c r="AU236" s="488"/>
      <c r="AV236" s="488"/>
      <c r="AW236" s="488"/>
      <c r="AX236" s="488"/>
      <c r="AY236" s="488"/>
      <c r="AZ236" s="488"/>
      <c r="BA236" s="488"/>
      <c r="BB236" s="488"/>
      <c r="BC236" s="488"/>
      <c r="BD236" s="488"/>
      <c r="BE236" s="488"/>
      <c r="BF236" s="488"/>
      <c r="BG236" s="488"/>
    </row>
    <row r="237" spans="1:59">
      <c r="A237" s="405">
        <f t="shared" si="39"/>
        <v>225</v>
      </c>
      <c r="B237" s="497" t="s">
        <v>149</v>
      </c>
      <c r="C237" s="498" t="s">
        <v>150</v>
      </c>
      <c r="D237" s="407" t="s">
        <v>294</v>
      </c>
      <c r="E237" s="407">
        <v>2</v>
      </c>
      <c r="F237" s="499" t="s">
        <v>150</v>
      </c>
      <c r="G237" s="409" t="s">
        <v>294</v>
      </c>
      <c r="H237" s="410">
        <v>2</v>
      </c>
      <c r="I237" s="410">
        <f>'СМР Приняты СК П7'!I237</f>
        <v>1.68</v>
      </c>
      <c r="J237" s="418" t="s">
        <v>600</v>
      </c>
      <c r="K237" s="418" t="s">
        <v>294</v>
      </c>
      <c r="L237" s="418">
        <v>2</v>
      </c>
      <c r="M237" s="410"/>
      <c r="N237" s="410"/>
      <c r="O237" s="410"/>
      <c r="P237" s="410"/>
      <c r="Q237" s="410"/>
      <c r="R237" s="410"/>
      <c r="S237" s="410"/>
      <c r="T237" s="410"/>
      <c r="U237" s="410"/>
      <c r="V237" s="410"/>
      <c r="W237" s="410"/>
      <c r="X237" s="410"/>
      <c r="Y237" s="410"/>
      <c r="Z237" s="411">
        <f t="shared" si="40"/>
        <v>0</v>
      </c>
      <c r="AA237" s="412">
        <f t="shared" si="45"/>
        <v>2</v>
      </c>
      <c r="AB237" s="413">
        <f t="shared" si="47"/>
        <v>2</v>
      </c>
      <c r="AC237" s="414"/>
      <c r="AD237" s="706">
        <f t="shared" si="42"/>
        <v>0</v>
      </c>
      <c r="AE237" s="474">
        <f t="shared" si="43"/>
        <v>0</v>
      </c>
      <c r="AF237" s="475">
        <f t="shared" si="44"/>
        <v>0</v>
      </c>
      <c r="AG237" s="487"/>
      <c r="AH237" s="488"/>
      <c r="AI237" s="488"/>
      <c r="AJ237" s="488"/>
      <c r="AK237" s="488"/>
      <c r="AL237" s="488"/>
      <c r="AM237" s="488"/>
      <c r="AN237" s="488"/>
      <c r="AO237" s="488"/>
      <c r="AP237" s="488"/>
      <c r="AQ237" s="488"/>
      <c r="AR237" s="488"/>
      <c r="AS237" s="488"/>
      <c r="AT237" s="488"/>
      <c r="AU237" s="488"/>
      <c r="AV237" s="488"/>
      <c r="AW237" s="488"/>
      <c r="AX237" s="488"/>
      <c r="AY237" s="488"/>
      <c r="AZ237" s="488"/>
      <c r="BA237" s="488"/>
      <c r="BB237" s="488"/>
      <c r="BC237" s="488"/>
      <c r="BD237" s="488"/>
      <c r="BE237" s="488"/>
      <c r="BF237" s="488"/>
      <c r="BG237" s="488"/>
    </row>
    <row r="238" spans="1:59" ht="30">
      <c r="A238" s="405">
        <f t="shared" si="39"/>
        <v>226</v>
      </c>
      <c r="B238" s="497" t="s">
        <v>132</v>
      </c>
      <c r="C238" s="498" t="s">
        <v>133</v>
      </c>
      <c r="D238" s="407" t="s">
        <v>294</v>
      </c>
      <c r="E238" s="407">
        <v>2</v>
      </c>
      <c r="F238" s="499" t="s">
        <v>133</v>
      </c>
      <c r="G238" s="409" t="s">
        <v>294</v>
      </c>
      <c r="H238" s="410">
        <v>2</v>
      </c>
      <c r="I238" s="410">
        <f>'СМР Приняты СК П7'!I238</f>
        <v>0.58799999999999997</v>
      </c>
      <c r="J238" s="418" t="s">
        <v>601</v>
      </c>
      <c r="K238" s="418" t="s">
        <v>294</v>
      </c>
      <c r="L238" s="418">
        <v>2</v>
      </c>
      <c r="M238" s="410"/>
      <c r="N238" s="410"/>
      <c r="O238" s="410"/>
      <c r="P238" s="410"/>
      <c r="Q238" s="410"/>
      <c r="R238" s="410"/>
      <c r="S238" s="410"/>
      <c r="T238" s="410"/>
      <c r="U238" s="410"/>
      <c r="V238" s="410"/>
      <c r="W238" s="410"/>
      <c r="X238" s="410"/>
      <c r="Y238" s="410"/>
      <c r="Z238" s="411">
        <f t="shared" si="40"/>
        <v>0</v>
      </c>
      <c r="AA238" s="412">
        <f t="shared" si="45"/>
        <v>2</v>
      </c>
      <c r="AB238" s="413">
        <f t="shared" si="47"/>
        <v>2</v>
      </c>
      <c r="AC238" s="414"/>
      <c r="AD238" s="706">
        <f t="shared" si="42"/>
        <v>0</v>
      </c>
      <c r="AE238" s="474">
        <f t="shared" si="43"/>
        <v>0</v>
      </c>
      <c r="AF238" s="475">
        <f t="shared" si="44"/>
        <v>0</v>
      </c>
      <c r="AG238" s="487"/>
      <c r="AH238" s="488"/>
      <c r="AI238" s="488"/>
      <c r="AJ238" s="488"/>
      <c r="AK238" s="488"/>
      <c r="AL238" s="488"/>
      <c r="AM238" s="488"/>
      <c r="AN238" s="488"/>
      <c r="AO238" s="488"/>
      <c r="AP238" s="488"/>
      <c r="AQ238" s="488"/>
      <c r="AR238" s="488"/>
      <c r="AS238" s="488"/>
      <c r="AT238" s="488"/>
      <c r="AU238" s="488"/>
      <c r="AV238" s="488"/>
      <c r="AW238" s="488"/>
      <c r="AX238" s="488"/>
      <c r="AY238" s="488"/>
      <c r="AZ238" s="488"/>
      <c r="BA238" s="488"/>
      <c r="BB238" s="488"/>
      <c r="BC238" s="488"/>
      <c r="BD238" s="488"/>
      <c r="BE238" s="488"/>
      <c r="BF238" s="488"/>
      <c r="BG238" s="488"/>
    </row>
    <row r="239" spans="1:59" ht="30">
      <c r="A239" s="405">
        <f t="shared" si="39"/>
        <v>227</v>
      </c>
      <c r="B239" s="497" t="s">
        <v>132</v>
      </c>
      <c r="C239" s="498" t="s">
        <v>133</v>
      </c>
      <c r="D239" s="407" t="s">
        <v>294</v>
      </c>
      <c r="E239" s="407">
        <v>1</v>
      </c>
      <c r="F239" s="499" t="s">
        <v>133</v>
      </c>
      <c r="G239" s="409" t="s">
        <v>294</v>
      </c>
      <c r="H239" s="410">
        <v>1</v>
      </c>
      <c r="I239" s="410">
        <f>'СМР Приняты СК П7'!I239</f>
        <v>0.58799999999999997</v>
      </c>
      <c r="J239" s="418" t="s">
        <v>602</v>
      </c>
      <c r="K239" s="418" t="s">
        <v>294</v>
      </c>
      <c r="L239" s="418">
        <v>2</v>
      </c>
      <c r="M239" s="410"/>
      <c r="N239" s="410"/>
      <c r="O239" s="410"/>
      <c r="P239" s="410"/>
      <c r="Q239" s="410"/>
      <c r="R239" s="410"/>
      <c r="S239" s="410"/>
      <c r="T239" s="410"/>
      <c r="U239" s="410"/>
      <c r="V239" s="410"/>
      <c r="W239" s="410"/>
      <c r="X239" s="410"/>
      <c r="Y239" s="410"/>
      <c r="Z239" s="411">
        <f t="shared" si="40"/>
        <v>0</v>
      </c>
      <c r="AA239" s="412">
        <f t="shared" si="45"/>
        <v>1</v>
      </c>
      <c r="AB239" s="413">
        <f t="shared" si="47"/>
        <v>1</v>
      </c>
      <c r="AC239" s="414"/>
      <c r="AD239" s="706">
        <f t="shared" si="42"/>
        <v>0</v>
      </c>
      <c r="AE239" s="474">
        <f t="shared" si="43"/>
        <v>0</v>
      </c>
      <c r="AF239" s="475">
        <f t="shared" si="44"/>
        <v>0</v>
      </c>
      <c r="AG239" s="487"/>
      <c r="AH239" s="488"/>
      <c r="AI239" s="488"/>
      <c r="AJ239" s="488"/>
      <c r="AK239" s="488"/>
      <c r="AL239" s="488"/>
      <c r="AM239" s="488"/>
      <c r="AN239" s="488"/>
      <c r="AO239" s="488"/>
      <c r="AP239" s="488"/>
      <c r="AQ239" s="488"/>
      <c r="AR239" s="488"/>
      <c r="AS239" s="488"/>
      <c r="AT239" s="488"/>
      <c r="AU239" s="488"/>
      <c r="AV239" s="488"/>
      <c r="AW239" s="488"/>
      <c r="AX239" s="488"/>
      <c r="AY239" s="488"/>
      <c r="AZ239" s="488"/>
      <c r="BA239" s="488"/>
      <c r="BB239" s="488"/>
      <c r="BC239" s="488"/>
      <c r="BD239" s="488"/>
      <c r="BE239" s="488"/>
      <c r="BF239" s="488"/>
      <c r="BG239" s="488"/>
    </row>
    <row r="240" spans="1:59" ht="30">
      <c r="A240" s="405">
        <f t="shared" si="39"/>
        <v>228</v>
      </c>
      <c r="B240" s="497" t="s">
        <v>151</v>
      </c>
      <c r="C240" s="498" t="s">
        <v>1023</v>
      </c>
      <c r="D240" s="407" t="s">
        <v>294</v>
      </c>
      <c r="E240" s="407">
        <v>1</v>
      </c>
      <c r="F240" s="499" t="s">
        <v>133</v>
      </c>
      <c r="G240" s="409" t="s">
        <v>294</v>
      </c>
      <c r="H240" s="410">
        <v>1</v>
      </c>
      <c r="I240" s="410">
        <f>'СМР Приняты СК П7'!I240</f>
        <v>3.024</v>
      </c>
      <c r="J240" s="418" t="s">
        <v>795</v>
      </c>
      <c r="K240" s="418" t="s">
        <v>294</v>
      </c>
      <c r="L240" s="418">
        <v>1</v>
      </c>
      <c r="M240" s="410"/>
      <c r="N240" s="410"/>
      <c r="O240" s="410"/>
      <c r="P240" s="410"/>
      <c r="Q240" s="410"/>
      <c r="R240" s="410"/>
      <c r="S240" s="410"/>
      <c r="T240" s="410"/>
      <c r="U240" s="410"/>
      <c r="V240" s="410"/>
      <c r="W240" s="410"/>
      <c r="X240" s="410"/>
      <c r="Y240" s="410"/>
      <c r="Z240" s="411">
        <f t="shared" si="40"/>
        <v>0</v>
      </c>
      <c r="AA240" s="412">
        <f t="shared" si="45"/>
        <v>1</v>
      </c>
      <c r="AB240" s="413">
        <f t="shared" si="47"/>
        <v>1</v>
      </c>
      <c r="AC240" s="414"/>
      <c r="AD240" s="706">
        <f t="shared" si="42"/>
        <v>0</v>
      </c>
      <c r="AE240" s="474">
        <f t="shared" si="43"/>
        <v>0</v>
      </c>
      <c r="AF240" s="475">
        <f t="shared" si="44"/>
        <v>0</v>
      </c>
      <c r="AG240" s="487"/>
      <c r="AH240" s="488"/>
      <c r="AI240" s="488"/>
      <c r="AJ240" s="488"/>
      <c r="AK240" s="488"/>
      <c r="AL240" s="488"/>
      <c r="AM240" s="488"/>
      <c r="AN240" s="488"/>
      <c r="AO240" s="488"/>
      <c r="AP240" s="488"/>
      <c r="AQ240" s="488"/>
      <c r="AR240" s="488"/>
      <c r="AS240" s="488"/>
      <c r="AT240" s="488"/>
      <c r="AU240" s="488"/>
      <c r="AV240" s="488"/>
      <c r="AW240" s="488"/>
      <c r="AX240" s="488"/>
      <c r="AY240" s="488"/>
      <c r="AZ240" s="488"/>
      <c r="BA240" s="488"/>
      <c r="BB240" s="488"/>
      <c r="BC240" s="488"/>
      <c r="BD240" s="488"/>
      <c r="BE240" s="488"/>
      <c r="BF240" s="488"/>
      <c r="BG240" s="488"/>
    </row>
    <row r="241" spans="1:59" ht="30">
      <c r="A241" s="405">
        <f t="shared" si="39"/>
        <v>229</v>
      </c>
      <c r="B241" s="497" t="s">
        <v>151</v>
      </c>
      <c r="C241" s="498" t="s">
        <v>1023</v>
      </c>
      <c r="D241" s="407" t="s">
        <v>294</v>
      </c>
      <c r="E241" s="407">
        <v>1</v>
      </c>
      <c r="F241" s="499" t="s">
        <v>148</v>
      </c>
      <c r="G241" s="409" t="s">
        <v>294</v>
      </c>
      <c r="H241" s="410">
        <v>1</v>
      </c>
      <c r="I241" s="410">
        <f>'СМР Приняты СК П7'!I241</f>
        <v>3.024</v>
      </c>
      <c r="J241" s="418" t="s">
        <v>603</v>
      </c>
      <c r="K241" s="418" t="s">
        <v>294</v>
      </c>
      <c r="L241" s="418">
        <v>1</v>
      </c>
      <c r="M241" s="410"/>
      <c r="N241" s="410"/>
      <c r="O241" s="410"/>
      <c r="P241" s="410"/>
      <c r="Q241" s="410"/>
      <c r="R241" s="410"/>
      <c r="S241" s="410"/>
      <c r="T241" s="410"/>
      <c r="U241" s="410"/>
      <c r="V241" s="410"/>
      <c r="W241" s="410"/>
      <c r="X241" s="410"/>
      <c r="Y241" s="410"/>
      <c r="Z241" s="411">
        <f t="shared" si="40"/>
        <v>0</v>
      </c>
      <c r="AA241" s="412">
        <f t="shared" si="45"/>
        <v>1</v>
      </c>
      <c r="AB241" s="413">
        <f t="shared" si="47"/>
        <v>1</v>
      </c>
      <c r="AC241" s="414"/>
      <c r="AD241" s="706">
        <f t="shared" si="42"/>
        <v>0</v>
      </c>
      <c r="AE241" s="474">
        <f t="shared" si="43"/>
        <v>0</v>
      </c>
      <c r="AF241" s="475">
        <f t="shared" si="44"/>
        <v>0</v>
      </c>
      <c r="AG241" s="487"/>
      <c r="AH241" s="488"/>
      <c r="AI241" s="488"/>
      <c r="AJ241" s="488"/>
      <c r="AK241" s="488"/>
      <c r="AL241" s="488"/>
      <c r="AM241" s="488"/>
      <c r="AN241" s="488"/>
      <c r="AO241" s="488"/>
      <c r="AP241" s="488"/>
      <c r="AQ241" s="488"/>
      <c r="AR241" s="488"/>
      <c r="AS241" s="488"/>
      <c r="AT241" s="488"/>
      <c r="AU241" s="488"/>
      <c r="AV241" s="488"/>
      <c r="AW241" s="488"/>
      <c r="AX241" s="488"/>
      <c r="AY241" s="488"/>
      <c r="AZ241" s="488"/>
      <c r="BA241" s="488"/>
      <c r="BB241" s="488"/>
      <c r="BC241" s="488"/>
      <c r="BD241" s="488"/>
      <c r="BE241" s="488"/>
      <c r="BF241" s="488"/>
      <c r="BG241" s="488"/>
    </row>
    <row r="242" spans="1:59" ht="30">
      <c r="A242" s="405">
        <f t="shared" si="39"/>
        <v>230</v>
      </c>
      <c r="B242" s="497" t="s">
        <v>152</v>
      </c>
      <c r="C242" s="498" t="s">
        <v>1024</v>
      </c>
      <c r="D242" s="407" t="s">
        <v>294</v>
      </c>
      <c r="E242" s="407">
        <v>1</v>
      </c>
      <c r="F242" s="499" t="s">
        <v>148</v>
      </c>
      <c r="G242" s="409" t="s">
        <v>294</v>
      </c>
      <c r="H242" s="410">
        <v>1</v>
      </c>
      <c r="I242" s="410">
        <f>'СМР Приняты СК П7'!I242</f>
        <v>1.0569999999999999</v>
      </c>
      <c r="J242" s="418" t="s">
        <v>604</v>
      </c>
      <c r="K242" s="418" t="s">
        <v>294</v>
      </c>
      <c r="L242" s="418">
        <v>1</v>
      </c>
      <c r="M242" s="410"/>
      <c r="N242" s="410"/>
      <c r="O242" s="410"/>
      <c r="P242" s="410"/>
      <c r="Q242" s="410"/>
      <c r="R242" s="410"/>
      <c r="S242" s="410"/>
      <c r="T242" s="410"/>
      <c r="U242" s="410"/>
      <c r="V242" s="410"/>
      <c r="W242" s="410"/>
      <c r="X242" s="410"/>
      <c r="Y242" s="410"/>
      <c r="Z242" s="411">
        <f t="shared" si="40"/>
        <v>0</v>
      </c>
      <c r="AA242" s="412">
        <f t="shared" si="45"/>
        <v>1</v>
      </c>
      <c r="AB242" s="413">
        <f t="shared" si="47"/>
        <v>1</v>
      </c>
      <c r="AC242" s="414"/>
      <c r="AD242" s="706">
        <f t="shared" si="42"/>
        <v>0</v>
      </c>
      <c r="AE242" s="474">
        <f t="shared" si="43"/>
        <v>0</v>
      </c>
      <c r="AF242" s="475">
        <f t="shared" si="44"/>
        <v>0</v>
      </c>
      <c r="AG242" s="487"/>
      <c r="AH242" s="488"/>
      <c r="AI242" s="488"/>
      <c r="AJ242" s="488"/>
      <c r="AK242" s="488"/>
      <c r="AL242" s="488"/>
      <c r="AM242" s="488"/>
      <c r="AN242" s="488"/>
      <c r="AO242" s="488"/>
      <c r="AP242" s="488"/>
      <c r="AQ242" s="488"/>
      <c r="AR242" s="488"/>
      <c r="AS242" s="488"/>
      <c r="AT242" s="488"/>
      <c r="AU242" s="488"/>
      <c r="AV242" s="488"/>
      <c r="AW242" s="488"/>
      <c r="AX242" s="488"/>
      <c r="AY242" s="488"/>
      <c r="AZ242" s="488"/>
      <c r="BA242" s="488"/>
      <c r="BB242" s="488"/>
      <c r="BC242" s="488"/>
      <c r="BD242" s="488"/>
      <c r="BE242" s="488"/>
      <c r="BF242" s="488"/>
      <c r="BG242" s="488"/>
    </row>
    <row r="243" spans="1:59" ht="30">
      <c r="A243" s="405">
        <f t="shared" si="39"/>
        <v>231</v>
      </c>
      <c r="B243" s="497" t="s">
        <v>153</v>
      </c>
      <c r="C243" s="498" t="s">
        <v>154</v>
      </c>
      <c r="D243" s="407" t="s">
        <v>294</v>
      </c>
      <c r="E243" s="407">
        <v>2</v>
      </c>
      <c r="F243" s="499" t="s">
        <v>154</v>
      </c>
      <c r="G243" s="409" t="s">
        <v>294</v>
      </c>
      <c r="H243" s="410">
        <v>2</v>
      </c>
      <c r="I243" s="410">
        <f>'СМР Приняты СК П7'!I243</f>
        <v>1.0569999999999999</v>
      </c>
      <c r="J243" s="418" t="s">
        <v>605</v>
      </c>
      <c r="K243" s="418" t="s">
        <v>294</v>
      </c>
      <c r="L243" s="418">
        <v>1</v>
      </c>
      <c r="M243" s="410"/>
      <c r="N243" s="410"/>
      <c r="O243" s="410"/>
      <c r="P243" s="410"/>
      <c r="Q243" s="410"/>
      <c r="R243" s="410"/>
      <c r="S243" s="410"/>
      <c r="T243" s="410"/>
      <c r="U243" s="410"/>
      <c r="V243" s="410"/>
      <c r="W243" s="410"/>
      <c r="X243" s="410"/>
      <c r="Y243" s="410"/>
      <c r="Z243" s="411">
        <f t="shared" si="40"/>
        <v>0</v>
      </c>
      <c r="AA243" s="412">
        <f t="shared" si="45"/>
        <v>2</v>
      </c>
      <c r="AB243" s="413">
        <f t="shared" si="47"/>
        <v>2</v>
      </c>
      <c r="AC243" s="414"/>
      <c r="AD243" s="706">
        <f t="shared" si="42"/>
        <v>0</v>
      </c>
      <c r="AE243" s="474">
        <f t="shared" si="43"/>
        <v>0</v>
      </c>
      <c r="AF243" s="475">
        <f t="shared" si="44"/>
        <v>0</v>
      </c>
      <c r="AG243" s="487"/>
      <c r="AH243" s="488"/>
      <c r="AI243" s="488"/>
      <c r="AJ243" s="488"/>
      <c r="AK243" s="488"/>
      <c r="AL243" s="488"/>
      <c r="AM243" s="488"/>
      <c r="AN243" s="488"/>
      <c r="AO243" s="488"/>
      <c r="AP243" s="488"/>
      <c r="AQ243" s="488"/>
      <c r="AR243" s="488"/>
      <c r="AS243" s="488"/>
      <c r="AT243" s="488"/>
      <c r="AU243" s="488"/>
      <c r="AV243" s="488"/>
      <c r="AW243" s="488"/>
      <c r="AX243" s="488"/>
      <c r="AY243" s="488"/>
      <c r="AZ243" s="488"/>
      <c r="BA243" s="488"/>
      <c r="BB243" s="488"/>
      <c r="BC243" s="488"/>
      <c r="BD243" s="488"/>
      <c r="BE243" s="488"/>
      <c r="BF243" s="488"/>
      <c r="BG243" s="488"/>
    </row>
    <row r="244" spans="1:59">
      <c r="A244" s="405">
        <f t="shared" si="39"/>
        <v>232</v>
      </c>
      <c r="B244" s="497" t="s">
        <v>129</v>
      </c>
      <c r="C244" s="498" t="s">
        <v>121</v>
      </c>
      <c r="D244" s="407" t="s">
        <v>294</v>
      </c>
      <c r="E244" s="407">
        <v>4</v>
      </c>
      <c r="F244" s="499" t="s">
        <v>121</v>
      </c>
      <c r="G244" s="409" t="s">
        <v>294</v>
      </c>
      <c r="H244" s="410">
        <v>4</v>
      </c>
      <c r="I244" s="410">
        <f>'СМР Приняты СК П7'!I244</f>
        <v>2.17</v>
      </c>
      <c r="J244" s="418" t="s">
        <v>606</v>
      </c>
      <c r="K244" s="418" t="s">
        <v>294</v>
      </c>
      <c r="L244" s="418">
        <v>1</v>
      </c>
      <c r="M244" s="410"/>
      <c r="N244" s="410"/>
      <c r="O244" s="410"/>
      <c r="P244" s="410"/>
      <c r="Q244" s="410"/>
      <c r="R244" s="410"/>
      <c r="S244" s="410"/>
      <c r="T244" s="410"/>
      <c r="U244" s="410"/>
      <c r="V244" s="410"/>
      <c r="W244" s="410"/>
      <c r="X244" s="410"/>
      <c r="Y244" s="410"/>
      <c r="Z244" s="411">
        <f t="shared" si="40"/>
        <v>0</v>
      </c>
      <c r="AA244" s="412">
        <f t="shared" si="45"/>
        <v>4</v>
      </c>
      <c r="AB244" s="413">
        <f t="shared" si="47"/>
        <v>4</v>
      </c>
      <c r="AC244" s="414"/>
      <c r="AD244" s="706">
        <f t="shared" si="42"/>
        <v>0</v>
      </c>
      <c r="AE244" s="474">
        <f t="shared" si="43"/>
        <v>0</v>
      </c>
      <c r="AF244" s="475">
        <f t="shared" si="44"/>
        <v>0</v>
      </c>
      <c r="AG244" s="487"/>
      <c r="AH244" s="488"/>
      <c r="AI244" s="488"/>
      <c r="AJ244" s="488"/>
      <c r="AK244" s="488"/>
      <c r="AL244" s="488"/>
      <c r="AM244" s="488"/>
      <c r="AN244" s="488"/>
      <c r="AO244" s="488"/>
      <c r="AP244" s="488"/>
      <c r="AQ244" s="488"/>
      <c r="AR244" s="488"/>
      <c r="AS244" s="488"/>
      <c r="AT244" s="488"/>
      <c r="AU244" s="488"/>
      <c r="AV244" s="488"/>
      <c r="AW244" s="488"/>
      <c r="AX244" s="488"/>
      <c r="AY244" s="488"/>
      <c r="AZ244" s="488"/>
      <c r="BA244" s="488"/>
      <c r="BB244" s="488"/>
      <c r="BC244" s="488"/>
      <c r="BD244" s="488"/>
      <c r="BE244" s="488"/>
      <c r="BF244" s="488"/>
      <c r="BG244" s="488"/>
    </row>
    <row r="245" spans="1:59" ht="30" collapsed="1">
      <c r="A245" s="405">
        <f t="shared" si="39"/>
        <v>233</v>
      </c>
      <c r="B245" s="497" t="s">
        <v>155</v>
      </c>
      <c r="C245" s="498" t="s">
        <v>156</v>
      </c>
      <c r="D245" s="407" t="s">
        <v>294</v>
      </c>
      <c r="E245" s="407">
        <v>1</v>
      </c>
      <c r="F245" s="499" t="s">
        <v>156</v>
      </c>
      <c r="G245" s="409" t="s">
        <v>294</v>
      </c>
      <c r="H245" s="410">
        <v>1</v>
      </c>
      <c r="I245" s="410">
        <f>'СМР Приняты СК П7'!I245</f>
        <v>0.72099999999999997</v>
      </c>
      <c r="J245" s="418" t="s">
        <v>607</v>
      </c>
      <c r="K245" s="418" t="s">
        <v>294</v>
      </c>
      <c r="L245" s="418">
        <v>2</v>
      </c>
      <c r="M245" s="410"/>
      <c r="N245" s="410"/>
      <c r="O245" s="410"/>
      <c r="P245" s="410"/>
      <c r="Q245" s="410"/>
      <c r="R245" s="410"/>
      <c r="S245" s="410"/>
      <c r="T245" s="410"/>
      <c r="U245" s="410"/>
      <c r="V245" s="410"/>
      <c r="W245" s="410"/>
      <c r="X245" s="410"/>
      <c r="Y245" s="410"/>
      <c r="Z245" s="411">
        <f t="shared" si="40"/>
        <v>0</v>
      </c>
      <c r="AA245" s="412">
        <f t="shared" si="45"/>
        <v>1</v>
      </c>
      <c r="AB245" s="413">
        <f t="shared" si="47"/>
        <v>1</v>
      </c>
      <c r="AC245" s="414"/>
      <c r="AD245" s="706">
        <f t="shared" si="42"/>
        <v>0</v>
      </c>
      <c r="AE245" s="474">
        <f t="shared" si="43"/>
        <v>0</v>
      </c>
      <c r="AF245" s="475">
        <f t="shared" si="44"/>
        <v>0</v>
      </c>
      <c r="AG245" s="487"/>
      <c r="AH245" s="488"/>
      <c r="AI245" s="488"/>
      <c r="AJ245" s="488"/>
      <c r="AK245" s="488"/>
      <c r="AL245" s="488"/>
      <c r="AM245" s="488"/>
      <c r="AN245" s="488"/>
      <c r="AO245" s="488"/>
      <c r="AP245" s="488"/>
      <c r="AQ245" s="488"/>
      <c r="AR245" s="488"/>
      <c r="AS245" s="488"/>
      <c r="AT245" s="488"/>
      <c r="AU245" s="488"/>
      <c r="AV245" s="488"/>
      <c r="AW245" s="488"/>
      <c r="AX245" s="488"/>
      <c r="AY245" s="488"/>
      <c r="AZ245" s="488"/>
      <c r="BA245" s="488"/>
      <c r="BB245" s="488"/>
      <c r="BC245" s="488"/>
      <c r="BD245" s="488"/>
      <c r="BE245" s="488"/>
      <c r="BF245" s="488"/>
      <c r="BG245" s="488"/>
    </row>
    <row r="246" spans="1:59" ht="30" hidden="1" outlineLevel="1">
      <c r="A246" s="405">
        <f t="shared" si="39"/>
        <v>234</v>
      </c>
      <c r="B246" s="497" t="s">
        <v>138</v>
      </c>
      <c r="C246" s="498" t="s">
        <v>139</v>
      </c>
      <c r="D246" s="407" t="s">
        <v>291</v>
      </c>
      <c r="E246" s="407">
        <v>400</v>
      </c>
      <c r="F246" s="499"/>
      <c r="G246" s="409"/>
      <c r="H246" s="410"/>
      <c r="I246" s="410">
        <f>'СМР Приняты СК П7'!I246</f>
        <v>0.29399999999999998</v>
      </c>
      <c r="J246" s="418"/>
      <c r="K246" s="418"/>
      <c r="L246" s="418">
        <v>4</v>
      </c>
      <c r="M246" s="410"/>
      <c r="N246" s="410"/>
      <c r="O246" s="410"/>
      <c r="P246" s="410"/>
      <c r="Q246" s="410"/>
      <c r="R246" s="410"/>
      <c r="S246" s="410"/>
      <c r="T246" s="410"/>
      <c r="U246" s="410"/>
      <c r="V246" s="410"/>
      <c r="W246" s="410"/>
      <c r="X246" s="410"/>
      <c r="Y246" s="410"/>
      <c r="Z246" s="411">
        <f t="shared" si="40"/>
        <v>0</v>
      </c>
      <c r="AA246" s="412"/>
      <c r="AB246" s="413">
        <f t="shared" si="47"/>
        <v>400</v>
      </c>
      <c r="AC246" s="414"/>
      <c r="AD246" s="706">
        <f t="shared" si="42"/>
        <v>0</v>
      </c>
      <c r="AE246" s="474">
        <f t="shared" si="43"/>
        <v>0</v>
      </c>
      <c r="AF246" s="475">
        <f t="shared" si="44"/>
        <v>0</v>
      </c>
      <c r="AG246" s="487"/>
      <c r="AH246" s="488"/>
      <c r="AI246" s="488"/>
      <c r="AJ246" s="488"/>
      <c r="AK246" s="488"/>
      <c r="AL246" s="488"/>
      <c r="AM246" s="488"/>
      <c r="AN246" s="488"/>
      <c r="AO246" s="488"/>
      <c r="AP246" s="488"/>
      <c r="AQ246" s="488"/>
      <c r="AR246" s="488"/>
      <c r="AS246" s="488"/>
      <c r="AT246" s="488"/>
      <c r="AU246" s="488"/>
      <c r="AV246" s="488"/>
      <c r="AW246" s="488"/>
      <c r="AX246" s="488"/>
      <c r="AY246" s="488"/>
      <c r="AZ246" s="488"/>
      <c r="BA246" s="488"/>
      <c r="BB246" s="488"/>
      <c r="BC246" s="488"/>
      <c r="BD246" s="488"/>
      <c r="BE246" s="488"/>
      <c r="BF246" s="488"/>
      <c r="BG246" s="488"/>
    </row>
    <row r="247" spans="1:59" ht="30" hidden="1" outlineLevel="1">
      <c r="A247" s="405">
        <f t="shared" si="39"/>
        <v>235</v>
      </c>
      <c r="B247" s="497" t="s">
        <v>157</v>
      </c>
      <c r="C247" s="498" t="s">
        <v>1025</v>
      </c>
      <c r="D247" s="407" t="s">
        <v>291</v>
      </c>
      <c r="E247" s="407">
        <v>400</v>
      </c>
      <c r="F247" s="499"/>
      <c r="G247" s="409"/>
      <c r="H247" s="410"/>
      <c r="I247" s="410">
        <f>'СМР Приняты СК П7'!I247</f>
        <v>0.75600000000000001</v>
      </c>
      <c r="J247" s="418"/>
      <c r="K247" s="418"/>
      <c r="L247" s="418"/>
      <c r="M247" s="410"/>
      <c r="N247" s="410"/>
      <c r="O247" s="410"/>
      <c r="P247" s="410"/>
      <c r="Q247" s="410"/>
      <c r="R247" s="410"/>
      <c r="S247" s="410"/>
      <c r="T247" s="410"/>
      <c r="U247" s="410"/>
      <c r="V247" s="410"/>
      <c r="W247" s="410"/>
      <c r="X247" s="410"/>
      <c r="Y247" s="410"/>
      <c r="Z247" s="411">
        <f t="shared" si="40"/>
        <v>0</v>
      </c>
      <c r="AA247" s="412"/>
      <c r="AB247" s="413">
        <f t="shared" si="47"/>
        <v>400</v>
      </c>
      <c r="AC247" s="414"/>
      <c r="AD247" s="706">
        <f t="shared" si="42"/>
        <v>0</v>
      </c>
      <c r="AE247" s="474">
        <f t="shared" si="43"/>
        <v>0</v>
      </c>
      <c r="AF247" s="475">
        <f t="shared" si="44"/>
        <v>0</v>
      </c>
      <c r="AG247" s="487"/>
      <c r="AH247" s="488"/>
      <c r="AI247" s="488"/>
      <c r="AJ247" s="488"/>
      <c r="AK247" s="488"/>
      <c r="AL247" s="488"/>
      <c r="AM247" s="488"/>
      <c r="AN247" s="488"/>
      <c r="AO247" s="488"/>
      <c r="AP247" s="488"/>
      <c r="AQ247" s="488"/>
      <c r="AR247" s="488"/>
      <c r="AS247" s="488"/>
      <c r="AT247" s="488"/>
      <c r="AU247" s="488"/>
      <c r="AV247" s="488"/>
      <c r="AW247" s="488"/>
      <c r="AX247" s="488"/>
      <c r="AY247" s="488"/>
      <c r="AZ247" s="488"/>
      <c r="BA247" s="488"/>
      <c r="BB247" s="488"/>
      <c r="BC247" s="488"/>
      <c r="BD247" s="488"/>
      <c r="BE247" s="488"/>
      <c r="BF247" s="488"/>
      <c r="BG247" s="488"/>
    </row>
    <row r="248" spans="1:59" hidden="1" outlineLevel="1">
      <c r="A248" s="405">
        <f t="shared" si="39"/>
        <v>236</v>
      </c>
      <c r="B248" s="497" t="s">
        <v>158</v>
      </c>
      <c r="C248" s="498" t="s">
        <v>159</v>
      </c>
      <c r="D248" s="407" t="s">
        <v>291</v>
      </c>
      <c r="E248" s="407">
        <v>400</v>
      </c>
      <c r="F248" s="499"/>
      <c r="G248" s="409"/>
      <c r="H248" s="410"/>
      <c r="I248" s="410">
        <f>'СМР Приняты СК П7'!I248</f>
        <v>0.63</v>
      </c>
      <c r="J248" s="418"/>
      <c r="K248" s="418"/>
      <c r="L248" s="418"/>
      <c r="M248" s="410"/>
      <c r="N248" s="410"/>
      <c r="O248" s="410"/>
      <c r="P248" s="410"/>
      <c r="Q248" s="410"/>
      <c r="R248" s="410"/>
      <c r="S248" s="410"/>
      <c r="T248" s="410"/>
      <c r="U248" s="410"/>
      <c r="V248" s="410"/>
      <c r="W248" s="410"/>
      <c r="X248" s="410"/>
      <c r="Y248" s="410"/>
      <c r="Z248" s="411">
        <f t="shared" si="40"/>
        <v>0</v>
      </c>
      <c r="AA248" s="412"/>
      <c r="AB248" s="413">
        <f t="shared" si="47"/>
        <v>400</v>
      </c>
      <c r="AC248" s="414"/>
      <c r="AD248" s="706">
        <f t="shared" si="42"/>
        <v>0</v>
      </c>
      <c r="AE248" s="474">
        <f t="shared" si="43"/>
        <v>0</v>
      </c>
      <c r="AF248" s="475">
        <f t="shared" si="44"/>
        <v>0</v>
      </c>
      <c r="AG248" s="487"/>
      <c r="AH248" s="488"/>
      <c r="AI248" s="488"/>
      <c r="AJ248" s="488"/>
      <c r="AK248" s="488"/>
      <c r="AL248" s="488"/>
      <c r="AM248" s="488"/>
      <c r="AN248" s="488"/>
      <c r="AO248" s="488"/>
      <c r="AP248" s="488"/>
      <c r="AQ248" s="488"/>
      <c r="AR248" s="488"/>
      <c r="AS248" s="488"/>
      <c r="AT248" s="488"/>
      <c r="AU248" s="488"/>
      <c r="AV248" s="488"/>
      <c r="AW248" s="488"/>
      <c r="AX248" s="488"/>
      <c r="AY248" s="488"/>
      <c r="AZ248" s="488"/>
      <c r="BA248" s="488"/>
      <c r="BB248" s="488"/>
      <c r="BC248" s="488"/>
      <c r="BD248" s="488"/>
      <c r="BE248" s="488"/>
      <c r="BF248" s="488"/>
      <c r="BG248" s="488"/>
    </row>
    <row r="249" spans="1:59" ht="30" collapsed="1">
      <c r="A249" s="405">
        <f t="shared" si="39"/>
        <v>237</v>
      </c>
      <c r="B249" s="497"/>
      <c r="C249" s="498"/>
      <c r="D249" s="407"/>
      <c r="E249" s="407"/>
      <c r="F249" s="499" t="s">
        <v>796</v>
      </c>
      <c r="G249" s="409" t="s">
        <v>291</v>
      </c>
      <c r="H249" s="410">
        <v>400</v>
      </c>
      <c r="I249" s="410">
        <f>'СМР Приняты СК П7'!I249</f>
        <v>0.76300000000000001</v>
      </c>
      <c r="J249" s="418" t="s">
        <v>608</v>
      </c>
      <c r="K249" s="418" t="s">
        <v>294</v>
      </c>
      <c r="L249" s="418"/>
      <c r="M249" s="410"/>
      <c r="N249" s="410"/>
      <c r="O249" s="410"/>
      <c r="P249" s="410"/>
      <c r="Q249" s="410"/>
      <c r="R249" s="410"/>
      <c r="S249" s="410"/>
      <c r="T249" s="410"/>
      <c r="U249" s="410"/>
      <c r="V249" s="410"/>
      <c r="W249" s="410"/>
      <c r="X249" s="410"/>
      <c r="Y249" s="410"/>
      <c r="Z249" s="411">
        <f t="shared" si="40"/>
        <v>0</v>
      </c>
      <c r="AA249" s="412">
        <f t="shared" si="45"/>
        <v>400</v>
      </c>
      <c r="AB249" s="413">
        <f t="shared" si="47"/>
        <v>0</v>
      </c>
      <c r="AC249" s="414"/>
      <c r="AD249" s="706">
        <f t="shared" si="42"/>
        <v>0</v>
      </c>
      <c r="AE249" s="474">
        <f t="shared" si="43"/>
        <v>0</v>
      </c>
      <c r="AF249" s="475">
        <f t="shared" si="44"/>
        <v>0</v>
      </c>
      <c r="AG249" s="487"/>
      <c r="AH249" s="488"/>
      <c r="AI249" s="488"/>
      <c r="AJ249" s="488"/>
      <c r="AK249" s="488"/>
      <c r="AL249" s="488"/>
      <c r="AM249" s="488"/>
      <c r="AN249" s="488"/>
      <c r="AO249" s="488"/>
      <c r="AP249" s="488"/>
      <c r="AQ249" s="488"/>
      <c r="AR249" s="488"/>
      <c r="AS249" s="488"/>
      <c r="AT249" s="488"/>
      <c r="AU249" s="488"/>
      <c r="AV249" s="488"/>
      <c r="AW249" s="488"/>
      <c r="AX249" s="488"/>
      <c r="AY249" s="488"/>
      <c r="AZ249" s="488"/>
      <c r="BA249" s="488"/>
      <c r="BB249" s="488"/>
      <c r="BC249" s="488"/>
      <c r="BD249" s="488"/>
      <c r="BE249" s="488"/>
      <c r="BF249" s="488"/>
      <c r="BG249" s="488"/>
    </row>
    <row r="250" spans="1:59" ht="30" hidden="1" outlineLevel="1">
      <c r="A250" s="405">
        <f t="shared" si="39"/>
        <v>238</v>
      </c>
      <c r="B250" s="497" t="s">
        <v>160</v>
      </c>
      <c r="C250" s="498" t="s">
        <v>1026</v>
      </c>
      <c r="D250" s="407" t="s">
        <v>291</v>
      </c>
      <c r="E250" s="407">
        <v>200</v>
      </c>
      <c r="F250" s="499"/>
      <c r="G250" s="409"/>
      <c r="H250" s="410"/>
      <c r="I250" s="410">
        <f>'СМР Приняты СК П7'!I250</f>
        <v>0.59899999999999998</v>
      </c>
      <c r="J250" s="418"/>
      <c r="K250" s="418"/>
      <c r="L250" s="418">
        <v>1</v>
      </c>
      <c r="M250" s="410"/>
      <c r="N250" s="410"/>
      <c r="O250" s="410"/>
      <c r="P250" s="410"/>
      <c r="Q250" s="410"/>
      <c r="R250" s="410"/>
      <c r="S250" s="410"/>
      <c r="T250" s="410"/>
      <c r="U250" s="410"/>
      <c r="V250" s="410"/>
      <c r="W250" s="410"/>
      <c r="X250" s="410"/>
      <c r="Y250" s="410"/>
      <c r="Z250" s="411">
        <f t="shared" si="40"/>
        <v>0</v>
      </c>
      <c r="AA250" s="412"/>
      <c r="AB250" s="413">
        <f t="shared" si="47"/>
        <v>200</v>
      </c>
      <c r="AC250" s="414"/>
      <c r="AD250" s="706">
        <f t="shared" si="42"/>
        <v>0</v>
      </c>
      <c r="AE250" s="474">
        <f t="shared" si="43"/>
        <v>0</v>
      </c>
      <c r="AF250" s="475">
        <f t="shared" si="44"/>
        <v>0</v>
      </c>
      <c r="AG250" s="487"/>
      <c r="AH250" s="488"/>
      <c r="AI250" s="488"/>
      <c r="AJ250" s="488"/>
      <c r="AK250" s="488"/>
      <c r="AL250" s="488"/>
      <c r="AM250" s="488"/>
      <c r="AN250" s="488"/>
      <c r="AO250" s="488"/>
      <c r="AP250" s="488"/>
      <c r="AQ250" s="488"/>
      <c r="AR250" s="488"/>
      <c r="AS250" s="488"/>
      <c r="AT250" s="488"/>
      <c r="AU250" s="488"/>
      <c r="AV250" s="488"/>
      <c r="AW250" s="488"/>
      <c r="AX250" s="488"/>
      <c r="AY250" s="488"/>
      <c r="AZ250" s="488"/>
      <c r="BA250" s="488"/>
      <c r="BB250" s="488"/>
      <c r="BC250" s="488"/>
      <c r="BD250" s="488"/>
      <c r="BE250" s="488"/>
      <c r="BF250" s="488"/>
      <c r="BG250" s="488"/>
    </row>
    <row r="251" spans="1:59" ht="30">
      <c r="A251" s="405">
        <f t="shared" si="39"/>
        <v>239</v>
      </c>
      <c r="B251" s="497"/>
      <c r="C251" s="498"/>
      <c r="D251" s="407"/>
      <c r="E251" s="407"/>
      <c r="F251" s="499" t="s">
        <v>797</v>
      </c>
      <c r="G251" s="409" t="s">
        <v>291</v>
      </c>
      <c r="H251" s="410">
        <v>20</v>
      </c>
      <c r="I251" s="410">
        <f>'СМР Приняты СК П7'!I251</f>
        <v>0.152</v>
      </c>
      <c r="J251" s="418" t="s">
        <v>798</v>
      </c>
      <c r="K251" s="418" t="s">
        <v>291</v>
      </c>
      <c r="L251" s="418"/>
      <c r="M251" s="410"/>
      <c r="N251" s="410"/>
      <c r="O251" s="410"/>
      <c r="P251" s="410"/>
      <c r="Q251" s="410"/>
      <c r="R251" s="410"/>
      <c r="S251" s="410"/>
      <c r="T251" s="410"/>
      <c r="U251" s="410"/>
      <c r="V251" s="410"/>
      <c r="W251" s="410"/>
      <c r="X251" s="410"/>
      <c r="Y251" s="410"/>
      <c r="Z251" s="411">
        <f t="shared" si="40"/>
        <v>0</v>
      </c>
      <c r="AA251" s="412">
        <f t="shared" si="45"/>
        <v>20</v>
      </c>
      <c r="AB251" s="413">
        <f t="shared" si="47"/>
        <v>0</v>
      </c>
      <c r="AC251" s="414"/>
      <c r="AD251" s="706">
        <f t="shared" si="42"/>
        <v>0</v>
      </c>
      <c r="AE251" s="474">
        <f t="shared" si="43"/>
        <v>0</v>
      </c>
      <c r="AF251" s="475">
        <f t="shared" si="44"/>
        <v>0</v>
      </c>
      <c r="AG251" s="487"/>
      <c r="AH251" s="488"/>
      <c r="AI251" s="488"/>
      <c r="AJ251" s="488"/>
      <c r="AK251" s="488"/>
      <c r="AL251" s="488"/>
      <c r="AM251" s="488"/>
      <c r="AN251" s="488"/>
      <c r="AO251" s="488"/>
      <c r="AP251" s="488"/>
      <c r="AQ251" s="488"/>
      <c r="AR251" s="488"/>
      <c r="AS251" s="488"/>
      <c r="AT251" s="488"/>
      <c r="AU251" s="488"/>
      <c r="AV251" s="488"/>
      <c r="AW251" s="488"/>
      <c r="AX251" s="488"/>
      <c r="AY251" s="488"/>
      <c r="AZ251" s="488"/>
      <c r="BA251" s="488"/>
      <c r="BB251" s="488"/>
      <c r="BC251" s="488"/>
      <c r="BD251" s="488"/>
      <c r="BE251" s="488"/>
      <c r="BF251" s="488"/>
      <c r="BG251" s="488"/>
    </row>
    <row r="252" spans="1:59" ht="30">
      <c r="A252" s="405">
        <f t="shared" si="39"/>
        <v>240</v>
      </c>
      <c r="B252" s="497" t="s">
        <v>1027</v>
      </c>
      <c r="C252" s="498" t="s">
        <v>161</v>
      </c>
      <c r="D252" s="407" t="s">
        <v>291</v>
      </c>
      <c r="E252" s="407">
        <v>200</v>
      </c>
      <c r="F252" s="499" t="s">
        <v>161</v>
      </c>
      <c r="G252" s="409" t="s">
        <v>291</v>
      </c>
      <c r="H252" s="410">
        <v>20</v>
      </c>
      <c r="I252" s="410">
        <f>'СМР Приняты СК П7'!I252</f>
        <v>0.129</v>
      </c>
      <c r="J252" s="418" t="s">
        <v>799</v>
      </c>
      <c r="K252" s="418" t="s">
        <v>291</v>
      </c>
      <c r="L252" s="418">
        <v>20</v>
      </c>
      <c r="M252" s="410"/>
      <c r="N252" s="410"/>
      <c r="O252" s="410"/>
      <c r="P252" s="410"/>
      <c r="Q252" s="410"/>
      <c r="R252" s="410"/>
      <c r="S252" s="410"/>
      <c r="T252" s="410"/>
      <c r="U252" s="410"/>
      <c r="V252" s="410"/>
      <c r="W252" s="410"/>
      <c r="X252" s="410"/>
      <c r="Y252" s="410"/>
      <c r="Z252" s="411">
        <f t="shared" si="40"/>
        <v>0</v>
      </c>
      <c r="AA252" s="412">
        <f t="shared" si="45"/>
        <v>20</v>
      </c>
      <c r="AB252" s="413">
        <f t="shared" si="47"/>
        <v>200</v>
      </c>
      <c r="AC252" s="414"/>
      <c r="AD252" s="706">
        <f t="shared" si="42"/>
        <v>0</v>
      </c>
      <c r="AE252" s="474">
        <f t="shared" si="43"/>
        <v>0</v>
      </c>
      <c r="AF252" s="475">
        <f t="shared" si="44"/>
        <v>0</v>
      </c>
      <c r="AG252" s="487"/>
      <c r="AH252" s="488"/>
      <c r="AI252" s="488"/>
      <c r="AJ252" s="488"/>
      <c r="AK252" s="488"/>
      <c r="AL252" s="488"/>
      <c r="AM252" s="488"/>
      <c r="AN252" s="488"/>
      <c r="AO252" s="488"/>
      <c r="AP252" s="488"/>
      <c r="AQ252" s="488"/>
      <c r="AR252" s="488"/>
      <c r="AS252" s="488"/>
      <c r="AT252" s="488"/>
      <c r="AU252" s="488"/>
      <c r="AV252" s="488"/>
      <c r="AW252" s="488"/>
      <c r="AX252" s="488"/>
      <c r="AY252" s="488"/>
      <c r="AZ252" s="488"/>
      <c r="BA252" s="488"/>
      <c r="BB252" s="488"/>
      <c r="BC252" s="488"/>
      <c r="BD252" s="488"/>
      <c r="BE252" s="488"/>
      <c r="BF252" s="488"/>
      <c r="BG252" s="488"/>
    </row>
    <row r="253" spans="1:59" ht="30">
      <c r="A253" s="405">
        <f t="shared" si="39"/>
        <v>241</v>
      </c>
      <c r="B253" s="497"/>
      <c r="C253" s="498"/>
      <c r="D253" s="407"/>
      <c r="E253" s="407"/>
      <c r="F253" s="499" t="s">
        <v>800</v>
      </c>
      <c r="G253" s="409" t="s">
        <v>294</v>
      </c>
      <c r="H253" s="410">
        <v>10</v>
      </c>
      <c r="I253" s="410">
        <f>'СМР Приняты СК П7'!I253</f>
        <v>0.129</v>
      </c>
      <c r="J253" s="418" t="s">
        <v>801</v>
      </c>
      <c r="K253" s="418" t="s">
        <v>482</v>
      </c>
      <c r="L253" s="418">
        <v>20</v>
      </c>
      <c r="M253" s="410"/>
      <c r="N253" s="410"/>
      <c r="O253" s="410"/>
      <c r="P253" s="410"/>
      <c r="Q253" s="410"/>
      <c r="R253" s="410"/>
      <c r="S253" s="410"/>
      <c r="T253" s="410"/>
      <c r="U253" s="410"/>
      <c r="V253" s="410"/>
      <c r="W253" s="410"/>
      <c r="X253" s="410"/>
      <c r="Y253" s="410"/>
      <c r="Z253" s="411">
        <f t="shared" si="40"/>
        <v>0</v>
      </c>
      <c r="AA253" s="412">
        <f t="shared" si="45"/>
        <v>10</v>
      </c>
      <c r="AB253" s="413">
        <f t="shared" si="47"/>
        <v>0</v>
      </c>
      <c r="AC253" s="414"/>
      <c r="AD253" s="706">
        <f t="shared" si="42"/>
        <v>0</v>
      </c>
      <c r="AE253" s="474">
        <f t="shared" si="43"/>
        <v>0</v>
      </c>
      <c r="AF253" s="475">
        <f t="shared" si="44"/>
        <v>0</v>
      </c>
      <c r="AG253" s="487"/>
      <c r="AH253" s="488"/>
      <c r="AI253" s="488"/>
      <c r="AJ253" s="488"/>
      <c r="AK253" s="488"/>
      <c r="AL253" s="488"/>
      <c r="AM253" s="488"/>
      <c r="AN253" s="488"/>
      <c r="AO253" s="488"/>
      <c r="AP253" s="488"/>
      <c r="AQ253" s="488"/>
      <c r="AR253" s="488"/>
      <c r="AS253" s="488"/>
      <c r="AT253" s="488"/>
      <c r="AU253" s="488"/>
      <c r="AV253" s="488"/>
      <c r="AW253" s="488"/>
      <c r="AX253" s="488"/>
      <c r="AY253" s="488"/>
      <c r="AZ253" s="488"/>
      <c r="BA253" s="488"/>
      <c r="BB253" s="488"/>
      <c r="BC253" s="488"/>
      <c r="BD253" s="488"/>
      <c r="BE253" s="488"/>
      <c r="BF253" s="488"/>
      <c r="BG253" s="488"/>
    </row>
    <row r="254" spans="1:59" s="759" customFormat="1">
      <c r="A254" s="405"/>
      <c r="B254" s="497"/>
      <c r="C254" s="498"/>
      <c r="D254" s="407"/>
      <c r="E254" s="407"/>
      <c r="F254" s="752" t="s">
        <v>1191</v>
      </c>
      <c r="G254" s="409"/>
      <c r="H254" s="410"/>
      <c r="I254" s="410"/>
      <c r="J254" s="418"/>
      <c r="K254" s="418"/>
      <c r="L254" s="418">
        <v>10</v>
      </c>
      <c r="M254" s="410"/>
      <c r="N254" s="410"/>
      <c r="O254" s="410"/>
      <c r="P254" s="410"/>
      <c r="Q254" s="410"/>
      <c r="R254" s="410"/>
      <c r="S254" s="410"/>
      <c r="T254" s="410"/>
      <c r="U254" s="410"/>
      <c r="V254" s="410"/>
      <c r="W254" s="410"/>
      <c r="X254" s="410"/>
      <c r="Y254" s="410"/>
      <c r="Z254" s="411"/>
      <c r="AA254" s="412"/>
      <c r="AB254" s="413"/>
      <c r="AC254" s="414"/>
      <c r="AD254" s="706"/>
      <c r="AE254" s="474"/>
      <c r="AF254" s="475"/>
      <c r="AG254" s="487"/>
      <c r="AH254" s="488"/>
      <c r="AI254" s="488"/>
      <c r="AJ254" s="488"/>
      <c r="AK254" s="488"/>
      <c r="AL254" s="488"/>
      <c r="AM254" s="488"/>
      <c r="AN254" s="488"/>
      <c r="AO254" s="488"/>
      <c r="AP254" s="488"/>
      <c r="AQ254" s="488"/>
      <c r="AR254" s="488"/>
      <c r="AS254" s="488"/>
      <c r="AT254" s="488"/>
      <c r="AU254" s="488"/>
      <c r="AV254" s="488"/>
      <c r="AW254" s="488"/>
      <c r="AX254" s="488"/>
      <c r="AY254" s="488"/>
      <c r="AZ254" s="488"/>
      <c r="BA254" s="488"/>
      <c r="BB254" s="488"/>
      <c r="BC254" s="488"/>
      <c r="BD254" s="488"/>
      <c r="BE254" s="488"/>
      <c r="BF254" s="488"/>
      <c r="BG254" s="488"/>
    </row>
    <row r="255" spans="1:59" s="65" customFormat="1">
      <c r="A255" s="397">
        <f>A253+1</f>
        <v>242</v>
      </c>
      <c r="B255" s="501"/>
      <c r="C255" s="502" t="s">
        <v>162</v>
      </c>
      <c r="D255" s="423"/>
      <c r="E255" s="423"/>
      <c r="F255" s="503" t="s">
        <v>162</v>
      </c>
      <c r="G255" s="424"/>
      <c r="H255" s="425"/>
      <c r="I255" s="425"/>
      <c r="J255" s="425"/>
      <c r="K255" s="425"/>
      <c r="L255" s="425"/>
      <c r="M255" s="425"/>
      <c r="N255" s="425"/>
      <c r="O255" s="425"/>
      <c r="P255" s="425"/>
      <c r="Q255" s="425"/>
      <c r="R255" s="425"/>
      <c r="S255" s="425"/>
      <c r="T255" s="425"/>
      <c r="U255" s="425"/>
      <c r="V255" s="425"/>
      <c r="W255" s="425"/>
      <c r="X255" s="425"/>
      <c r="Y255" s="425"/>
      <c r="Z255" s="426"/>
      <c r="AA255" s="427"/>
      <c r="AB255" s="424"/>
      <c r="AC255" s="428"/>
      <c r="AD255" s="708"/>
      <c r="AE255" s="476"/>
      <c r="AF255" s="477"/>
      <c r="AG255" s="485"/>
      <c r="AH255" s="486"/>
      <c r="AI255" s="486"/>
      <c r="AJ255" s="486"/>
      <c r="AK255" s="486"/>
      <c r="AL255" s="486"/>
      <c r="AM255" s="486"/>
      <c r="AN255" s="486"/>
      <c r="AO255" s="486"/>
      <c r="AP255" s="486"/>
      <c r="AQ255" s="486"/>
      <c r="AR255" s="486"/>
      <c r="AS255" s="486"/>
      <c r="AT255" s="486"/>
      <c r="AU255" s="486"/>
      <c r="AV255" s="486"/>
      <c r="AW255" s="486"/>
      <c r="AX255" s="486"/>
      <c r="AY255" s="486"/>
      <c r="AZ255" s="486"/>
      <c r="BA255" s="486"/>
      <c r="BB255" s="486"/>
      <c r="BC255" s="486"/>
      <c r="BD255" s="486"/>
      <c r="BE255" s="486"/>
      <c r="BF255" s="486"/>
      <c r="BG255" s="486"/>
    </row>
    <row r="256" spans="1:59" ht="30">
      <c r="A256" s="405">
        <f t="shared" si="39"/>
        <v>243</v>
      </c>
      <c r="B256" s="497" t="s">
        <v>132</v>
      </c>
      <c r="C256" s="498" t="s">
        <v>133</v>
      </c>
      <c r="D256" s="407" t="s">
        <v>294</v>
      </c>
      <c r="E256" s="407">
        <v>1</v>
      </c>
      <c r="F256" s="499" t="s">
        <v>133</v>
      </c>
      <c r="G256" s="409" t="s">
        <v>294</v>
      </c>
      <c r="H256" s="410">
        <v>1</v>
      </c>
      <c r="I256" s="410">
        <f>'СМР Приняты СК П7'!I256</f>
        <v>0.58799999999999997</v>
      </c>
      <c r="J256" s="418" t="s">
        <v>601</v>
      </c>
      <c r="K256" s="418" t="s">
        <v>294</v>
      </c>
      <c r="L256" s="418"/>
      <c r="M256" s="410"/>
      <c r="N256" s="410"/>
      <c r="O256" s="410"/>
      <c r="P256" s="410"/>
      <c r="Q256" s="410"/>
      <c r="R256" s="410"/>
      <c r="S256" s="410"/>
      <c r="T256" s="410"/>
      <c r="U256" s="410"/>
      <c r="V256" s="410"/>
      <c r="W256" s="410"/>
      <c r="X256" s="410"/>
      <c r="Y256" s="410"/>
      <c r="Z256" s="411">
        <f t="shared" si="40"/>
        <v>0</v>
      </c>
      <c r="AA256" s="412">
        <f t="shared" si="45"/>
        <v>1</v>
      </c>
      <c r="AB256" s="413">
        <f t="shared" ref="AB256:AB261" si="48">E256-Z256</f>
        <v>1</v>
      </c>
      <c r="AC256" s="414"/>
      <c r="AD256" s="706">
        <f t="shared" si="42"/>
        <v>0</v>
      </c>
      <c r="AE256" s="474">
        <f t="shared" si="43"/>
        <v>0</v>
      </c>
      <c r="AF256" s="475">
        <f t="shared" si="44"/>
        <v>0</v>
      </c>
      <c r="AG256" s="487"/>
      <c r="AH256" s="488"/>
      <c r="AI256" s="488"/>
      <c r="AJ256" s="488"/>
      <c r="AK256" s="488"/>
      <c r="AL256" s="488"/>
      <c r="AM256" s="488"/>
      <c r="AN256" s="488"/>
      <c r="AO256" s="488"/>
      <c r="AP256" s="488"/>
      <c r="AQ256" s="488"/>
      <c r="AR256" s="488"/>
      <c r="AS256" s="488"/>
      <c r="AT256" s="488"/>
      <c r="AU256" s="488"/>
      <c r="AV256" s="488"/>
      <c r="AW256" s="488"/>
      <c r="AX256" s="488"/>
      <c r="AY256" s="488"/>
      <c r="AZ256" s="488"/>
      <c r="BA256" s="488"/>
      <c r="BB256" s="488"/>
      <c r="BC256" s="488"/>
      <c r="BD256" s="488"/>
      <c r="BE256" s="488"/>
      <c r="BF256" s="488"/>
      <c r="BG256" s="488"/>
    </row>
    <row r="257" spans="1:59" ht="30">
      <c r="A257" s="405">
        <f t="shared" si="39"/>
        <v>244</v>
      </c>
      <c r="B257" s="497" t="s">
        <v>132</v>
      </c>
      <c r="C257" s="498" t="s">
        <v>133</v>
      </c>
      <c r="D257" s="407" t="s">
        <v>294</v>
      </c>
      <c r="E257" s="407">
        <v>1</v>
      </c>
      <c r="F257" s="499" t="s">
        <v>133</v>
      </c>
      <c r="G257" s="409" t="s">
        <v>294</v>
      </c>
      <c r="H257" s="410">
        <v>1</v>
      </c>
      <c r="I257" s="410">
        <f>'СМР Приняты СК П7'!I257</f>
        <v>0.58799999999999997</v>
      </c>
      <c r="J257" s="418" t="s">
        <v>610</v>
      </c>
      <c r="K257" s="418" t="s">
        <v>294</v>
      </c>
      <c r="L257" s="418">
        <v>1</v>
      </c>
      <c r="M257" s="410"/>
      <c r="N257" s="410"/>
      <c r="O257" s="410"/>
      <c r="P257" s="410"/>
      <c r="Q257" s="410"/>
      <c r="R257" s="410"/>
      <c r="S257" s="410"/>
      <c r="T257" s="410"/>
      <c r="U257" s="410"/>
      <c r="V257" s="410"/>
      <c r="W257" s="410"/>
      <c r="X257" s="410"/>
      <c r="Y257" s="410"/>
      <c r="Z257" s="411">
        <f t="shared" si="40"/>
        <v>0</v>
      </c>
      <c r="AA257" s="412">
        <f t="shared" si="45"/>
        <v>1</v>
      </c>
      <c r="AB257" s="413">
        <f t="shared" si="48"/>
        <v>1</v>
      </c>
      <c r="AC257" s="414"/>
      <c r="AD257" s="706">
        <f t="shared" si="42"/>
        <v>0</v>
      </c>
      <c r="AE257" s="474">
        <f t="shared" si="43"/>
        <v>0</v>
      </c>
      <c r="AF257" s="475">
        <f t="shared" si="44"/>
        <v>0</v>
      </c>
      <c r="AG257" s="487"/>
      <c r="AH257" s="488"/>
      <c r="AI257" s="488"/>
      <c r="AJ257" s="488"/>
      <c r="AK257" s="488"/>
      <c r="AL257" s="488"/>
      <c r="AM257" s="488"/>
      <c r="AN257" s="488"/>
      <c r="AO257" s="488"/>
      <c r="AP257" s="488"/>
      <c r="AQ257" s="488"/>
      <c r="AR257" s="488"/>
      <c r="AS257" s="488"/>
      <c r="AT257" s="488"/>
      <c r="AU257" s="488"/>
      <c r="AV257" s="488"/>
      <c r="AW257" s="488"/>
      <c r="AX257" s="488"/>
      <c r="AY257" s="488"/>
      <c r="AZ257" s="488"/>
      <c r="BA257" s="488"/>
      <c r="BB257" s="488"/>
      <c r="BC257" s="488"/>
      <c r="BD257" s="488"/>
      <c r="BE257" s="488"/>
      <c r="BF257" s="488"/>
      <c r="BG257" s="488"/>
    </row>
    <row r="258" spans="1:59" ht="45">
      <c r="A258" s="405">
        <f t="shared" si="39"/>
        <v>245</v>
      </c>
      <c r="B258" s="497" t="s">
        <v>163</v>
      </c>
      <c r="C258" s="498" t="s">
        <v>164</v>
      </c>
      <c r="D258" s="407" t="s">
        <v>291</v>
      </c>
      <c r="E258" s="407">
        <v>40</v>
      </c>
      <c r="F258" s="499" t="s">
        <v>164</v>
      </c>
      <c r="G258" s="409" t="s">
        <v>291</v>
      </c>
      <c r="H258" s="410">
        <v>40</v>
      </c>
      <c r="I258" s="410">
        <f>'СМР Приняты СК П7'!I258</f>
        <v>0.13200000000000001</v>
      </c>
      <c r="J258" s="418" t="s">
        <v>611</v>
      </c>
      <c r="K258" s="418" t="s">
        <v>291</v>
      </c>
      <c r="L258" s="418">
        <v>1</v>
      </c>
      <c r="M258" s="410"/>
      <c r="N258" s="410"/>
      <c r="O258" s="410"/>
      <c r="P258" s="410"/>
      <c r="Q258" s="410"/>
      <c r="R258" s="410"/>
      <c r="S258" s="410"/>
      <c r="T258" s="410"/>
      <c r="U258" s="410"/>
      <c r="V258" s="410"/>
      <c r="W258" s="410"/>
      <c r="X258" s="410"/>
      <c r="Y258" s="410"/>
      <c r="Z258" s="411">
        <f t="shared" si="40"/>
        <v>0</v>
      </c>
      <c r="AA258" s="412">
        <f t="shared" si="45"/>
        <v>40</v>
      </c>
      <c r="AB258" s="413">
        <f t="shared" si="48"/>
        <v>40</v>
      </c>
      <c r="AC258" s="414"/>
      <c r="AD258" s="706">
        <f t="shared" si="42"/>
        <v>0</v>
      </c>
      <c r="AE258" s="474">
        <f t="shared" si="43"/>
        <v>0</v>
      </c>
      <c r="AF258" s="475">
        <f t="shared" si="44"/>
        <v>0</v>
      </c>
      <c r="AG258" s="487"/>
      <c r="AH258" s="488"/>
      <c r="AI258" s="488"/>
      <c r="AJ258" s="488"/>
      <c r="AK258" s="488"/>
      <c r="AL258" s="488"/>
      <c r="AM258" s="488"/>
      <c r="AN258" s="488"/>
      <c r="AO258" s="488"/>
      <c r="AP258" s="488"/>
      <c r="AQ258" s="488"/>
      <c r="AR258" s="488"/>
      <c r="AS258" s="488"/>
      <c r="AT258" s="488"/>
      <c r="AU258" s="488"/>
      <c r="AV258" s="488"/>
      <c r="AW258" s="488"/>
      <c r="AX258" s="488"/>
      <c r="AY258" s="488"/>
      <c r="AZ258" s="488"/>
      <c r="BA258" s="488"/>
      <c r="BB258" s="488"/>
      <c r="BC258" s="488"/>
      <c r="BD258" s="488"/>
      <c r="BE258" s="488"/>
      <c r="BF258" s="488"/>
      <c r="BG258" s="488"/>
    </row>
    <row r="259" spans="1:59" ht="60">
      <c r="A259" s="405">
        <f t="shared" si="39"/>
        <v>246</v>
      </c>
      <c r="B259" s="497" t="s">
        <v>144</v>
      </c>
      <c r="C259" s="498" t="s">
        <v>145</v>
      </c>
      <c r="D259" s="407" t="s">
        <v>291</v>
      </c>
      <c r="E259" s="407">
        <v>54</v>
      </c>
      <c r="F259" s="499" t="s">
        <v>145</v>
      </c>
      <c r="G259" s="409" t="s">
        <v>291</v>
      </c>
      <c r="H259" s="410">
        <v>54</v>
      </c>
      <c r="I259" s="410">
        <f>'СМР Приняты СК П7'!I259</f>
        <v>0.13200000000000001</v>
      </c>
      <c r="J259" s="418" t="s">
        <v>612</v>
      </c>
      <c r="K259" s="418" t="s">
        <v>291</v>
      </c>
      <c r="L259" s="418">
        <v>40</v>
      </c>
      <c r="M259" s="410"/>
      <c r="N259" s="410"/>
      <c r="O259" s="410"/>
      <c r="P259" s="410"/>
      <c r="Q259" s="410"/>
      <c r="R259" s="410"/>
      <c r="S259" s="410"/>
      <c r="T259" s="410"/>
      <c r="U259" s="410"/>
      <c r="V259" s="410"/>
      <c r="W259" s="410"/>
      <c r="X259" s="410"/>
      <c r="Y259" s="410"/>
      <c r="Z259" s="411">
        <f t="shared" si="40"/>
        <v>0</v>
      </c>
      <c r="AA259" s="412">
        <f t="shared" si="45"/>
        <v>54</v>
      </c>
      <c r="AB259" s="413">
        <f t="shared" si="48"/>
        <v>54</v>
      </c>
      <c r="AC259" s="414"/>
      <c r="AD259" s="706">
        <f t="shared" si="42"/>
        <v>0</v>
      </c>
      <c r="AE259" s="474">
        <f t="shared" si="43"/>
        <v>0</v>
      </c>
      <c r="AF259" s="475">
        <f t="shared" si="44"/>
        <v>0</v>
      </c>
      <c r="AG259" s="487"/>
      <c r="AH259" s="488"/>
      <c r="AI259" s="488"/>
      <c r="AJ259" s="488"/>
      <c r="AK259" s="488"/>
      <c r="AL259" s="488"/>
      <c r="AM259" s="488"/>
      <c r="AN259" s="488"/>
      <c r="AO259" s="488"/>
      <c r="AP259" s="488"/>
      <c r="AQ259" s="488"/>
      <c r="AR259" s="488"/>
      <c r="AS259" s="488"/>
      <c r="AT259" s="488"/>
      <c r="AU259" s="488"/>
      <c r="AV259" s="488"/>
      <c r="AW259" s="488"/>
      <c r="AX259" s="488"/>
      <c r="AY259" s="488"/>
      <c r="AZ259" s="488"/>
      <c r="BA259" s="488"/>
      <c r="BB259" s="488"/>
      <c r="BC259" s="488"/>
      <c r="BD259" s="488"/>
      <c r="BE259" s="488"/>
      <c r="BF259" s="488"/>
      <c r="BG259" s="488"/>
    </row>
    <row r="260" spans="1:59" ht="60">
      <c r="A260" s="405">
        <f t="shared" si="39"/>
        <v>247</v>
      </c>
      <c r="B260" s="497" t="s">
        <v>140</v>
      </c>
      <c r="C260" s="498" t="s">
        <v>141</v>
      </c>
      <c r="D260" s="407" t="s">
        <v>291</v>
      </c>
      <c r="E260" s="407">
        <v>660</v>
      </c>
      <c r="F260" s="499" t="s">
        <v>141</v>
      </c>
      <c r="G260" s="409" t="s">
        <v>291</v>
      </c>
      <c r="H260" s="410">
        <v>660</v>
      </c>
      <c r="I260" s="410">
        <f>'СМР Приняты СК П7'!I260</f>
        <v>0.17100000000000001</v>
      </c>
      <c r="J260" s="418" t="s">
        <v>613</v>
      </c>
      <c r="K260" s="418" t="s">
        <v>291</v>
      </c>
      <c r="L260" s="418">
        <v>54</v>
      </c>
      <c r="M260" s="410"/>
      <c r="N260" s="410"/>
      <c r="O260" s="410"/>
      <c r="P260" s="410"/>
      <c r="Q260" s="410"/>
      <c r="R260" s="410"/>
      <c r="S260" s="410"/>
      <c r="T260" s="410"/>
      <c r="U260" s="410"/>
      <c r="V260" s="410"/>
      <c r="W260" s="410"/>
      <c r="X260" s="410"/>
      <c r="Y260" s="410"/>
      <c r="Z260" s="411">
        <f t="shared" si="40"/>
        <v>0</v>
      </c>
      <c r="AA260" s="412">
        <f t="shared" si="45"/>
        <v>660</v>
      </c>
      <c r="AB260" s="413">
        <f t="shared" si="48"/>
        <v>660</v>
      </c>
      <c r="AC260" s="414"/>
      <c r="AD260" s="706">
        <f t="shared" si="42"/>
        <v>0</v>
      </c>
      <c r="AE260" s="474">
        <f t="shared" si="43"/>
        <v>0</v>
      </c>
      <c r="AF260" s="475">
        <f t="shared" si="44"/>
        <v>0</v>
      </c>
      <c r="AG260" s="487"/>
      <c r="AH260" s="488"/>
      <c r="AI260" s="488"/>
      <c r="AJ260" s="488"/>
      <c r="AK260" s="488"/>
      <c r="AL260" s="488"/>
      <c r="AM260" s="488"/>
      <c r="AN260" s="488"/>
      <c r="AO260" s="488"/>
      <c r="AP260" s="488"/>
      <c r="AQ260" s="488"/>
      <c r="AR260" s="488"/>
      <c r="AS260" s="488"/>
      <c r="AT260" s="488"/>
      <c r="AU260" s="488"/>
      <c r="AV260" s="488"/>
      <c r="AW260" s="488"/>
      <c r="AX260" s="488"/>
      <c r="AY260" s="488"/>
      <c r="AZ260" s="488"/>
      <c r="BA260" s="488"/>
      <c r="BB260" s="488"/>
      <c r="BC260" s="488"/>
      <c r="BD260" s="488"/>
      <c r="BE260" s="488"/>
      <c r="BF260" s="488"/>
      <c r="BG260" s="488"/>
    </row>
    <row r="261" spans="1:59" ht="30">
      <c r="A261" s="405">
        <f t="shared" si="39"/>
        <v>248</v>
      </c>
      <c r="B261" s="497"/>
      <c r="C261" s="498"/>
      <c r="D261" s="407"/>
      <c r="E261" s="407"/>
      <c r="F261" s="500" t="s">
        <v>609</v>
      </c>
      <c r="G261" s="417" t="s">
        <v>294</v>
      </c>
      <c r="H261" s="418">
        <v>8</v>
      </c>
      <c r="I261" s="418">
        <f>'СМР Приняты СК П7'!I261</f>
        <v>0.13200000000000001</v>
      </c>
      <c r="J261" s="418" t="s">
        <v>614</v>
      </c>
      <c r="K261" s="418" t="s">
        <v>294</v>
      </c>
      <c r="L261" s="418">
        <v>660</v>
      </c>
      <c r="M261" s="410"/>
      <c r="N261" s="410"/>
      <c r="O261" s="410"/>
      <c r="P261" s="410"/>
      <c r="Q261" s="410"/>
      <c r="R261" s="410"/>
      <c r="S261" s="410"/>
      <c r="T261" s="410"/>
      <c r="U261" s="410"/>
      <c r="V261" s="410"/>
      <c r="W261" s="410"/>
      <c r="X261" s="410"/>
      <c r="Y261" s="410"/>
      <c r="Z261" s="411">
        <f t="shared" si="40"/>
        <v>0</v>
      </c>
      <c r="AA261" s="412"/>
      <c r="AB261" s="413">
        <f t="shared" si="48"/>
        <v>0</v>
      </c>
      <c r="AC261" s="414"/>
      <c r="AD261" s="706">
        <f t="shared" si="42"/>
        <v>0</v>
      </c>
      <c r="AE261" s="474">
        <f t="shared" si="43"/>
        <v>0</v>
      </c>
      <c r="AF261" s="475">
        <f t="shared" si="44"/>
        <v>0</v>
      </c>
      <c r="AG261" s="487"/>
      <c r="AH261" s="488"/>
      <c r="AI261" s="488"/>
      <c r="AJ261" s="488"/>
      <c r="AK261" s="488"/>
      <c r="AL261" s="488"/>
      <c r="AM261" s="488"/>
      <c r="AN261" s="488"/>
      <c r="AO261" s="488"/>
      <c r="AP261" s="488"/>
      <c r="AQ261" s="488"/>
      <c r="AR261" s="488"/>
      <c r="AS261" s="488"/>
      <c r="AT261" s="488"/>
      <c r="AU261" s="488"/>
      <c r="AV261" s="488"/>
      <c r="AW261" s="488"/>
      <c r="AX261" s="488"/>
      <c r="AY261" s="488"/>
      <c r="AZ261" s="488"/>
      <c r="BA261" s="488"/>
      <c r="BB261" s="488"/>
      <c r="BC261" s="488"/>
      <c r="BD261" s="488"/>
      <c r="BE261" s="488"/>
      <c r="BF261" s="488"/>
      <c r="BG261" s="488"/>
    </row>
    <row r="262" spans="1:59" s="759" customFormat="1">
      <c r="A262" s="405"/>
      <c r="B262" s="497"/>
      <c r="C262" s="498"/>
      <c r="D262" s="407"/>
      <c r="E262" s="407"/>
      <c r="F262" s="752" t="s">
        <v>1191</v>
      </c>
      <c r="G262" s="417"/>
      <c r="H262" s="418"/>
      <c r="I262" s="418"/>
      <c r="J262" s="418"/>
      <c r="K262" s="418"/>
      <c r="L262" s="418">
        <v>8</v>
      </c>
      <c r="M262" s="410"/>
      <c r="N262" s="410"/>
      <c r="O262" s="410"/>
      <c r="P262" s="410"/>
      <c r="Q262" s="410"/>
      <c r="R262" s="410"/>
      <c r="S262" s="410"/>
      <c r="T262" s="410"/>
      <c r="U262" s="410"/>
      <c r="V262" s="410"/>
      <c r="W262" s="410"/>
      <c r="X262" s="410"/>
      <c r="Y262" s="410"/>
      <c r="Z262" s="411"/>
      <c r="AA262" s="412"/>
      <c r="AB262" s="413"/>
      <c r="AC262" s="414"/>
      <c r="AD262" s="706"/>
      <c r="AE262" s="474"/>
      <c r="AF262" s="475"/>
      <c r="AG262" s="487"/>
      <c r="AH262" s="488"/>
      <c r="AI262" s="488"/>
      <c r="AJ262" s="488"/>
      <c r="AK262" s="488"/>
      <c r="AL262" s="488"/>
      <c r="AM262" s="488"/>
      <c r="AN262" s="488"/>
      <c r="AO262" s="488"/>
      <c r="AP262" s="488"/>
      <c r="AQ262" s="488"/>
      <c r="AR262" s="488"/>
      <c r="AS262" s="488"/>
      <c r="AT262" s="488"/>
      <c r="AU262" s="488"/>
      <c r="AV262" s="488"/>
      <c r="AW262" s="488"/>
      <c r="AX262" s="488"/>
      <c r="AY262" s="488"/>
      <c r="AZ262" s="488"/>
      <c r="BA262" s="488"/>
      <c r="BB262" s="488"/>
      <c r="BC262" s="488"/>
      <c r="BD262" s="488"/>
      <c r="BE262" s="488"/>
      <c r="BF262" s="488"/>
      <c r="BG262" s="488"/>
    </row>
    <row r="263" spans="1:59" s="65" customFormat="1">
      <c r="A263" s="397">
        <f>A261+1</f>
        <v>249</v>
      </c>
      <c r="B263" s="501"/>
      <c r="C263" s="502" t="s">
        <v>165</v>
      </c>
      <c r="D263" s="423"/>
      <c r="E263" s="423"/>
      <c r="F263" s="503" t="s">
        <v>165</v>
      </c>
      <c r="G263" s="424"/>
      <c r="H263" s="425"/>
      <c r="I263" s="425"/>
      <c r="J263" s="425"/>
      <c r="K263" s="425"/>
      <c r="L263" s="425"/>
      <c r="M263" s="425"/>
      <c r="N263" s="425"/>
      <c r="O263" s="425"/>
      <c r="P263" s="425"/>
      <c r="Q263" s="425"/>
      <c r="R263" s="425"/>
      <c r="S263" s="425"/>
      <c r="T263" s="425"/>
      <c r="U263" s="425"/>
      <c r="V263" s="425"/>
      <c r="W263" s="425"/>
      <c r="X263" s="425"/>
      <c r="Y263" s="425"/>
      <c r="Z263" s="426"/>
      <c r="AA263" s="427"/>
      <c r="AB263" s="424"/>
      <c r="AC263" s="428"/>
      <c r="AD263" s="708"/>
      <c r="AE263" s="476"/>
      <c r="AF263" s="477"/>
      <c r="AG263" s="485"/>
      <c r="AH263" s="486"/>
      <c r="AI263" s="486"/>
      <c r="AJ263" s="486"/>
      <c r="AK263" s="486"/>
      <c r="AL263" s="486"/>
      <c r="AM263" s="486"/>
      <c r="AN263" s="486"/>
      <c r="AO263" s="486"/>
      <c r="AP263" s="486"/>
      <c r="AQ263" s="486"/>
      <c r="AR263" s="486"/>
      <c r="AS263" s="486"/>
      <c r="AT263" s="486"/>
      <c r="AU263" s="486"/>
      <c r="AV263" s="486"/>
      <c r="AW263" s="486"/>
      <c r="AX263" s="486"/>
      <c r="AY263" s="486"/>
      <c r="AZ263" s="486"/>
      <c r="BA263" s="486"/>
      <c r="BB263" s="486"/>
      <c r="BC263" s="486"/>
      <c r="BD263" s="486"/>
      <c r="BE263" s="486"/>
      <c r="BF263" s="486"/>
      <c r="BG263" s="486"/>
    </row>
    <row r="264" spans="1:59">
      <c r="A264" s="405">
        <f t="shared" si="39"/>
        <v>250</v>
      </c>
      <c r="B264" s="497" t="s">
        <v>166</v>
      </c>
      <c r="C264" s="498" t="s">
        <v>167</v>
      </c>
      <c r="D264" s="407" t="s">
        <v>294</v>
      </c>
      <c r="E264" s="407">
        <v>17</v>
      </c>
      <c r="F264" s="499" t="s">
        <v>167</v>
      </c>
      <c r="G264" s="409" t="s">
        <v>294</v>
      </c>
      <c r="H264" s="418">
        <v>0</v>
      </c>
      <c r="I264" s="418">
        <f>'СМР Приняты СК П7'!I264</f>
        <v>4.13</v>
      </c>
      <c r="J264" s="410"/>
      <c r="K264" s="410" t="s">
        <v>294</v>
      </c>
      <c r="L264" s="410"/>
      <c r="M264" s="410"/>
      <c r="N264" s="410"/>
      <c r="O264" s="410"/>
      <c r="P264" s="410"/>
      <c r="Q264" s="410"/>
      <c r="R264" s="410"/>
      <c r="S264" s="410"/>
      <c r="T264" s="410"/>
      <c r="U264" s="410"/>
      <c r="V264" s="410"/>
      <c r="W264" s="410"/>
      <c r="X264" s="410"/>
      <c r="Y264" s="410"/>
      <c r="Z264" s="411">
        <f t="shared" si="40"/>
        <v>0</v>
      </c>
      <c r="AA264" s="412">
        <f t="shared" si="45"/>
        <v>0</v>
      </c>
      <c r="AB264" s="413">
        <f t="shared" ref="AB264:AB269" si="49">E264-Z264</f>
        <v>17</v>
      </c>
      <c r="AC264" s="414"/>
      <c r="AD264" s="706">
        <f t="shared" si="42"/>
        <v>0</v>
      </c>
      <c r="AE264" s="474">
        <f t="shared" si="43"/>
        <v>0</v>
      </c>
      <c r="AF264" s="475">
        <f t="shared" si="44"/>
        <v>0</v>
      </c>
      <c r="AG264" s="487"/>
      <c r="AH264" s="488"/>
      <c r="AI264" s="488"/>
      <c r="AJ264" s="488"/>
      <c r="AK264" s="488"/>
      <c r="AL264" s="488"/>
      <c r="AM264" s="488"/>
      <c r="AN264" s="488"/>
      <c r="AO264" s="488"/>
      <c r="AP264" s="488"/>
      <c r="AQ264" s="488"/>
      <c r="AR264" s="488"/>
      <c r="AS264" s="488"/>
      <c r="AT264" s="488"/>
      <c r="AU264" s="488"/>
      <c r="AV264" s="488"/>
      <c r="AW264" s="488"/>
      <c r="AX264" s="488"/>
      <c r="AY264" s="488"/>
      <c r="AZ264" s="488"/>
      <c r="BA264" s="488"/>
      <c r="BB264" s="488"/>
      <c r="BC264" s="488"/>
      <c r="BD264" s="488"/>
      <c r="BE264" s="488"/>
      <c r="BF264" s="488"/>
      <c r="BG264" s="488"/>
    </row>
    <row r="265" spans="1:59" ht="30">
      <c r="A265" s="405">
        <f t="shared" si="39"/>
        <v>251</v>
      </c>
      <c r="B265" s="497" t="s">
        <v>155</v>
      </c>
      <c r="C265" s="498" t="s">
        <v>156</v>
      </c>
      <c r="D265" s="407" t="s">
        <v>294</v>
      </c>
      <c r="E265" s="407">
        <v>3</v>
      </c>
      <c r="F265" s="499" t="s">
        <v>156</v>
      </c>
      <c r="G265" s="409" t="s">
        <v>294</v>
      </c>
      <c r="H265" s="418">
        <v>0</v>
      </c>
      <c r="I265" s="418">
        <f>'СМР Приняты СК П7'!I265</f>
        <v>0.72099999999999997</v>
      </c>
      <c r="J265" s="410"/>
      <c r="K265" s="410" t="s">
        <v>294</v>
      </c>
      <c r="L265" s="410"/>
      <c r="M265" s="410"/>
      <c r="N265" s="410"/>
      <c r="O265" s="410"/>
      <c r="P265" s="410"/>
      <c r="Q265" s="410"/>
      <c r="R265" s="410"/>
      <c r="S265" s="410"/>
      <c r="T265" s="410"/>
      <c r="U265" s="410"/>
      <c r="V265" s="410"/>
      <c r="W265" s="410"/>
      <c r="X265" s="410"/>
      <c r="Y265" s="410"/>
      <c r="Z265" s="411">
        <f t="shared" si="40"/>
        <v>0</v>
      </c>
      <c r="AA265" s="412">
        <f t="shared" si="45"/>
        <v>0</v>
      </c>
      <c r="AB265" s="413">
        <f t="shared" si="49"/>
        <v>3</v>
      </c>
      <c r="AC265" s="414"/>
      <c r="AD265" s="706">
        <f t="shared" si="42"/>
        <v>0</v>
      </c>
      <c r="AE265" s="474">
        <f t="shared" si="43"/>
        <v>0</v>
      </c>
      <c r="AF265" s="475">
        <f t="shared" si="44"/>
        <v>0</v>
      </c>
      <c r="AG265" s="487"/>
      <c r="AH265" s="488"/>
      <c r="AI265" s="488"/>
      <c r="AJ265" s="488"/>
      <c r="AK265" s="488"/>
      <c r="AL265" s="488"/>
      <c r="AM265" s="488"/>
      <c r="AN265" s="488"/>
      <c r="AO265" s="488"/>
      <c r="AP265" s="488"/>
      <c r="AQ265" s="488"/>
      <c r="AR265" s="488"/>
      <c r="AS265" s="488"/>
      <c r="AT265" s="488"/>
      <c r="AU265" s="488"/>
      <c r="AV265" s="488"/>
      <c r="AW265" s="488"/>
      <c r="AX265" s="488"/>
      <c r="AY265" s="488"/>
      <c r="AZ265" s="488"/>
      <c r="BA265" s="488"/>
      <c r="BB265" s="488"/>
      <c r="BC265" s="488"/>
      <c r="BD265" s="488"/>
      <c r="BE265" s="488"/>
      <c r="BF265" s="488"/>
      <c r="BG265" s="488"/>
    </row>
    <row r="266" spans="1:59" ht="30">
      <c r="A266" s="405">
        <f t="shared" si="39"/>
        <v>252</v>
      </c>
      <c r="B266" s="497" t="s">
        <v>155</v>
      </c>
      <c r="C266" s="498" t="s">
        <v>156</v>
      </c>
      <c r="D266" s="407" t="s">
        <v>294</v>
      </c>
      <c r="E266" s="407">
        <v>2</v>
      </c>
      <c r="F266" s="499" t="s">
        <v>156</v>
      </c>
      <c r="G266" s="409" t="s">
        <v>294</v>
      </c>
      <c r="H266" s="418">
        <v>0</v>
      </c>
      <c r="I266" s="418">
        <f>'СМР Приняты СК П7'!I266</f>
        <v>0.72099999999999997</v>
      </c>
      <c r="J266" s="410"/>
      <c r="K266" s="410" t="s">
        <v>294</v>
      </c>
      <c r="L266" s="410"/>
      <c r="M266" s="410"/>
      <c r="N266" s="410"/>
      <c r="O266" s="410"/>
      <c r="P266" s="410"/>
      <c r="Q266" s="410"/>
      <c r="R266" s="410"/>
      <c r="S266" s="410"/>
      <c r="T266" s="410"/>
      <c r="U266" s="410"/>
      <c r="V266" s="410"/>
      <c r="W266" s="410"/>
      <c r="X266" s="410"/>
      <c r="Y266" s="410"/>
      <c r="Z266" s="411">
        <f t="shared" si="40"/>
        <v>0</v>
      </c>
      <c r="AA266" s="412">
        <f t="shared" si="45"/>
        <v>0</v>
      </c>
      <c r="AB266" s="413">
        <f t="shared" si="49"/>
        <v>2</v>
      </c>
      <c r="AC266" s="414"/>
      <c r="AD266" s="706">
        <f t="shared" si="42"/>
        <v>0</v>
      </c>
      <c r="AE266" s="474">
        <f t="shared" si="43"/>
        <v>0</v>
      </c>
      <c r="AF266" s="475">
        <f t="shared" si="44"/>
        <v>0</v>
      </c>
      <c r="AG266" s="487"/>
      <c r="AH266" s="488"/>
      <c r="AI266" s="488"/>
      <c r="AJ266" s="488"/>
      <c r="AK266" s="488"/>
      <c r="AL266" s="488"/>
      <c r="AM266" s="488"/>
      <c r="AN266" s="488"/>
      <c r="AO266" s="488"/>
      <c r="AP266" s="488"/>
      <c r="AQ266" s="488"/>
      <c r="AR266" s="488"/>
      <c r="AS266" s="488"/>
      <c r="AT266" s="488"/>
      <c r="AU266" s="488"/>
      <c r="AV266" s="488"/>
      <c r="AW266" s="488"/>
      <c r="AX266" s="488"/>
      <c r="AY266" s="488"/>
      <c r="AZ266" s="488"/>
      <c r="BA266" s="488"/>
      <c r="BB266" s="488"/>
      <c r="BC266" s="488"/>
      <c r="BD266" s="488"/>
      <c r="BE266" s="488"/>
      <c r="BF266" s="488"/>
      <c r="BG266" s="488"/>
    </row>
    <row r="267" spans="1:59">
      <c r="A267" s="405">
        <f t="shared" si="39"/>
        <v>253</v>
      </c>
      <c r="B267" s="497" t="s">
        <v>168</v>
      </c>
      <c r="C267" s="498" t="s">
        <v>169</v>
      </c>
      <c r="D267" s="407" t="s">
        <v>294</v>
      </c>
      <c r="E267" s="407">
        <v>1</v>
      </c>
      <c r="F267" s="499" t="s">
        <v>169</v>
      </c>
      <c r="G267" s="409" t="s">
        <v>294</v>
      </c>
      <c r="H267" s="418">
        <v>0</v>
      </c>
      <c r="I267" s="418">
        <f>'СМР Приняты СК П7'!I267</f>
        <v>1.4419999999999999</v>
      </c>
      <c r="J267" s="410"/>
      <c r="K267" s="410" t="s">
        <v>294</v>
      </c>
      <c r="L267" s="410"/>
      <c r="M267" s="410"/>
      <c r="N267" s="410"/>
      <c r="O267" s="410"/>
      <c r="P267" s="410"/>
      <c r="Q267" s="410"/>
      <c r="R267" s="410"/>
      <c r="S267" s="410"/>
      <c r="T267" s="410"/>
      <c r="U267" s="410"/>
      <c r="V267" s="410"/>
      <c r="W267" s="410"/>
      <c r="X267" s="410"/>
      <c r="Y267" s="410"/>
      <c r="Z267" s="411">
        <f t="shared" si="40"/>
        <v>0</v>
      </c>
      <c r="AA267" s="412">
        <f t="shared" si="45"/>
        <v>0</v>
      </c>
      <c r="AB267" s="413">
        <f t="shared" si="49"/>
        <v>1</v>
      </c>
      <c r="AC267" s="414"/>
      <c r="AD267" s="706">
        <f t="shared" si="42"/>
        <v>0</v>
      </c>
      <c r="AE267" s="474">
        <f t="shared" si="43"/>
        <v>0</v>
      </c>
      <c r="AF267" s="475">
        <f t="shared" si="44"/>
        <v>0</v>
      </c>
      <c r="AG267" s="487"/>
      <c r="AH267" s="488"/>
      <c r="AI267" s="488"/>
      <c r="AJ267" s="488"/>
      <c r="AK267" s="488"/>
      <c r="AL267" s="488"/>
      <c r="AM267" s="488"/>
      <c r="AN267" s="488"/>
      <c r="AO267" s="488"/>
      <c r="AP267" s="488"/>
      <c r="AQ267" s="488"/>
      <c r="AR267" s="488"/>
      <c r="AS267" s="488"/>
      <c r="AT267" s="488"/>
      <c r="AU267" s="488"/>
      <c r="AV267" s="488"/>
      <c r="AW267" s="488"/>
      <c r="AX267" s="488"/>
      <c r="AY267" s="488"/>
      <c r="AZ267" s="488"/>
      <c r="BA267" s="488"/>
      <c r="BB267" s="488"/>
      <c r="BC267" s="488"/>
      <c r="BD267" s="488"/>
      <c r="BE267" s="488"/>
      <c r="BF267" s="488"/>
      <c r="BG267" s="488"/>
    </row>
    <row r="268" spans="1:59" ht="45">
      <c r="A268" s="405">
        <f t="shared" si="39"/>
        <v>254</v>
      </c>
      <c r="B268" s="497" t="s">
        <v>140</v>
      </c>
      <c r="C268" s="498" t="s">
        <v>141</v>
      </c>
      <c r="D268" s="407" t="s">
        <v>291</v>
      </c>
      <c r="E268" s="407">
        <v>900</v>
      </c>
      <c r="F268" s="499" t="s">
        <v>141</v>
      </c>
      <c r="G268" s="409" t="s">
        <v>291</v>
      </c>
      <c r="H268" s="418">
        <v>0</v>
      </c>
      <c r="I268" s="418">
        <f>'СМР Приняты СК П7'!I268</f>
        <v>0.17100000000000001</v>
      </c>
      <c r="J268" s="410"/>
      <c r="K268" s="410" t="s">
        <v>291</v>
      </c>
      <c r="L268" s="410"/>
      <c r="M268" s="410"/>
      <c r="N268" s="410"/>
      <c r="O268" s="410"/>
      <c r="P268" s="410"/>
      <c r="Q268" s="410"/>
      <c r="R268" s="410"/>
      <c r="S268" s="410"/>
      <c r="T268" s="410"/>
      <c r="U268" s="410"/>
      <c r="V268" s="410"/>
      <c r="W268" s="410"/>
      <c r="X268" s="410"/>
      <c r="Y268" s="410"/>
      <c r="Z268" s="411">
        <f t="shared" si="40"/>
        <v>0</v>
      </c>
      <c r="AA268" s="412">
        <f t="shared" si="45"/>
        <v>0</v>
      </c>
      <c r="AB268" s="413">
        <f t="shared" si="49"/>
        <v>900</v>
      </c>
      <c r="AC268" s="414"/>
      <c r="AD268" s="706">
        <f t="shared" si="42"/>
        <v>0</v>
      </c>
      <c r="AE268" s="474">
        <f t="shared" si="43"/>
        <v>0</v>
      </c>
      <c r="AF268" s="475">
        <f t="shared" si="44"/>
        <v>0</v>
      </c>
      <c r="AG268" s="487"/>
      <c r="AH268" s="488"/>
      <c r="AI268" s="488"/>
      <c r="AJ268" s="488"/>
      <c r="AK268" s="488"/>
      <c r="AL268" s="488"/>
      <c r="AM268" s="488"/>
      <c r="AN268" s="488"/>
      <c r="AO268" s="488"/>
      <c r="AP268" s="488"/>
      <c r="AQ268" s="488"/>
      <c r="AR268" s="488"/>
      <c r="AS268" s="488"/>
      <c r="AT268" s="488"/>
      <c r="AU268" s="488"/>
      <c r="AV268" s="488"/>
      <c r="AW268" s="488"/>
      <c r="AX268" s="488"/>
      <c r="AY268" s="488"/>
      <c r="AZ268" s="488"/>
      <c r="BA268" s="488"/>
      <c r="BB268" s="488"/>
      <c r="BC268" s="488"/>
      <c r="BD268" s="488"/>
      <c r="BE268" s="488"/>
      <c r="BF268" s="488"/>
      <c r="BG268" s="488"/>
    </row>
    <row r="269" spans="1:59" ht="45">
      <c r="A269" s="405">
        <f t="shared" si="39"/>
        <v>255</v>
      </c>
      <c r="B269" s="497" t="s">
        <v>140</v>
      </c>
      <c r="C269" s="498" t="s">
        <v>141</v>
      </c>
      <c r="D269" s="407" t="s">
        <v>291</v>
      </c>
      <c r="E269" s="407">
        <v>750</v>
      </c>
      <c r="F269" s="499" t="s">
        <v>141</v>
      </c>
      <c r="G269" s="409" t="s">
        <v>291</v>
      </c>
      <c r="H269" s="418">
        <v>0</v>
      </c>
      <c r="I269" s="418">
        <f>'СМР Приняты СК П7'!I269</f>
        <v>0.17100000000000001</v>
      </c>
      <c r="J269" s="410"/>
      <c r="K269" s="410" t="s">
        <v>291</v>
      </c>
      <c r="L269" s="410"/>
      <c r="M269" s="410"/>
      <c r="N269" s="410"/>
      <c r="O269" s="410"/>
      <c r="P269" s="410"/>
      <c r="Q269" s="410"/>
      <c r="R269" s="410"/>
      <c r="S269" s="410"/>
      <c r="T269" s="410"/>
      <c r="U269" s="410"/>
      <c r="V269" s="410"/>
      <c r="W269" s="410"/>
      <c r="X269" s="410"/>
      <c r="Y269" s="410"/>
      <c r="Z269" s="411">
        <f t="shared" si="40"/>
        <v>0</v>
      </c>
      <c r="AA269" s="412">
        <f t="shared" si="45"/>
        <v>0</v>
      </c>
      <c r="AB269" s="413">
        <f t="shared" si="49"/>
        <v>750</v>
      </c>
      <c r="AC269" s="414"/>
      <c r="AD269" s="706">
        <f t="shared" si="42"/>
        <v>0</v>
      </c>
      <c r="AE269" s="474">
        <f t="shared" si="43"/>
        <v>0</v>
      </c>
      <c r="AF269" s="475">
        <f t="shared" si="44"/>
        <v>0</v>
      </c>
      <c r="AG269" s="487"/>
      <c r="AH269" s="488"/>
      <c r="AI269" s="488"/>
      <c r="AJ269" s="488"/>
      <c r="AK269" s="488"/>
      <c r="AL269" s="488"/>
      <c r="AM269" s="488"/>
      <c r="AN269" s="488"/>
      <c r="AO269" s="488"/>
      <c r="AP269" s="488"/>
      <c r="AQ269" s="488"/>
      <c r="AR269" s="488"/>
      <c r="AS269" s="488"/>
      <c r="AT269" s="488"/>
      <c r="AU269" s="488"/>
      <c r="AV269" s="488"/>
      <c r="AW269" s="488"/>
      <c r="AX269" s="488"/>
      <c r="AY269" s="488"/>
      <c r="AZ269" s="488"/>
      <c r="BA269" s="488"/>
      <c r="BB269" s="488"/>
      <c r="BC269" s="488"/>
      <c r="BD269" s="488"/>
      <c r="BE269" s="488"/>
      <c r="BF269" s="488"/>
      <c r="BG269" s="488"/>
    </row>
    <row r="270" spans="1:59" s="759" customFormat="1">
      <c r="A270" s="405"/>
      <c r="B270" s="497"/>
      <c r="C270" s="498"/>
      <c r="D270" s="407"/>
      <c r="E270" s="407"/>
      <c r="F270" s="752" t="s">
        <v>1191</v>
      </c>
      <c r="G270" s="409"/>
      <c r="H270" s="418"/>
      <c r="I270" s="418"/>
      <c r="J270" s="410"/>
      <c r="K270" s="410"/>
      <c r="L270" s="410"/>
      <c r="M270" s="410"/>
      <c r="N270" s="410"/>
      <c r="O270" s="410"/>
      <c r="P270" s="410"/>
      <c r="Q270" s="410"/>
      <c r="R270" s="410"/>
      <c r="S270" s="410"/>
      <c r="T270" s="410"/>
      <c r="U270" s="410"/>
      <c r="V270" s="410"/>
      <c r="W270" s="410"/>
      <c r="X270" s="410"/>
      <c r="Y270" s="410"/>
      <c r="Z270" s="411"/>
      <c r="AA270" s="412"/>
      <c r="AB270" s="413"/>
      <c r="AC270" s="414"/>
      <c r="AD270" s="706"/>
      <c r="AE270" s="474"/>
      <c r="AF270" s="475"/>
      <c r="AG270" s="487"/>
      <c r="AH270" s="488"/>
      <c r="AI270" s="488"/>
      <c r="AJ270" s="488"/>
      <c r="AK270" s="488"/>
      <c r="AL270" s="488"/>
      <c r="AM270" s="488"/>
      <c r="AN270" s="488"/>
      <c r="AO270" s="488"/>
      <c r="AP270" s="488"/>
      <c r="AQ270" s="488"/>
      <c r="AR270" s="488"/>
      <c r="AS270" s="488"/>
      <c r="AT270" s="488"/>
      <c r="AU270" s="488"/>
      <c r="AV270" s="488"/>
      <c r="AW270" s="488"/>
      <c r="AX270" s="488"/>
      <c r="AY270" s="488"/>
      <c r="AZ270" s="488"/>
      <c r="BA270" s="488"/>
      <c r="BB270" s="488"/>
      <c r="BC270" s="488"/>
      <c r="BD270" s="488"/>
      <c r="BE270" s="488"/>
      <c r="BF270" s="488"/>
      <c r="BG270" s="488"/>
    </row>
    <row r="271" spans="1:59" s="158" customFormat="1">
      <c r="A271" s="447">
        <f>A269+1</f>
        <v>256</v>
      </c>
      <c r="B271" s="501"/>
      <c r="C271" s="502" t="s">
        <v>423</v>
      </c>
      <c r="D271" s="423"/>
      <c r="E271" s="423"/>
      <c r="F271" s="504" t="s">
        <v>423</v>
      </c>
      <c r="G271" s="448"/>
      <c r="H271" s="449"/>
      <c r="I271" s="449"/>
      <c r="J271" s="449"/>
      <c r="K271" s="449"/>
      <c r="L271" s="449"/>
      <c r="M271" s="449"/>
      <c r="N271" s="449"/>
      <c r="O271" s="449"/>
      <c r="P271" s="449"/>
      <c r="Q271" s="449"/>
      <c r="R271" s="449"/>
      <c r="S271" s="449"/>
      <c r="T271" s="449"/>
      <c r="U271" s="449"/>
      <c r="V271" s="449"/>
      <c r="W271" s="449"/>
      <c r="X271" s="449"/>
      <c r="Y271" s="449"/>
      <c r="Z271" s="450"/>
      <c r="AA271" s="451"/>
      <c r="AB271" s="448"/>
      <c r="AC271" s="452"/>
      <c r="AD271" s="714"/>
      <c r="AE271" s="480"/>
      <c r="AF271" s="481"/>
      <c r="AG271" s="493"/>
      <c r="AH271" s="494"/>
      <c r="AI271" s="494"/>
      <c r="AJ271" s="494"/>
      <c r="AK271" s="494"/>
      <c r="AL271" s="494"/>
      <c r="AM271" s="494"/>
      <c r="AN271" s="494"/>
      <c r="AO271" s="494"/>
      <c r="AP271" s="494"/>
      <c r="AQ271" s="494"/>
      <c r="AR271" s="494"/>
      <c r="AS271" s="494"/>
      <c r="AT271" s="494"/>
      <c r="AU271" s="494"/>
      <c r="AV271" s="494"/>
      <c r="AW271" s="494"/>
      <c r="AX271" s="494"/>
      <c r="AY271" s="494"/>
      <c r="AZ271" s="494"/>
      <c r="BA271" s="494"/>
      <c r="BB271" s="494"/>
      <c r="BC271" s="494"/>
      <c r="BD271" s="494"/>
      <c r="BE271" s="494"/>
      <c r="BF271" s="494"/>
      <c r="BG271" s="494"/>
    </row>
    <row r="272" spans="1:59" ht="30">
      <c r="A272" s="405">
        <f t="shared" si="39"/>
        <v>257</v>
      </c>
      <c r="B272" s="497"/>
      <c r="C272" s="498"/>
      <c r="D272" s="407"/>
      <c r="E272" s="407"/>
      <c r="F272" s="500" t="s">
        <v>336</v>
      </c>
      <c r="G272" s="417" t="s">
        <v>294</v>
      </c>
      <c r="H272" s="418">
        <v>17</v>
      </c>
      <c r="I272" s="418">
        <f>'СМР Приняты СК П7'!I272</f>
        <v>4.13</v>
      </c>
      <c r="J272" s="418" t="s">
        <v>802</v>
      </c>
      <c r="K272" s="418" t="s">
        <v>294</v>
      </c>
      <c r="L272" s="418"/>
      <c r="M272" s="410"/>
      <c r="N272" s="410"/>
      <c r="O272" s="410"/>
      <c r="P272" s="410"/>
      <c r="Q272" s="410"/>
      <c r="R272" s="410"/>
      <c r="S272" s="410"/>
      <c r="T272" s="410"/>
      <c r="U272" s="410"/>
      <c r="V272" s="410"/>
      <c r="W272" s="410"/>
      <c r="X272" s="410"/>
      <c r="Y272" s="410"/>
      <c r="Z272" s="419">
        <f t="shared" si="40"/>
        <v>0</v>
      </c>
      <c r="AA272" s="420">
        <f t="shared" ref="AA272:AA303" si="50">H272-Z272</f>
        <v>17</v>
      </c>
      <c r="AB272" s="413">
        <f t="shared" ref="AB272:AB303" si="51">E272-Z272</f>
        <v>0</v>
      </c>
      <c r="AC272" s="414"/>
      <c r="AD272" s="706">
        <f t="shared" si="42"/>
        <v>0</v>
      </c>
      <c r="AE272" s="474">
        <f t="shared" si="43"/>
        <v>0</v>
      </c>
      <c r="AF272" s="475">
        <f t="shared" si="44"/>
        <v>0</v>
      </c>
      <c r="AG272" s="487"/>
      <c r="AH272" s="488"/>
      <c r="AI272" s="488"/>
      <c r="AJ272" s="488"/>
      <c r="AK272" s="488"/>
      <c r="AL272" s="488"/>
      <c r="AM272" s="488"/>
      <c r="AN272" s="488"/>
      <c r="AO272" s="488"/>
      <c r="AP272" s="488"/>
      <c r="AQ272" s="488"/>
      <c r="AR272" s="488"/>
      <c r="AS272" s="488"/>
      <c r="AT272" s="488"/>
      <c r="AU272" s="488"/>
      <c r="AV272" s="488"/>
      <c r="AW272" s="488"/>
      <c r="AX272" s="488"/>
      <c r="AY272" s="488"/>
      <c r="AZ272" s="488"/>
      <c r="BA272" s="488"/>
      <c r="BB272" s="488"/>
      <c r="BC272" s="488"/>
      <c r="BD272" s="488"/>
      <c r="BE272" s="488"/>
      <c r="BF272" s="488"/>
      <c r="BG272" s="488"/>
    </row>
    <row r="273" spans="1:59">
      <c r="A273" s="405">
        <f t="shared" si="39"/>
        <v>258</v>
      </c>
      <c r="B273" s="497"/>
      <c r="C273" s="498"/>
      <c r="D273" s="407"/>
      <c r="E273" s="407"/>
      <c r="F273" s="500" t="s">
        <v>803</v>
      </c>
      <c r="G273" s="417" t="s">
        <v>294</v>
      </c>
      <c r="H273" s="418">
        <v>17</v>
      </c>
      <c r="I273" s="418">
        <f>'СМР Приняты СК П7'!I273</f>
        <v>0.25600000000000001</v>
      </c>
      <c r="J273" s="418" t="s">
        <v>804</v>
      </c>
      <c r="K273" s="418" t="s">
        <v>294</v>
      </c>
      <c r="L273" s="418">
        <v>17</v>
      </c>
      <c r="M273" s="410"/>
      <c r="N273" s="410"/>
      <c r="O273" s="410"/>
      <c r="P273" s="410"/>
      <c r="Q273" s="410"/>
      <c r="R273" s="410"/>
      <c r="S273" s="410"/>
      <c r="T273" s="410"/>
      <c r="U273" s="410"/>
      <c r="V273" s="410"/>
      <c r="W273" s="410"/>
      <c r="X273" s="410"/>
      <c r="Y273" s="410"/>
      <c r="Z273" s="419">
        <f t="shared" si="40"/>
        <v>0</v>
      </c>
      <c r="AA273" s="420">
        <f t="shared" si="50"/>
        <v>17</v>
      </c>
      <c r="AB273" s="413">
        <f t="shared" si="51"/>
        <v>0</v>
      </c>
      <c r="AC273" s="414"/>
      <c r="AD273" s="706">
        <f t="shared" si="42"/>
        <v>0</v>
      </c>
      <c r="AE273" s="474">
        <f t="shared" si="43"/>
        <v>0</v>
      </c>
      <c r="AF273" s="475">
        <f t="shared" si="44"/>
        <v>0</v>
      </c>
      <c r="AG273" s="487"/>
      <c r="AH273" s="488"/>
      <c r="AI273" s="488"/>
      <c r="AJ273" s="488"/>
      <c r="AK273" s="488"/>
      <c r="AL273" s="488"/>
      <c r="AM273" s="488"/>
      <c r="AN273" s="488"/>
      <c r="AO273" s="488"/>
      <c r="AP273" s="488"/>
      <c r="AQ273" s="488"/>
      <c r="AR273" s="488"/>
      <c r="AS273" s="488"/>
      <c r="AT273" s="488"/>
      <c r="AU273" s="488"/>
      <c r="AV273" s="488"/>
      <c r="AW273" s="488"/>
      <c r="AX273" s="488"/>
      <c r="AY273" s="488"/>
      <c r="AZ273" s="488"/>
      <c r="BA273" s="488"/>
      <c r="BB273" s="488"/>
      <c r="BC273" s="488"/>
      <c r="BD273" s="488"/>
      <c r="BE273" s="488"/>
      <c r="BF273" s="488"/>
      <c r="BG273" s="488"/>
    </row>
    <row r="274" spans="1:59" ht="45">
      <c r="A274" s="405">
        <f t="shared" ref="A274:A338" si="52">A273+1</f>
        <v>259</v>
      </c>
      <c r="B274" s="497"/>
      <c r="C274" s="498"/>
      <c r="D274" s="407"/>
      <c r="E274" s="407"/>
      <c r="F274" s="500" t="s">
        <v>177</v>
      </c>
      <c r="G274" s="417" t="s">
        <v>294</v>
      </c>
      <c r="H274" s="418">
        <v>17</v>
      </c>
      <c r="I274" s="418">
        <f>'СМР Приняты СК П7'!I274</f>
        <v>0.7</v>
      </c>
      <c r="J274" s="418" t="s">
        <v>805</v>
      </c>
      <c r="K274" s="418" t="s">
        <v>294</v>
      </c>
      <c r="L274" s="418">
        <v>17</v>
      </c>
      <c r="M274" s="410"/>
      <c r="N274" s="410"/>
      <c r="O274" s="410"/>
      <c r="P274" s="410"/>
      <c r="Q274" s="410"/>
      <c r="R274" s="410"/>
      <c r="S274" s="410"/>
      <c r="T274" s="410"/>
      <c r="U274" s="410"/>
      <c r="V274" s="410"/>
      <c r="W274" s="410"/>
      <c r="X274" s="410"/>
      <c r="Y274" s="410"/>
      <c r="Z274" s="419">
        <f t="shared" si="40"/>
        <v>0</v>
      </c>
      <c r="AA274" s="420">
        <f t="shared" si="50"/>
        <v>17</v>
      </c>
      <c r="AB274" s="413">
        <f t="shared" si="51"/>
        <v>0</v>
      </c>
      <c r="AC274" s="414"/>
      <c r="AD274" s="706">
        <f t="shared" ref="AD274:AD338" si="53">AE274*I274</f>
        <v>0</v>
      </c>
      <c r="AE274" s="474">
        <f t="shared" ref="AE274:AE338" si="54">SUM(AG274:BG274)</f>
        <v>0</v>
      </c>
      <c r="AF274" s="475">
        <f t="shared" ref="AF274:AF338" si="55">Z274-AE274</f>
        <v>0</v>
      </c>
      <c r="AG274" s="487"/>
      <c r="AH274" s="488"/>
      <c r="AI274" s="488"/>
      <c r="AJ274" s="488"/>
      <c r="AK274" s="488"/>
      <c r="AL274" s="488"/>
      <c r="AM274" s="488"/>
      <c r="AN274" s="488"/>
      <c r="AO274" s="488"/>
      <c r="AP274" s="488"/>
      <c r="AQ274" s="488"/>
      <c r="AR274" s="488"/>
      <c r="AS274" s="488"/>
      <c r="AT274" s="488"/>
      <c r="AU274" s="488"/>
      <c r="AV274" s="488"/>
      <c r="AW274" s="488"/>
      <c r="AX274" s="488"/>
      <c r="AY274" s="488"/>
      <c r="AZ274" s="488"/>
      <c r="BA274" s="488"/>
      <c r="BB274" s="488"/>
      <c r="BC274" s="488"/>
      <c r="BD274" s="488"/>
      <c r="BE274" s="488"/>
      <c r="BF274" s="488"/>
      <c r="BG274" s="488"/>
    </row>
    <row r="275" spans="1:59">
      <c r="A275" s="405">
        <f t="shared" si="52"/>
        <v>260</v>
      </c>
      <c r="B275" s="497"/>
      <c r="C275" s="498"/>
      <c r="D275" s="407"/>
      <c r="E275" s="407"/>
      <c r="F275" s="500" t="s">
        <v>806</v>
      </c>
      <c r="G275" s="417" t="s">
        <v>294</v>
      </c>
      <c r="H275" s="418">
        <v>17</v>
      </c>
      <c r="I275" s="418">
        <f>'СМР Приняты СК П7'!I275</f>
        <v>0.25600000000000001</v>
      </c>
      <c r="J275" s="418" t="s">
        <v>807</v>
      </c>
      <c r="K275" s="418" t="s">
        <v>294</v>
      </c>
      <c r="L275" s="418">
        <v>17</v>
      </c>
      <c r="M275" s="410"/>
      <c r="N275" s="410"/>
      <c r="O275" s="410"/>
      <c r="P275" s="410"/>
      <c r="Q275" s="410"/>
      <c r="R275" s="410"/>
      <c r="S275" s="410"/>
      <c r="T275" s="410"/>
      <c r="U275" s="410"/>
      <c r="V275" s="410"/>
      <c r="W275" s="410"/>
      <c r="X275" s="410"/>
      <c r="Y275" s="410"/>
      <c r="Z275" s="419">
        <f t="shared" si="40"/>
        <v>0</v>
      </c>
      <c r="AA275" s="420">
        <f t="shared" si="50"/>
        <v>17</v>
      </c>
      <c r="AB275" s="413">
        <f t="shared" si="51"/>
        <v>0</v>
      </c>
      <c r="AC275" s="414"/>
      <c r="AD275" s="706">
        <f t="shared" si="53"/>
        <v>0</v>
      </c>
      <c r="AE275" s="474">
        <f t="shared" si="54"/>
        <v>0</v>
      </c>
      <c r="AF275" s="475">
        <f t="shared" si="55"/>
        <v>0</v>
      </c>
      <c r="AG275" s="487"/>
      <c r="AH275" s="488"/>
      <c r="AI275" s="488"/>
      <c r="AJ275" s="488"/>
      <c r="AK275" s="488"/>
      <c r="AL275" s="488"/>
      <c r="AM275" s="488"/>
      <c r="AN275" s="488"/>
      <c r="AO275" s="488"/>
      <c r="AP275" s="488"/>
      <c r="AQ275" s="488"/>
      <c r="AR275" s="488"/>
      <c r="AS275" s="488"/>
      <c r="AT275" s="488"/>
      <c r="AU275" s="488"/>
      <c r="AV275" s="488"/>
      <c r="AW275" s="488"/>
      <c r="AX275" s="488"/>
      <c r="AY275" s="488"/>
      <c r="AZ275" s="488"/>
      <c r="BA275" s="488"/>
      <c r="BB275" s="488"/>
      <c r="BC275" s="488"/>
      <c r="BD275" s="488"/>
      <c r="BE275" s="488"/>
      <c r="BF275" s="488"/>
      <c r="BG275" s="488"/>
    </row>
    <row r="276" spans="1:59" collapsed="1">
      <c r="A276" s="405">
        <f t="shared" si="52"/>
        <v>261</v>
      </c>
      <c r="B276" s="497"/>
      <c r="C276" s="498"/>
      <c r="D276" s="407"/>
      <c r="E276" s="407"/>
      <c r="F276" s="500" t="s">
        <v>615</v>
      </c>
      <c r="G276" s="417" t="s">
        <v>294</v>
      </c>
      <c r="H276" s="418">
        <v>20</v>
      </c>
      <c r="I276" s="418">
        <f>'СМР Приняты СК П7'!I276</f>
        <v>0.13200000000000001</v>
      </c>
      <c r="J276" s="418" t="s">
        <v>808</v>
      </c>
      <c r="K276" s="418" t="s">
        <v>294</v>
      </c>
      <c r="L276" s="418">
        <v>17</v>
      </c>
      <c r="M276" s="410"/>
      <c r="N276" s="410"/>
      <c r="O276" s="410"/>
      <c r="P276" s="410"/>
      <c r="Q276" s="410"/>
      <c r="R276" s="410"/>
      <c r="S276" s="410"/>
      <c r="T276" s="410"/>
      <c r="U276" s="410"/>
      <c r="V276" s="410"/>
      <c r="W276" s="410"/>
      <c r="X276" s="410"/>
      <c r="Y276" s="410"/>
      <c r="Z276" s="419">
        <f t="shared" ref="Z276:Z340" si="56">SUM(M276:Y276)</f>
        <v>0</v>
      </c>
      <c r="AA276" s="420">
        <f t="shared" si="50"/>
        <v>20</v>
      </c>
      <c r="AB276" s="413">
        <f t="shared" si="51"/>
        <v>0</v>
      </c>
      <c r="AC276" s="414"/>
      <c r="AD276" s="706">
        <f t="shared" si="53"/>
        <v>0</v>
      </c>
      <c r="AE276" s="474">
        <f t="shared" si="54"/>
        <v>0</v>
      </c>
      <c r="AF276" s="475">
        <f t="shared" si="55"/>
        <v>0</v>
      </c>
      <c r="AG276" s="487"/>
      <c r="AH276" s="488"/>
      <c r="AI276" s="488"/>
      <c r="AJ276" s="488"/>
      <c r="AK276" s="488"/>
      <c r="AL276" s="488"/>
      <c r="AM276" s="488"/>
      <c r="AN276" s="488"/>
      <c r="AO276" s="488"/>
      <c r="AP276" s="488"/>
      <c r="AQ276" s="488"/>
      <c r="AR276" s="488"/>
      <c r="AS276" s="488"/>
      <c r="AT276" s="488"/>
      <c r="AU276" s="488"/>
      <c r="AV276" s="488"/>
      <c r="AW276" s="488"/>
      <c r="AX276" s="488"/>
      <c r="AY276" s="488"/>
      <c r="AZ276" s="488"/>
      <c r="BA276" s="488"/>
      <c r="BB276" s="488"/>
      <c r="BC276" s="488"/>
      <c r="BD276" s="488"/>
      <c r="BE276" s="488"/>
      <c r="BF276" s="488"/>
      <c r="BG276" s="488"/>
    </row>
    <row r="277" spans="1:59" hidden="1" outlineLevel="1">
      <c r="A277" s="405">
        <f t="shared" si="52"/>
        <v>262</v>
      </c>
      <c r="B277" s="497"/>
      <c r="C277" s="498"/>
      <c r="D277" s="407"/>
      <c r="E277" s="407"/>
      <c r="F277" s="500"/>
      <c r="G277" s="417"/>
      <c r="H277" s="418"/>
      <c r="I277" s="418">
        <f>'СМР Приняты СК П7'!I277</f>
        <v>0</v>
      </c>
      <c r="J277" s="418" t="s">
        <v>809</v>
      </c>
      <c r="K277" s="418" t="s">
        <v>294</v>
      </c>
      <c r="L277" s="418">
        <v>10</v>
      </c>
      <c r="M277" s="410"/>
      <c r="N277" s="410"/>
      <c r="O277" s="410"/>
      <c r="P277" s="410"/>
      <c r="Q277" s="410"/>
      <c r="R277" s="410"/>
      <c r="S277" s="410"/>
      <c r="T277" s="410"/>
      <c r="U277" s="410"/>
      <c r="V277" s="410"/>
      <c r="W277" s="410"/>
      <c r="X277" s="410"/>
      <c r="Y277" s="410"/>
      <c r="Z277" s="419">
        <f t="shared" si="56"/>
        <v>0</v>
      </c>
      <c r="AA277" s="420">
        <f t="shared" si="50"/>
        <v>0</v>
      </c>
      <c r="AB277" s="413">
        <f t="shared" si="51"/>
        <v>0</v>
      </c>
      <c r="AC277" s="414"/>
      <c r="AD277" s="706">
        <f t="shared" si="53"/>
        <v>0</v>
      </c>
      <c r="AE277" s="474">
        <f t="shared" si="54"/>
        <v>0</v>
      </c>
      <c r="AF277" s="475">
        <f t="shared" si="55"/>
        <v>0</v>
      </c>
      <c r="AG277" s="487"/>
      <c r="AH277" s="488"/>
      <c r="AI277" s="488"/>
      <c r="AJ277" s="488"/>
      <c r="AK277" s="488"/>
      <c r="AL277" s="488"/>
      <c r="AM277" s="488"/>
      <c r="AN277" s="488"/>
      <c r="AO277" s="488"/>
      <c r="AP277" s="488"/>
      <c r="AQ277" s="488"/>
      <c r="AR277" s="488"/>
      <c r="AS277" s="488"/>
      <c r="AT277" s="488"/>
      <c r="AU277" s="488"/>
      <c r="AV277" s="488"/>
      <c r="AW277" s="488"/>
      <c r="AX277" s="488"/>
      <c r="AY277" s="488"/>
      <c r="AZ277" s="488"/>
      <c r="BA277" s="488"/>
      <c r="BB277" s="488"/>
      <c r="BC277" s="488"/>
      <c r="BD277" s="488"/>
      <c r="BE277" s="488"/>
      <c r="BF277" s="488"/>
      <c r="BG277" s="488"/>
    </row>
    <row r="278" spans="1:59">
      <c r="A278" s="405">
        <f t="shared" si="52"/>
        <v>263</v>
      </c>
      <c r="B278" s="497"/>
      <c r="C278" s="498"/>
      <c r="D278" s="407"/>
      <c r="E278" s="407"/>
      <c r="F278" s="500" t="s">
        <v>810</v>
      </c>
      <c r="G278" s="417" t="s">
        <v>294</v>
      </c>
      <c r="H278" s="418">
        <v>14</v>
      </c>
      <c r="I278" s="418">
        <f>'СМР Приняты СК П7'!I278</f>
        <v>0.84</v>
      </c>
      <c r="J278" s="418" t="s">
        <v>618</v>
      </c>
      <c r="K278" s="418" t="s">
        <v>294</v>
      </c>
      <c r="L278" s="418">
        <v>10</v>
      </c>
      <c r="M278" s="410"/>
      <c r="N278" s="410"/>
      <c r="O278" s="410"/>
      <c r="P278" s="410"/>
      <c r="Q278" s="410"/>
      <c r="R278" s="410"/>
      <c r="S278" s="410"/>
      <c r="T278" s="410"/>
      <c r="U278" s="410"/>
      <c r="V278" s="410"/>
      <c r="W278" s="410"/>
      <c r="X278" s="410"/>
      <c r="Y278" s="410"/>
      <c r="Z278" s="419">
        <f t="shared" si="56"/>
        <v>0</v>
      </c>
      <c r="AA278" s="420">
        <f t="shared" si="50"/>
        <v>14</v>
      </c>
      <c r="AB278" s="413">
        <f t="shared" si="51"/>
        <v>0</v>
      </c>
      <c r="AC278" s="414"/>
      <c r="AD278" s="706">
        <f t="shared" si="53"/>
        <v>0</v>
      </c>
      <c r="AE278" s="474">
        <f t="shared" si="54"/>
        <v>0</v>
      </c>
      <c r="AF278" s="475">
        <f t="shared" si="55"/>
        <v>0</v>
      </c>
      <c r="AG278" s="487"/>
      <c r="AH278" s="488"/>
      <c r="AI278" s="488"/>
      <c r="AJ278" s="488"/>
      <c r="AK278" s="488"/>
      <c r="AL278" s="488"/>
      <c r="AM278" s="488"/>
      <c r="AN278" s="488"/>
      <c r="AO278" s="488"/>
      <c r="AP278" s="488"/>
      <c r="AQ278" s="488"/>
      <c r="AR278" s="488"/>
      <c r="AS278" s="488"/>
      <c r="AT278" s="488"/>
      <c r="AU278" s="488"/>
      <c r="AV278" s="488"/>
      <c r="AW278" s="488"/>
      <c r="AX278" s="488"/>
      <c r="AY278" s="488"/>
      <c r="AZ278" s="488"/>
      <c r="BA278" s="488"/>
      <c r="BB278" s="488"/>
      <c r="BC278" s="488"/>
      <c r="BD278" s="488"/>
      <c r="BE278" s="488"/>
      <c r="BF278" s="488"/>
      <c r="BG278" s="488"/>
    </row>
    <row r="279" spans="1:59" ht="45">
      <c r="A279" s="405">
        <f t="shared" si="52"/>
        <v>264</v>
      </c>
      <c r="B279" s="497"/>
      <c r="C279" s="498"/>
      <c r="D279" s="407"/>
      <c r="E279" s="407"/>
      <c r="F279" s="500" t="s">
        <v>169</v>
      </c>
      <c r="G279" s="417" t="s">
        <v>294</v>
      </c>
      <c r="H279" s="418">
        <v>1</v>
      </c>
      <c r="I279" s="418">
        <f>'СМР Приняты СК П7'!I279</f>
        <v>1.4419999999999999</v>
      </c>
      <c r="J279" s="418" t="s">
        <v>619</v>
      </c>
      <c r="K279" s="418" t="s">
        <v>294</v>
      </c>
      <c r="L279" s="418">
        <v>14</v>
      </c>
      <c r="M279" s="410"/>
      <c r="N279" s="410"/>
      <c r="O279" s="410"/>
      <c r="P279" s="410"/>
      <c r="Q279" s="410"/>
      <c r="R279" s="410"/>
      <c r="S279" s="410"/>
      <c r="T279" s="410"/>
      <c r="U279" s="410"/>
      <c r="V279" s="410"/>
      <c r="W279" s="410"/>
      <c r="X279" s="410"/>
      <c r="Y279" s="410"/>
      <c r="Z279" s="419">
        <f t="shared" si="56"/>
        <v>0</v>
      </c>
      <c r="AA279" s="420">
        <f t="shared" si="50"/>
        <v>1</v>
      </c>
      <c r="AB279" s="413">
        <f t="shared" si="51"/>
        <v>0</v>
      </c>
      <c r="AC279" s="414"/>
      <c r="AD279" s="706">
        <f t="shared" si="53"/>
        <v>0</v>
      </c>
      <c r="AE279" s="474">
        <f t="shared" si="54"/>
        <v>0</v>
      </c>
      <c r="AF279" s="475">
        <f t="shared" si="55"/>
        <v>0</v>
      </c>
      <c r="AG279" s="487"/>
      <c r="AH279" s="488"/>
      <c r="AI279" s="488"/>
      <c r="AJ279" s="488"/>
      <c r="AK279" s="488"/>
      <c r="AL279" s="488"/>
      <c r="AM279" s="488"/>
      <c r="AN279" s="488"/>
      <c r="AO279" s="488"/>
      <c r="AP279" s="488"/>
      <c r="AQ279" s="488"/>
      <c r="AR279" s="488"/>
      <c r="AS279" s="488"/>
      <c r="AT279" s="488"/>
      <c r="AU279" s="488"/>
      <c r="AV279" s="488"/>
      <c r="AW279" s="488"/>
      <c r="AX279" s="488"/>
      <c r="AY279" s="488"/>
      <c r="AZ279" s="488"/>
      <c r="BA279" s="488"/>
      <c r="BB279" s="488"/>
      <c r="BC279" s="488"/>
      <c r="BD279" s="488"/>
      <c r="BE279" s="488"/>
      <c r="BF279" s="488"/>
      <c r="BG279" s="488"/>
    </row>
    <row r="280" spans="1:59" ht="30">
      <c r="A280" s="405">
        <f t="shared" si="52"/>
        <v>265</v>
      </c>
      <c r="B280" s="497"/>
      <c r="C280" s="498"/>
      <c r="D280" s="407"/>
      <c r="E280" s="407"/>
      <c r="F280" s="500" t="s">
        <v>156</v>
      </c>
      <c r="G280" s="417" t="s">
        <v>586</v>
      </c>
      <c r="H280" s="418">
        <v>1</v>
      </c>
      <c r="I280" s="418">
        <f>'СМР Приняты СК П7'!I280</f>
        <v>0.72099999999999997</v>
      </c>
      <c r="J280" s="418" t="s">
        <v>811</v>
      </c>
      <c r="K280" s="418" t="s">
        <v>586</v>
      </c>
      <c r="L280" s="418">
        <v>1</v>
      </c>
      <c r="M280" s="410"/>
      <c r="N280" s="410"/>
      <c r="O280" s="410"/>
      <c r="P280" s="410"/>
      <c r="Q280" s="410"/>
      <c r="R280" s="410"/>
      <c r="S280" s="410"/>
      <c r="T280" s="410"/>
      <c r="U280" s="410"/>
      <c r="V280" s="410"/>
      <c r="W280" s="410"/>
      <c r="X280" s="410"/>
      <c r="Y280" s="410"/>
      <c r="Z280" s="419">
        <f t="shared" si="56"/>
        <v>0</v>
      </c>
      <c r="AA280" s="420">
        <f t="shared" si="50"/>
        <v>1</v>
      </c>
      <c r="AB280" s="413">
        <f t="shared" si="51"/>
        <v>0</v>
      </c>
      <c r="AC280" s="414"/>
      <c r="AD280" s="706">
        <f t="shared" si="53"/>
        <v>0</v>
      </c>
      <c r="AE280" s="474">
        <f t="shared" si="54"/>
        <v>0</v>
      </c>
      <c r="AF280" s="475">
        <f t="shared" si="55"/>
        <v>0</v>
      </c>
      <c r="AG280" s="487"/>
      <c r="AH280" s="488"/>
      <c r="AI280" s="488"/>
      <c r="AJ280" s="488"/>
      <c r="AK280" s="488"/>
      <c r="AL280" s="488"/>
      <c r="AM280" s="488"/>
      <c r="AN280" s="488"/>
      <c r="AO280" s="488"/>
      <c r="AP280" s="488"/>
      <c r="AQ280" s="488"/>
      <c r="AR280" s="488"/>
      <c r="AS280" s="488"/>
      <c r="AT280" s="488"/>
      <c r="AU280" s="488"/>
      <c r="AV280" s="488"/>
      <c r="AW280" s="488"/>
      <c r="AX280" s="488"/>
      <c r="AY280" s="488"/>
      <c r="AZ280" s="488"/>
      <c r="BA280" s="488"/>
      <c r="BB280" s="488"/>
      <c r="BC280" s="488"/>
      <c r="BD280" s="488"/>
      <c r="BE280" s="488"/>
      <c r="BF280" s="488"/>
      <c r="BG280" s="488"/>
    </row>
    <row r="281" spans="1:59">
      <c r="A281" s="405">
        <f t="shared" si="52"/>
        <v>266</v>
      </c>
      <c r="B281" s="497"/>
      <c r="C281" s="498"/>
      <c r="D281" s="407"/>
      <c r="E281" s="407"/>
      <c r="F281" s="500" t="s">
        <v>812</v>
      </c>
      <c r="G281" s="417" t="s">
        <v>294</v>
      </c>
      <c r="H281" s="418">
        <v>1</v>
      </c>
      <c r="I281" s="418">
        <f>'СМР Приняты СК П7'!I281</f>
        <v>0.84</v>
      </c>
      <c r="J281" s="418" t="s">
        <v>620</v>
      </c>
      <c r="K281" s="418" t="s">
        <v>294</v>
      </c>
      <c r="L281" s="418">
        <v>1</v>
      </c>
      <c r="M281" s="410"/>
      <c r="N281" s="410"/>
      <c r="O281" s="410"/>
      <c r="P281" s="410"/>
      <c r="Q281" s="410"/>
      <c r="R281" s="410"/>
      <c r="S281" s="410"/>
      <c r="T281" s="410"/>
      <c r="U281" s="410"/>
      <c r="V281" s="410"/>
      <c r="W281" s="410"/>
      <c r="X281" s="410"/>
      <c r="Y281" s="410"/>
      <c r="Z281" s="419">
        <f t="shared" si="56"/>
        <v>0</v>
      </c>
      <c r="AA281" s="420">
        <f t="shared" si="50"/>
        <v>1</v>
      </c>
      <c r="AB281" s="413">
        <f t="shared" si="51"/>
        <v>0</v>
      </c>
      <c r="AC281" s="414"/>
      <c r="AD281" s="706">
        <f t="shared" si="53"/>
        <v>0</v>
      </c>
      <c r="AE281" s="474">
        <f t="shared" si="54"/>
        <v>0</v>
      </c>
      <c r="AF281" s="475">
        <f t="shared" si="55"/>
        <v>0</v>
      </c>
      <c r="AG281" s="487"/>
      <c r="AH281" s="488"/>
      <c r="AI281" s="488"/>
      <c r="AJ281" s="488"/>
      <c r="AK281" s="488"/>
      <c r="AL281" s="488"/>
      <c r="AM281" s="488"/>
      <c r="AN281" s="488"/>
      <c r="AO281" s="488"/>
      <c r="AP281" s="488"/>
      <c r="AQ281" s="488"/>
      <c r="AR281" s="488"/>
      <c r="AS281" s="488"/>
      <c r="AT281" s="488"/>
      <c r="AU281" s="488"/>
      <c r="AV281" s="488"/>
      <c r="AW281" s="488"/>
      <c r="AX281" s="488"/>
      <c r="AY281" s="488"/>
      <c r="AZ281" s="488"/>
      <c r="BA281" s="488"/>
      <c r="BB281" s="488"/>
      <c r="BC281" s="488"/>
      <c r="BD281" s="488"/>
      <c r="BE281" s="488"/>
      <c r="BF281" s="488"/>
      <c r="BG281" s="488"/>
    </row>
    <row r="282" spans="1:59">
      <c r="A282" s="405">
        <f t="shared" si="52"/>
        <v>267</v>
      </c>
      <c r="B282" s="497"/>
      <c r="C282" s="498"/>
      <c r="D282" s="407"/>
      <c r="E282" s="407"/>
      <c r="F282" s="500" t="s">
        <v>204</v>
      </c>
      <c r="G282" s="417" t="s">
        <v>294</v>
      </c>
      <c r="H282" s="418">
        <v>4</v>
      </c>
      <c r="I282" s="418">
        <f>'СМР Приняты СК П7'!I282</f>
        <v>23.1</v>
      </c>
      <c r="J282" s="418" t="s">
        <v>813</v>
      </c>
      <c r="K282" s="418" t="s">
        <v>294</v>
      </c>
      <c r="L282" s="418">
        <v>1</v>
      </c>
      <c r="M282" s="410"/>
      <c r="N282" s="410"/>
      <c r="O282" s="410"/>
      <c r="P282" s="410"/>
      <c r="Q282" s="410"/>
      <c r="R282" s="410"/>
      <c r="S282" s="410"/>
      <c r="T282" s="410"/>
      <c r="U282" s="410"/>
      <c r="V282" s="410"/>
      <c r="W282" s="410"/>
      <c r="X282" s="410"/>
      <c r="Y282" s="410"/>
      <c r="Z282" s="419">
        <f t="shared" si="56"/>
        <v>0</v>
      </c>
      <c r="AA282" s="420">
        <f t="shared" si="50"/>
        <v>4</v>
      </c>
      <c r="AB282" s="413">
        <f t="shared" si="51"/>
        <v>0</v>
      </c>
      <c r="AC282" s="414"/>
      <c r="AD282" s="706">
        <f t="shared" si="53"/>
        <v>0</v>
      </c>
      <c r="AE282" s="474">
        <f t="shared" si="54"/>
        <v>0</v>
      </c>
      <c r="AF282" s="475">
        <f t="shared" si="55"/>
        <v>0</v>
      </c>
      <c r="AG282" s="487"/>
      <c r="AH282" s="488"/>
      <c r="AI282" s="488"/>
      <c r="AJ282" s="488"/>
      <c r="AK282" s="488"/>
      <c r="AL282" s="488"/>
      <c r="AM282" s="488"/>
      <c r="AN282" s="488"/>
      <c r="AO282" s="488"/>
      <c r="AP282" s="488"/>
      <c r="AQ282" s="488"/>
      <c r="AR282" s="488"/>
      <c r="AS282" s="488"/>
      <c r="AT282" s="488"/>
      <c r="AU282" s="488"/>
      <c r="AV282" s="488"/>
      <c r="AW282" s="488"/>
      <c r="AX282" s="488"/>
      <c r="AY282" s="488"/>
      <c r="AZ282" s="488"/>
      <c r="BA282" s="488"/>
      <c r="BB282" s="488"/>
      <c r="BC282" s="488"/>
      <c r="BD282" s="488"/>
      <c r="BE282" s="488"/>
      <c r="BF282" s="488"/>
      <c r="BG282" s="488"/>
    </row>
    <row r="283" spans="1:59" ht="30">
      <c r="A283" s="405">
        <f t="shared" si="52"/>
        <v>268</v>
      </c>
      <c r="B283" s="497"/>
      <c r="C283" s="498"/>
      <c r="D283" s="407"/>
      <c r="E283" s="407"/>
      <c r="F283" s="500" t="s">
        <v>156</v>
      </c>
      <c r="G283" s="417" t="s">
        <v>294</v>
      </c>
      <c r="H283" s="418">
        <v>4</v>
      </c>
      <c r="I283" s="418">
        <f>'СМР Приняты СК П7'!I283</f>
        <v>0.72099999999999997</v>
      </c>
      <c r="J283" s="418" t="s">
        <v>621</v>
      </c>
      <c r="K283" s="418" t="s">
        <v>294</v>
      </c>
      <c r="L283" s="418">
        <v>4</v>
      </c>
      <c r="M283" s="410"/>
      <c r="N283" s="410"/>
      <c r="O283" s="410"/>
      <c r="P283" s="410"/>
      <c r="Q283" s="410"/>
      <c r="R283" s="410"/>
      <c r="S283" s="410"/>
      <c r="T283" s="410"/>
      <c r="U283" s="410"/>
      <c r="V283" s="410"/>
      <c r="W283" s="410"/>
      <c r="X283" s="410"/>
      <c r="Y283" s="410"/>
      <c r="Z283" s="419">
        <f t="shared" si="56"/>
        <v>0</v>
      </c>
      <c r="AA283" s="420">
        <f t="shared" si="50"/>
        <v>4</v>
      </c>
      <c r="AB283" s="413">
        <f t="shared" si="51"/>
        <v>0</v>
      </c>
      <c r="AC283" s="414"/>
      <c r="AD283" s="706">
        <f t="shared" si="53"/>
        <v>0</v>
      </c>
      <c r="AE283" s="474">
        <f t="shared" si="54"/>
        <v>0</v>
      </c>
      <c r="AF283" s="475">
        <f t="shared" si="55"/>
        <v>0</v>
      </c>
      <c r="AG283" s="487"/>
      <c r="AH283" s="488"/>
      <c r="AI283" s="488"/>
      <c r="AJ283" s="488"/>
      <c r="AK283" s="488"/>
      <c r="AL283" s="488"/>
      <c r="AM283" s="488"/>
      <c r="AN283" s="488"/>
      <c r="AO283" s="488"/>
      <c r="AP283" s="488"/>
      <c r="AQ283" s="488"/>
      <c r="AR283" s="488"/>
      <c r="AS283" s="488"/>
      <c r="AT283" s="488"/>
      <c r="AU283" s="488"/>
      <c r="AV283" s="488"/>
      <c r="AW283" s="488"/>
      <c r="AX283" s="488"/>
      <c r="AY283" s="488"/>
      <c r="AZ283" s="488"/>
      <c r="BA283" s="488"/>
      <c r="BB283" s="488"/>
      <c r="BC283" s="488"/>
      <c r="BD283" s="488"/>
      <c r="BE283" s="488"/>
      <c r="BF283" s="488"/>
      <c r="BG283" s="488"/>
    </row>
    <row r="284" spans="1:59" ht="30">
      <c r="A284" s="405">
        <f t="shared" si="52"/>
        <v>269</v>
      </c>
      <c r="B284" s="497"/>
      <c r="C284" s="498"/>
      <c r="D284" s="407"/>
      <c r="E284" s="407"/>
      <c r="F284" s="500" t="s">
        <v>121</v>
      </c>
      <c r="G284" s="417" t="s">
        <v>294</v>
      </c>
      <c r="H284" s="418">
        <v>8</v>
      </c>
      <c r="I284" s="418">
        <f>'СМР Приняты СК П7'!I284</f>
        <v>0.55400000000000005</v>
      </c>
      <c r="J284" s="418" t="s">
        <v>814</v>
      </c>
      <c r="K284" s="418" t="s">
        <v>294</v>
      </c>
      <c r="L284" s="418">
        <v>4</v>
      </c>
      <c r="M284" s="410"/>
      <c r="N284" s="410"/>
      <c r="O284" s="410"/>
      <c r="P284" s="410"/>
      <c r="Q284" s="410"/>
      <c r="R284" s="410"/>
      <c r="S284" s="410"/>
      <c r="T284" s="410"/>
      <c r="U284" s="410"/>
      <c r="V284" s="410"/>
      <c r="W284" s="410"/>
      <c r="X284" s="410"/>
      <c r="Y284" s="410"/>
      <c r="Z284" s="419">
        <f t="shared" si="56"/>
        <v>0</v>
      </c>
      <c r="AA284" s="420">
        <f t="shared" si="50"/>
        <v>8</v>
      </c>
      <c r="AB284" s="413">
        <f t="shared" si="51"/>
        <v>0</v>
      </c>
      <c r="AC284" s="414"/>
      <c r="AD284" s="706">
        <f t="shared" si="53"/>
        <v>0</v>
      </c>
      <c r="AE284" s="474">
        <f t="shared" si="54"/>
        <v>0</v>
      </c>
      <c r="AF284" s="475">
        <f t="shared" si="55"/>
        <v>0</v>
      </c>
      <c r="AG284" s="487"/>
      <c r="AH284" s="488"/>
      <c r="AI284" s="488"/>
      <c r="AJ284" s="488"/>
      <c r="AK284" s="488"/>
      <c r="AL284" s="488"/>
      <c r="AM284" s="488"/>
      <c r="AN284" s="488"/>
      <c r="AO284" s="488"/>
      <c r="AP284" s="488"/>
      <c r="AQ284" s="488"/>
      <c r="AR284" s="488"/>
      <c r="AS284" s="488"/>
      <c r="AT284" s="488"/>
      <c r="AU284" s="488"/>
      <c r="AV284" s="488"/>
      <c r="AW284" s="488"/>
      <c r="AX284" s="488"/>
      <c r="AY284" s="488"/>
      <c r="AZ284" s="488"/>
      <c r="BA284" s="488"/>
      <c r="BB284" s="488"/>
      <c r="BC284" s="488"/>
      <c r="BD284" s="488"/>
      <c r="BE284" s="488"/>
      <c r="BF284" s="488"/>
      <c r="BG284" s="488"/>
    </row>
    <row r="285" spans="1:59">
      <c r="A285" s="405">
        <f t="shared" si="52"/>
        <v>270</v>
      </c>
      <c r="B285" s="497"/>
      <c r="C285" s="498"/>
      <c r="D285" s="407"/>
      <c r="E285" s="407"/>
      <c r="F285" s="500" t="s">
        <v>105</v>
      </c>
      <c r="G285" s="417" t="s">
        <v>294</v>
      </c>
      <c r="H285" s="418">
        <v>4</v>
      </c>
      <c r="I285" s="418">
        <f>'СМР Приняты СК П7'!I285</f>
        <v>0.20399999999999999</v>
      </c>
      <c r="J285" s="418" t="s">
        <v>622</v>
      </c>
      <c r="K285" s="418" t="s">
        <v>294</v>
      </c>
      <c r="L285" s="418">
        <v>8</v>
      </c>
      <c r="M285" s="410"/>
      <c r="N285" s="410"/>
      <c r="O285" s="410"/>
      <c r="P285" s="410"/>
      <c r="Q285" s="410"/>
      <c r="R285" s="410"/>
      <c r="S285" s="410"/>
      <c r="T285" s="410"/>
      <c r="U285" s="410"/>
      <c r="V285" s="410"/>
      <c r="W285" s="410"/>
      <c r="X285" s="410"/>
      <c r="Y285" s="410"/>
      <c r="Z285" s="419">
        <f t="shared" si="56"/>
        <v>0</v>
      </c>
      <c r="AA285" s="420">
        <f t="shared" si="50"/>
        <v>4</v>
      </c>
      <c r="AB285" s="413">
        <f t="shared" si="51"/>
        <v>0</v>
      </c>
      <c r="AC285" s="414"/>
      <c r="AD285" s="706">
        <f t="shared" si="53"/>
        <v>0</v>
      </c>
      <c r="AE285" s="474">
        <f t="shared" si="54"/>
        <v>0</v>
      </c>
      <c r="AF285" s="475">
        <f t="shared" si="55"/>
        <v>0</v>
      </c>
      <c r="AG285" s="487"/>
      <c r="AH285" s="488"/>
      <c r="AI285" s="488"/>
      <c r="AJ285" s="488"/>
      <c r="AK285" s="488"/>
      <c r="AL285" s="488"/>
      <c r="AM285" s="488"/>
      <c r="AN285" s="488"/>
      <c r="AO285" s="488"/>
      <c r="AP285" s="488"/>
      <c r="AQ285" s="488"/>
      <c r="AR285" s="488"/>
      <c r="AS285" s="488"/>
      <c r="AT285" s="488"/>
      <c r="AU285" s="488"/>
      <c r="AV285" s="488"/>
      <c r="AW285" s="488"/>
      <c r="AX285" s="488"/>
      <c r="AY285" s="488"/>
      <c r="AZ285" s="488"/>
      <c r="BA285" s="488"/>
      <c r="BB285" s="488"/>
      <c r="BC285" s="488"/>
      <c r="BD285" s="488"/>
      <c r="BE285" s="488"/>
      <c r="BF285" s="488"/>
      <c r="BG285" s="488"/>
    </row>
    <row r="286" spans="1:59" ht="30">
      <c r="A286" s="405">
        <f t="shared" si="52"/>
        <v>271</v>
      </c>
      <c r="B286" s="497"/>
      <c r="C286" s="498"/>
      <c r="D286" s="407"/>
      <c r="E286" s="407"/>
      <c r="F286" s="500" t="s">
        <v>128</v>
      </c>
      <c r="G286" s="417" t="s">
        <v>294</v>
      </c>
      <c r="H286" s="418">
        <v>4</v>
      </c>
      <c r="I286" s="418">
        <f>'СМР Приняты СК П7'!I286</f>
        <v>6.51</v>
      </c>
      <c r="J286" s="418" t="s">
        <v>815</v>
      </c>
      <c r="K286" s="418" t="s">
        <v>294</v>
      </c>
      <c r="L286" s="418">
        <v>4</v>
      </c>
      <c r="M286" s="410"/>
      <c r="N286" s="410"/>
      <c r="O286" s="410"/>
      <c r="P286" s="410"/>
      <c r="Q286" s="410"/>
      <c r="R286" s="410"/>
      <c r="S286" s="410"/>
      <c r="T286" s="410"/>
      <c r="U286" s="410"/>
      <c r="V286" s="410"/>
      <c r="W286" s="410"/>
      <c r="X286" s="410"/>
      <c r="Y286" s="410"/>
      <c r="Z286" s="419">
        <f t="shared" si="56"/>
        <v>0</v>
      </c>
      <c r="AA286" s="420">
        <f t="shared" si="50"/>
        <v>4</v>
      </c>
      <c r="AB286" s="413">
        <f t="shared" si="51"/>
        <v>0</v>
      </c>
      <c r="AC286" s="414"/>
      <c r="AD286" s="706">
        <f t="shared" si="53"/>
        <v>0</v>
      </c>
      <c r="AE286" s="474">
        <f t="shared" si="54"/>
        <v>0</v>
      </c>
      <c r="AF286" s="475">
        <f t="shared" si="55"/>
        <v>0</v>
      </c>
      <c r="AG286" s="487"/>
      <c r="AH286" s="488"/>
      <c r="AI286" s="488"/>
      <c r="AJ286" s="488"/>
      <c r="AK286" s="488"/>
      <c r="AL286" s="488"/>
      <c r="AM286" s="488"/>
      <c r="AN286" s="488"/>
      <c r="AO286" s="488"/>
      <c r="AP286" s="488"/>
      <c r="AQ286" s="488"/>
      <c r="AR286" s="488"/>
      <c r="AS286" s="488"/>
      <c r="AT286" s="488"/>
      <c r="AU286" s="488"/>
      <c r="AV286" s="488"/>
      <c r="AW286" s="488"/>
      <c r="AX286" s="488"/>
      <c r="AY286" s="488"/>
      <c r="AZ286" s="488"/>
      <c r="BA286" s="488"/>
      <c r="BB286" s="488"/>
      <c r="BC286" s="488"/>
      <c r="BD286" s="488"/>
      <c r="BE286" s="488"/>
      <c r="BF286" s="488"/>
      <c r="BG286" s="488"/>
    </row>
    <row r="287" spans="1:59" ht="30">
      <c r="A287" s="405">
        <f t="shared" si="52"/>
        <v>272</v>
      </c>
      <c r="B287" s="497"/>
      <c r="C287" s="498"/>
      <c r="D287" s="407"/>
      <c r="E287" s="407"/>
      <c r="F287" s="500" t="s">
        <v>128</v>
      </c>
      <c r="G287" s="417" t="s">
        <v>294</v>
      </c>
      <c r="H287" s="418">
        <v>4</v>
      </c>
      <c r="I287" s="418">
        <f>'СМР Приняты СК П7'!I287</f>
        <v>0</v>
      </c>
      <c r="J287" s="418" t="s">
        <v>816</v>
      </c>
      <c r="K287" s="418" t="s">
        <v>294</v>
      </c>
      <c r="L287" s="418">
        <v>4</v>
      </c>
      <c r="M287" s="410"/>
      <c r="N287" s="410"/>
      <c r="O287" s="410"/>
      <c r="P287" s="410"/>
      <c r="Q287" s="410"/>
      <c r="R287" s="410"/>
      <c r="S287" s="410"/>
      <c r="T287" s="410"/>
      <c r="U287" s="410"/>
      <c r="V287" s="410"/>
      <c r="W287" s="410"/>
      <c r="X287" s="410"/>
      <c r="Y287" s="410"/>
      <c r="Z287" s="419">
        <f t="shared" si="56"/>
        <v>0</v>
      </c>
      <c r="AA287" s="420">
        <f t="shared" si="50"/>
        <v>4</v>
      </c>
      <c r="AB287" s="413">
        <f t="shared" si="51"/>
        <v>0</v>
      </c>
      <c r="AC287" s="414"/>
      <c r="AD287" s="706">
        <f t="shared" si="53"/>
        <v>0</v>
      </c>
      <c r="AE287" s="474">
        <f t="shared" si="54"/>
        <v>0</v>
      </c>
      <c r="AF287" s="475">
        <f t="shared" si="55"/>
        <v>0</v>
      </c>
      <c r="AG287" s="487"/>
      <c r="AH287" s="488"/>
      <c r="AI287" s="488"/>
      <c r="AJ287" s="488"/>
      <c r="AK287" s="488"/>
      <c r="AL287" s="488"/>
      <c r="AM287" s="488"/>
      <c r="AN287" s="488"/>
      <c r="AO287" s="488"/>
      <c r="AP287" s="488"/>
      <c r="AQ287" s="488"/>
      <c r="AR287" s="488"/>
      <c r="AS287" s="488"/>
      <c r="AT287" s="488"/>
      <c r="AU287" s="488"/>
      <c r="AV287" s="488"/>
      <c r="AW287" s="488"/>
      <c r="AX287" s="488"/>
      <c r="AY287" s="488"/>
      <c r="AZ287" s="488"/>
      <c r="BA287" s="488"/>
      <c r="BB287" s="488"/>
      <c r="BC287" s="488"/>
      <c r="BD287" s="488"/>
      <c r="BE287" s="488"/>
      <c r="BF287" s="488"/>
      <c r="BG287" s="488"/>
    </row>
    <row r="288" spans="1:59" ht="30">
      <c r="A288" s="405">
        <f t="shared" si="52"/>
        <v>273</v>
      </c>
      <c r="B288" s="497"/>
      <c r="C288" s="498"/>
      <c r="D288" s="407"/>
      <c r="E288" s="407"/>
      <c r="F288" s="500" t="s">
        <v>156</v>
      </c>
      <c r="G288" s="417" t="s">
        <v>294</v>
      </c>
      <c r="H288" s="418">
        <v>4</v>
      </c>
      <c r="I288" s="418">
        <f>'СМР Приняты СК П7'!I288</f>
        <v>0.72099999999999997</v>
      </c>
      <c r="J288" s="418" t="s">
        <v>817</v>
      </c>
      <c r="K288" s="418" t="s">
        <v>294</v>
      </c>
      <c r="L288" s="418">
        <v>4</v>
      </c>
      <c r="M288" s="410"/>
      <c r="N288" s="410"/>
      <c r="O288" s="410"/>
      <c r="P288" s="410"/>
      <c r="Q288" s="410"/>
      <c r="R288" s="410"/>
      <c r="S288" s="410"/>
      <c r="T288" s="410"/>
      <c r="U288" s="410"/>
      <c r="V288" s="410"/>
      <c r="W288" s="410"/>
      <c r="X288" s="410"/>
      <c r="Y288" s="410"/>
      <c r="Z288" s="419">
        <f t="shared" si="56"/>
        <v>0</v>
      </c>
      <c r="AA288" s="420">
        <f t="shared" si="50"/>
        <v>4</v>
      </c>
      <c r="AB288" s="413">
        <f t="shared" si="51"/>
        <v>0</v>
      </c>
      <c r="AC288" s="414"/>
      <c r="AD288" s="706">
        <f t="shared" si="53"/>
        <v>0</v>
      </c>
      <c r="AE288" s="474">
        <f t="shared" si="54"/>
        <v>0</v>
      </c>
      <c r="AF288" s="475">
        <f t="shared" si="55"/>
        <v>0</v>
      </c>
      <c r="AG288" s="487"/>
      <c r="AH288" s="488"/>
      <c r="AI288" s="488"/>
      <c r="AJ288" s="488"/>
      <c r="AK288" s="488"/>
      <c r="AL288" s="488"/>
      <c r="AM288" s="488"/>
      <c r="AN288" s="488"/>
      <c r="AO288" s="488"/>
      <c r="AP288" s="488"/>
      <c r="AQ288" s="488"/>
      <c r="AR288" s="488"/>
      <c r="AS288" s="488"/>
      <c r="AT288" s="488"/>
      <c r="AU288" s="488"/>
      <c r="AV288" s="488"/>
      <c r="AW288" s="488"/>
      <c r="AX288" s="488"/>
      <c r="AY288" s="488"/>
      <c r="AZ288" s="488"/>
      <c r="BA288" s="488"/>
      <c r="BB288" s="488"/>
      <c r="BC288" s="488"/>
      <c r="BD288" s="488"/>
      <c r="BE288" s="488"/>
      <c r="BF288" s="488"/>
      <c r="BG288" s="488"/>
    </row>
    <row r="289" spans="1:59" s="190" customFormat="1" ht="30">
      <c r="A289" s="453">
        <f t="shared" si="52"/>
        <v>274</v>
      </c>
      <c r="B289" s="497"/>
      <c r="C289" s="498"/>
      <c r="D289" s="407"/>
      <c r="E289" s="407"/>
      <c r="F289" s="498" t="s">
        <v>243</v>
      </c>
      <c r="G289" s="407" t="s">
        <v>294</v>
      </c>
      <c r="H289" s="430">
        <v>1</v>
      </c>
      <c r="I289" s="430">
        <f>'СМР Приняты СК П7'!I289</f>
        <v>2.1</v>
      </c>
      <c r="J289" s="430"/>
      <c r="K289" s="430"/>
      <c r="L289" s="430">
        <v>4</v>
      </c>
      <c r="M289" s="430"/>
      <c r="N289" s="430"/>
      <c r="O289" s="430"/>
      <c r="P289" s="430"/>
      <c r="Q289" s="430"/>
      <c r="R289" s="430"/>
      <c r="S289" s="430"/>
      <c r="T289" s="430"/>
      <c r="U289" s="430"/>
      <c r="V289" s="430"/>
      <c r="W289" s="430"/>
      <c r="X289" s="430"/>
      <c r="Y289" s="430"/>
      <c r="Z289" s="440">
        <f t="shared" si="56"/>
        <v>0</v>
      </c>
      <c r="AA289" s="441">
        <f t="shared" si="50"/>
        <v>1</v>
      </c>
      <c r="AB289" s="413">
        <f t="shared" si="51"/>
        <v>0</v>
      </c>
      <c r="AC289" s="442"/>
      <c r="AD289" s="711">
        <f t="shared" si="53"/>
        <v>0</v>
      </c>
      <c r="AE289" s="474">
        <f t="shared" si="54"/>
        <v>0</v>
      </c>
      <c r="AF289" s="482">
        <f t="shared" si="55"/>
        <v>0</v>
      </c>
      <c r="AG289" s="495"/>
      <c r="AH289" s="496"/>
      <c r="AI289" s="496"/>
      <c r="AJ289" s="496"/>
      <c r="AK289" s="496"/>
      <c r="AL289" s="496"/>
      <c r="AM289" s="496"/>
      <c r="AN289" s="496"/>
      <c r="AO289" s="496"/>
      <c r="AP289" s="496"/>
      <c r="AQ289" s="496"/>
      <c r="AR289" s="496"/>
      <c r="AS289" s="496"/>
      <c r="AT289" s="496"/>
      <c r="AU289" s="496"/>
      <c r="AV289" s="496"/>
      <c r="AW289" s="496"/>
      <c r="AX289" s="496"/>
      <c r="AY289" s="496"/>
      <c r="AZ289" s="496"/>
      <c r="BA289" s="496"/>
      <c r="BB289" s="496"/>
      <c r="BC289" s="496"/>
      <c r="BD289" s="496"/>
      <c r="BE289" s="496"/>
      <c r="BF289" s="496"/>
      <c r="BG289" s="496"/>
    </row>
    <row r="290" spans="1:59" s="190" customFormat="1" ht="45">
      <c r="A290" s="453">
        <f t="shared" si="52"/>
        <v>275</v>
      </c>
      <c r="B290" s="497"/>
      <c r="C290" s="498"/>
      <c r="D290" s="407"/>
      <c r="E290" s="407"/>
      <c r="F290" s="498" t="s">
        <v>245</v>
      </c>
      <c r="G290" s="407" t="s">
        <v>294</v>
      </c>
      <c r="H290" s="430">
        <v>21</v>
      </c>
      <c r="I290" s="430">
        <f>'СМР Приняты СК П7'!I290</f>
        <v>7</v>
      </c>
      <c r="J290" s="430"/>
      <c r="K290" s="430"/>
      <c r="L290" s="430"/>
      <c r="M290" s="430"/>
      <c r="N290" s="430"/>
      <c r="O290" s="430"/>
      <c r="P290" s="430"/>
      <c r="Q290" s="430"/>
      <c r="R290" s="430"/>
      <c r="S290" s="430"/>
      <c r="T290" s="430"/>
      <c r="U290" s="430"/>
      <c r="V290" s="430"/>
      <c r="W290" s="430"/>
      <c r="X290" s="430"/>
      <c r="Y290" s="430"/>
      <c r="Z290" s="440">
        <f t="shared" si="56"/>
        <v>0</v>
      </c>
      <c r="AA290" s="441">
        <f t="shared" si="50"/>
        <v>21</v>
      </c>
      <c r="AB290" s="413">
        <f t="shared" si="51"/>
        <v>0</v>
      </c>
      <c r="AC290" s="442"/>
      <c r="AD290" s="711">
        <f t="shared" si="53"/>
        <v>0</v>
      </c>
      <c r="AE290" s="474">
        <f t="shared" si="54"/>
        <v>0</v>
      </c>
      <c r="AF290" s="482">
        <f t="shared" si="55"/>
        <v>0</v>
      </c>
      <c r="AG290" s="495"/>
      <c r="AH290" s="496"/>
      <c r="AI290" s="496"/>
      <c r="AJ290" s="496"/>
      <c r="AK290" s="496"/>
      <c r="AL290" s="496"/>
      <c r="AM290" s="496"/>
      <c r="AN290" s="496"/>
      <c r="AO290" s="496"/>
      <c r="AP290" s="496"/>
      <c r="AQ290" s="496"/>
      <c r="AR290" s="496"/>
      <c r="AS290" s="496"/>
      <c r="AT290" s="496"/>
      <c r="AU290" s="496"/>
      <c r="AV290" s="496"/>
      <c r="AW290" s="496"/>
      <c r="AX290" s="496"/>
      <c r="AY290" s="496"/>
      <c r="AZ290" s="496"/>
      <c r="BA290" s="496"/>
      <c r="BB290" s="496"/>
      <c r="BC290" s="496"/>
      <c r="BD290" s="496"/>
      <c r="BE290" s="496"/>
      <c r="BF290" s="496"/>
      <c r="BG290" s="496"/>
    </row>
    <row r="291" spans="1:59" s="190" customFormat="1" ht="30">
      <c r="A291" s="453">
        <f t="shared" si="52"/>
        <v>276</v>
      </c>
      <c r="B291" s="497"/>
      <c r="C291" s="498"/>
      <c r="D291" s="407"/>
      <c r="E291" s="407"/>
      <c r="F291" s="498" t="s">
        <v>247</v>
      </c>
      <c r="G291" s="407" t="s">
        <v>294</v>
      </c>
      <c r="H291" s="430">
        <v>1</v>
      </c>
      <c r="I291" s="430">
        <f>'СМР Приняты СК П7'!I291</f>
        <v>7</v>
      </c>
      <c r="J291" s="430"/>
      <c r="K291" s="430"/>
      <c r="L291" s="430"/>
      <c r="M291" s="430"/>
      <c r="N291" s="430"/>
      <c r="O291" s="430"/>
      <c r="P291" s="430"/>
      <c r="Q291" s="430"/>
      <c r="R291" s="430"/>
      <c r="S291" s="430"/>
      <c r="T291" s="430"/>
      <c r="U291" s="430"/>
      <c r="V291" s="430"/>
      <c r="W291" s="430"/>
      <c r="X291" s="430"/>
      <c r="Y291" s="430"/>
      <c r="Z291" s="440">
        <f t="shared" si="56"/>
        <v>0</v>
      </c>
      <c r="AA291" s="441">
        <f t="shared" si="50"/>
        <v>1</v>
      </c>
      <c r="AB291" s="413">
        <f t="shared" si="51"/>
        <v>0</v>
      </c>
      <c r="AC291" s="442"/>
      <c r="AD291" s="711">
        <f t="shared" si="53"/>
        <v>0</v>
      </c>
      <c r="AE291" s="474">
        <f t="shared" si="54"/>
        <v>0</v>
      </c>
      <c r="AF291" s="482">
        <f t="shared" si="55"/>
        <v>0</v>
      </c>
      <c r="AG291" s="495"/>
      <c r="AH291" s="496"/>
      <c r="AI291" s="496"/>
      <c r="AJ291" s="496"/>
      <c r="AK291" s="496"/>
      <c r="AL291" s="496"/>
      <c r="AM291" s="496"/>
      <c r="AN291" s="496"/>
      <c r="AO291" s="496"/>
      <c r="AP291" s="496"/>
      <c r="AQ291" s="496"/>
      <c r="AR291" s="496"/>
      <c r="AS291" s="496"/>
      <c r="AT291" s="496"/>
      <c r="AU291" s="496"/>
      <c r="AV291" s="496"/>
      <c r="AW291" s="496"/>
      <c r="AX291" s="496"/>
      <c r="AY291" s="496"/>
      <c r="AZ291" s="496"/>
      <c r="BA291" s="496"/>
      <c r="BB291" s="496"/>
      <c r="BC291" s="496"/>
      <c r="BD291" s="496"/>
      <c r="BE291" s="496"/>
      <c r="BF291" s="496"/>
      <c r="BG291" s="496"/>
    </row>
    <row r="292" spans="1:59" s="190" customFormat="1" ht="60">
      <c r="A292" s="453">
        <f t="shared" si="52"/>
        <v>277</v>
      </c>
      <c r="B292" s="497"/>
      <c r="C292" s="498"/>
      <c r="D292" s="407"/>
      <c r="E292" s="407"/>
      <c r="F292" s="498" t="s">
        <v>251</v>
      </c>
      <c r="G292" s="407" t="s">
        <v>294</v>
      </c>
      <c r="H292" s="430">
        <v>1</v>
      </c>
      <c r="I292" s="430">
        <f>'СМР Приняты СК П7'!I292</f>
        <v>14</v>
      </c>
      <c r="J292" s="430"/>
      <c r="K292" s="430"/>
      <c r="L292" s="430"/>
      <c r="M292" s="430"/>
      <c r="N292" s="430"/>
      <c r="O292" s="430"/>
      <c r="P292" s="430"/>
      <c r="Q292" s="430"/>
      <c r="R292" s="430"/>
      <c r="S292" s="430"/>
      <c r="T292" s="430"/>
      <c r="U292" s="430"/>
      <c r="V292" s="430"/>
      <c r="W292" s="430"/>
      <c r="X292" s="430"/>
      <c r="Y292" s="430"/>
      <c r="Z292" s="440">
        <f t="shared" si="56"/>
        <v>0</v>
      </c>
      <c r="AA292" s="441">
        <f t="shared" si="50"/>
        <v>1</v>
      </c>
      <c r="AB292" s="413">
        <f t="shared" si="51"/>
        <v>0</v>
      </c>
      <c r="AC292" s="442"/>
      <c r="AD292" s="711">
        <f t="shared" si="53"/>
        <v>0</v>
      </c>
      <c r="AE292" s="474">
        <f t="shared" si="54"/>
        <v>0</v>
      </c>
      <c r="AF292" s="482">
        <f t="shared" si="55"/>
        <v>0</v>
      </c>
      <c r="AG292" s="495"/>
      <c r="AH292" s="496"/>
      <c r="AI292" s="496"/>
      <c r="AJ292" s="496"/>
      <c r="AK292" s="496"/>
      <c r="AL292" s="496"/>
      <c r="AM292" s="496"/>
      <c r="AN292" s="496"/>
      <c r="AO292" s="496"/>
      <c r="AP292" s="496"/>
      <c r="AQ292" s="496"/>
      <c r="AR292" s="496"/>
      <c r="AS292" s="496"/>
      <c r="AT292" s="496"/>
      <c r="AU292" s="496"/>
      <c r="AV292" s="496"/>
      <c r="AW292" s="496"/>
      <c r="AX292" s="496"/>
      <c r="AY292" s="496"/>
      <c r="AZ292" s="496"/>
      <c r="BA292" s="496"/>
      <c r="BB292" s="496"/>
      <c r="BC292" s="496"/>
      <c r="BD292" s="496"/>
      <c r="BE292" s="496"/>
      <c r="BF292" s="496"/>
      <c r="BG292" s="496"/>
    </row>
    <row r="293" spans="1:59" s="190" customFormat="1" ht="30">
      <c r="A293" s="453">
        <f t="shared" si="52"/>
        <v>278</v>
      </c>
      <c r="B293" s="497"/>
      <c r="C293" s="498"/>
      <c r="D293" s="407"/>
      <c r="E293" s="407"/>
      <c r="F293" s="498" t="s">
        <v>253</v>
      </c>
      <c r="G293" s="407" t="s">
        <v>294</v>
      </c>
      <c r="H293" s="430">
        <v>1</v>
      </c>
      <c r="I293" s="430">
        <f>'СМР Приняты СК П7'!I293</f>
        <v>14</v>
      </c>
      <c r="J293" s="430"/>
      <c r="K293" s="430"/>
      <c r="L293" s="430"/>
      <c r="M293" s="430"/>
      <c r="N293" s="430"/>
      <c r="O293" s="430"/>
      <c r="P293" s="430"/>
      <c r="Q293" s="430"/>
      <c r="R293" s="430"/>
      <c r="S293" s="430"/>
      <c r="T293" s="430"/>
      <c r="U293" s="430"/>
      <c r="V293" s="430"/>
      <c r="W293" s="430"/>
      <c r="X293" s="430"/>
      <c r="Y293" s="430"/>
      <c r="Z293" s="440">
        <f t="shared" si="56"/>
        <v>0</v>
      </c>
      <c r="AA293" s="441">
        <f t="shared" si="50"/>
        <v>1</v>
      </c>
      <c r="AB293" s="413">
        <f t="shared" si="51"/>
        <v>0</v>
      </c>
      <c r="AC293" s="442"/>
      <c r="AD293" s="711">
        <f t="shared" si="53"/>
        <v>0</v>
      </c>
      <c r="AE293" s="474">
        <f t="shared" si="54"/>
        <v>0</v>
      </c>
      <c r="AF293" s="482">
        <f t="shared" si="55"/>
        <v>0</v>
      </c>
      <c r="AG293" s="495"/>
      <c r="AH293" s="496"/>
      <c r="AI293" s="496"/>
      <c r="AJ293" s="496"/>
      <c r="AK293" s="496"/>
      <c r="AL293" s="496"/>
      <c r="AM293" s="496"/>
      <c r="AN293" s="496"/>
      <c r="AO293" s="496"/>
      <c r="AP293" s="496"/>
      <c r="AQ293" s="496"/>
      <c r="AR293" s="496"/>
      <c r="AS293" s="496"/>
      <c r="AT293" s="496"/>
      <c r="AU293" s="496"/>
      <c r="AV293" s="496"/>
      <c r="AW293" s="496"/>
      <c r="AX293" s="496"/>
      <c r="AY293" s="496"/>
      <c r="AZ293" s="496"/>
      <c r="BA293" s="496"/>
      <c r="BB293" s="496"/>
      <c r="BC293" s="496"/>
      <c r="BD293" s="496"/>
      <c r="BE293" s="496"/>
      <c r="BF293" s="496"/>
      <c r="BG293" s="496"/>
    </row>
    <row r="294" spans="1:59" s="190" customFormat="1" ht="45">
      <c r="A294" s="453">
        <f t="shared" si="52"/>
        <v>279</v>
      </c>
      <c r="B294" s="497"/>
      <c r="C294" s="498"/>
      <c r="D294" s="407"/>
      <c r="E294" s="407"/>
      <c r="F294" s="498" t="s">
        <v>181</v>
      </c>
      <c r="G294" s="407" t="s">
        <v>616</v>
      </c>
      <c r="H294" s="430">
        <v>900</v>
      </c>
      <c r="I294" s="430">
        <f>'СМР Приняты СК П7'!I294</f>
        <v>0.13200000000000001</v>
      </c>
      <c r="J294" s="418" t="s">
        <v>629</v>
      </c>
      <c r="K294" s="418" t="s">
        <v>616</v>
      </c>
      <c r="L294" s="418"/>
      <c r="M294" s="430"/>
      <c r="N294" s="430"/>
      <c r="O294" s="430"/>
      <c r="P294" s="430"/>
      <c r="Q294" s="430"/>
      <c r="R294" s="430"/>
      <c r="S294" s="430"/>
      <c r="T294" s="430"/>
      <c r="U294" s="430"/>
      <c r="V294" s="430"/>
      <c r="W294" s="430"/>
      <c r="X294" s="430"/>
      <c r="Y294" s="430"/>
      <c r="Z294" s="440">
        <f t="shared" si="56"/>
        <v>0</v>
      </c>
      <c r="AA294" s="441">
        <f t="shared" si="50"/>
        <v>900</v>
      </c>
      <c r="AB294" s="413">
        <f t="shared" si="51"/>
        <v>0</v>
      </c>
      <c r="AC294" s="442"/>
      <c r="AD294" s="711">
        <f t="shared" si="53"/>
        <v>0</v>
      </c>
      <c r="AE294" s="474">
        <f t="shared" si="54"/>
        <v>0</v>
      </c>
      <c r="AF294" s="482">
        <f t="shared" si="55"/>
        <v>0</v>
      </c>
      <c r="AG294" s="495"/>
      <c r="AH294" s="496"/>
      <c r="AI294" s="496"/>
      <c r="AJ294" s="496"/>
      <c r="AK294" s="496"/>
      <c r="AL294" s="496"/>
      <c r="AM294" s="496"/>
      <c r="AN294" s="496"/>
      <c r="AO294" s="496"/>
      <c r="AP294" s="496"/>
      <c r="AQ294" s="496"/>
      <c r="AR294" s="496"/>
      <c r="AS294" s="496"/>
      <c r="AT294" s="496"/>
      <c r="AU294" s="496"/>
      <c r="AV294" s="496"/>
      <c r="AW294" s="496"/>
      <c r="AX294" s="496"/>
      <c r="AY294" s="496"/>
      <c r="AZ294" s="496"/>
      <c r="BA294" s="496"/>
      <c r="BB294" s="496"/>
      <c r="BC294" s="496"/>
      <c r="BD294" s="496"/>
      <c r="BE294" s="496"/>
      <c r="BF294" s="496"/>
      <c r="BG294" s="496"/>
    </row>
    <row r="295" spans="1:59" ht="30">
      <c r="A295" s="405">
        <f t="shared" si="52"/>
        <v>280</v>
      </c>
      <c r="B295" s="497"/>
      <c r="C295" s="498"/>
      <c r="D295" s="407"/>
      <c r="E295" s="407"/>
      <c r="F295" s="500" t="s">
        <v>818</v>
      </c>
      <c r="G295" s="417" t="s">
        <v>616</v>
      </c>
      <c r="H295" s="418">
        <v>750</v>
      </c>
      <c r="I295" s="418">
        <f>'СМР Приняты СК П7'!I295</f>
        <v>0.17100000000000001</v>
      </c>
      <c r="J295" s="418" t="s">
        <v>819</v>
      </c>
      <c r="K295" s="418" t="s">
        <v>616</v>
      </c>
      <c r="L295" s="418">
        <v>900</v>
      </c>
      <c r="M295" s="410"/>
      <c r="N295" s="410"/>
      <c r="O295" s="410"/>
      <c r="P295" s="410"/>
      <c r="Q295" s="410"/>
      <c r="R295" s="410"/>
      <c r="S295" s="410"/>
      <c r="T295" s="410"/>
      <c r="U295" s="410"/>
      <c r="V295" s="410"/>
      <c r="W295" s="410"/>
      <c r="X295" s="410"/>
      <c r="Y295" s="410"/>
      <c r="Z295" s="419">
        <f t="shared" si="56"/>
        <v>0</v>
      </c>
      <c r="AA295" s="420">
        <f t="shared" si="50"/>
        <v>750</v>
      </c>
      <c r="AB295" s="413">
        <f t="shared" si="51"/>
        <v>0</v>
      </c>
      <c r="AC295" s="414"/>
      <c r="AD295" s="706">
        <f t="shared" si="53"/>
        <v>0</v>
      </c>
      <c r="AE295" s="474">
        <f t="shared" si="54"/>
        <v>0</v>
      </c>
      <c r="AF295" s="475">
        <f t="shared" si="55"/>
        <v>0</v>
      </c>
      <c r="AG295" s="487"/>
      <c r="AH295" s="488"/>
      <c r="AI295" s="488"/>
      <c r="AJ295" s="488"/>
      <c r="AK295" s="488"/>
      <c r="AL295" s="488"/>
      <c r="AM295" s="488"/>
      <c r="AN295" s="488"/>
      <c r="AO295" s="488"/>
      <c r="AP295" s="488"/>
      <c r="AQ295" s="488"/>
      <c r="AR295" s="488"/>
      <c r="AS295" s="488"/>
      <c r="AT295" s="488"/>
      <c r="AU295" s="488"/>
      <c r="AV295" s="488"/>
      <c r="AW295" s="488"/>
      <c r="AX295" s="488"/>
      <c r="AY295" s="488"/>
      <c r="AZ295" s="488"/>
      <c r="BA295" s="488"/>
      <c r="BB295" s="488"/>
      <c r="BC295" s="488"/>
      <c r="BD295" s="488"/>
      <c r="BE295" s="488"/>
      <c r="BF295" s="488"/>
      <c r="BG295" s="488"/>
    </row>
    <row r="296" spans="1:59" collapsed="1">
      <c r="A296" s="405">
        <f t="shared" si="52"/>
        <v>281</v>
      </c>
      <c r="B296" s="497"/>
      <c r="C296" s="498"/>
      <c r="D296" s="407"/>
      <c r="E296" s="407"/>
      <c r="F296" s="500" t="s">
        <v>820</v>
      </c>
      <c r="G296" s="417" t="s">
        <v>294</v>
      </c>
      <c r="H296" s="418">
        <v>1</v>
      </c>
      <c r="I296" s="418">
        <f>'СМР Приняты СК П7'!I296</f>
        <v>14.67</v>
      </c>
      <c r="J296" s="418" t="s">
        <v>821</v>
      </c>
      <c r="K296" s="418" t="s">
        <v>294</v>
      </c>
      <c r="L296" s="418">
        <v>750</v>
      </c>
      <c r="M296" s="410"/>
      <c r="N296" s="410"/>
      <c r="O296" s="410"/>
      <c r="P296" s="410"/>
      <c r="Q296" s="410"/>
      <c r="R296" s="410"/>
      <c r="S296" s="410"/>
      <c r="T296" s="410"/>
      <c r="U296" s="410"/>
      <c r="V296" s="410"/>
      <c r="W296" s="410"/>
      <c r="X296" s="410"/>
      <c r="Y296" s="410"/>
      <c r="Z296" s="419">
        <f t="shared" si="56"/>
        <v>0</v>
      </c>
      <c r="AA296" s="420">
        <f t="shared" si="50"/>
        <v>1</v>
      </c>
      <c r="AB296" s="413">
        <f t="shared" si="51"/>
        <v>0</v>
      </c>
      <c r="AC296" s="414"/>
      <c r="AD296" s="706">
        <f t="shared" si="53"/>
        <v>0</v>
      </c>
      <c r="AE296" s="474">
        <f t="shared" si="54"/>
        <v>0</v>
      </c>
      <c r="AF296" s="475">
        <f t="shared" si="55"/>
        <v>0</v>
      </c>
      <c r="AG296" s="487"/>
      <c r="AH296" s="488"/>
      <c r="AI296" s="488"/>
      <c r="AJ296" s="488"/>
      <c r="AK296" s="488"/>
      <c r="AL296" s="488"/>
      <c r="AM296" s="488"/>
      <c r="AN296" s="488"/>
      <c r="AO296" s="488"/>
      <c r="AP296" s="488"/>
      <c r="AQ296" s="488"/>
      <c r="AR296" s="488"/>
      <c r="AS296" s="488"/>
      <c r="AT296" s="488"/>
      <c r="AU296" s="488"/>
      <c r="AV296" s="488"/>
      <c r="AW296" s="488"/>
      <c r="AX296" s="488"/>
      <c r="AY296" s="488"/>
      <c r="AZ296" s="488"/>
      <c r="BA296" s="488"/>
      <c r="BB296" s="488"/>
      <c r="BC296" s="488"/>
      <c r="BD296" s="488"/>
      <c r="BE296" s="488"/>
      <c r="BF296" s="488"/>
      <c r="BG296" s="488"/>
    </row>
    <row r="297" spans="1:59" hidden="1" outlineLevel="1">
      <c r="A297" s="405">
        <f t="shared" si="52"/>
        <v>282</v>
      </c>
      <c r="B297" s="497"/>
      <c r="C297" s="498"/>
      <c r="D297" s="407"/>
      <c r="E297" s="407"/>
      <c r="F297" s="500"/>
      <c r="G297" s="417"/>
      <c r="H297" s="418"/>
      <c r="I297" s="418">
        <f>'СМР Приняты СК П7'!I297</f>
        <v>0</v>
      </c>
      <c r="J297" s="418" t="s">
        <v>822</v>
      </c>
      <c r="K297" s="418" t="s">
        <v>294</v>
      </c>
      <c r="L297" s="418">
        <v>2</v>
      </c>
      <c r="M297" s="410"/>
      <c r="N297" s="410"/>
      <c r="O297" s="410"/>
      <c r="P297" s="410"/>
      <c r="Q297" s="410"/>
      <c r="R297" s="410"/>
      <c r="S297" s="410"/>
      <c r="T297" s="410"/>
      <c r="U297" s="410"/>
      <c r="V297" s="410"/>
      <c r="W297" s="410"/>
      <c r="X297" s="410"/>
      <c r="Y297" s="410"/>
      <c r="Z297" s="419">
        <f t="shared" si="56"/>
        <v>0</v>
      </c>
      <c r="AA297" s="420">
        <f t="shared" si="50"/>
        <v>0</v>
      </c>
      <c r="AB297" s="413">
        <f t="shared" si="51"/>
        <v>0</v>
      </c>
      <c r="AC297" s="414"/>
      <c r="AD297" s="706">
        <f t="shared" si="53"/>
        <v>0</v>
      </c>
      <c r="AE297" s="474">
        <f t="shared" si="54"/>
        <v>0</v>
      </c>
      <c r="AF297" s="475">
        <f t="shared" si="55"/>
        <v>0</v>
      </c>
      <c r="AG297" s="487"/>
      <c r="AH297" s="488"/>
      <c r="AI297" s="488"/>
      <c r="AJ297" s="488"/>
      <c r="AK297" s="488"/>
      <c r="AL297" s="488"/>
      <c r="AM297" s="488"/>
      <c r="AN297" s="488"/>
      <c r="AO297" s="488"/>
      <c r="AP297" s="488"/>
      <c r="AQ297" s="488"/>
      <c r="AR297" s="488"/>
      <c r="AS297" s="488"/>
      <c r="AT297" s="488"/>
      <c r="AU297" s="488"/>
      <c r="AV297" s="488"/>
      <c r="AW297" s="488"/>
      <c r="AX297" s="488"/>
      <c r="AY297" s="488"/>
      <c r="AZ297" s="488"/>
      <c r="BA297" s="488"/>
      <c r="BB297" s="488"/>
      <c r="BC297" s="488"/>
      <c r="BD297" s="488"/>
      <c r="BE297" s="488"/>
      <c r="BF297" s="488"/>
      <c r="BG297" s="488"/>
    </row>
    <row r="298" spans="1:59" hidden="1" outlineLevel="1">
      <c r="A298" s="405">
        <f t="shared" si="52"/>
        <v>283</v>
      </c>
      <c r="B298" s="497"/>
      <c r="C298" s="498"/>
      <c r="D298" s="407"/>
      <c r="E298" s="407"/>
      <c r="F298" s="500"/>
      <c r="G298" s="417"/>
      <c r="H298" s="418"/>
      <c r="I298" s="418">
        <f>'СМР Приняты СК П7'!I298</f>
        <v>0</v>
      </c>
      <c r="J298" s="418" t="s">
        <v>823</v>
      </c>
      <c r="K298" s="418" t="s">
        <v>294</v>
      </c>
      <c r="L298" s="418">
        <v>2</v>
      </c>
      <c r="M298" s="410"/>
      <c r="N298" s="410"/>
      <c r="O298" s="410"/>
      <c r="P298" s="410"/>
      <c r="Q298" s="410"/>
      <c r="R298" s="410"/>
      <c r="S298" s="410"/>
      <c r="T298" s="410"/>
      <c r="U298" s="410"/>
      <c r="V298" s="410"/>
      <c r="W298" s="410"/>
      <c r="X298" s="410"/>
      <c r="Y298" s="410"/>
      <c r="Z298" s="419">
        <f t="shared" si="56"/>
        <v>0</v>
      </c>
      <c r="AA298" s="420">
        <f t="shared" si="50"/>
        <v>0</v>
      </c>
      <c r="AB298" s="413">
        <f t="shared" si="51"/>
        <v>0</v>
      </c>
      <c r="AC298" s="414"/>
      <c r="AD298" s="706">
        <f t="shared" si="53"/>
        <v>0</v>
      </c>
      <c r="AE298" s="474">
        <f t="shared" si="54"/>
        <v>0</v>
      </c>
      <c r="AF298" s="475">
        <f t="shared" si="55"/>
        <v>0</v>
      </c>
      <c r="AG298" s="487"/>
      <c r="AH298" s="488"/>
      <c r="AI298" s="488"/>
      <c r="AJ298" s="488"/>
      <c r="AK298" s="488"/>
      <c r="AL298" s="488"/>
      <c r="AM298" s="488"/>
      <c r="AN298" s="488"/>
      <c r="AO298" s="488"/>
      <c r="AP298" s="488"/>
      <c r="AQ298" s="488"/>
      <c r="AR298" s="488"/>
      <c r="AS298" s="488"/>
      <c r="AT298" s="488"/>
      <c r="AU298" s="488"/>
      <c r="AV298" s="488"/>
      <c r="AW298" s="488"/>
      <c r="AX298" s="488"/>
      <c r="AY298" s="488"/>
      <c r="AZ298" s="488"/>
      <c r="BA298" s="488"/>
      <c r="BB298" s="488"/>
      <c r="BC298" s="488"/>
      <c r="BD298" s="488"/>
      <c r="BE298" s="488"/>
      <c r="BF298" s="488"/>
      <c r="BG298" s="488"/>
    </row>
    <row r="299" spans="1:59" hidden="1" outlineLevel="1">
      <c r="A299" s="405">
        <f t="shared" si="52"/>
        <v>284</v>
      </c>
      <c r="B299" s="497"/>
      <c r="C299" s="498"/>
      <c r="D299" s="407"/>
      <c r="E299" s="407"/>
      <c r="F299" s="500"/>
      <c r="G299" s="417"/>
      <c r="H299" s="418"/>
      <c r="I299" s="418">
        <f>'СМР Приняты СК П7'!I299</f>
        <v>0</v>
      </c>
      <c r="J299" s="418" t="s">
        <v>824</v>
      </c>
      <c r="K299" s="418" t="s">
        <v>294</v>
      </c>
      <c r="L299" s="418">
        <v>2</v>
      </c>
      <c r="M299" s="410"/>
      <c r="N299" s="410"/>
      <c r="O299" s="410"/>
      <c r="P299" s="410"/>
      <c r="Q299" s="410"/>
      <c r="R299" s="410"/>
      <c r="S299" s="410"/>
      <c r="T299" s="410"/>
      <c r="U299" s="410"/>
      <c r="V299" s="410"/>
      <c r="W299" s="410"/>
      <c r="X299" s="410"/>
      <c r="Y299" s="410"/>
      <c r="Z299" s="419">
        <f t="shared" si="56"/>
        <v>0</v>
      </c>
      <c r="AA299" s="420">
        <f t="shared" si="50"/>
        <v>0</v>
      </c>
      <c r="AB299" s="413">
        <f t="shared" si="51"/>
        <v>0</v>
      </c>
      <c r="AC299" s="414"/>
      <c r="AD299" s="706">
        <f t="shared" si="53"/>
        <v>0</v>
      </c>
      <c r="AE299" s="474">
        <f t="shared" si="54"/>
        <v>0</v>
      </c>
      <c r="AF299" s="475">
        <f t="shared" si="55"/>
        <v>0</v>
      </c>
      <c r="AG299" s="487"/>
      <c r="AH299" s="488"/>
      <c r="AI299" s="488"/>
      <c r="AJ299" s="488"/>
      <c r="AK299" s="488"/>
      <c r="AL299" s="488"/>
      <c r="AM299" s="488"/>
      <c r="AN299" s="488"/>
      <c r="AO299" s="488"/>
      <c r="AP299" s="488"/>
      <c r="AQ299" s="488"/>
      <c r="AR299" s="488"/>
      <c r="AS299" s="488"/>
      <c r="AT299" s="488"/>
      <c r="AU299" s="488"/>
      <c r="AV299" s="488"/>
      <c r="AW299" s="488"/>
      <c r="AX299" s="488"/>
      <c r="AY299" s="488"/>
      <c r="AZ299" s="488"/>
      <c r="BA299" s="488"/>
      <c r="BB299" s="488"/>
      <c r="BC299" s="488"/>
      <c r="BD299" s="488"/>
      <c r="BE299" s="488"/>
      <c r="BF299" s="488"/>
      <c r="BG299" s="488"/>
    </row>
    <row r="300" spans="1:59" hidden="1" outlineLevel="1">
      <c r="A300" s="405">
        <f t="shared" si="52"/>
        <v>285</v>
      </c>
      <c r="B300" s="497"/>
      <c r="C300" s="498"/>
      <c r="D300" s="407"/>
      <c r="E300" s="407"/>
      <c r="F300" s="500"/>
      <c r="G300" s="417"/>
      <c r="H300" s="418"/>
      <c r="I300" s="418">
        <f>'СМР Приняты СК П7'!I300</f>
        <v>0</v>
      </c>
      <c r="J300" s="418" t="s">
        <v>825</v>
      </c>
      <c r="K300" s="418" t="s">
        <v>294</v>
      </c>
      <c r="L300" s="418">
        <v>2</v>
      </c>
      <c r="M300" s="410"/>
      <c r="N300" s="410"/>
      <c r="O300" s="410"/>
      <c r="P300" s="410"/>
      <c r="Q300" s="410"/>
      <c r="R300" s="410"/>
      <c r="S300" s="410"/>
      <c r="T300" s="410"/>
      <c r="U300" s="410"/>
      <c r="V300" s="410"/>
      <c r="W300" s="410"/>
      <c r="X300" s="410"/>
      <c r="Y300" s="410"/>
      <c r="Z300" s="419">
        <f t="shared" si="56"/>
        <v>0</v>
      </c>
      <c r="AA300" s="420">
        <f t="shared" si="50"/>
        <v>0</v>
      </c>
      <c r="AB300" s="413">
        <f t="shared" si="51"/>
        <v>0</v>
      </c>
      <c r="AC300" s="414"/>
      <c r="AD300" s="706">
        <f t="shared" si="53"/>
        <v>0</v>
      </c>
      <c r="AE300" s="474">
        <f t="shared" si="54"/>
        <v>0</v>
      </c>
      <c r="AF300" s="475">
        <f t="shared" si="55"/>
        <v>0</v>
      </c>
      <c r="AG300" s="487"/>
      <c r="AH300" s="488"/>
      <c r="AI300" s="488"/>
      <c r="AJ300" s="488"/>
      <c r="AK300" s="488"/>
      <c r="AL300" s="488"/>
      <c r="AM300" s="488"/>
      <c r="AN300" s="488"/>
      <c r="AO300" s="488"/>
      <c r="AP300" s="488"/>
      <c r="AQ300" s="488"/>
      <c r="AR300" s="488"/>
      <c r="AS300" s="488"/>
      <c r="AT300" s="488"/>
      <c r="AU300" s="488"/>
      <c r="AV300" s="488"/>
      <c r="AW300" s="488"/>
      <c r="AX300" s="488"/>
      <c r="AY300" s="488"/>
      <c r="AZ300" s="488"/>
      <c r="BA300" s="488"/>
      <c r="BB300" s="488"/>
      <c r="BC300" s="488"/>
      <c r="BD300" s="488"/>
      <c r="BE300" s="488"/>
      <c r="BF300" s="488"/>
      <c r="BG300" s="488"/>
    </row>
    <row r="301" spans="1:59" ht="30" hidden="1" outlineLevel="1">
      <c r="A301" s="405">
        <f t="shared" si="52"/>
        <v>286</v>
      </c>
      <c r="B301" s="497"/>
      <c r="C301" s="498"/>
      <c r="D301" s="407"/>
      <c r="E301" s="407"/>
      <c r="F301" s="500"/>
      <c r="G301" s="417"/>
      <c r="H301" s="418"/>
      <c r="I301" s="418">
        <f>'СМР Приняты СК П7'!I301</f>
        <v>0</v>
      </c>
      <c r="J301" s="418" t="s">
        <v>826</v>
      </c>
      <c r="K301" s="418" t="s">
        <v>294</v>
      </c>
      <c r="L301" s="418">
        <v>8</v>
      </c>
      <c r="M301" s="410"/>
      <c r="N301" s="410"/>
      <c r="O301" s="410"/>
      <c r="P301" s="410"/>
      <c r="Q301" s="410"/>
      <c r="R301" s="410"/>
      <c r="S301" s="410"/>
      <c r="T301" s="410"/>
      <c r="U301" s="410"/>
      <c r="V301" s="410"/>
      <c r="W301" s="410"/>
      <c r="X301" s="410"/>
      <c r="Y301" s="410"/>
      <c r="Z301" s="419">
        <f t="shared" si="56"/>
        <v>0</v>
      </c>
      <c r="AA301" s="420">
        <f t="shared" si="50"/>
        <v>0</v>
      </c>
      <c r="AB301" s="413">
        <f t="shared" si="51"/>
        <v>0</v>
      </c>
      <c r="AC301" s="414"/>
      <c r="AD301" s="706">
        <f t="shared" si="53"/>
        <v>0</v>
      </c>
      <c r="AE301" s="474">
        <f t="shared" si="54"/>
        <v>0</v>
      </c>
      <c r="AF301" s="475">
        <f t="shared" si="55"/>
        <v>0</v>
      </c>
      <c r="AG301" s="487"/>
      <c r="AH301" s="488"/>
      <c r="AI301" s="488"/>
      <c r="AJ301" s="488"/>
      <c r="AK301" s="488"/>
      <c r="AL301" s="488"/>
      <c r="AM301" s="488"/>
      <c r="AN301" s="488"/>
      <c r="AO301" s="488"/>
      <c r="AP301" s="488"/>
      <c r="AQ301" s="488"/>
      <c r="AR301" s="488"/>
      <c r="AS301" s="488"/>
      <c r="AT301" s="488"/>
      <c r="AU301" s="488"/>
      <c r="AV301" s="488"/>
      <c r="AW301" s="488"/>
      <c r="AX301" s="488"/>
      <c r="AY301" s="488"/>
      <c r="AZ301" s="488"/>
      <c r="BA301" s="488"/>
      <c r="BB301" s="488"/>
      <c r="BC301" s="488"/>
      <c r="BD301" s="488"/>
      <c r="BE301" s="488"/>
      <c r="BF301" s="488"/>
      <c r="BG301" s="488"/>
    </row>
    <row r="302" spans="1:59">
      <c r="A302" s="405">
        <f t="shared" si="52"/>
        <v>287</v>
      </c>
      <c r="B302" s="497"/>
      <c r="C302" s="498"/>
      <c r="D302" s="407"/>
      <c r="E302" s="407"/>
      <c r="F302" s="500" t="s">
        <v>159</v>
      </c>
      <c r="G302" s="417" t="s">
        <v>291</v>
      </c>
      <c r="H302" s="418">
        <v>530</v>
      </c>
      <c r="I302" s="418">
        <f>'СМР Приняты СК П7'!I302</f>
        <v>0.63</v>
      </c>
      <c r="J302" s="418" t="s">
        <v>827</v>
      </c>
      <c r="K302" s="418" t="s">
        <v>616</v>
      </c>
      <c r="L302" s="418">
        <v>2</v>
      </c>
      <c r="M302" s="410"/>
      <c r="N302" s="410"/>
      <c r="O302" s="410"/>
      <c r="P302" s="410"/>
      <c r="Q302" s="410"/>
      <c r="R302" s="410"/>
      <c r="S302" s="410"/>
      <c r="T302" s="410"/>
      <c r="U302" s="410"/>
      <c r="V302" s="410"/>
      <c r="W302" s="410"/>
      <c r="X302" s="410"/>
      <c r="Y302" s="410"/>
      <c r="Z302" s="419">
        <f t="shared" si="56"/>
        <v>0</v>
      </c>
      <c r="AA302" s="420">
        <f t="shared" si="50"/>
        <v>530</v>
      </c>
      <c r="AB302" s="413">
        <f t="shared" si="51"/>
        <v>0</v>
      </c>
      <c r="AC302" s="414"/>
      <c r="AD302" s="706">
        <f t="shared" si="53"/>
        <v>0</v>
      </c>
      <c r="AE302" s="474">
        <f t="shared" si="54"/>
        <v>0</v>
      </c>
      <c r="AF302" s="475">
        <f t="shared" si="55"/>
        <v>0</v>
      </c>
      <c r="AG302" s="487"/>
      <c r="AH302" s="488"/>
      <c r="AI302" s="488"/>
      <c r="AJ302" s="488"/>
      <c r="AK302" s="488"/>
      <c r="AL302" s="488"/>
      <c r="AM302" s="488"/>
      <c r="AN302" s="488"/>
      <c r="AO302" s="488"/>
      <c r="AP302" s="488"/>
      <c r="AQ302" s="488"/>
      <c r="AR302" s="488"/>
      <c r="AS302" s="488"/>
      <c r="AT302" s="488"/>
      <c r="AU302" s="488"/>
      <c r="AV302" s="488"/>
      <c r="AW302" s="488"/>
      <c r="AX302" s="488"/>
      <c r="AY302" s="488"/>
      <c r="AZ302" s="488"/>
      <c r="BA302" s="488"/>
      <c r="BB302" s="488"/>
      <c r="BC302" s="488"/>
      <c r="BD302" s="488"/>
      <c r="BE302" s="488"/>
      <c r="BF302" s="488"/>
      <c r="BG302" s="488"/>
    </row>
    <row r="303" spans="1:59">
      <c r="A303" s="405">
        <f t="shared" si="52"/>
        <v>288</v>
      </c>
      <c r="B303" s="497"/>
      <c r="C303" s="498"/>
      <c r="D303" s="407"/>
      <c r="E303" s="407"/>
      <c r="F303" s="500" t="s">
        <v>451</v>
      </c>
      <c r="G303" s="417" t="s">
        <v>291</v>
      </c>
      <c r="H303" s="418">
        <v>536</v>
      </c>
      <c r="I303" s="418">
        <f>'СМР Приняты СК П7'!I303</f>
        <v>0.11600000000000001</v>
      </c>
      <c r="J303" s="418" t="s">
        <v>828</v>
      </c>
      <c r="K303" s="418" t="s">
        <v>616</v>
      </c>
      <c r="L303" s="418">
        <v>530</v>
      </c>
      <c r="M303" s="410"/>
      <c r="N303" s="410"/>
      <c r="O303" s="410"/>
      <c r="P303" s="410"/>
      <c r="Q303" s="410"/>
      <c r="R303" s="410"/>
      <c r="S303" s="410"/>
      <c r="T303" s="410"/>
      <c r="U303" s="410"/>
      <c r="V303" s="410"/>
      <c r="W303" s="410"/>
      <c r="X303" s="410"/>
      <c r="Y303" s="410"/>
      <c r="Z303" s="419">
        <f t="shared" si="56"/>
        <v>0</v>
      </c>
      <c r="AA303" s="420">
        <f t="shared" si="50"/>
        <v>536</v>
      </c>
      <c r="AB303" s="413">
        <f t="shared" si="51"/>
        <v>0</v>
      </c>
      <c r="AC303" s="414"/>
      <c r="AD303" s="706">
        <f t="shared" si="53"/>
        <v>0</v>
      </c>
      <c r="AE303" s="474">
        <f t="shared" si="54"/>
        <v>0</v>
      </c>
      <c r="AF303" s="475">
        <f t="shared" si="55"/>
        <v>0</v>
      </c>
      <c r="AG303" s="487"/>
      <c r="AH303" s="488"/>
      <c r="AI303" s="488"/>
      <c r="AJ303" s="488"/>
      <c r="AK303" s="488"/>
      <c r="AL303" s="488"/>
      <c r="AM303" s="488"/>
      <c r="AN303" s="488"/>
      <c r="AO303" s="488"/>
      <c r="AP303" s="488"/>
      <c r="AQ303" s="488"/>
      <c r="AR303" s="488"/>
      <c r="AS303" s="488"/>
      <c r="AT303" s="488"/>
      <c r="AU303" s="488"/>
      <c r="AV303" s="488"/>
      <c r="AW303" s="488"/>
      <c r="AX303" s="488"/>
      <c r="AY303" s="488"/>
      <c r="AZ303" s="488"/>
      <c r="BA303" s="488"/>
      <c r="BB303" s="488"/>
      <c r="BC303" s="488"/>
      <c r="BD303" s="488"/>
      <c r="BE303" s="488"/>
      <c r="BF303" s="488"/>
      <c r="BG303" s="488"/>
    </row>
    <row r="304" spans="1:59" s="759" customFormat="1">
      <c r="A304" s="405"/>
      <c r="B304" s="497"/>
      <c r="C304" s="498"/>
      <c r="D304" s="407"/>
      <c r="E304" s="407"/>
      <c r="F304" s="745" t="s">
        <v>1191</v>
      </c>
      <c r="G304" s="417"/>
      <c r="H304" s="418"/>
      <c r="I304" s="418"/>
      <c r="J304" s="418"/>
      <c r="K304" s="418"/>
      <c r="L304" s="418">
        <v>536</v>
      </c>
      <c r="M304" s="410"/>
      <c r="N304" s="410"/>
      <c r="O304" s="410"/>
      <c r="P304" s="410"/>
      <c r="Q304" s="410"/>
      <c r="R304" s="410"/>
      <c r="S304" s="410"/>
      <c r="T304" s="410"/>
      <c r="U304" s="410"/>
      <c r="V304" s="410"/>
      <c r="W304" s="410"/>
      <c r="X304" s="410"/>
      <c r="Y304" s="410"/>
      <c r="Z304" s="764"/>
      <c r="AA304" s="420"/>
      <c r="AB304" s="413"/>
      <c r="AC304" s="414"/>
      <c r="AD304" s="706"/>
      <c r="AE304" s="474"/>
      <c r="AF304" s="475"/>
      <c r="AG304" s="487"/>
      <c r="AH304" s="488"/>
      <c r="AI304" s="488"/>
      <c r="AJ304" s="488"/>
      <c r="AK304" s="488"/>
      <c r="AL304" s="488"/>
      <c r="AM304" s="488"/>
      <c r="AN304" s="488"/>
      <c r="AO304" s="488"/>
      <c r="AP304" s="488"/>
      <c r="AQ304" s="488"/>
      <c r="AR304" s="488"/>
      <c r="AS304" s="488"/>
      <c r="AT304" s="488"/>
      <c r="AU304" s="488"/>
      <c r="AV304" s="488"/>
      <c r="AW304" s="488"/>
      <c r="AX304" s="488"/>
      <c r="AY304" s="488"/>
      <c r="AZ304" s="488"/>
      <c r="BA304" s="488"/>
      <c r="BB304" s="488"/>
      <c r="BC304" s="488"/>
      <c r="BD304" s="488"/>
      <c r="BE304" s="488"/>
      <c r="BF304" s="488"/>
      <c r="BG304" s="488"/>
    </row>
    <row r="305" spans="1:59" s="65" customFormat="1">
      <c r="A305" s="397">
        <f>A303+1</f>
        <v>289</v>
      </c>
      <c r="B305" s="501"/>
      <c r="C305" s="502" t="s">
        <v>170</v>
      </c>
      <c r="D305" s="423"/>
      <c r="E305" s="423"/>
      <c r="F305" s="503" t="s">
        <v>170</v>
      </c>
      <c r="G305" s="424"/>
      <c r="H305" s="425"/>
      <c r="I305" s="425"/>
      <c r="J305" s="425"/>
      <c r="K305" s="425"/>
      <c r="L305" s="425"/>
      <c r="M305" s="425"/>
      <c r="N305" s="425"/>
      <c r="O305" s="425"/>
      <c r="P305" s="425"/>
      <c r="Q305" s="425"/>
      <c r="R305" s="425"/>
      <c r="S305" s="425"/>
      <c r="T305" s="425"/>
      <c r="U305" s="425"/>
      <c r="V305" s="425"/>
      <c r="W305" s="425"/>
      <c r="X305" s="425"/>
      <c r="Y305" s="425"/>
      <c r="Z305" s="426"/>
      <c r="AA305" s="427"/>
      <c r="AB305" s="424"/>
      <c r="AC305" s="428"/>
      <c r="AD305" s="708"/>
      <c r="AE305" s="476"/>
      <c r="AF305" s="477"/>
      <c r="AG305" s="485"/>
      <c r="AH305" s="486"/>
      <c r="AI305" s="486"/>
      <c r="AJ305" s="486"/>
      <c r="AK305" s="486"/>
      <c r="AL305" s="486"/>
      <c r="AM305" s="486"/>
      <c r="AN305" s="486"/>
      <c r="AO305" s="486"/>
      <c r="AP305" s="486"/>
      <c r="AQ305" s="486"/>
      <c r="AR305" s="486"/>
      <c r="AS305" s="486"/>
      <c r="AT305" s="486"/>
      <c r="AU305" s="486"/>
      <c r="AV305" s="486"/>
      <c r="AW305" s="486"/>
      <c r="AX305" s="486"/>
      <c r="AY305" s="486"/>
      <c r="AZ305" s="486"/>
      <c r="BA305" s="486"/>
      <c r="BB305" s="486"/>
      <c r="BC305" s="486"/>
      <c r="BD305" s="486"/>
      <c r="BE305" s="486"/>
      <c r="BF305" s="486"/>
      <c r="BG305" s="486"/>
    </row>
    <row r="306" spans="1:59" s="188" customFormat="1">
      <c r="A306" s="433">
        <f t="shared" si="52"/>
        <v>290</v>
      </c>
      <c r="B306" s="497"/>
      <c r="C306" s="498"/>
      <c r="D306" s="407"/>
      <c r="E306" s="407"/>
      <c r="F306" s="500" t="s">
        <v>829</v>
      </c>
      <c r="G306" s="417" t="s">
        <v>294</v>
      </c>
      <c r="H306" s="418">
        <v>2</v>
      </c>
      <c r="I306" s="418">
        <f>'СМР Приняты СК П7'!I306</f>
        <v>2.8410000000000002</v>
      </c>
      <c r="J306" s="418" t="s">
        <v>830</v>
      </c>
      <c r="K306" s="418" t="s">
        <v>294</v>
      </c>
      <c r="L306" s="418"/>
      <c r="M306" s="418"/>
      <c r="N306" s="418"/>
      <c r="O306" s="418"/>
      <c r="P306" s="418"/>
      <c r="Q306" s="418"/>
      <c r="R306" s="418"/>
      <c r="S306" s="418"/>
      <c r="T306" s="418"/>
      <c r="U306" s="418"/>
      <c r="V306" s="418"/>
      <c r="W306" s="418"/>
      <c r="X306" s="418"/>
      <c r="Y306" s="418"/>
      <c r="Z306" s="419">
        <f t="shared" si="56"/>
        <v>0</v>
      </c>
      <c r="AA306" s="420">
        <f t="shared" si="45"/>
        <v>2</v>
      </c>
      <c r="AB306" s="413">
        <f t="shared" ref="AB306:AB369" si="57">E306-Z306</f>
        <v>0</v>
      </c>
      <c r="AC306" s="421"/>
      <c r="AD306" s="707">
        <f t="shared" si="53"/>
        <v>0</v>
      </c>
      <c r="AE306" s="474">
        <f t="shared" si="54"/>
        <v>0</v>
      </c>
      <c r="AF306" s="478">
        <f t="shared" si="55"/>
        <v>0</v>
      </c>
      <c r="AG306" s="489"/>
      <c r="AH306" s="490"/>
      <c r="AI306" s="490"/>
      <c r="AJ306" s="490"/>
      <c r="AK306" s="490"/>
      <c r="AL306" s="490"/>
      <c r="AM306" s="490"/>
      <c r="AN306" s="490"/>
      <c r="AO306" s="490"/>
      <c r="AP306" s="490"/>
      <c r="AQ306" s="490"/>
      <c r="AR306" s="490"/>
      <c r="AS306" s="490"/>
      <c r="AT306" s="490"/>
      <c r="AU306" s="490"/>
      <c r="AV306" s="490"/>
      <c r="AW306" s="490"/>
      <c r="AX306" s="490"/>
      <c r="AY306" s="490"/>
      <c r="AZ306" s="490"/>
      <c r="BA306" s="490"/>
      <c r="BB306" s="490"/>
      <c r="BC306" s="490"/>
      <c r="BD306" s="490"/>
      <c r="BE306" s="490"/>
      <c r="BF306" s="490"/>
      <c r="BG306" s="490"/>
    </row>
    <row r="307" spans="1:59" s="188" customFormat="1">
      <c r="A307" s="433">
        <f t="shared" si="52"/>
        <v>291</v>
      </c>
      <c r="B307" s="497"/>
      <c r="C307" s="498"/>
      <c r="D307" s="407"/>
      <c r="E307" s="407"/>
      <c r="F307" s="500" t="s">
        <v>831</v>
      </c>
      <c r="G307" s="417" t="s">
        <v>293</v>
      </c>
      <c r="H307" s="418">
        <v>0.85</v>
      </c>
      <c r="I307" s="418">
        <f>'СМР Приняты СК П7'!I307</f>
        <v>0.3</v>
      </c>
      <c r="J307" s="418"/>
      <c r="K307" s="418" t="s">
        <v>293</v>
      </c>
      <c r="L307" s="418">
        <v>2</v>
      </c>
      <c r="M307" s="418"/>
      <c r="N307" s="418"/>
      <c r="O307" s="418"/>
      <c r="P307" s="418"/>
      <c r="Q307" s="418"/>
      <c r="R307" s="418"/>
      <c r="S307" s="418"/>
      <c r="T307" s="418"/>
      <c r="U307" s="418"/>
      <c r="V307" s="418"/>
      <c r="W307" s="418"/>
      <c r="X307" s="418"/>
      <c r="Y307" s="418"/>
      <c r="Z307" s="419">
        <f t="shared" si="56"/>
        <v>0</v>
      </c>
      <c r="AA307" s="420">
        <f t="shared" si="45"/>
        <v>0.85</v>
      </c>
      <c r="AB307" s="413">
        <f t="shared" si="57"/>
        <v>0</v>
      </c>
      <c r="AC307" s="421"/>
      <c r="AD307" s="707">
        <f t="shared" si="53"/>
        <v>0</v>
      </c>
      <c r="AE307" s="474">
        <f t="shared" si="54"/>
        <v>0</v>
      </c>
      <c r="AF307" s="478">
        <f t="shared" si="55"/>
        <v>0</v>
      </c>
      <c r="AG307" s="489"/>
      <c r="AH307" s="490"/>
      <c r="AI307" s="490"/>
      <c r="AJ307" s="490"/>
      <c r="AK307" s="490"/>
      <c r="AL307" s="490"/>
      <c r="AM307" s="490"/>
      <c r="AN307" s="490"/>
      <c r="AO307" s="490"/>
      <c r="AP307" s="490"/>
      <c r="AQ307" s="490"/>
      <c r="AR307" s="490"/>
      <c r="AS307" s="490"/>
      <c r="AT307" s="490"/>
      <c r="AU307" s="490"/>
      <c r="AV307" s="490"/>
      <c r="AW307" s="490"/>
      <c r="AX307" s="490"/>
      <c r="AY307" s="490"/>
      <c r="AZ307" s="490"/>
      <c r="BA307" s="490"/>
      <c r="BB307" s="490"/>
      <c r="BC307" s="490"/>
      <c r="BD307" s="490"/>
      <c r="BE307" s="490"/>
      <c r="BF307" s="490"/>
      <c r="BG307" s="490"/>
    </row>
    <row r="308" spans="1:59" s="188" customFormat="1">
      <c r="A308" s="433">
        <f t="shared" si="52"/>
        <v>292</v>
      </c>
      <c r="B308" s="497"/>
      <c r="C308" s="498"/>
      <c r="D308" s="407"/>
      <c r="E308" s="407"/>
      <c r="F308" s="500" t="s">
        <v>832</v>
      </c>
      <c r="G308" s="417" t="s">
        <v>294</v>
      </c>
      <c r="H308" s="418">
        <v>4</v>
      </c>
      <c r="I308" s="418">
        <f>'СМР Приняты СК П7'!I308</f>
        <v>3.36</v>
      </c>
      <c r="J308" s="418" t="s">
        <v>833</v>
      </c>
      <c r="K308" s="418" t="s">
        <v>294</v>
      </c>
      <c r="L308" s="418">
        <v>0.85</v>
      </c>
      <c r="M308" s="418"/>
      <c r="N308" s="418"/>
      <c r="O308" s="418"/>
      <c r="P308" s="418"/>
      <c r="Q308" s="418"/>
      <c r="R308" s="418"/>
      <c r="S308" s="418"/>
      <c r="T308" s="418"/>
      <c r="U308" s="418"/>
      <c r="V308" s="418"/>
      <c r="W308" s="418"/>
      <c r="X308" s="418"/>
      <c r="Y308" s="418"/>
      <c r="Z308" s="419">
        <f t="shared" si="56"/>
        <v>0</v>
      </c>
      <c r="AA308" s="420">
        <f t="shared" si="45"/>
        <v>4</v>
      </c>
      <c r="AB308" s="413">
        <f t="shared" si="57"/>
        <v>0</v>
      </c>
      <c r="AC308" s="421"/>
      <c r="AD308" s="707">
        <f t="shared" si="53"/>
        <v>0</v>
      </c>
      <c r="AE308" s="474">
        <f t="shared" si="54"/>
        <v>0</v>
      </c>
      <c r="AF308" s="478">
        <f t="shared" si="55"/>
        <v>0</v>
      </c>
      <c r="AG308" s="489"/>
      <c r="AH308" s="490"/>
      <c r="AI308" s="490"/>
      <c r="AJ308" s="490"/>
      <c r="AK308" s="490"/>
      <c r="AL308" s="490"/>
      <c r="AM308" s="490"/>
      <c r="AN308" s="490"/>
      <c r="AO308" s="490"/>
      <c r="AP308" s="490"/>
      <c r="AQ308" s="490"/>
      <c r="AR308" s="490"/>
      <c r="AS308" s="490"/>
      <c r="AT308" s="490"/>
      <c r="AU308" s="490"/>
      <c r="AV308" s="490"/>
      <c r="AW308" s="490"/>
      <c r="AX308" s="490"/>
      <c r="AY308" s="490"/>
      <c r="AZ308" s="490"/>
      <c r="BA308" s="490"/>
      <c r="BB308" s="490"/>
      <c r="BC308" s="490"/>
      <c r="BD308" s="490"/>
      <c r="BE308" s="490"/>
      <c r="BF308" s="490"/>
      <c r="BG308" s="490"/>
    </row>
    <row r="309" spans="1:59" s="188" customFormat="1">
      <c r="A309" s="433">
        <f t="shared" si="52"/>
        <v>293</v>
      </c>
      <c r="B309" s="497"/>
      <c r="C309" s="498"/>
      <c r="D309" s="407"/>
      <c r="E309" s="407"/>
      <c r="F309" s="500" t="s">
        <v>115</v>
      </c>
      <c r="G309" s="417" t="s">
        <v>294</v>
      </c>
      <c r="H309" s="418">
        <v>1</v>
      </c>
      <c r="I309" s="418">
        <f>'СМР Приняты СК П7'!I309</f>
        <v>6.51</v>
      </c>
      <c r="J309" s="418" t="s">
        <v>834</v>
      </c>
      <c r="K309" s="418" t="s">
        <v>294</v>
      </c>
      <c r="L309" s="418">
        <v>4</v>
      </c>
      <c r="M309" s="418"/>
      <c r="N309" s="418"/>
      <c r="O309" s="418"/>
      <c r="P309" s="418"/>
      <c r="Q309" s="418"/>
      <c r="R309" s="418"/>
      <c r="S309" s="418"/>
      <c r="T309" s="418"/>
      <c r="U309" s="418"/>
      <c r="V309" s="418"/>
      <c r="W309" s="418"/>
      <c r="X309" s="418"/>
      <c r="Y309" s="418"/>
      <c r="Z309" s="419">
        <f t="shared" si="56"/>
        <v>0</v>
      </c>
      <c r="AA309" s="420">
        <f t="shared" si="45"/>
        <v>1</v>
      </c>
      <c r="AB309" s="413">
        <f t="shared" si="57"/>
        <v>0</v>
      </c>
      <c r="AC309" s="421"/>
      <c r="AD309" s="707">
        <f t="shared" si="53"/>
        <v>0</v>
      </c>
      <c r="AE309" s="474">
        <f t="shared" si="54"/>
        <v>0</v>
      </c>
      <c r="AF309" s="478">
        <f t="shared" si="55"/>
        <v>0</v>
      </c>
      <c r="AG309" s="489"/>
      <c r="AH309" s="490"/>
      <c r="AI309" s="490"/>
      <c r="AJ309" s="490"/>
      <c r="AK309" s="490"/>
      <c r="AL309" s="490"/>
      <c r="AM309" s="490"/>
      <c r="AN309" s="490"/>
      <c r="AO309" s="490"/>
      <c r="AP309" s="490"/>
      <c r="AQ309" s="490"/>
      <c r="AR309" s="490"/>
      <c r="AS309" s="490"/>
      <c r="AT309" s="490"/>
      <c r="AU309" s="490"/>
      <c r="AV309" s="490"/>
      <c r="AW309" s="490"/>
      <c r="AX309" s="490"/>
      <c r="AY309" s="490"/>
      <c r="AZ309" s="490"/>
      <c r="BA309" s="490"/>
      <c r="BB309" s="490"/>
      <c r="BC309" s="490"/>
      <c r="BD309" s="490"/>
      <c r="BE309" s="490"/>
      <c r="BF309" s="490"/>
      <c r="BG309" s="490"/>
    </row>
    <row r="310" spans="1:59" s="188" customFormat="1">
      <c r="A310" s="433">
        <f t="shared" si="52"/>
        <v>294</v>
      </c>
      <c r="B310" s="497"/>
      <c r="C310" s="498"/>
      <c r="D310" s="407"/>
      <c r="E310" s="407"/>
      <c r="F310" s="500" t="s">
        <v>835</v>
      </c>
      <c r="G310" s="417" t="s">
        <v>294</v>
      </c>
      <c r="H310" s="418">
        <v>4</v>
      </c>
      <c r="I310" s="418">
        <f>'СМР Приняты СК П7'!I310</f>
        <v>4.5250000000000004</v>
      </c>
      <c r="J310" s="418" t="s">
        <v>836</v>
      </c>
      <c r="K310" s="418" t="s">
        <v>294</v>
      </c>
      <c r="L310" s="418">
        <v>1</v>
      </c>
      <c r="M310" s="418"/>
      <c r="N310" s="418"/>
      <c r="O310" s="418"/>
      <c r="P310" s="418"/>
      <c r="Q310" s="418"/>
      <c r="R310" s="418"/>
      <c r="S310" s="418"/>
      <c r="T310" s="418"/>
      <c r="U310" s="418"/>
      <c r="V310" s="418"/>
      <c r="W310" s="418"/>
      <c r="X310" s="418"/>
      <c r="Y310" s="418"/>
      <c r="Z310" s="419">
        <f t="shared" si="56"/>
        <v>0</v>
      </c>
      <c r="AA310" s="420">
        <f t="shared" si="45"/>
        <v>4</v>
      </c>
      <c r="AB310" s="413">
        <f t="shared" si="57"/>
        <v>0</v>
      </c>
      <c r="AC310" s="421"/>
      <c r="AD310" s="707">
        <f t="shared" si="53"/>
        <v>0</v>
      </c>
      <c r="AE310" s="474">
        <f t="shared" si="54"/>
        <v>0</v>
      </c>
      <c r="AF310" s="478">
        <f t="shared" si="55"/>
        <v>0</v>
      </c>
      <c r="AG310" s="489"/>
      <c r="AH310" s="490"/>
      <c r="AI310" s="490"/>
      <c r="AJ310" s="490"/>
      <c r="AK310" s="490"/>
      <c r="AL310" s="490"/>
      <c r="AM310" s="490"/>
      <c r="AN310" s="490"/>
      <c r="AO310" s="490"/>
      <c r="AP310" s="490"/>
      <c r="AQ310" s="490"/>
      <c r="AR310" s="490"/>
      <c r="AS310" s="490"/>
      <c r="AT310" s="490"/>
      <c r="AU310" s="490"/>
      <c r="AV310" s="490"/>
      <c r="AW310" s="490"/>
      <c r="AX310" s="490"/>
      <c r="AY310" s="490"/>
      <c r="AZ310" s="490"/>
      <c r="BA310" s="490"/>
      <c r="BB310" s="490"/>
      <c r="BC310" s="490"/>
      <c r="BD310" s="490"/>
      <c r="BE310" s="490"/>
      <c r="BF310" s="490"/>
      <c r="BG310" s="490"/>
    </row>
    <row r="311" spans="1:59" s="188" customFormat="1" ht="30">
      <c r="A311" s="433">
        <f t="shared" si="52"/>
        <v>295</v>
      </c>
      <c r="B311" s="497"/>
      <c r="C311" s="498"/>
      <c r="D311" s="407"/>
      <c r="E311" s="407"/>
      <c r="F311" s="500" t="s">
        <v>172</v>
      </c>
      <c r="G311" s="417" t="s">
        <v>294</v>
      </c>
      <c r="H311" s="418">
        <v>4</v>
      </c>
      <c r="I311" s="418">
        <f>'СМР Приняты СК П7'!I311</f>
        <v>1.4</v>
      </c>
      <c r="J311" s="418" t="s">
        <v>837</v>
      </c>
      <c r="K311" s="418" t="s">
        <v>294</v>
      </c>
      <c r="L311" s="418">
        <v>4</v>
      </c>
      <c r="M311" s="418"/>
      <c r="N311" s="418"/>
      <c r="O311" s="418"/>
      <c r="P311" s="418"/>
      <c r="Q311" s="418"/>
      <c r="R311" s="418"/>
      <c r="S311" s="418"/>
      <c r="T311" s="418"/>
      <c r="U311" s="418"/>
      <c r="V311" s="418"/>
      <c r="W311" s="418"/>
      <c r="X311" s="418"/>
      <c r="Y311" s="418"/>
      <c r="Z311" s="419">
        <f t="shared" si="56"/>
        <v>0</v>
      </c>
      <c r="AA311" s="420">
        <f t="shared" si="45"/>
        <v>4</v>
      </c>
      <c r="AB311" s="413">
        <f t="shared" si="57"/>
        <v>0</v>
      </c>
      <c r="AC311" s="421"/>
      <c r="AD311" s="707">
        <f t="shared" si="53"/>
        <v>0</v>
      </c>
      <c r="AE311" s="474">
        <f t="shared" si="54"/>
        <v>0</v>
      </c>
      <c r="AF311" s="478">
        <f t="shared" si="55"/>
        <v>0</v>
      </c>
      <c r="AG311" s="489"/>
      <c r="AH311" s="490"/>
      <c r="AI311" s="490"/>
      <c r="AJ311" s="490"/>
      <c r="AK311" s="490"/>
      <c r="AL311" s="490"/>
      <c r="AM311" s="490"/>
      <c r="AN311" s="490"/>
      <c r="AO311" s="490"/>
      <c r="AP311" s="490"/>
      <c r="AQ311" s="490"/>
      <c r="AR311" s="490"/>
      <c r="AS311" s="490"/>
      <c r="AT311" s="490"/>
      <c r="AU311" s="490"/>
      <c r="AV311" s="490"/>
      <c r="AW311" s="490"/>
      <c r="AX311" s="490"/>
      <c r="AY311" s="490"/>
      <c r="AZ311" s="490"/>
      <c r="BA311" s="490"/>
      <c r="BB311" s="490"/>
      <c r="BC311" s="490"/>
      <c r="BD311" s="490"/>
      <c r="BE311" s="490"/>
      <c r="BF311" s="490"/>
      <c r="BG311" s="490"/>
    </row>
    <row r="312" spans="1:59" s="188" customFormat="1" ht="30">
      <c r="A312" s="433">
        <f t="shared" si="52"/>
        <v>296</v>
      </c>
      <c r="B312" s="497"/>
      <c r="C312" s="498"/>
      <c r="D312" s="407"/>
      <c r="E312" s="407"/>
      <c r="F312" s="500" t="s">
        <v>838</v>
      </c>
      <c r="G312" s="417" t="s">
        <v>294</v>
      </c>
      <c r="H312" s="418">
        <v>4</v>
      </c>
      <c r="I312" s="418">
        <f>'СМР Приняты СК П7'!I312</f>
        <v>0.55400000000000005</v>
      </c>
      <c r="J312" s="418" t="s">
        <v>814</v>
      </c>
      <c r="K312" s="418" t="s">
        <v>294</v>
      </c>
      <c r="L312" s="418">
        <v>4</v>
      </c>
      <c r="M312" s="418"/>
      <c r="N312" s="418"/>
      <c r="O312" s="418"/>
      <c r="P312" s="418"/>
      <c r="Q312" s="418"/>
      <c r="R312" s="418"/>
      <c r="S312" s="418"/>
      <c r="T312" s="418"/>
      <c r="U312" s="418"/>
      <c r="V312" s="418"/>
      <c r="W312" s="418"/>
      <c r="X312" s="418"/>
      <c r="Y312" s="418"/>
      <c r="Z312" s="419">
        <f t="shared" si="56"/>
        <v>0</v>
      </c>
      <c r="AA312" s="420">
        <f t="shared" si="45"/>
        <v>4</v>
      </c>
      <c r="AB312" s="413">
        <f t="shared" si="57"/>
        <v>0</v>
      </c>
      <c r="AC312" s="421"/>
      <c r="AD312" s="707">
        <f t="shared" si="53"/>
        <v>0</v>
      </c>
      <c r="AE312" s="474">
        <f t="shared" si="54"/>
        <v>0</v>
      </c>
      <c r="AF312" s="478">
        <f t="shared" si="55"/>
        <v>0</v>
      </c>
      <c r="AG312" s="489"/>
      <c r="AH312" s="490"/>
      <c r="AI312" s="490"/>
      <c r="AJ312" s="490"/>
      <c r="AK312" s="490"/>
      <c r="AL312" s="490"/>
      <c r="AM312" s="490"/>
      <c r="AN312" s="490"/>
      <c r="AO312" s="490"/>
      <c r="AP312" s="490"/>
      <c r="AQ312" s="490"/>
      <c r="AR312" s="490"/>
      <c r="AS312" s="490"/>
      <c r="AT312" s="490"/>
      <c r="AU312" s="490"/>
      <c r="AV312" s="490"/>
      <c r="AW312" s="490"/>
      <c r="AX312" s="490"/>
      <c r="AY312" s="490"/>
      <c r="AZ312" s="490"/>
      <c r="BA312" s="490"/>
      <c r="BB312" s="490"/>
      <c r="BC312" s="490"/>
      <c r="BD312" s="490"/>
      <c r="BE312" s="490"/>
      <c r="BF312" s="490"/>
      <c r="BG312" s="490"/>
    </row>
    <row r="313" spans="1:59" s="188" customFormat="1" ht="60">
      <c r="A313" s="433">
        <f t="shared" si="52"/>
        <v>297</v>
      </c>
      <c r="B313" s="497"/>
      <c r="C313" s="498"/>
      <c r="D313" s="407"/>
      <c r="E313" s="407"/>
      <c r="F313" s="500" t="s">
        <v>839</v>
      </c>
      <c r="G313" s="417" t="s">
        <v>294</v>
      </c>
      <c r="H313" s="418">
        <v>4</v>
      </c>
      <c r="I313" s="418">
        <f>'СМР Приняты СК П7'!I313</f>
        <v>26.8</v>
      </c>
      <c r="J313" s="418" t="s">
        <v>840</v>
      </c>
      <c r="K313" s="418" t="s">
        <v>294</v>
      </c>
      <c r="L313" s="418">
        <v>4</v>
      </c>
      <c r="M313" s="418"/>
      <c r="N313" s="418"/>
      <c r="O313" s="418"/>
      <c r="P313" s="418"/>
      <c r="Q313" s="418"/>
      <c r="R313" s="418"/>
      <c r="S313" s="418"/>
      <c r="T313" s="418"/>
      <c r="U313" s="418"/>
      <c r="V313" s="418"/>
      <c r="W313" s="418"/>
      <c r="X313" s="418"/>
      <c r="Y313" s="418"/>
      <c r="Z313" s="419">
        <f t="shared" si="56"/>
        <v>0</v>
      </c>
      <c r="AA313" s="420">
        <f t="shared" si="45"/>
        <v>4</v>
      </c>
      <c r="AB313" s="413">
        <f t="shared" si="57"/>
        <v>0</v>
      </c>
      <c r="AC313" s="421"/>
      <c r="AD313" s="707">
        <f t="shared" si="53"/>
        <v>0</v>
      </c>
      <c r="AE313" s="474">
        <f t="shared" si="54"/>
        <v>0</v>
      </c>
      <c r="AF313" s="478">
        <f t="shared" si="55"/>
        <v>0</v>
      </c>
      <c r="AG313" s="489"/>
      <c r="AH313" s="490"/>
      <c r="AI313" s="490"/>
      <c r="AJ313" s="490"/>
      <c r="AK313" s="490"/>
      <c r="AL313" s="490"/>
      <c r="AM313" s="490"/>
      <c r="AN313" s="490"/>
      <c r="AO313" s="490"/>
      <c r="AP313" s="490"/>
      <c r="AQ313" s="490"/>
      <c r="AR313" s="490"/>
      <c r="AS313" s="490"/>
      <c r="AT313" s="490"/>
      <c r="AU313" s="490"/>
      <c r="AV313" s="490"/>
      <c r="AW313" s="490"/>
      <c r="AX313" s="490"/>
      <c r="AY313" s="490"/>
      <c r="AZ313" s="490"/>
      <c r="BA313" s="490"/>
      <c r="BB313" s="490"/>
      <c r="BC313" s="490"/>
      <c r="BD313" s="490"/>
      <c r="BE313" s="490"/>
      <c r="BF313" s="490"/>
      <c r="BG313" s="490"/>
    </row>
    <row r="314" spans="1:59" s="188" customFormat="1">
      <c r="A314" s="433">
        <f t="shared" si="52"/>
        <v>298</v>
      </c>
      <c r="B314" s="497"/>
      <c r="C314" s="498"/>
      <c r="D314" s="407"/>
      <c r="E314" s="407"/>
      <c r="F314" s="500" t="s">
        <v>172</v>
      </c>
      <c r="G314" s="417" t="s">
        <v>294</v>
      </c>
      <c r="H314" s="418">
        <v>4</v>
      </c>
      <c r="I314" s="418">
        <f>'СМР Приняты СК П7'!I314</f>
        <v>0</v>
      </c>
      <c r="J314" s="418" t="s">
        <v>841</v>
      </c>
      <c r="K314" s="418" t="s">
        <v>294</v>
      </c>
      <c r="L314" s="418">
        <v>4</v>
      </c>
      <c r="M314" s="418"/>
      <c r="N314" s="418"/>
      <c r="O314" s="418"/>
      <c r="P314" s="418"/>
      <c r="Q314" s="418"/>
      <c r="R314" s="418"/>
      <c r="S314" s="418"/>
      <c r="T314" s="418"/>
      <c r="U314" s="418"/>
      <c r="V314" s="418"/>
      <c r="W314" s="418"/>
      <c r="X314" s="418"/>
      <c r="Y314" s="418"/>
      <c r="Z314" s="419">
        <f t="shared" si="56"/>
        <v>0</v>
      </c>
      <c r="AA314" s="420">
        <f t="shared" si="45"/>
        <v>4</v>
      </c>
      <c r="AB314" s="413">
        <f t="shared" si="57"/>
        <v>0</v>
      </c>
      <c r="AC314" s="421"/>
      <c r="AD314" s="707">
        <f t="shared" si="53"/>
        <v>0</v>
      </c>
      <c r="AE314" s="474">
        <f t="shared" si="54"/>
        <v>0</v>
      </c>
      <c r="AF314" s="478">
        <f t="shared" si="55"/>
        <v>0</v>
      </c>
      <c r="AG314" s="489"/>
      <c r="AH314" s="490"/>
      <c r="AI314" s="490"/>
      <c r="AJ314" s="490"/>
      <c r="AK314" s="490"/>
      <c r="AL314" s="490"/>
      <c r="AM314" s="490"/>
      <c r="AN314" s="490"/>
      <c r="AO314" s="490"/>
      <c r="AP314" s="490"/>
      <c r="AQ314" s="490"/>
      <c r="AR314" s="490"/>
      <c r="AS314" s="490"/>
      <c r="AT314" s="490"/>
      <c r="AU314" s="490"/>
      <c r="AV314" s="490"/>
      <c r="AW314" s="490"/>
      <c r="AX314" s="490"/>
      <c r="AY314" s="490"/>
      <c r="AZ314" s="490"/>
      <c r="BA314" s="490"/>
      <c r="BB314" s="490"/>
      <c r="BC314" s="490"/>
      <c r="BD314" s="490"/>
      <c r="BE314" s="490"/>
      <c r="BF314" s="490"/>
      <c r="BG314" s="490"/>
    </row>
    <row r="315" spans="1:59" s="188" customFormat="1">
      <c r="A315" s="433">
        <f t="shared" si="52"/>
        <v>299</v>
      </c>
      <c r="B315" s="497"/>
      <c r="C315" s="498"/>
      <c r="D315" s="407"/>
      <c r="E315" s="407"/>
      <c r="F315" s="500" t="s">
        <v>842</v>
      </c>
      <c r="G315" s="417" t="s">
        <v>294</v>
      </c>
      <c r="H315" s="418">
        <v>4</v>
      </c>
      <c r="I315" s="418">
        <f>'СМР Приняты СК П7'!I315</f>
        <v>0</v>
      </c>
      <c r="J315" s="418" t="s">
        <v>843</v>
      </c>
      <c r="K315" s="418" t="s">
        <v>294</v>
      </c>
      <c r="L315" s="418">
        <v>4</v>
      </c>
      <c r="M315" s="418"/>
      <c r="N315" s="418"/>
      <c r="O315" s="418"/>
      <c r="P315" s="418"/>
      <c r="Q315" s="418"/>
      <c r="R315" s="418"/>
      <c r="S315" s="418"/>
      <c r="T315" s="418"/>
      <c r="U315" s="418"/>
      <c r="V315" s="418"/>
      <c r="W315" s="418"/>
      <c r="X315" s="418"/>
      <c r="Y315" s="418"/>
      <c r="Z315" s="419">
        <f t="shared" si="56"/>
        <v>0</v>
      </c>
      <c r="AA315" s="420">
        <f t="shared" si="45"/>
        <v>4</v>
      </c>
      <c r="AB315" s="413">
        <f t="shared" si="57"/>
        <v>0</v>
      </c>
      <c r="AC315" s="421"/>
      <c r="AD315" s="707">
        <f t="shared" si="53"/>
        <v>0</v>
      </c>
      <c r="AE315" s="474">
        <f t="shared" si="54"/>
        <v>0</v>
      </c>
      <c r="AF315" s="478">
        <f t="shared" si="55"/>
        <v>0</v>
      </c>
      <c r="AG315" s="489"/>
      <c r="AH315" s="490"/>
      <c r="AI315" s="490"/>
      <c r="AJ315" s="490"/>
      <c r="AK315" s="490"/>
      <c r="AL315" s="490"/>
      <c r="AM315" s="490"/>
      <c r="AN315" s="490"/>
      <c r="AO315" s="490"/>
      <c r="AP315" s="490"/>
      <c r="AQ315" s="490"/>
      <c r="AR315" s="490"/>
      <c r="AS315" s="490"/>
      <c r="AT315" s="490"/>
      <c r="AU315" s="490"/>
      <c r="AV315" s="490"/>
      <c r="AW315" s="490"/>
      <c r="AX315" s="490"/>
      <c r="AY315" s="490"/>
      <c r="AZ315" s="490"/>
      <c r="BA315" s="490"/>
      <c r="BB315" s="490"/>
      <c r="BC315" s="490"/>
      <c r="BD315" s="490"/>
      <c r="BE315" s="490"/>
      <c r="BF315" s="490"/>
      <c r="BG315" s="490"/>
    </row>
    <row r="316" spans="1:59" s="188" customFormat="1">
      <c r="A316" s="433">
        <f t="shared" si="52"/>
        <v>300</v>
      </c>
      <c r="B316" s="497"/>
      <c r="C316" s="498"/>
      <c r="D316" s="407"/>
      <c r="E316" s="407"/>
      <c r="F316" s="500" t="s">
        <v>844</v>
      </c>
      <c r="G316" s="417" t="s">
        <v>294</v>
      </c>
      <c r="H316" s="418">
        <v>4</v>
      </c>
      <c r="I316" s="418">
        <f>'СМР Приняты СК П7'!I316</f>
        <v>0</v>
      </c>
      <c r="J316" s="418" t="s">
        <v>845</v>
      </c>
      <c r="K316" s="418" t="s">
        <v>294</v>
      </c>
      <c r="L316" s="418">
        <v>4</v>
      </c>
      <c r="M316" s="418"/>
      <c r="N316" s="418"/>
      <c r="O316" s="418"/>
      <c r="P316" s="418"/>
      <c r="Q316" s="418"/>
      <c r="R316" s="418"/>
      <c r="S316" s="418"/>
      <c r="T316" s="418"/>
      <c r="U316" s="418"/>
      <c r="V316" s="418"/>
      <c r="W316" s="418"/>
      <c r="X316" s="418"/>
      <c r="Y316" s="418"/>
      <c r="Z316" s="419">
        <f t="shared" si="56"/>
        <v>0</v>
      </c>
      <c r="AA316" s="420">
        <f t="shared" si="45"/>
        <v>4</v>
      </c>
      <c r="AB316" s="413">
        <f t="shared" si="57"/>
        <v>0</v>
      </c>
      <c r="AC316" s="421"/>
      <c r="AD316" s="707">
        <f t="shared" si="53"/>
        <v>0</v>
      </c>
      <c r="AE316" s="474">
        <f t="shared" si="54"/>
        <v>0</v>
      </c>
      <c r="AF316" s="478">
        <f t="shared" si="55"/>
        <v>0</v>
      </c>
      <c r="AG316" s="489"/>
      <c r="AH316" s="490"/>
      <c r="AI316" s="490"/>
      <c r="AJ316" s="490"/>
      <c r="AK316" s="490"/>
      <c r="AL316" s="490"/>
      <c r="AM316" s="490"/>
      <c r="AN316" s="490"/>
      <c r="AO316" s="490"/>
      <c r="AP316" s="490"/>
      <c r="AQ316" s="490"/>
      <c r="AR316" s="490"/>
      <c r="AS316" s="490"/>
      <c r="AT316" s="490"/>
      <c r="AU316" s="490"/>
      <c r="AV316" s="490"/>
      <c r="AW316" s="490"/>
      <c r="AX316" s="490"/>
      <c r="AY316" s="490"/>
      <c r="AZ316" s="490"/>
      <c r="BA316" s="490"/>
      <c r="BB316" s="490"/>
      <c r="BC316" s="490"/>
      <c r="BD316" s="490"/>
      <c r="BE316" s="490"/>
      <c r="BF316" s="490"/>
      <c r="BG316" s="490"/>
    </row>
    <row r="317" spans="1:59" s="188" customFormat="1">
      <c r="A317" s="433">
        <f t="shared" si="52"/>
        <v>301</v>
      </c>
      <c r="B317" s="497"/>
      <c r="C317" s="498"/>
      <c r="D317" s="407"/>
      <c r="E317" s="407"/>
      <c r="F317" s="500" t="s">
        <v>846</v>
      </c>
      <c r="G317" s="417" t="s">
        <v>294</v>
      </c>
      <c r="H317" s="418">
        <v>4</v>
      </c>
      <c r="I317" s="418">
        <f>'СМР Приняты СК П7'!I317</f>
        <v>0</v>
      </c>
      <c r="J317" s="418" t="s">
        <v>847</v>
      </c>
      <c r="K317" s="418" t="s">
        <v>294</v>
      </c>
      <c r="L317" s="418">
        <v>4</v>
      </c>
      <c r="M317" s="418"/>
      <c r="N317" s="418"/>
      <c r="O317" s="418"/>
      <c r="P317" s="418"/>
      <c r="Q317" s="418"/>
      <c r="R317" s="418"/>
      <c r="S317" s="418"/>
      <c r="T317" s="418"/>
      <c r="U317" s="418"/>
      <c r="V317" s="418"/>
      <c r="W317" s="418"/>
      <c r="X317" s="418"/>
      <c r="Y317" s="418"/>
      <c r="Z317" s="419">
        <f t="shared" si="56"/>
        <v>0</v>
      </c>
      <c r="AA317" s="420">
        <f t="shared" si="45"/>
        <v>4</v>
      </c>
      <c r="AB317" s="413">
        <f t="shared" si="57"/>
        <v>0</v>
      </c>
      <c r="AC317" s="421"/>
      <c r="AD317" s="707">
        <f t="shared" si="53"/>
        <v>0</v>
      </c>
      <c r="AE317" s="474">
        <f t="shared" si="54"/>
        <v>0</v>
      </c>
      <c r="AF317" s="478">
        <f t="shared" si="55"/>
        <v>0</v>
      </c>
      <c r="AG317" s="489"/>
      <c r="AH317" s="490"/>
      <c r="AI317" s="490"/>
      <c r="AJ317" s="490"/>
      <c r="AK317" s="490"/>
      <c r="AL317" s="490"/>
      <c r="AM317" s="490"/>
      <c r="AN317" s="490"/>
      <c r="AO317" s="490"/>
      <c r="AP317" s="490"/>
      <c r="AQ317" s="490"/>
      <c r="AR317" s="490"/>
      <c r="AS317" s="490"/>
      <c r="AT317" s="490"/>
      <c r="AU317" s="490"/>
      <c r="AV317" s="490"/>
      <c r="AW317" s="490"/>
      <c r="AX317" s="490"/>
      <c r="AY317" s="490"/>
      <c r="AZ317" s="490"/>
      <c r="BA317" s="490"/>
      <c r="BB317" s="490"/>
      <c r="BC317" s="490"/>
      <c r="BD317" s="490"/>
      <c r="BE317" s="490"/>
      <c r="BF317" s="490"/>
      <c r="BG317" s="490"/>
    </row>
    <row r="318" spans="1:59" s="188" customFormat="1">
      <c r="A318" s="433">
        <f t="shared" si="52"/>
        <v>302</v>
      </c>
      <c r="B318" s="497"/>
      <c r="C318" s="498"/>
      <c r="D318" s="407"/>
      <c r="E318" s="407"/>
      <c r="F318" s="500" t="s">
        <v>174</v>
      </c>
      <c r="G318" s="417" t="s">
        <v>294</v>
      </c>
      <c r="H318" s="418">
        <v>4</v>
      </c>
      <c r="I318" s="418">
        <f>'СМР Приняты СК П7'!I318</f>
        <v>0.84</v>
      </c>
      <c r="J318" s="418" t="s">
        <v>848</v>
      </c>
      <c r="K318" s="418" t="s">
        <v>294</v>
      </c>
      <c r="L318" s="418">
        <v>4</v>
      </c>
      <c r="M318" s="418"/>
      <c r="N318" s="418"/>
      <c r="O318" s="418"/>
      <c r="P318" s="418"/>
      <c r="Q318" s="418"/>
      <c r="R318" s="418"/>
      <c r="S318" s="418"/>
      <c r="T318" s="418"/>
      <c r="U318" s="418"/>
      <c r="V318" s="418"/>
      <c r="W318" s="418"/>
      <c r="X318" s="418"/>
      <c r="Y318" s="418"/>
      <c r="Z318" s="419">
        <f t="shared" si="56"/>
        <v>0</v>
      </c>
      <c r="AA318" s="420">
        <f t="shared" si="45"/>
        <v>4</v>
      </c>
      <c r="AB318" s="413">
        <f t="shared" si="57"/>
        <v>0</v>
      </c>
      <c r="AC318" s="421"/>
      <c r="AD318" s="707">
        <f t="shared" si="53"/>
        <v>0</v>
      </c>
      <c r="AE318" s="474">
        <f t="shared" si="54"/>
        <v>0</v>
      </c>
      <c r="AF318" s="478">
        <f t="shared" si="55"/>
        <v>0</v>
      </c>
      <c r="AG318" s="489"/>
      <c r="AH318" s="490"/>
      <c r="AI318" s="490"/>
      <c r="AJ318" s="490"/>
      <c r="AK318" s="490"/>
      <c r="AL318" s="490"/>
      <c r="AM318" s="490"/>
      <c r="AN318" s="490"/>
      <c r="AO318" s="490"/>
      <c r="AP318" s="490"/>
      <c r="AQ318" s="490"/>
      <c r="AR318" s="490"/>
      <c r="AS318" s="490"/>
      <c r="AT318" s="490"/>
      <c r="AU318" s="490"/>
      <c r="AV318" s="490"/>
      <c r="AW318" s="490"/>
      <c r="AX318" s="490"/>
      <c r="AY318" s="490"/>
      <c r="AZ318" s="490"/>
      <c r="BA318" s="490"/>
      <c r="BB318" s="490"/>
      <c r="BC318" s="490"/>
      <c r="BD318" s="490"/>
      <c r="BE318" s="490"/>
      <c r="BF318" s="490"/>
      <c r="BG318" s="490"/>
    </row>
    <row r="319" spans="1:59" s="188" customFormat="1">
      <c r="A319" s="433">
        <f t="shared" si="52"/>
        <v>303</v>
      </c>
      <c r="B319" s="497"/>
      <c r="C319" s="498"/>
      <c r="D319" s="407"/>
      <c r="E319" s="407"/>
      <c r="F319" s="500" t="s">
        <v>179</v>
      </c>
      <c r="G319" s="417" t="s">
        <v>294</v>
      </c>
      <c r="H319" s="418">
        <v>4</v>
      </c>
      <c r="I319" s="418">
        <f>'СМР Приняты СК П7'!I319</f>
        <v>14.07</v>
      </c>
      <c r="J319" s="418" t="s">
        <v>849</v>
      </c>
      <c r="K319" s="418" t="s">
        <v>294</v>
      </c>
      <c r="L319" s="418">
        <v>4</v>
      </c>
      <c r="M319" s="418"/>
      <c r="N319" s="418"/>
      <c r="O319" s="418"/>
      <c r="P319" s="418"/>
      <c r="Q319" s="418"/>
      <c r="R319" s="418"/>
      <c r="S319" s="418"/>
      <c r="T319" s="418"/>
      <c r="U319" s="418"/>
      <c r="V319" s="418"/>
      <c r="W319" s="418"/>
      <c r="X319" s="418"/>
      <c r="Y319" s="418"/>
      <c r="Z319" s="419">
        <f t="shared" si="56"/>
        <v>0</v>
      </c>
      <c r="AA319" s="420">
        <f t="shared" si="45"/>
        <v>4</v>
      </c>
      <c r="AB319" s="413">
        <f t="shared" si="57"/>
        <v>0</v>
      </c>
      <c r="AC319" s="421"/>
      <c r="AD319" s="707">
        <f t="shared" si="53"/>
        <v>0</v>
      </c>
      <c r="AE319" s="474">
        <f t="shared" si="54"/>
        <v>0</v>
      </c>
      <c r="AF319" s="478">
        <f t="shared" si="55"/>
        <v>0</v>
      </c>
      <c r="AG319" s="489"/>
      <c r="AH319" s="490"/>
      <c r="AI319" s="490"/>
      <c r="AJ319" s="490"/>
      <c r="AK319" s="490"/>
      <c r="AL319" s="490"/>
      <c r="AM319" s="490"/>
      <c r="AN319" s="490"/>
      <c r="AO319" s="490"/>
      <c r="AP319" s="490"/>
      <c r="AQ319" s="490"/>
      <c r="AR319" s="490"/>
      <c r="AS319" s="490"/>
      <c r="AT319" s="490"/>
      <c r="AU319" s="490"/>
      <c r="AV319" s="490"/>
      <c r="AW319" s="490"/>
      <c r="AX319" s="490"/>
      <c r="AY319" s="490"/>
      <c r="AZ319" s="490"/>
      <c r="BA319" s="490"/>
      <c r="BB319" s="490"/>
      <c r="BC319" s="490"/>
      <c r="BD319" s="490"/>
      <c r="BE319" s="490"/>
      <c r="BF319" s="490"/>
      <c r="BG319" s="490"/>
    </row>
    <row r="320" spans="1:59" s="188" customFormat="1">
      <c r="A320" s="433">
        <f t="shared" si="52"/>
        <v>304</v>
      </c>
      <c r="B320" s="497"/>
      <c r="C320" s="498"/>
      <c r="D320" s="407"/>
      <c r="E320" s="407"/>
      <c r="F320" s="500" t="s">
        <v>135</v>
      </c>
      <c r="G320" s="417" t="s">
        <v>294</v>
      </c>
      <c r="H320" s="418">
        <v>4</v>
      </c>
      <c r="I320" s="418">
        <f>'СМР Приняты СК П7'!I320</f>
        <v>0.7</v>
      </c>
      <c r="J320" s="418" t="s">
        <v>850</v>
      </c>
      <c r="K320" s="418" t="s">
        <v>294</v>
      </c>
      <c r="L320" s="418">
        <v>4</v>
      </c>
      <c r="M320" s="418"/>
      <c r="N320" s="418"/>
      <c r="O320" s="418"/>
      <c r="P320" s="418"/>
      <c r="Q320" s="418"/>
      <c r="R320" s="418"/>
      <c r="S320" s="418"/>
      <c r="T320" s="418"/>
      <c r="U320" s="418"/>
      <c r="V320" s="418"/>
      <c r="W320" s="418"/>
      <c r="X320" s="418"/>
      <c r="Y320" s="418"/>
      <c r="Z320" s="419">
        <f t="shared" si="56"/>
        <v>0</v>
      </c>
      <c r="AA320" s="420">
        <f t="shared" si="45"/>
        <v>4</v>
      </c>
      <c r="AB320" s="413">
        <f t="shared" si="57"/>
        <v>0</v>
      </c>
      <c r="AC320" s="421"/>
      <c r="AD320" s="707">
        <f t="shared" si="53"/>
        <v>0</v>
      </c>
      <c r="AE320" s="474">
        <f t="shared" si="54"/>
        <v>0</v>
      </c>
      <c r="AF320" s="478">
        <f t="shared" si="55"/>
        <v>0</v>
      </c>
      <c r="AG320" s="489"/>
      <c r="AH320" s="490"/>
      <c r="AI320" s="490"/>
      <c r="AJ320" s="490"/>
      <c r="AK320" s="490"/>
      <c r="AL320" s="490"/>
      <c r="AM320" s="490"/>
      <c r="AN320" s="490"/>
      <c r="AO320" s="490"/>
      <c r="AP320" s="490"/>
      <c r="AQ320" s="490"/>
      <c r="AR320" s="490"/>
      <c r="AS320" s="490"/>
      <c r="AT320" s="490"/>
      <c r="AU320" s="490"/>
      <c r="AV320" s="490"/>
      <c r="AW320" s="490"/>
      <c r="AX320" s="490"/>
      <c r="AY320" s="490"/>
      <c r="AZ320" s="490"/>
      <c r="BA320" s="490"/>
      <c r="BB320" s="490"/>
      <c r="BC320" s="490"/>
      <c r="BD320" s="490"/>
      <c r="BE320" s="490"/>
      <c r="BF320" s="490"/>
      <c r="BG320" s="490"/>
    </row>
    <row r="321" spans="1:59" s="188" customFormat="1">
      <c r="A321" s="433">
        <f t="shared" si="52"/>
        <v>305</v>
      </c>
      <c r="B321" s="497"/>
      <c r="C321" s="498"/>
      <c r="D321" s="407"/>
      <c r="E321" s="407"/>
      <c r="F321" s="500" t="s">
        <v>176</v>
      </c>
      <c r="G321" s="417" t="s">
        <v>294</v>
      </c>
      <c r="H321" s="418">
        <v>1</v>
      </c>
      <c r="I321" s="418">
        <f>'СМР Приняты СК П7'!I321</f>
        <v>3.1920000000000002</v>
      </c>
      <c r="J321" s="418" t="s">
        <v>851</v>
      </c>
      <c r="K321" s="418" t="s">
        <v>294</v>
      </c>
      <c r="L321" s="418">
        <v>4</v>
      </c>
      <c r="M321" s="418"/>
      <c r="N321" s="418"/>
      <c r="O321" s="418"/>
      <c r="P321" s="418"/>
      <c r="Q321" s="418"/>
      <c r="R321" s="418"/>
      <c r="S321" s="418"/>
      <c r="T321" s="418"/>
      <c r="U321" s="418"/>
      <c r="V321" s="418"/>
      <c r="W321" s="418"/>
      <c r="X321" s="418"/>
      <c r="Y321" s="418"/>
      <c r="Z321" s="419">
        <f t="shared" si="56"/>
        <v>0</v>
      </c>
      <c r="AA321" s="420">
        <f t="shared" ref="AA321:AA441" si="58">H321-Z321</f>
        <v>1</v>
      </c>
      <c r="AB321" s="413">
        <f t="shared" si="57"/>
        <v>0</v>
      </c>
      <c r="AC321" s="421"/>
      <c r="AD321" s="707">
        <f t="shared" si="53"/>
        <v>0</v>
      </c>
      <c r="AE321" s="474">
        <f t="shared" si="54"/>
        <v>0</v>
      </c>
      <c r="AF321" s="478">
        <f t="shared" si="55"/>
        <v>0</v>
      </c>
      <c r="AG321" s="489"/>
      <c r="AH321" s="490"/>
      <c r="AI321" s="490"/>
      <c r="AJ321" s="490"/>
      <c r="AK321" s="490"/>
      <c r="AL321" s="490"/>
      <c r="AM321" s="490"/>
      <c r="AN321" s="490"/>
      <c r="AO321" s="490"/>
      <c r="AP321" s="490"/>
      <c r="AQ321" s="490"/>
      <c r="AR321" s="490"/>
      <c r="AS321" s="490"/>
      <c r="AT321" s="490"/>
      <c r="AU321" s="490"/>
      <c r="AV321" s="490"/>
      <c r="AW321" s="490"/>
      <c r="AX321" s="490"/>
      <c r="AY321" s="490"/>
      <c r="AZ321" s="490"/>
      <c r="BA321" s="490"/>
      <c r="BB321" s="490"/>
      <c r="BC321" s="490"/>
      <c r="BD321" s="490"/>
      <c r="BE321" s="490"/>
      <c r="BF321" s="490"/>
      <c r="BG321" s="490"/>
    </row>
    <row r="322" spans="1:59" s="188" customFormat="1">
      <c r="A322" s="433">
        <f t="shared" si="52"/>
        <v>306</v>
      </c>
      <c r="B322" s="497"/>
      <c r="C322" s="498"/>
      <c r="D322" s="407"/>
      <c r="E322" s="407"/>
      <c r="F322" s="500" t="s">
        <v>167</v>
      </c>
      <c r="G322" s="417" t="s">
        <v>294</v>
      </c>
      <c r="H322" s="418">
        <v>4</v>
      </c>
      <c r="I322" s="418">
        <f>'СМР Приняты СК П7'!I322</f>
        <v>4.13</v>
      </c>
      <c r="J322" s="418" t="s">
        <v>617</v>
      </c>
      <c r="K322" s="418" t="s">
        <v>294</v>
      </c>
      <c r="L322" s="418">
        <v>1</v>
      </c>
      <c r="M322" s="418"/>
      <c r="N322" s="418"/>
      <c r="O322" s="418"/>
      <c r="P322" s="418"/>
      <c r="Q322" s="418"/>
      <c r="R322" s="418"/>
      <c r="S322" s="418"/>
      <c r="T322" s="418"/>
      <c r="U322" s="418"/>
      <c r="V322" s="418"/>
      <c r="W322" s="418"/>
      <c r="X322" s="418"/>
      <c r="Y322" s="418"/>
      <c r="Z322" s="419">
        <f t="shared" si="56"/>
        <v>0</v>
      </c>
      <c r="AA322" s="420">
        <f t="shared" si="58"/>
        <v>4</v>
      </c>
      <c r="AB322" s="413">
        <f t="shared" si="57"/>
        <v>0</v>
      </c>
      <c r="AC322" s="421"/>
      <c r="AD322" s="707">
        <f t="shared" si="53"/>
        <v>0</v>
      </c>
      <c r="AE322" s="474">
        <f t="shared" si="54"/>
        <v>0</v>
      </c>
      <c r="AF322" s="478">
        <f t="shared" si="55"/>
        <v>0</v>
      </c>
      <c r="AG322" s="489"/>
      <c r="AH322" s="490"/>
      <c r="AI322" s="490"/>
      <c r="AJ322" s="490"/>
      <c r="AK322" s="490"/>
      <c r="AL322" s="490"/>
      <c r="AM322" s="490"/>
      <c r="AN322" s="490"/>
      <c r="AO322" s="490"/>
      <c r="AP322" s="490"/>
      <c r="AQ322" s="490"/>
      <c r="AR322" s="490"/>
      <c r="AS322" s="490"/>
      <c r="AT322" s="490"/>
      <c r="AU322" s="490"/>
      <c r="AV322" s="490"/>
      <c r="AW322" s="490"/>
      <c r="AX322" s="490"/>
      <c r="AY322" s="490"/>
      <c r="AZ322" s="490"/>
      <c r="BA322" s="490"/>
      <c r="BB322" s="490"/>
      <c r="BC322" s="490"/>
      <c r="BD322" s="490"/>
      <c r="BE322" s="490"/>
      <c r="BF322" s="490"/>
      <c r="BG322" s="490"/>
    </row>
    <row r="323" spans="1:59" s="188" customFormat="1">
      <c r="A323" s="433">
        <f t="shared" si="52"/>
        <v>307</v>
      </c>
      <c r="B323" s="497"/>
      <c r="C323" s="498"/>
      <c r="D323" s="407"/>
      <c r="E323" s="407"/>
      <c r="F323" s="500" t="s">
        <v>852</v>
      </c>
      <c r="G323" s="417" t="s">
        <v>294</v>
      </c>
      <c r="H323" s="418">
        <v>4</v>
      </c>
      <c r="I323" s="418">
        <f>'СМР Приняты СК П7'!I323</f>
        <v>0.25600000000000001</v>
      </c>
      <c r="J323" s="418" t="s">
        <v>804</v>
      </c>
      <c r="K323" s="418" t="s">
        <v>294</v>
      </c>
      <c r="L323" s="418">
        <v>4</v>
      </c>
      <c r="M323" s="418"/>
      <c r="N323" s="418"/>
      <c r="O323" s="418"/>
      <c r="P323" s="418"/>
      <c r="Q323" s="418"/>
      <c r="R323" s="418"/>
      <c r="S323" s="418"/>
      <c r="T323" s="418"/>
      <c r="U323" s="418"/>
      <c r="V323" s="418"/>
      <c r="W323" s="418"/>
      <c r="X323" s="418"/>
      <c r="Y323" s="418"/>
      <c r="Z323" s="419">
        <f t="shared" si="56"/>
        <v>0</v>
      </c>
      <c r="AA323" s="420">
        <f t="shared" si="58"/>
        <v>4</v>
      </c>
      <c r="AB323" s="413">
        <f t="shared" si="57"/>
        <v>0</v>
      </c>
      <c r="AC323" s="421"/>
      <c r="AD323" s="707">
        <f t="shared" si="53"/>
        <v>0</v>
      </c>
      <c r="AE323" s="474">
        <f t="shared" si="54"/>
        <v>0</v>
      </c>
      <c r="AF323" s="478">
        <f t="shared" si="55"/>
        <v>0</v>
      </c>
      <c r="AG323" s="489"/>
      <c r="AH323" s="490"/>
      <c r="AI323" s="490"/>
      <c r="AJ323" s="490"/>
      <c r="AK323" s="490"/>
      <c r="AL323" s="490"/>
      <c r="AM323" s="490"/>
      <c r="AN323" s="490"/>
      <c r="AO323" s="490"/>
      <c r="AP323" s="490"/>
      <c r="AQ323" s="490"/>
      <c r="AR323" s="490"/>
      <c r="AS323" s="490"/>
      <c r="AT323" s="490"/>
      <c r="AU323" s="490"/>
      <c r="AV323" s="490"/>
      <c r="AW323" s="490"/>
      <c r="AX323" s="490"/>
      <c r="AY323" s="490"/>
      <c r="AZ323" s="490"/>
      <c r="BA323" s="490"/>
      <c r="BB323" s="490"/>
      <c r="BC323" s="490"/>
      <c r="BD323" s="490"/>
      <c r="BE323" s="490"/>
      <c r="BF323" s="490"/>
      <c r="BG323" s="490"/>
    </row>
    <row r="324" spans="1:59" s="188" customFormat="1" ht="45">
      <c r="A324" s="433">
        <f t="shared" si="52"/>
        <v>308</v>
      </c>
      <c r="B324" s="497"/>
      <c r="C324" s="498"/>
      <c r="D324" s="407"/>
      <c r="E324" s="407"/>
      <c r="F324" s="500" t="s">
        <v>177</v>
      </c>
      <c r="G324" s="417" t="s">
        <v>294</v>
      </c>
      <c r="H324" s="418">
        <v>4</v>
      </c>
      <c r="I324" s="418">
        <f>'СМР Приняты СК П7'!I324</f>
        <v>0.7</v>
      </c>
      <c r="J324" s="418" t="s">
        <v>853</v>
      </c>
      <c r="K324" s="418" t="s">
        <v>294</v>
      </c>
      <c r="L324" s="418">
        <v>4</v>
      </c>
      <c r="M324" s="418"/>
      <c r="N324" s="418"/>
      <c r="O324" s="418"/>
      <c r="P324" s="418"/>
      <c r="Q324" s="418"/>
      <c r="R324" s="418"/>
      <c r="S324" s="418"/>
      <c r="T324" s="418"/>
      <c r="U324" s="418"/>
      <c r="V324" s="418"/>
      <c r="W324" s="418"/>
      <c r="X324" s="418"/>
      <c r="Y324" s="418"/>
      <c r="Z324" s="419">
        <f t="shared" si="56"/>
        <v>0</v>
      </c>
      <c r="AA324" s="420">
        <f t="shared" si="58"/>
        <v>4</v>
      </c>
      <c r="AB324" s="413">
        <f t="shared" si="57"/>
        <v>0</v>
      </c>
      <c r="AC324" s="421"/>
      <c r="AD324" s="707">
        <f t="shared" si="53"/>
        <v>0</v>
      </c>
      <c r="AE324" s="474">
        <f t="shared" si="54"/>
        <v>0</v>
      </c>
      <c r="AF324" s="478">
        <f t="shared" si="55"/>
        <v>0</v>
      </c>
      <c r="AG324" s="489"/>
      <c r="AH324" s="490"/>
      <c r="AI324" s="490"/>
      <c r="AJ324" s="490"/>
      <c r="AK324" s="490"/>
      <c r="AL324" s="490"/>
      <c r="AM324" s="490"/>
      <c r="AN324" s="490"/>
      <c r="AO324" s="490"/>
      <c r="AP324" s="490"/>
      <c r="AQ324" s="490"/>
      <c r="AR324" s="490"/>
      <c r="AS324" s="490"/>
      <c r="AT324" s="490"/>
      <c r="AU324" s="490"/>
      <c r="AV324" s="490"/>
      <c r="AW324" s="490"/>
      <c r="AX324" s="490"/>
      <c r="AY324" s="490"/>
      <c r="AZ324" s="490"/>
      <c r="BA324" s="490"/>
      <c r="BB324" s="490"/>
      <c r="BC324" s="490"/>
      <c r="BD324" s="490"/>
      <c r="BE324" s="490"/>
      <c r="BF324" s="490"/>
      <c r="BG324" s="490"/>
    </row>
    <row r="325" spans="1:59" s="188" customFormat="1" outlineLevel="1">
      <c r="A325" s="433">
        <f t="shared" si="52"/>
        <v>309</v>
      </c>
      <c r="B325" s="497"/>
      <c r="C325" s="498"/>
      <c r="D325" s="407"/>
      <c r="E325" s="407"/>
      <c r="F325" s="500"/>
      <c r="G325" s="417" t="s">
        <v>294</v>
      </c>
      <c r="H325" s="418">
        <v>4</v>
      </c>
      <c r="I325" s="418">
        <f>'СМР Приняты СК П7'!I325</f>
        <v>0</v>
      </c>
      <c r="J325" s="418" t="s">
        <v>807</v>
      </c>
      <c r="K325" s="418" t="s">
        <v>294</v>
      </c>
      <c r="L325" s="418">
        <v>4</v>
      </c>
      <c r="M325" s="418"/>
      <c r="N325" s="418"/>
      <c r="O325" s="418"/>
      <c r="P325" s="418"/>
      <c r="Q325" s="418"/>
      <c r="R325" s="418"/>
      <c r="S325" s="418"/>
      <c r="T325" s="418"/>
      <c r="U325" s="418"/>
      <c r="V325" s="418"/>
      <c r="W325" s="418"/>
      <c r="X325" s="418"/>
      <c r="Y325" s="418"/>
      <c r="Z325" s="419">
        <f t="shared" si="56"/>
        <v>0</v>
      </c>
      <c r="AA325" s="420">
        <f t="shared" si="58"/>
        <v>4</v>
      </c>
      <c r="AB325" s="413">
        <f t="shared" si="57"/>
        <v>0</v>
      </c>
      <c r="AC325" s="421"/>
      <c r="AD325" s="707">
        <f t="shared" si="53"/>
        <v>0</v>
      </c>
      <c r="AE325" s="474">
        <f t="shared" si="54"/>
        <v>0</v>
      </c>
      <c r="AF325" s="478">
        <f t="shared" si="55"/>
        <v>0</v>
      </c>
      <c r="AG325" s="489"/>
      <c r="AH325" s="490"/>
      <c r="AI325" s="490"/>
      <c r="AJ325" s="490"/>
      <c r="AK325" s="490"/>
      <c r="AL325" s="490"/>
      <c r="AM325" s="490"/>
      <c r="AN325" s="490"/>
      <c r="AO325" s="490"/>
      <c r="AP325" s="490"/>
      <c r="AQ325" s="490"/>
      <c r="AR325" s="490"/>
      <c r="AS325" s="490"/>
      <c r="AT325" s="490"/>
      <c r="AU325" s="490"/>
      <c r="AV325" s="490"/>
      <c r="AW325" s="490"/>
      <c r="AX325" s="490"/>
      <c r="AY325" s="490"/>
      <c r="AZ325" s="490"/>
      <c r="BA325" s="490"/>
      <c r="BB325" s="490"/>
      <c r="BC325" s="490"/>
      <c r="BD325" s="490"/>
      <c r="BE325" s="490"/>
      <c r="BF325" s="490"/>
      <c r="BG325" s="490"/>
    </row>
    <row r="326" spans="1:59" s="188" customFormat="1">
      <c r="A326" s="433">
        <f t="shared" si="52"/>
        <v>310</v>
      </c>
      <c r="B326" s="497"/>
      <c r="C326" s="498"/>
      <c r="D326" s="407"/>
      <c r="E326" s="407"/>
      <c r="F326" s="500" t="s">
        <v>169</v>
      </c>
      <c r="G326" s="417" t="s">
        <v>294</v>
      </c>
      <c r="H326" s="418">
        <v>1</v>
      </c>
      <c r="I326" s="418">
        <f>'СМР Приняты СК П7'!I326</f>
        <v>1.4419999999999999</v>
      </c>
      <c r="J326" s="418" t="s">
        <v>854</v>
      </c>
      <c r="K326" s="418" t="s">
        <v>294</v>
      </c>
      <c r="L326" s="418">
        <v>4</v>
      </c>
      <c r="M326" s="418"/>
      <c r="N326" s="418"/>
      <c r="O326" s="418"/>
      <c r="P326" s="418"/>
      <c r="Q326" s="418"/>
      <c r="R326" s="418"/>
      <c r="S326" s="418"/>
      <c r="T326" s="418"/>
      <c r="U326" s="418"/>
      <c r="V326" s="418"/>
      <c r="W326" s="418"/>
      <c r="X326" s="418"/>
      <c r="Y326" s="418"/>
      <c r="Z326" s="419">
        <f t="shared" si="56"/>
        <v>0</v>
      </c>
      <c r="AA326" s="420">
        <f t="shared" si="58"/>
        <v>1</v>
      </c>
      <c r="AB326" s="413">
        <f t="shared" si="57"/>
        <v>0</v>
      </c>
      <c r="AC326" s="421"/>
      <c r="AD326" s="707">
        <f t="shared" si="53"/>
        <v>0</v>
      </c>
      <c r="AE326" s="474">
        <f t="shared" si="54"/>
        <v>0</v>
      </c>
      <c r="AF326" s="478">
        <f t="shared" si="55"/>
        <v>0</v>
      </c>
      <c r="AG326" s="489"/>
      <c r="AH326" s="490"/>
      <c r="AI326" s="490"/>
      <c r="AJ326" s="490"/>
      <c r="AK326" s="490"/>
      <c r="AL326" s="490"/>
      <c r="AM326" s="490"/>
      <c r="AN326" s="490"/>
      <c r="AO326" s="490"/>
      <c r="AP326" s="490"/>
      <c r="AQ326" s="490"/>
      <c r="AR326" s="490"/>
      <c r="AS326" s="490"/>
      <c r="AT326" s="490"/>
      <c r="AU326" s="490"/>
      <c r="AV326" s="490"/>
      <c r="AW326" s="490"/>
      <c r="AX326" s="490"/>
      <c r="AY326" s="490"/>
      <c r="AZ326" s="490"/>
      <c r="BA326" s="490"/>
      <c r="BB326" s="490"/>
      <c r="BC326" s="490"/>
      <c r="BD326" s="490"/>
      <c r="BE326" s="490"/>
      <c r="BF326" s="490"/>
      <c r="BG326" s="490"/>
    </row>
    <row r="327" spans="1:59" s="188" customFormat="1" ht="30">
      <c r="A327" s="433">
        <f t="shared" si="52"/>
        <v>311</v>
      </c>
      <c r="B327" s="497"/>
      <c r="C327" s="498"/>
      <c r="D327" s="407"/>
      <c r="E327" s="407"/>
      <c r="F327" s="500" t="s">
        <v>855</v>
      </c>
      <c r="G327" s="417" t="s">
        <v>294</v>
      </c>
      <c r="H327" s="418">
        <v>1</v>
      </c>
      <c r="I327" s="418">
        <f>'СМР Приняты СК П7'!I327</f>
        <v>1.4419999999999999</v>
      </c>
      <c r="J327" s="418" t="s">
        <v>856</v>
      </c>
      <c r="K327" s="418" t="s">
        <v>294</v>
      </c>
      <c r="L327" s="418">
        <v>1</v>
      </c>
      <c r="M327" s="418"/>
      <c r="N327" s="418"/>
      <c r="O327" s="418"/>
      <c r="P327" s="418"/>
      <c r="Q327" s="418"/>
      <c r="R327" s="418"/>
      <c r="S327" s="418"/>
      <c r="T327" s="418"/>
      <c r="U327" s="418"/>
      <c r="V327" s="418"/>
      <c r="W327" s="418"/>
      <c r="X327" s="418"/>
      <c r="Y327" s="418"/>
      <c r="Z327" s="419">
        <f t="shared" si="56"/>
        <v>0</v>
      </c>
      <c r="AA327" s="420">
        <f t="shared" si="58"/>
        <v>1</v>
      </c>
      <c r="AB327" s="413">
        <f t="shared" si="57"/>
        <v>0</v>
      </c>
      <c r="AC327" s="421"/>
      <c r="AD327" s="707">
        <f t="shared" si="53"/>
        <v>0</v>
      </c>
      <c r="AE327" s="474">
        <f t="shared" si="54"/>
        <v>0</v>
      </c>
      <c r="AF327" s="478">
        <f t="shared" si="55"/>
        <v>0</v>
      </c>
      <c r="AG327" s="489"/>
      <c r="AH327" s="490"/>
      <c r="AI327" s="490"/>
      <c r="AJ327" s="490"/>
      <c r="AK327" s="490"/>
      <c r="AL327" s="490"/>
      <c r="AM327" s="490"/>
      <c r="AN327" s="490"/>
      <c r="AO327" s="490"/>
      <c r="AP327" s="490"/>
      <c r="AQ327" s="490"/>
      <c r="AR327" s="490"/>
      <c r="AS327" s="490"/>
      <c r="AT327" s="490"/>
      <c r="AU327" s="490"/>
      <c r="AV327" s="490"/>
      <c r="AW327" s="490"/>
      <c r="AX327" s="490"/>
      <c r="AY327" s="490"/>
      <c r="AZ327" s="490"/>
      <c r="BA327" s="490"/>
      <c r="BB327" s="490"/>
      <c r="BC327" s="490"/>
      <c r="BD327" s="490"/>
      <c r="BE327" s="490"/>
      <c r="BF327" s="490"/>
      <c r="BG327" s="490"/>
    </row>
    <row r="328" spans="1:59" s="188" customFormat="1">
      <c r="A328" s="433">
        <f t="shared" si="52"/>
        <v>312</v>
      </c>
      <c r="B328" s="497"/>
      <c r="C328" s="498"/>
      <c r="D328" s="407"/>
      <c r="E328" s="407"/>
      <c r="F328" s="500" t="s">
        <v>857</v>
      </c>
      <c r="G328" s="417" t="s">
        <v>294</v>
      </c>
      <c r="H328" s="418">
        <v>1</v>
      </c>
      <c r="I328" s="418">
        <f>'СМР Приняты СК П7'!I328</f>
        <v>0</v>
      </c>
      <c r="J328" s="418" t="s">
        <v>858</v>
      </c>
      <c r="K328" s="418" t="s">
        <v>294</v>
      </c>
      <c r="L328" s="418">
        <v>1</v>
      </c>
      <c r="M328" s="418"/>
      <c r="N328" s="418"/>
      <c r="O328" s="418"/>
      <c r="P328" s="418"/>
      <c r="Q328" s="418">
        <v>8</v>
      </c>
      <c r="R328" s="418"/>
      <c r="S328" s="418"/>
      <c r="T328" s="418"/>
      <c r="U328" s="418"/>
      <c r="V328" s="418"/>
      <c r="W328" s="418"/>
      <c r="X328" s="418"/>
      <c r="Y328" s="418"/>
      <c r="Z328" s="419">
        <f t="shared" si="56"/>
        <v>8</v>
      </c>
      <c r="AA328" s="420">
        <f t="shared" si="58"/>
        <v>-7</v>
      </c>
      <c r="AB328" s="413">
        <f t="shared" si="57"/>
        <v>-8</v>
      </c>
      <c r="AC328" s="421"/>
      <c r="AD328" s="707">
        <f t="shared" si="53"/>
        <v>0</v>
      </c>
      <c r="AE328" s="474">
        <f t="shared" si="54"/>
        <v>0</v>
      </c>
      <c r="AF328" s="478">
        <f t="shared" si="55"/>
        <v>8</v>
      </c>
      <c r="AG328" s="489"/>
      <c r="AH328" s="490"/>
      <c r="AI328" s="490"/>
      <c r="AJ328" s="490"/>
      <c r="AK328" s="490"/>
      <c r="AL328" s="490"/>
      <c r="AM328" s="490"/>
      <c r="AN328" s="490"/>
      <c r="AO328" s="490"/>
      <c r="AP328" s="490"/>
      <c r="AQ328" s="490"/>
      <c r="AR328" s="490"/>
      <c r="AS328" s="490"/>
      <c r="AT328" s="490"/>
      <c r="AU328" s="490"/>
      <c r="AV328" s="490"/>
      <c r="AW328" s="490"/>
      <c r="AX328" s="490"/>
      <c r="AY328" s="490"/>
      <c r="AZ328" s="490"/>
      <c r="BA328" s="490"/>
      <c r="BB328" s="490"/>
      <c r="BC328" s="490"/>
      <c r="BD328" s="490"/>
      <c r="BE328" s="490"/>
      <c r="BF328" s="490"/>
      <c r="BG328" s="490"/>
    </row>
    <row r="329" spans="1:59" s="188" customFormat="1">
      <c r="A329" s="433">
        <f t="shared" si="52"/>
        <v>313</v>
      </c>
      <c r="B329" s="497"/>
      <c r="C329" s="498"/>
      <c r="D329" s="407"/>
      <c r="E329" s="407"/>
      <c r="F329" s="500" t="s">
        <v>859</v>
      </c>
      <c r="G329" s="417" t="s">
        <v>294</v>
      </c>
      <c r="H329" s="418">
        <v>8</v>
      </c>
      <c r="I329" s="418">
        <f>'СМР Приняты СК П7'!I329</f>
        <v>0</v>
      </c>
      <c r="J329" s="418" t="s">
        <v>860</v>
      </c>
      <c r="K329" s="418" t="s">
        <v>294</v>
      </c>
      <c r="L329" s="418">
        <v>1</v>
      </c>
      <c r="M329" s="418"/>
      <c r="N329" s="418"/>
      <c r="O329" s="418"/>
      <c r="P329" s="418"/>
      <c r="Q329" s="418"/>
      <c r="R329" s="418"/>
      <c r="S329" s="418"/>
      <c r="T329" s="418"/>
      <c r="U329" s="418"/>
      <c r="V329" s="418"/>
      <c r="W329" s="418"/>
      <c r="X329" s="418"/>
      <c r="Y329" s="418"/>
      <c r="Z329" s="419">
        <f t="shared" si="56"/>
        <v>0</v>
      </c>
      <c r="AA329" s="420">
        <f t="shared" si="58"/>
        <v>8</v>
      </c>
      <c r="AB329" s="413">
        <f t="shared" si="57"/>
        <v>0</v>
      </c>
      <c r="AC329" s="421"/>
      <c r="AD329" s="707">
        <f t="shared" si="53"/>
        <v>0</v>
      </c>
      <c r="AE329" s="474">
        <f t="shared" si="54"/>
        <v>0</v>
      </c>
      <c r="AF329" s="478">
        <f t="shared" si="55"/>
        <v>0</v>
      </c>
      <c r="AG329" s="489"/>
      <c r="AH329" s="490"/>
      <c r="AI329" s="490"/>
      <c r="AJ329" s="490"/>
      <c r="AK329" s="490"/>
      <c r="AL329" s="490"/>
      <c r="AM329" s="490"/>
      <c r="AN329" s="490"/>
      <c r="AO329" s="490"/>
      <c r="AP329" s="490"/>
      <c r="AQ329" s="490"/>
      <c r="AR329" s="490"/>
      <c r="AS329" s="490"/>
      <c r="AT329" s="490"/>
      <c r="AU329" s="490"/>
      <c r="AV329" s="490"/>
      <c r="AW329" s="490"/>
      <c r="AX329" s="490"/>
      <c r="AY329" s="490"/>
      <c r="AZ329" s="490"/>
      <c r="BA329" s="490"/>
      <c r="BB329" s="490"/>
      <c r="BC329" s="490"/>
      <c r="BD329" s="490"/>
      <c r="BE329" s="490"/>
      <c r="BF329" s="490"/>
      <c r="BG329" s="490"/>
    </row>
    <row r="330" spans="1:59" s="188" customFormat="1">
      <c r="A330" s="433">
        <f t="shared" si="52"/>
        <v>314</v>
      </c>
      <c r="B330" s="497"/>
      <c r="C330" s="498"/>
      <c r="D330" s="407"/>
      <c r="E330" s="407"/>
      <c r="F330" s="500" t="s">
        <v>859</v>
      </c>
      <c r="G330" s="417" t="s">
        <v>294</v>
      </c>
      <c r="H330" s="418">
        <v>4</v>
      </c>
      <c r="I330" s="418">
        <f>'СМР Приняты СК П7'!I330</f>
        <v>0</v>
      </c>
      <c r="J330" s="418" t="s">
        <v>861</v>
      </c>
      <c r="K330" s="418" t="s">
        <v>294</v>
      </c>
      <c r="L330" s="418">
        <v>8</v>
      </c>
      <c r="M330" s="418"/>
      <c r="N330" s="418"/>
      <c r="O330" s="418"/>
      <c r="P330" s="418"/>
      <c r="Q330" s="418"/>
      <c r="R330" s="418"/>
      <c r="S330" s="418"/>
      <c r="T330" s="418"/>
      <c r="U330" s="418"/>
      <c r="V330" s="418"/>
      <c r="W330" s="418"/>
      <c r="X330" s="418"/>
      <c r="Y330" s="418"/>
      <c r="Z330" s="419">
        <f t="shared" si="56"/>
        <v>0</v>
      </c>
      <c r="AA330" s="420">
        <f t="shared" si="58"/>
        <v>4</v>
      </c>
      <c r="AB330" s="413">
        <f t="shared" si="57"/>
        <v>0</v>
      </c>
      <c r="AC330" s="421"/>
      <c r="AD330" s="707">
        <f t="shared" si="53"/>
        <v>0</v>
      </c>
      <c r="AE330" s="474">
        <f t="shared" si="54"/>
        <v>0</v>
      </c>
      <c r="AF330" s="478">
        <f t="shared" si="55"/>
        <v>0</v>
      </c>
      <c r="AG330" s="489"/>
      <c r="AH330" s="490"/>
      <c r="AI330" s="490"/>
      <c r="AJ330" s="490"/>
      <c r="AK330" s="490"/>
      <c r="AL330" s="490"/>
      <c r="AM330" s="490"/>
      <c r="AN330" s="490"/>
      <c r="AO330" s="490"/>
      <c r="AP330" s="490"/>
      <c r="AQ330" s="490"/>
      <c r="AR330" s="490"/>
      <c r="AS330" s="490"/>
      <c r="AT330" s="490"/>
      <c r="AU330" s="490"/>
      <c r="AV330" s="490"/>
      <c r="AW330" s="490"/>
      <c r="AX330" s="490"/>
      <c r="AY330" s="490"/>
      <c r="AZ330" s="490"/>
      <c r="BA330" s="490"/>
      <c r="BB330" s="490"/>
      <c r="BC330" s="490"/>
      <c r="BD330" s="490"/>
      <c r="BE330" s="490"/>
      <c r="BF330" s="490"/>
      <c r="BG330" s="490"/>
    </row>
    <row r="331" spans="1:59" s="188" customFormat="1" ht="45">
      <c r="A331" s="433">
        <f t="shared" si="52"/>
        <v>315</v>
      </c>
      <c r="B331" s="497"/>
      <c r="C331" s="498"/>
      <c r="D331" s="407"/>
      <c r="E331" s="407"/>
      <c r="F331" s="500" t="s">
        <v>181</v>
      </c>
      <c r="G331" s="417" t="s">
        <v>616</v>
      </c>
      <c r="H331" s="418">
        <v>2750</v>
      </c>
      <c r="I331" s="418">
        <f>'СМР Приняты СК П7'!I331</f>
        <v>0.13200000000000001</v>
      </c>
      <c r="J331" s="418" t="s">
        <v>629</v>
      </c>
      <c r="K331" s="418" t="s">
        <v>616</v>
      </c>
      <c r="L331" s="418">
        <v>4</v>
      </c>
      <c r="M331" s="418"/>
      <c r="N331" s="418"/>
      <c r="O331" s="418"/>
      <c r="P331" s="418"/>
      <c r="Q331" s="418"/>
      <c r="R331" s="418"/>
      <c r="S331" s="418"/>
      <c r="T331" s="418"/>
      <c r="U331" s="418"/>
      <c r="V331" s="418"/>
      <c r="W331" s="418"/>
      <c r="X331" s="418"/>
      <c r="Y331" s="418"/>
      <c r="Z331" s="419">
        <f t="shared" si="56"/>
        <v>0</v>
      </c>
      <c r="AA331" s="420">
        <f t="shared" si="58"/>
        <v>2750</v>
      </c>
      <c r="AB331" s="413">
        <f t="shared" si="57"/>
        <v>0</v>
      </c>
      <c r="AC331" s="421"/>
      <c r="AD331" s="707">
        <f t="shared" si="53"/>
        <v>0</v>
      </c>
      <c r="AE331" s="474">
        <f t="shared" si="54"/>
        <v>0</v>
      </c>
      <c r="AF331" s="478">
        <f t="shared" si="55"/>
        <v>0</v>
      </c>
      <c r="AG331" s="489"/>
      <c r="AH331" s="490"/>
      <c r="AI331" s="490"/>
      <c r="AJ331" s="490"/>
      <c r="AK331" s="490"/>
      <c r="AL331" s="490"/>
      <c r="AM331" s="490"/>
      <c r="AN331" s="490"/>
      <c r="AO331" s="490"/>
      <c r="AP331" s="490"/>
      <c r="AQ331" s="490"/>
      <c r="AR331" s="490"/>
      <c r="AS331" s="490"/>
      <c r="AT331" s="490"/>
      <c r="AU331" s="490"/>
      <c r="AV331" s="490"/>
      <c r="AW331" s="490"/>
      <c r="AX331" s="490"/>
      <c r="AY331" s="490"/>
      <c r="AZ331" s="490"/>
      <c r="BA331" s="490"/>
      <c r="BB331" s="490"/>
      <c r="BC331" s="490"/>
      <c r="BD331" s="490"/>
      <c r="BE331" s="490"/>
      <c r="BF331" s="490"/>
      <c r="BG331" s="490"/>
    </row>
    <row r="332" spans="1:59" s="188" customFormat="1" ht="45">
      <c r="A332" s="433">
        <f t="shared" si="52"/>
        <v>316</v>
      </c>
      <c r="B332" s="497"/>
      <c r="C332" s="498"/>
      <c r="D332" s="407"/>
      <c r="E332" s="407"/>
      <c r="F332" s="500" t="s">
        <v>862</v>
      </c>
      <c r="G332" s="417" t="s">
        <v>616</v>
      </c>
      <c r="H332" s="418">
        <v>800</v>
      </c>
      <c r="I332" s="418">
        <f>'СМР Приняты СК П7'!I332</f>
        <v>0.16900000000000001</v>
      </c>
      <c r="J332" s="418" t="s">
        <v>863</v>
      </c>
      <c r="K332" s="418" t="s">
        <v>616</v>
      </c>
      <c r="L332" s="418">
        <v>2750</v>
      </c>
      <c r="M332" s="418"/>
      <c r="N332" s="418"/>
      <c r="O332" s="418"/>
      <c r="P332" s="418"/>
      <c r="Q332" s="418"/>
      <c r="R332" s="418"/>
      <c r="S332" s="418"/>
      <c r="T332" s="418"/>
      <c r="U332" s="418"/>
      <c r="V332" s="418"/>
      <c r="W332" s="418"/>
      <c r="X332" s="418"/>
      <c r="Y332" s="418"/>
      <c r="Z332" s="419">
        <f t="shared" si="56"/>
        <v>0</v>
      </c>
      <c r="AA332" s="420">
        <f t="shared" si="58"/>
        <v>800</v>
      </c>
      <c r="AB332" s="413">
        <f t="shared" si="57"/>
        <v>0</v>
      </c>
      <c r="AC332" s="421"/>
      <c r="AD332" s="707">
        <f t="shared" si="53"/>
        <v>0</v>
      </c>
      <c r="AE332" s="474">
        <f t="shared" si="54"/>
        <v>0</v>
      </c>
      <c r="AF332" s="478">
        <f t="shared" si="55"/>
        <v>0</v>
      </c>
      <c r="AG332" s="489"/>
      <c r="AH332" s="490"/>
      <c r="AI332" s="490"/>
      <c r="AJ332" s="490"/>
      <c r="AK332" s="490"/>
      <c r="AL332" s="490"/>
      <c r="AM332" s="490"/>
      <c r="AN332" s="490"/>
      <c r="AO332" s="490"/>
      <c r="AP332" s="490"/>
      <c r="AQ332" s="490"/>
      <c r="AR332" s="490"/>
      <c r="AS332" s="490"/>
      <c r="AT332" s="490"/>
      <c r="AU332" s="490"/>
      <c r="AV332" s="490"/>
      <c r="AW332" s="490"/>
      <c r="AX332" s="490"/>
      <c r="AY332" s="490"/>
      <c r="AZ332" s="490"/>
      <c r="BA332" s="490"/>
      <c r="BB332" s="490"/>
      <c r="BC332" s="490"/>
      <c r="BD332" s="490"/>
      <c r="BE332" s="490"/>
      <c r="BF332" s="490"/>
      <c r="BG332" s="490"/>
    </row>
    <row r="333" spans="1:59" s="188" customFormat="1" collapsed="1">
      <c r="A333" s="433">
        <f t="shared" si="52"/>
        <v>317</v>
      </c>
      <c r="B333" s="497"/>
      <c r="C333" s="498"/>
      <c r="D333" s="407"/>
      <c r="E333" s="407"/>
      <c r="F333" s="500" t="s">
        <v>820</v>
      </c>
      <c r="G333" s="417" t="s">
        <v>294</v>
      </c>
      <c r="H333" s="418">
        <v>2</v>
      </c>
      <c r="I333" s="418">
        <f>'СМР Приняты СК П7'!I333</f>
        <v>14.67</v>
      </c>
      <c r="J333" s="418" t="s">
        <v>821</v>
      </c>
      <c r="K333" s="418" t="s">
        <v>294</v>
      </c>
      <c r="L333" s="418">
        <v>800</v>
      </c>
      <c r="M333" s="418"/>
      <c r="N333" s="418"/>
      <c r="O333" s="418"/>
      <c r="P333" s="418"/>
      <c r="Q333" s="418"/>
      <c r="R333" s="418"/>
      <c r="S333" s="418"/>
      <c r="T333" s="418"/>
      <c r="U333" s="418"/>
      <c r="V333" s="418"/>
      <c r="W333" s="418"/>
      <c r="X333" s="418"/>
      <c r="Y333" s="418"/>
      <c r="Z333" s="419">
        <f t="shared" si="56"/>
        <v>0</v>
      </c>
      <c r="AA333" s="420">
        <f t="shared" si="58"/>
        <v>2</v>
      </c>
      <c r="AB333" s="413">
        <f t="shared" si="57"/>
        <v>0</v>
      </c>
      <c r="AC333" s="421"/>
      <c r="AD333" s="707">
        <f t="shared" si="53"/>
        <v>0</v>
      </c>
      <c r="AE333" s="474">
        <f t="shared" si="54"/>
        <v>0</v>
      </c>
      <c r="AF333" s="478">
        <f t="shared" si="55"/>
        <v>0</v>
      </c>
      <c r="AG333" s="489"/>
      <c r="AH333" s="490"/>
      <c r="AI333" s="490"/>
      <c r="AJ333" s="490"/>
      <c r="AK333" s="490"/>
      <c r="AL333" s="490"/>
      <c r="AM333" s="490"/>
      <c r="AN333" s="490"/>
      <c r="AO333" s="490"/>
      <c r="AP333" s="490"/>
      <c r="AQ333" s="490"/>
      <c r="AR333" s="490"/>
      <c r="AS333" s="490"/>
      <c r="AT333" s="490"/>
      <c r="AU333" s="490"/>
      <c r="AV333" s="490"/>
      <c r="AW333" s="490"/>
      <c r="AX333" s="490"/>
      <c r="AY333" s="490"/>
      <c r="AZ333" s="490"/>
      <c r="BA333" s="490"/>
      <c r="BB333" s="490"/>
      <c r="BC333" s="490"/>
      <c r="BD333" s="490"/>
      <c r="BE333" s="490"/>
      <c r="BF333" s="490"/>
      <c r="BG333" s="490"/>
    </row>
    <row r="334" spans="1:59" s="188" customFormat="1" hidden="1" outlineLevel="1">
      <c r="A334" s="433">
        <f t="shared" si="52"/>
        <v>318</v>
      </c>
      <c r="B334" s="497"/>
      <c r="C334" s="498"/>
      <c r="D334" s="407"/>
      <c r="E334" s="407"/>
      <c r="F334" s="500"/>
      <c r="G334" s="417"/>
      <c r="H334" s="418"/>
      <c r="I334" s="418">
        <f>'СМР Приняты СК П7'!I334</f>
        <v>0</v>
      </c>
      <c r="J334" s="418" t="s">
        <v>822</v>
      </c>
      <c r="K334" s="418" t="s">
        <v>294</v>
      </c>
      <c r="L334" s="418">
        <v>2</v>
      </c>
      <c r="M334" s="418"/>
      <c r="N334" s="418"/>
      <c r="O334" s="418"/>
      <c r="P334" s="418"/>
      <c r="Q334" s="418"/>
      <c r="R334" s="418"/>
      <c r="S334" s="418"/>
      <c r="T334" s="418"/>
      <c r="U334" s="418"/>
      <c r="V334" s="418"/>
      <c r="W334" s="418"/>
      <c r="X334" s="418"/>
      <c r="Y334" s="418"/>
      <c r="Z334" s="419">
        <f t="shared" si="56"/>
        <v>0</v>
      </c>
      <c r="AA334" s="420">
        <f t="shared" si="58"/>
        <v>0</v>
      </c>
      <c r="AB334" s="413">
        <f t="shared" si="57"/>
        <v>0</v>
      </c>
      <c r="AC334" s="421"/>
      <c r="AD334" s="707">
        <f t="shared" si="53"/>
        <v>0</v>
      </c>
      <c r="AE334" s="474">
        <f t="shared" si="54"/>
        <v>0</v>
      </c>
      <c r="AF334" s="478">
        <f t="shared" si="55"/>
        <v>0</v>
      </c>
      <c r="AG334" s="489"/>
      <c r="AH334" s="490"/>
      <c r="AI334" s="490"/>
      <c r="AJ334" s="490"/>
      <c r="AK334" s="490"/>
      <c r="AL334" s="490"/>
      <c r="AM334" s="490"/>
      <c r="AN334" s="490"/>
      <c r="AO334" s="490"/>
      <c r="AP334" s="490"/>
      <c r="AQ334" s="490"/>
      <c r="AR334" s="490"/>
      <c r="AS334" s="490"/>
      <c r="AT334" s="490"/>
      <c r="AU334" s="490"/>
      <c r="AV334" s="490"/>
      <c r="AW334" s="490"/>
      <c r="AX334" s="490"/>
      <c r="AY334" s="490"/>
      <c r="AZ334" s="490"/>
      <c r="BA334" s="490"/>
      <c r="BB334" s="490"/>
      <c r="BC334" s="490"/>
      <c r="BD334" s="490"/>
      <c r="BE334" s="490"/>
      <c r="BF334" s="490"/>
      <c r="BG334" s="490"/>
    </row>
    <row r="335" spans="1:59" s="188" customFormat="1" hidden="1" outlineLevel="1">
      <c r="A335" s="433">
        <f t="shared" si="52"/>
        <v>319</v>
      </c>
      <c r="B335" s="497"/>
      <c r="C335" s="498"/>
      <c r="D335" s="407"/>
      <c r="E335" s="407"/>
      <c r="F335" s="500"/>
      <c r="G335" s="417"/>
      <c r="H335" s="418"/>
      <c r="I335" s="418">
        <f>'СМР Приняты СК П7'!I335</f>
        <v>0</v>
      </c>
      <c r="J335" s="418" t="s">
        <v>823</v>
      </c>
      <c r="K335" s="418" t="s">
        <v>294</v>
      </c>
      <c r="L335" s="418">
        <v>2</v>
      </c>
      <c r="M335" s="418"/>
      <c r="N335" s="418"/>
      <c r="O335" s="418"/>
      <c r="P335" s="418"/>
      <c r="Q335" s="418"/>
      <c r="R335" s="418"/>
      <c r="S335" s="418"/>
      <c r="T335" s="418"/>
      <c r="U335" s="418"/>
      <c r="V335" s="418"/>
      <c r="W335" s="418"/>
      <c r="X335" s="418"/>
      <c r="Y335" s="418"/>
      <c r="Z335" s="419">
        <f t="shared" si="56"/>
        <v>0</v>
      </c>
      <c r="AA335" s="420">
        <f t="shared" si="58"/>
        <v>0</v>
      </c>
      <c r="AB335" s="413">
        <f t="shared" si="57"/>
        <v>0</v>
      </c>
      <c r="AC335" s="421"/>
      <c r="AD335" s="707">
        <f t="shared" si="53"/>
        <v>0</v>
      </c>
      <c r="AE335" s="474">
        <f t="shared" si="54"/>
        <v>0</v>
      </c>
      <c r="AF335" s="478">
        <f t="shared" si="55"/>
        <v>0</v>
      </c>
      <c r="AG335" s="489"/>
      <c r="AH335" s="490"/>
      <c r="AI335" s="490"/>
      <c r="AJ335" s="490"/>
      <c r="AK335" s="490"/>
      <c r="AL335" s="490"/>
      <c r="AM335" s="490"/>
      <c r="AN335" s="490"/>
      <c r="AO335" s="490"/>
      <c r="AP335" s="490"/>
      <c r="AQ335" s="490"/>
      <c r="AR335" s="490"/>
      <c r="AS335" s="490"/>
      <c r="AT335" s="490"/>
      <c r="AU335" s="490"/>
      <c r="AV335" s="490"/>
      <c r="AW335" s="490"/>
      <c r="AX335" s="490"/>
      <c r="AY335" s="490"/>
      <c r="AZ335" s="490"/>
      <c r="BA335" s="490"/>
      <c r="BB335" s="490"/>
      <c r="BC335" s="490"/>
      <c r="BD335" s="490"/>
      <c r="BE335" s="490"/>
      <c r="BF335" s="490"/>
      <c r="BG335" s="490"/>
    </row>
    <row r="336" spans="1:59" s="188" customFormat="1" hidden="1" outlineLevel="1">
      <c r="A336" s="433">
        <f t="shared" si="52"/>
        <v>320</v>
      </c>
      <c r="B336" s="497"/>
      <c r="C336" s="498"/>
      <c r="D336" s="407"/>
      <c r="E336" s="407"/>
      <c r="F336" s="500"/>
      <c r="G336" s="417"/>
      <c r="H336" s="418"/>
      <c r="I336" s="418">
        <f>'СМР Приняты СК П7'!I336</f>
        <v>0</v>
      </c>
      <c r="J336" s="418" t="s">
        <v>824</v>
      </c>
      <c r="K336" s="418" t="s">
        <v>294</v>
      </c>
      <c r="L336" s="418">
        <v>2</v>
      </c>
      <c r="M336" s="418"/>
      <c r="N336" s="418"/>
      <c r="O336" s="418"/>
      <c r="P336" s="418"/>
      <c r="Q336" s="418"/>
      <c r="R336" s="418"/>
      <c r="S336" s="418"/>
      <c r="T336" s="418"/>
      <c r="U336" s="418"/>
      <c r="V336" s="418"/>
      <c r="W336" s="418"/>
      <c r="X336" s="418"/>
      <c r="Y336" s="418"/>
      <c r="Z336" s="419">
        <f t="shared" si="56"/>
        <v>0</v>
      </c>
      <c r="AA336" s="420">
        <f t="shared" si="58"/>
        <v>0</v>
      </c>
      <c r="AB336" s="413">
        <f t="shared" si="57"/>
        <v>0</v>
      </c>
      <c r="AC336" s="421"/>
      <c r="AD336" s="707">
        <f t="shared" si="53"/>
        <v>0</v>
      </c>
      <c r="AE336" s="474">
        <f t="shared" si="54"/>
        <v>0</v>
      </c>
      <c r="AF336" s="478">
        <f t="shared" si="55"/>
        <v>0</v>
      </c>
      <c r="AG336" s="489"/>
      <c r="AH336" s="490"/>
      <c r="AI336" s="490"/>
      <c r="AJ336" s="490"/>
      <c r="AK336" s="490"/>
      <c r="AL336" s="490"/>
      <c r="AM336" s="490"/>
      <c r="AN336" s="490"/>
      <c r="AO336" s="490"/>
      <c r="AP336" s="490"/>
      <c r="AQ336" s="490"/>
      <c r="AR336" s="490"/>
      <c r="AS336" s="490"/>
      <c r="AT336" s="490"/>
      <c r="AU336" s="490"/>
      <c r="AV336" s="490"/>
      <c r="AW336" s="490"/>
      <c r="AX336" s="490"/>
      <c r="AY336" s="490"/>
      <c r="AZ336" s="490"/>
      <c r="BA336" s="490"/>
      <c r="BB336" s="490"/>
      <c r="BC336" s="490"/>
      <c r="BD336" s="490"/>
      <c r="BE336" s="490"/>
      <c r="BF336" s="490"/>
      <c r="BG336" s="490"/>
    </row>
    <row r="337" spans="1:59" s="188" customFormat="1" hidden="1" outlineLevel="1">
      <c r="A337" s="433">
        <f t="shared" si="52"/>
        <v>321</v>
      </c>
      <c r="B337" s="497"/>
      <c r="C337" s="498"/>
      <c r="D337" s="407"/>
      <c r="E337" s="407"/>
      <c r="F337" s="500"/>
      <c r="G337" s="417"/>
      <c r="H337" s="418"/>
      <c r="I337" s="418">
        <f>'СМР Приняты СК П7'!I337</f>
        <v>0</v>
      </c>
      <c r="J337" s="418" t="s">
        <v>825</v>
      </c>
      <c r="K337" s="418" t="s">
        <v>294</v>
      </c>
      <c r="L337" s="418">
        <v>2</v>
      </c>
      <c r="M337" s="418"/>
      <c r="N337" s="418"/>
      <c r="O337" s="418"/>
      <c r="P337" s="418"/>
      <c r="Q337" s="418"/>
      <c r="R337" s="418"/>
      <c r="S337" s="418"/>
      <c r="T337" s="418"/>
      <c r="U337" s="418"/>
      <c r="V337" s="418"/>
      <c r="W337" s="418"/>
      <c r="X337" s="418"/>
      <c r="Y337" s="418"/>
      <c r="Z337" s="419">
        <f t="shared" si="56"/>
        <v>0</v>
      </c>
      <c r="AA337" s="420">
        <f t="shared" si="58"/>
        <v>0</v>
      </c>
      <c r="AB337" s="413">
        <f t="shared" si="57"/>
        <v>0</v>
      </c>
      <c r="AC337" s="421"/>
      <c r="AD337" s="707">
        <f t="shared" si="53"/>
        <v>0</v>
      </c>
      <c r="AE337" s="474">
        <f t="shared" si="54"/>
        <v>0</v>
      </c>
      <c r="AF337" s="478">
        <f t="shared" si="55"/>
        <v>0</v>
      </c>
      <c r="AG337" s="489"/>
      <c r="AH337" s="490"/>
      <c r="AI337" s="490"/>
      <c r="AJ337" s="490"/>
      <c r="AK337" s="490"/>
      <c r="AL337" s="490"/>
      <c r="AM337" s="490"/>
      <c r="AN337" s="490"/>
      <c r="AO337" s="490"/>
      <c r="AP337" s="490"/>
      <c r="AQ337" s="490"/>
      <c r="AR337" s="490"/>
      <c r="AS337" s="490"/>
      <c r="AT337" s="490"/>
      <c r="AU337" s="490"/>
      <c r="AV337" s="490"/>
      <c r="AW337" s="490"/>
      <c r="AX337" s="490"/>
      <c r="AY337" s="490"/>
      <c r="AZ337" s="490"/>
      <c r="BA337" s="490"/>
      <c r="BB337" s="490"/>
      <c r="BC337" s="490"/>
      <c r="BD337" s="490"/>
      <c r="BE337" s="490"/>
      <c r="BF337" s="490"/>
      <c r="BG337" s="490"/>
    </row>
    <row r="338" spans="1:59" s="188" customFormat="1" ht="30" hidden="1" outlineLevel="1">
      <c r="A338" s="433">
        <f t="shared" si="52"/>
        <v>322</v>
      </c>
      <c r="B338" s="497"/>
      <c r="C338" s="498"/>
      <c r="D338" s="407"/>
      <c r="E338" s="407"/>
      <c r="F338" s="500"/>
      <c r="G338" s="417"/>
      <c r="H338" s="418"/>
      <c r="I338" s="418">
        <f>'СМР Приняты СК П7'!I338</f>
        <v>0</v>
      </c>
      <c r="J338" s="418" t="s">
        <v>826</v>
      </c>
      <c r="K338" s="418" t="s">
        <v>294</v>
      </c>
      <c r="L338" s="418">
        <v>8</v>
      </c>
      <c r="M338" s="418"/>
      <c r="N338" s="418"/>
      <c r="O338" s="418"/>
      <c r="P338" s="418"/>
      <c r="Q338" s="418"/>
      <c r="R338" s="418"/>
      <c r="S338" s="418"/>
      <c r="T338" s="418"/>
      <c r="U338" s="418"/>
      <c r="V338" s="418"/>
      <c r="W338" s="418"/>
      <c r="X338" s="418"/>
      <c r="Y338" s="418"/>
      <c r="Z338" s="419">
        <f t="shared" si="56"/>
        <v>0</v>
      </c>
      <c r="AA338" s="420">
        <f t="shared" si="58"/>
        <v>0</v>
      </c>
      <c r="AB338" s="413">
        <f t="shared" si="57"/>
        <v>0</v>
      </c>
      <c r="AC338" s="421"/>
      <c r="AD338" s="707">
        <f t="shared" si="53"/>
        <v>0</v>
      </c>
      <c r="AE338" s="474">
        <f t="shared" si="54"/>
        <v>0</v>
      </c>
      <c r="AF338" s="478">
        <f t="shared" si="55"/>
        <v>0</v>
      </c>
      <c r="AG338" s="489"/>
      <c r="AH338" s="490"/>
      <c r="AI338" s="490"/>
      <c r="AJ338" s="490"/>
      <c r="AK338" s="490"/>
      <c r="AL338" s="490"/>
      <c r="AM338" s="490"/>
      <c r="AN338" s="490"/>
      <c r="AO338" s="490"/>
      <c r="AP338" s="490"/>
      <c r="AQ338" s="490"/>
      <c r="AR338" s="490"/>
      <c r="AS338" s="490"/>
      <c r="AT338" s="490"/>
      <c r="AU338" s="490"/>
      <c r="AV338" s="490"/>
      <c r="AW338" s="490"/>
      <c r="AX338" s="490"/>
      <c r="AY338" s="490"/>
      <c r="AZ338" s="490"/>
      <c r="BA338" s="490"/>
      <c r="BB338" s="490"/>
      <c r="BC338" s="490"/>
      <c r="BD338" s="490"/>
      <c r="BE338" s="490"/>
      <c r="BF338" s="490"/>
      <c r="BG338" s="490"/>
    </row>
    <row r="339" spans="1:59" s="188" customFormat="1">
      <c r="A339" s="433">
        <f t="shared" ref="A339:A403" si="59">A338+1</f>
        <v>323</v>
      </c>
      <c r="B339" s="497"/>
      <c r="C339" s="498"/>
      <c r="D339" s="407"/>
      <c r="E339" s="407"/>
      <c r="F339" s="500" t="s">
        <v>159</v>
      </c>
      <c r="G339" s="417" t="s">
        <v>291</v>
      </c>
      <c r="H339" s="418">
        <v>8</v>
      </c>
      <c r="I339" s="418">
        <f>'СМР Приняты СК П7'!I339</f>
        <v>0.63</v>
      </c>
      <c r="J339" s="418" t="s">
        <v>827</v>
      </c>
      <c r="K339" s="418" t="s">
        <v>616</v>
      </c>
      <c r="L339" s="418">
        <v>2</v>
      </c>
      <c r="M339" s="418"/>
      <c r="N339" s="418"/>
      <c r="O339" s="418"/>
      <c r="P339" s="418"/>
      <c r="Q339" s="418"/>
      <c r="R339" s="418"/>
      <c r="S339" s="418"/>
      <c r="T339" s="418"/>
      <c r="U339" s="418"/>
      <c r="V339" s="418"/>
      <c r="W339" s="418"/>
      <c r="X339" s="418"/>
      <c r="Y339" s="418"/>
      <c r="Z339" s="419">
        <f t="shared" si="56"/>
        <v>0</v>
      </c>
      <c r="AA339" s="420">
        <f t="shared" si="58"/>
        <v>8</v>
      </c>
      <c r="AB339" s="413">
        <f t="shared" si="57"/>
        <v>0</v>
      </c>
      <c r="AC339" s="421"/>
      <c r="AD339" s="707">
        <f t="shared" ref="AD339:AD403" si="60">AE339*I339</f>
        <v>0</v>
      </c>
      <c r="AE339" s="474">
        <f t="shared" ref="AE339:AE403" si="61">SUM(AG339:BG339)</f>
        <v>0</v>
      </c>
      <c r="AF339" s="478">
        <f t="shared" ref="AF339:AF403" si="62">Z339-AE339</f>
        <v>0</v>
      </c>
      <c r="AG339" s="489"/>
      <c r="AH339" s="490"/>
      <c r="AI339" s="490"/>
      <c r="AJ339" s="490"/>
      <c r="AK339" s="490"/>
      <c r="AL339" s="490"/>
      <c r="AM339" s="490"/>
      <c r="AN339" s="490"/>
      <c r="AO339" s="490"/>
      <c r="AP339" s="490"/>
      <c r="AQ339" s="490"/>
      <c r="AR339" s="490"/>
      <c r="AS339" s="490"/>
      <c r="AT339" s="490"/>
      <c r="AU339" s="490"/>
      <c r="AV339" s="490"/>
      <c r="AW339" s="490"/>
      <c r="AX339" s="490"/>
      <c r="AY339" s="490"/>
      <c r="AZ339" s="490"/>
      <c r="BA339" s="490"/>
      <c r="BB339" s="490"/>
      <c r="BC339" s="490"/>
      <c r="BD339" s="490"/>
      <c r="BE339" s="490"/>
      <c r="BF339" s="490"/>
      <c r="BG339" s="490"/>
    </row>
    <row r="340" spans="1:59" s="188" customFormat="1">
      <c r="A340" s="433">
        <f t="shared" si="59"/>
        <v>324</v>
      </c>
      <c r="B340" s="497"/>
      <c r="C340" s="498"/>
      <c r="D340" s="407"/>
      <c r="E340" s="407"/>
      <c r="F340" s="500" t="s">
        <v>451</v>
      </c>
      <c r="G340" s="417" t="s">
        <v>291</v>
      </c>
      <c r="H340" s="418">
        <v>123</v>
      </c>
      <c r="I340" s="418">
        <f>'СМР Приняты СК П7'!I340</f>
        <v>0.11600000000000001</v>
      </c>
      <c r="J340" s="418" t="s">
        <v>828</v>
      </c>
      <c r="K340" s="418" t="s">
        <v>616</v>
      </c>
      <c r="L340" s="418">
        <v>8</v>
      </c>
      <c r="M340" s="418"/>
      <c r="N340" s="418"/>
      <c r="O340" s="418"/>
      <c r="P340" s="418"/>
      <c r="Q340" s="418"/>
      <c r="R340" s="418"/>
      <c r="S340" s="418"/>
      <c r="T340" s="418"/>
      <c r="U340" s="418"/>
      <c r="V340" s="418"/>
      <c r="W340" s="418"/>
      <c r="X340" s="418"/>
      <c r="Y340" s="418"/>
      <c r="Z340" s="419">
        <f t="shared" si="56"/>
        <v>0</v>
      </c>
      <c r="AA340" s="420">
        <f t="shared" si="58"/>
        <v>123</v>
      </c>
      <c r="AB340" s="413">
        <f t="shared" si="57"/>
        <v>0</v>
      </c>
      <c r="AC340" s="421"/>
      <c r="AD340" s="707">
        <f t="shared" si="60"/>
        <v>0</v>
      </c>
      <c r="AE340" s="474">
        <f t="shared" si="61"/>
        <v>0</v>
      </c>
      <c r="AF340" s="478">
        <f t="shared" si="62"/>
        <v>0</v>
      </c>
      <c r="AG340" s="489"/>
      <c r="AH340" s="490"/>
      <c r="AI340" s="490"/>
      <c r="AJ340" s="490"/>
      <c r="AK340" s="490"/>
      <c r="AL340" s="490"/>
      <c r="AM340" s="490"/>
      <c r="AN340" s="490"/>
      <c r="AO340" s="490"/>
      <c r="AP340" s="490"/>
      <c r="AQ340" s="490"/>
      <c r="AR340" s="490"/>
      <c r="AS340" s="490"/>
      <c r="AT340" s="490"/>
      <c r="AU340" s="490"/>
      <c r="AV340" s="490"/>
      <c r="AW340" s="490"/>
      <c r="AX340" s="490"/>
      <c r="AY340" s="490"/>
      <c r="AZ340" s="490"/>
      <c r="BA340" s="490"/>
      <c r="BB340" s="490"/>
      <c r="BC340" s="490"/>
      <c r="BD340" s="490"/>
      <c r="BE340" s="490"/>
      <c r="BF340" s="490"/>
      <c r="BG340" s="490"/>
    </row>
    <row r="341" spans="1:59" s="188" customFormat="1" collapsed="1">
      <c r="A341" s="433">
        <f t="shared" si="59"/>
        <v>325</v>
      </c>
      <c r="B341" s="497"/>
      <c r="C341" s="498"/>
      <c r="D341" s="407"/>
      <c r="E341" s="407"/>
      <c r="F341" s="500" t="s">
        <v>864</v>
      </c>
      <c r="G341" s="417" t="s">
        <v>291</v>
      </c>
      <c r="H341" s="418">
        <v>159</v>
      </c>
      <c r="I341" s="418">
        <f>'СМР Приняты СК П7'!I341</f>
        <v>0.11600000000000001</v>
      </c>
      <c r="J341" s="418" t="s">
        <v>865</v>
      </c>
      <c r="K341" s="418" t="s">
        <v>616</v>
      </c>
      <c r="L341" s="418">
        <v>123</v>
      </c>
      <c r="M341" s="418"/>
      <c r="N341" s="418"/>
      <c r="O341" s="418"/>
      <c r="P341" s="418"/>
      <c r="Q341" s="418"/>
      <c r="R341" s="418"/>
      <c r="S341" s="418"/>
      <c r="T341" s="418"/>
      <c r="U341" s="418"/>
      <c r="V341" s="418"/>
      <c r="W341" s="418"/>
      <c r="X341" s="418"/>
      <c r="Y341" s="418"/>
      <c r="Z341" s="419">
        <f t="shared" ref="Z341:Z405" si="63">SUM(M341:Y341)</f>
        <v>0</v>
      </c>
      <c r="AA341" s="420">
        <f t="shared" si="58"/>
        <v>159</v>
      </c>
      <c r="AB341" s="413">
        <f t="shared" si="57"/>
        <v>0</v>
      </c>
      <c r="AC341" s="421"/>
      <c r="AD341" s="707">
        <f t="shared" si="60"/>
        <v>0</v>
      </c>
      <c r="AE341" s="474">
        <f t="shared" si="61"/>
        <v>0</v>
      </c>
      <c r="AF341" s="478">
        <f t="shared" si="62"/>
        <v>0</v>
      </c>
      <c r="AG341" s="489"/>
      <c r="AH341" s="490"/>
      <c r="AI341" s="490"/>
      <c r="AJ341" s="490"/>
      <c r="AK341" s="490"/>
      <c r="AL341" s="490"/>
      <c r="AM341" s="490"/>
      <c r="AN341" s="490"/>
      <c r="AO341" s="490"/>
      <c r="AP341" s="490"/>
      <c r="AQ341" s="490"/>
      <c r="AR341" s="490"/>
      <c r="AS341" s="490"/>
      <c r="AT341" s="490"/>
      <c r="AU341" s="490"/>
      <c r="AV341" s="490"/>
      <c r="AW341" s="490"/>
      <c r="AX341" s="490"/>
      <c r="AY341" s="490"/>
      <c r="AZ341" s="490"/>
      <c r="BA341" s="490"/>
      <c r="BB341" s="490"/>
      <c r="BC341" s="490"/>
      <c r="BD341" s="490"/>
      <c r="BE341" s="490"/>
      <c r="BF341" s="490"/>
      <c r="BG341" s="490"/>
    </row>
    <row r="342" spans="1:59" s="190" customFormat="1" hidden="1" outlineLevel="1">
      <c r="A342" s="453">
        <f t="shared" si="59"/>
        <v>326</v>
      </c>
      <c r="B342" s="497" t="s">
        <v>147</v>
      </c>
      <c r="C342" s="498" t="s">
        <v>148</v>
      </c>
      <c r="D342" s="407" t="s">
        <v>294</v>
      </c>
      <c r="E342" s="407">
        <v>1</v>
      </c>
      <c r="F342" s="498"/>
      <c r="G342" s="407"/>
      <c r="H342" s="430"/>
      <c r="I342" s="430">
        <f>'СМР Приняты СК П7'!I342</f>
        <v>0.7</v>
      </c>
      <c r="J342" s="430"/>
      <c r="K342" s="430"/>
      <c r="L342" s="430">
        <v>159</v>
      </c>
      <c r="M342" s="430"/>
      <c r="N342" s="430"/>
      <c r="O342" s="430"/>
      <c r="P342" s="430"/>
      <c r="Q342" s="430"/>
      <c r="R342" s="430"/>
      <c r="S342" s="430"/>
      <c r="T342" s="430"/>
      <c r="U342" s="430"/>
      <c r="V342" s="430"/>
      <c r="W342" s="430"/>
      <c r="X342" s="430"/>
      <c r="Y342" s="430"/>
      <c r="Z342" s="440">
        <f t="shared" si="63"/>
        <v>0</v>
      </c>
      <c r="AA342" s="441"/>
      <c r="AB342" s="413">
        <f t="shared" si="57"/>
        <v>1</v>
      </c>
      <c r="AC342" s="442"/>
      <c r="AD342" s="711">
        <f t="shared" si="60"/>
        <v>0</v>
      </c>
      <c r="AE342" s="474">
        <f t="shared" si="61"/>
        <v>0</v>
      </c>
      <c r="AF342" s="482">
        <f t="shared" si="62"/>
        <v>0</v>
      </c>
      <c r="AG342" s="495"/>
      <c r="AH342" s="496"/>
      <c r="AI342" s="496"/>
      <c r="AJ342" s="496"/>
      <c r="AK342" s="496"/>
      <c r="AL342" s="496"/>
      <c r="AM342" s="496"/>
      <c r="AN342" s="496"/>
      <c r="AO342" s="496"/>
      <c r="AP342" s="496"/>
      <c r="AQ342" s="496"/>
      <c r="AR342" s="496"/>
      <c r="AS342" s="496"/>
      <c r="AT342" s="496"/>
      <c r="AU342" s="496"/>
      <c r="AV342" s="496"/>
      <c r="AW342" s="496"/>
      <c r="AX342" s="496"/>
      <c r="AY342" s="496"/>
      <c r="AZ342" s="496"/>
      <c r="BA342" s="496"/>
      <c r="BB342" s="496"/>
      <c r="BC342" s="496"/>
      <c r="BD342" s="496"/>
      <c r="BE342" s="496"/>
      <c r="BF342" s="496"/>
      <c r="BG342" s="496"/>
    </row>
    <row r="343" spans="1:59" s="190" customFormat="1" hidden="1" outlineLevel="1">
      <c r="A343" s="453">
        <f t="shared" si="59"/>
        <v>327</v>
      </c>
      <c r="B343" s="497" t="s">
        <v>147</v>
      </c>
      <c r="C343" s="498" t="s">
        <v>148</v>
      </c>
      <c r="D343" s="407" t="s">
        <v>294</v>
      </c>
      <c r="E343" s="407">
        <v>1</v>
      </c>
      <c r="F343" s="498"/>
      <c r="G343" s="407"/>
      <c r="H343" s="430"/>
      <c r="I343" s="430">
        <f>'СМР Приняты СК П7'!I343</f>
        <v>0.7</v>
      </c>
      <c r="J343" s="430"/>
      <c r="K343" s="430"/>
      <c r="L343" s="430"/>
      <c r="M343" s="430"/>
      <c r="N343" s="430"/>
      <c r="O343" s="430"/>
      <c r="P343" s="430"/>
      <c r="Q343" s="430"/>
      <c r="R343" s="430"/>
      <c r="S343" s="430"/>
      <c r="T343" s="430"/>
      <c r="U343" s="430"/>
      <c r="V343" s="430"/>
      <c r="W343" s="430"/>
      <c r="X343" s="430"/>
      <c r="Y343" s="430"/>
      <c r="Z343" s="440">
        <f t="shared" si="63"/>
        <v>0</v>
      </c>
      <c r="AA343" s="441"/>
      <c r="AB343" s="413">
        <f t="shared" si="57"/>
        <v>1</v>
      </c>
      <c r="AC343" s="442"/>
      <c r="AD343" s="711">
        <f t="shared" si="60"/>
        <v>0</v>
      </c>
      <c r="AE343" s="474">
        <f t="shared" si="61"/>
        <v>0</v>
      </c>
      <c r="AF343" s="482">
        <f t="shared" si="62"/>
        <v>0</v>
      </c>
      <c r="AG343" s="495"/>
      <c r="AH343" s="496"/>
      <c r="AI343" s="496"/>
      <c r="AJ343" s="496"/>
      <c r="AK343" s="496"/>
      <c r="AL343" s="496"/>
      <c r="AM343" s="496"/>
      <c r="AN343" s="496"/>
      <c r="AO343" s="496"/>
      <c r="AP343" s="496"/>
      <c r="AQ343" s="496"/>
      <c r="AR343" s="496"/>
      <c r="AS343" s="496"/>
      <c r="AT343" s="496"/>
      <c r="AU343" s="496"/>
      <c r="AV343" s="496"/>
      <c r="AW343" s="496"/>
      <c r="AX343" s="496"/>
      <c r="AY343" s="496"/>
      <c r="AZ343" s="496"/>
      <c r="BA343" s="496"/>
      <c r="BB343" s="496"/>
      <c r="BC343" s="496"/>
      <c r="BD343" s="496"/>
      <c r="BE343" s="496"/>
      <c r="BF343" s="496"/>
      <c r="BG343" s="496"/>
    </row>
    <row r="344" spans="1:59" s="190" customFormat="1" hidden="1" outlineLevel="1">
      <c r="A344" s="453">
        <f t="shared" si="59"/>
        <v>328</v>
      </c>
      <c r="B344" s="497" t="s">
        <v>114</v>
      </c>
      <c r="C344" s="498" t="s">
        <v>115</v>
      </c>
      <c r="D344" s="407" t="s">
        <v>294</v>
      </c>
      <c r="E344" s="407">
        <v>2</v>
      </c>
      <c r="F344" s="498"/>
      <c r="G344" s="407"/>
      <c r="H344" s="430"/>
      <c r="I344" s="430">
        <f>'СМР Приняты СК П7'!I344</f>
        <v>6.51</v>
      </c>
      <c r="J344" s="430"/>
      <c r="K344" s="430"/>
      <c r="L344" s="430"/>
      <c r="M344" s="430"/>
      <c r="N344" s="430"/>
      <c r="O344" s="430"/>
      <c r="P344" s="430"/>
      <c r="Q344" s="430"/>
      <c r="R344" s="430"/>
      <c r="S344" s="430"/>
      <c r="T344" s="430"/>
      <c r="U344" s="430"/>
      <c r="V344" s="430"/>
      <c r="W344" s="430"/>
      <c r="X344" s="430"/>
      <c r="Y344" s="430"/>
      <c r="Z344" s="440">
        <f t="shared" si="63"/>
        <v>0</v>
      </c>
      <c r="AA344" s="441"/>
      <c r="AB344" s="413">
        <f t="shared" si="57"/>
        <v>2</v>
      </c>
      <c r="AC344" s="442"/>
      <c r="AD344" s="711">
        <f t="shared" si="60"/>
        <v>0</v>
      </c>
      <c r="AE344" s="474">
        <f t="shared" si="61"/>
        <v>0</v>
      </c>
      <c r="AF344" s="482">
        <f t="shared" si="62"/>
        <v>0</v>
      </c>
      <c r="AG344" s="495"/>
      <c r="AH344" s="496"/>
      <c r="AI344" s="496"/>
      <c r="AJ344" s="496"/>
      <c r="AK344" s="496"/>
      <c r="AL344" s="496"/>
      <c r="AM344" s="496"/>
      <c r="AN344" s="496"/>
      <c r="AO344" s="496"/>
      <c r="AP344" s="496"/>
      <c r="AQ344" s="496"/>
      <c r="AR344" s="496"/>
      <c r="AS344" s="496"/>
      <c r="AT344" s="496"/>
      <c r="AU344" s="496"/>
      <c r="AV344" s="496"/>
      <c r="AW344" s="496"/>
      <c r="AX344" s="496"/>
      <c r="AY344" s="496"/>
      <c r="AZ344" s="496"/>
      <c r="BA344" s="496"/>
      <c r="BB344" s="496"/>
      <c r="BC344" s="496"/>
      <c r="BD344" s="496"/>
      <c r="BE344" s="496"/>
      <c r="BF344" s="496"/>
      <c r="BG344" s="496"/>
    </row>
    <row r="345" spans="1:59" s="190" customFormat="1" hidden="1" outlineLevel="1">
      <c r="A345" s="453">
        <f t="shared" si="59"/>
        <v>329</v>
      </c>
      <c r="B345" s="497" t="s">
        <v>1028</v>
      </c>
      <c r="C345" s="498" t="s">
        <v>1029</v>
      </c>
      <c r="D345" s="407" t="s">
        <v>294</v>
      </c>
      <c r="E345" s="407">
        <v>4</v>
      </c>
      <c r="F345" s="498"/>
      <c r="G345" s="407"/>
      <c r="H345" s="430"/>
      <c r="I345" s="430">
        <f>'СМР Приняты СК П7'!I345</f>
        <v>26.8</v>
      </c>
      <c r="J345" s="430"/>
      <c r="K345" s="430"/>
      <c r="L345" s="430"/>
      <c r="M345" s="430"/>
      <c r="N345" s="430"/>
      <c r="O345" s="430"/>
      <c r="P345" s="430"/>
      <c r="Q345" s="430"/>
      <c r="R345" s="430"/>
      <c r="S345" s="430"/>
      <c r="T345" s="430"/>
      <c r="U345" s="430"/>
      <c r="V345" s="430"/>
      <c r="W345" s="430"/>
      <c r="X345" s="430"/>
      <c r="Y345" s="430"/>
      <c r="Z345" s="440">
        <f t="shared" si="63"/>
        <v>0</v>
      </c>
      <c r="AA345" s="441"/>
      <c r="AB345" s="413">
        <f t="shared" si="57"/>
        <v>4</v>
      </c>
      <c r="AC345" s="442"/>
      <c r="AD345" s="711">
        <f t="shared" si="60"/>
        <v>0</v>
      </c>
      <c r="AE345" s="474">
        <f t="shared" si="61"/>
        <v>0</v>
      </c>
      <c r="AF345" s="482">
        <f t="shared" si="62"/>
        <v>0</v>
      </c>
      <c r="AG345" s="495"/>
      <c r="AH345" s="496"/>
      <c r="AI345" s="496"/>
      <c r="AJ345" s="496"/>
      <c r="AK345" s="496"/>
      <c r="AL345" s="496"/>
      <c r="AM345" s="496"/>
      <c r="AN345" s="496"/>
      <c r="AO345" s="496"/>
      <c r="AP345" s="496"/>
      <c r="AQ345" s="496"/>
      <c r="AR345" s="496"/>
      <c r="AS345" s="496"/>
      <c r="AT345" s="496"/>
      <c r="AU345" s="496"/>
      <c r="AV345" s="496"/>
      <c r="AW345" s="496"/>
      <c r="AX345" s="496"/>
      <c r="AY345" s="496"/>
      <c r="AZ345" s="496"/>
      <c r="BA345" s="496"/>
      <c r="BB345" s="496"/>
      <c r="BC345" s="496"/>
      <c r="BD345" s="496"/>
      <c r="BE345" s="496"/>
      <c r="BF345" s="496"/>
      <c r="BG345" s="496"/>
    </row>
    <row r="346" spans="1:59" s="190" customFormat="1" hidden="1" outlineLevel="1">
      <c r="A346" s="453">
        <f t="shared" si="59"/>
        <v>330</v>
      </c>
      <c r="B346" s="497" t="s">
        <v>171</v>
      </c>
      <c r="C346" s="498" t="s">
        <v>172</v>
      </c>
      <c r="D346" s="407" t="s">
        <v>294</v>
      </c>
      <c r="E346" s="407">
        <v>4</v>
      </c>
      <c r="F346" s="498"/>
      <c r="G346" s="407"/>
      <c r="H346" s="430"/>
      <c r="I346" s="430">
        <f>'СМР Приняты СК П7'!I346</f>
        <v>1.4</v>
      </c>
      <c r="J346" s="430"/>
      <c r="K346" s="430"/>
      <c r="L346" s="430"/>
      <c r="M346" s="430"/>
      <c r="N346" s="430"/>
      <c r="O346" s="430"/>
      <c r="P346" s="430"/>
      <c r="Q346" s="430"/>
      <c r="R346" s="430"/>
      <c r="S346" s="430"/>
      <c r="T346" s="430"/>
      <c r="U346" s="430"/>
      <c r="V346" s="430"/>
      <c r="W346" s="430"/>
      <c r="X346" s="430"/>
      <c r="Y346" s="430"/>
      <c r="Z346" s="440">
        <f t="shared" si="63"/>
        <v>0</v>
      </c>
      <c r="AA346" s="441"/>
      <c r="AB346" s="413">
        <f t="shared" si="57"/>
        <v>4</v>
      </c>
      <c r="AC346" s="442"/>
      <c r="AD346" s="711">
        <f t="shared" si="60"/>
        <v>0</v>
      </c>
      <c r="AE346" s="474">
        <f t="shared" si="61"/>
        <v>0</v>
      </c>
      <c r="AF346" s="482">
        <f t="shared" si="62"/>
        <v>0</v>
      </c>
      <c r="AG346" s="495"/>
      <c r="AH346" s="496"/>
      <c r="AI346" s="496"/>
      <c r="AJ346" s="496"/>
      <c r="AK346" s="496"/>
      <c r="AL346" s="496"/>
      <c r="AM346" s="496"/>
      <c r="AN346" s="496"/>
      <c r="AO346" s="496"/>
      <c r="AP346" s="496"/>
      <c r="AQ346" s="496"/>
      <c r="AR346" s="496"/>
      <c r="AS346" s="496"/>
      <c r="AT346" s="496"/>
      <c r="AU346" s="496"/>
      <c r="AV346" s="496"/>
      <c r="AW346" s="496"/>
      <c r="AX346" s="496"/>
      <c r="AY346" s="496"/>
      <c r="AZ346" s="496"/>
      <c r="BA346" s="496"/>
      <c r="BB346" s="496"/>
      <c r="BC346" s="496"/>
      <c r="BD346" s="496"/>
      <c r="BE346" s="496"/>
      <c r="BF346" s="496"/>
      <c r="BG346" s="496"/>
    </row>
    <row r="347" spans="1:59" s="190" customFormat="1" ht="30" hidden="1" outlineLevel="1">
      <c r="A347" s="453">
        <f t="shared" si="59"/>
        <v>331</v>
      </c>
      <c r="B347" s="497" t="s">
        <v>1030</v>
      </c>
      <c r="C347" s="498" t="s">
        <v>1031</v>
      </c>
      <c r="D347" s="407" t="s">
        <v>294</v>
      </c>
      <c r="E347" s="407">
        <v>4</v>
      </c>
      <c r="F347" s="498"/>
      <c r="G347" s="407"/>
      <c r="H347" s="430"/>
      <c r="I347" s="430">
        <f>'СМР Приняты СК П7'!I347</f>
        <v>0.7</v>
      </c>
      <c r="J347" s="430"/>
      <c r="K347" s="430"/>
      <c r="L347" s="430"/>
      <c r="M347" s="430"/>
      <c r="N347" s="430"/>
      <c r="O347" s="430"/>
      <c r="P347" s="430"/>
      <c r="Q347" s="430"/>
      <c r="R347" s="430"/>
      <c r="S347" s="430"/>
      <c r="T347" s="430"/>
      <c r="U347" s="430"/>
      <c r="V347" s="430"/>
      <c r="W347" s="430"/>
      <c r="X347" s="430"/>
      <c r="Y347" s="430"/>
      <c r="Z347" s="440">
        <f t="shared" si="63"/>
        <v>0</v>
      </c>
      <c r="AA347" s="441"/>
      <c r="AB347" s="413">
        <f t="shared" si="57"/>
        <v>4</v>
      </c>
      <c r="AC347" s="442"/>
      <c r="AD347" s="711">
        <f t="shared" si="60"/>
        <v>0</v>
      </c>
      <c r="AE347" s="474">
        <f t="shared" si="61"/>
        <v>0</v>
      </c>
      <c r="AF347" s="482">
        <f t="shared" si="62"/>
        <v>0</v>
      </c>
      <c r="AG347" s="495"/>
      <c r="AH347" s="496"/>
      <c r="AI347" s="496"/>
      <c r="AJ347" s="496"/>
      <c r="AK347" s="496"/>
      <c r="AL347" s="496"/>
      <c r="AM347" s="496"/>
      <c r="AN347" s="496"/>
      <c r="AO347" s="496"/>
      <c r="AP347" s="496"/>
      <c r="AQ347" s="496"/>
      <c r="AR347" s="496"/>
      <c r="AS347" s="496"/>
      <c r="AT347" s="496"/>
      <c r="AU347" s="496"/>
      <c r="AV347" s="496"/>
      <c r="AW347" s="496"/>
      <c r="AX347" s="496"/>
      <c r="AY347" s="496"/>
      <c r="AZ347" s="496"/>
      <c r="BA347" s="496"/>
      <c r="BB347" s="496"/>
      <c r="BC347" s="496"/>
      <c r="BD347" s="496"/>
      <c r="BE347" s="496"/>
      <c r="BF347" s="496"/>
      <c r="BG347" s="496"/>
    </row>
    <row r="348" spans="1:59" s="190" customFormat="1" ht="30" hidden="1" outlineLevel="1">
      <c r="A348" s="453">
        <f t="shared" si="59"/>
        <v>332</v>
      </c>
      <c r="B348" s="497" t="s">
        <v>173</v>
      </c>
      <c r="C348" s="498" t="s">
        <v>1032</v>
      </c>
      <c r="D348" s="407" t="s">
        <v>291</v>
      </c>
      <c r="E348" s="407">
        <v>41</v>
      </c>
      <c r="F348" s="498"/>
      <c r="G348" s="407"/>
      <c r="H348" s="430"/>
      <c r="I348" s="430">
        <f>'СМР Приняты СК П7'!I348</f>
        <v>0.15</v>
      </c>
      <c r="J348" s="430"/>
      <c r="K348" s="430"/>
      <c r="L348" s="430"/>
      <c r="M348" s="430"/>
      <c r="N348" s="430"/>
      <c r="O348" s="430"/>
      <c r="P348" s="430"/>
      <c r="Q348" s="430"/>
      <c r="R348" s="430"/>
      <c r="S348" s="430"/>
      <c r="T348" s="430"/>
      <c r="U348" s="430"/>
      <c r="V348" s="430"/>
      <c r="W348" s="430"/>
      <c r="X348" s="430"/>
      <c r="Y348" s="430"/>
      <c r="Z348" s="440">
        <f t="shared" si="63"/>
        <v>0</v>
      </c>
      <c r="AA348" s="441"/>
      <c r="AB348" s="413">
        <f t="shared" si="57"/>
        <v>41</v>
      </c>
      <c r="AC348" s="442"/>
      <c r="AD348" s="711">
        <f t="shared" si="60"/>
        <v>0</v>
      </c>
      <c r="AE348" s="474">
        <f t="shared" si="61"/>
        <v>0</v>
      </c>
      <c r="AF348" s="482">
        <f t="shared" si="62"/>
        <v>0</v>
      </c>
      <c r="AG348" s="495"/>
      <c r="AH348" s="496"/>
      <c r="AI348" s="496"/>
      <c r="AJ348" s="496"/>
      <c r="AK348" s="496"/>
      <c r="AL348" s="496"/>
      <c r="AM348" s="496"/>
      <c r="AN348" s="496"/>
      <c r="AO348" s="496"/>
      <c r="AP348" s="496"/>
      <c r="AQ348" s="496"/>
      <c r="AR348" s="496"/>
      <c r="AS348" s="496"/>
      <c r="AT348" s="496"/>
      <c r="AU348" s="496"/>
      <c r="AV348" s="496"/>
      <c r="AW348" s="496"/>
      <c r="AX348" s="496"/>
      <c r="AY348" s="496"/>
      <c r="AZ348" s="496"/>
      <c r="BA348" s="496"/>
      <c r="BB348" s="496"/>
      <c r="BC348" s="496"/>
      <c r="BD348" s="496"/>
      <c r="BE348" s="496"/>
      <c r="BF348" s="496"/>
      <c r="BG348" s="496"/>
    </row>
    <row r="349" spans="1:59" s="190" customFormat="1" hidden="1" outlineLevel="1">
      <c r="A349" s="453">
        <f t="shared" si="59"/>
        <v>333</v>
      </c>
      <c r="B349" s="497" t="s">
        <v>1033</v>
      </c>
      <c r="C349" s="498" t="s">
        <v>174</v>
      </c>
      <c r="D349" s="407" t="s">
        <v>294</v>
      </c>
      <c r="E349" s="407">
        <v>4</v>
      </c>
      <c r="F349" s="498"/>
      <c r="G349" s="407"/>
      <c r="H349" s="430"/>
      <c r="I349" s="430">
        <f>'СМР Приняты СК П7'!I349</f>
        <v>1.4</v>
      </c>
      <c r="J349" s="430"/>
      <c r="K349" s="430"/>
      <c r="L349" s="430"/>
      <c r="M349" s="430"/>
      <c r="N349" s="430"/>
      <c r="O349" s="430"/>
      <c r="P349" s="430"/>
      <c r="Q349" s="430"/>
      <c r="R349" s="430"/>
      <c r="S349" s="430"/>
      <c r="T349" s="430"/>
      <c r="U349" s="430"/>
      <c r="V349" s="430"/>
      <c r="W349" s="430"/>
      <c r="X349" s="430"/>
      <c r="Y349" s="430"/>
      <c r="Z349" s="440">
        <f t="shared" si="63"/>
        <v>0</v>
      </c>
      <c r="AA349" s="441"/>
      <c r="AB349" s="413">
        <f t="shared" si="57"/>
        <v>4</v>
      </c>
      <c r="AC349" s="442"/>
      <c r="AD349" s="711">
        <f t="shared" si="60"/>
        <v>0</v>
      </c>
      <c r="AE349" s="474">
        <f t="shared" si="61"/>
        <v>0</v>
      </c>
      <c r="AF349" s="482">
        <f t="shared" si="62"/>
        <v>0</v>
      </c>
      <c r="AG349" s="495"/>
      <c r="AH349" s="496"/>
      <c r="AI349" s="496"/>
      <c r="AJ349" s="496"/>
      <c r="AK349" s="496"/>
      <c r="AL349" s="496"/>
      <c r="AM349" s="496"/>
      <c r="AN349" s="496"/>
      <c r="AO349" s="496"/>
      <c r="AP349" s="496"/>
      <c r="AQ349" s="496"/>
      <c r="AR349" s="496"/>
      <c r="AS349" s="496"/>
      <c r="AT349" s="496"/>
      <c r="AU349" s="496"/>
      <c r="AV349" s="496"/>
      <c r="AW349" s="496"/>
      <c r="AX349" s="496"/>
      <c r="AY349" s="496"/>
      <c r="AZ349" s="496"/>
      <c r="BA349" s="496"/>
      <c r="BB349" s="496"/>
      <c r="BC349" s="496"/>
      <c r="BD349" s="496"/>
      <c r="BE349" s="496"/>
      <c r="BF349" s="496"/>
      <c r="BG349" s="496"/>
    </row>
    <row r="350" spans="1:59" s="190" customFormat="1" hidden="1" outlineLevel="1">
      <c r="A350" s="453">
        <f t="shared" si="59"/>
        <v>334</v>
      </c>
      <c r="B350" s="497" t="s">
        <v>1034</v>
      </c>
      <c r="C350" s="498" t="s">
        <v>1035</v>
      </c>
      <c r="D350" s="407" t="s">
        <v>294</v>
      </c>
      <c r="E350" s="407">
        <v>4</v>
      </c>
      <c r="F350" s="498"/>
      <c r="G350" s="407"/>
      <c r="H350" s="430"/>
      <c r="I350" s="430">
        <f>'СМР Приняты СК П7'!I350</f>
        <v>1.4</v>
      </c>
      <c r="J350" s="430"/>
      <c r="K350" s="430"/>
      <c r="L350" s="430"/>
      <c r="M350" s="430"/>
      <c r="N350" s="430"/>
      <c r="O350" s="430"/>
      <c r="P350" s="430"/>
      <c r="Q350" s="430"/>
      <c r="R350" s="430"/>
      <c r="S350" s="430"/>
      <c r="T350" s="430"/>
      <c r="U350" s="430"/>
      <c r="V350" s="430"/>
      <c r="W350" s="430"/>
      <c r="X350" s="430"/>
      <c r="Y350" s="430"/>
      <c r="Z350" s="440">
        <f t="shared" si="63"/>
        <v>0</v>
      </c>
      <c r="AA350" s="441"/>
      <c r="AB350" s="413">
        <f t="shared" si="57"/>
        <v>4</v>
      </c>
      <c r="AC350" s="442"/>
      <c r="AD350" s="711">
        <f t="shared" si="60"/>
        <v>0</v>
      </c>
      <c r="AE350" s="474">
        <f t="shared" si="61"/>
        <v>0</v>
      </c>
      <c r="AF350" s="482">
        <f t="shared" si="62"/>
        <v>0</v>
      </c>
      <c r="AG350" s="495"/>
      <c r="AH350" s="496"/>
      <c r="AI350" s="496"/>
      <c r="AJ350" s="496"/>
      <c r="AK350" s="496"/>
      <c r="AL350" s="496"/>
      <c r="AM350" s="496"/>
      <c r="AN350" s="496"/>
      <c r="AO350" s="496"/>
      <c r="AP350" s="496"/>
      <c r="AQ350" s="496"/>
      <c r="AR350" s="496"/>
      <c r="AS350" s="496"/>
      <c r="AT350" s="496"/>
      <c r="AU350" s="496"/>
      <c r="AV350" s="496"/>
      <c r="AW350" s="496"/>
      <c r="AX350" s="496"/>
      <c r="AY350" s="496"/>
      <c r="AZ350" s="496"/>
      <c r="BA350" s="496"/>
      <c r="BB350" s="496"/>
      <c r="BC350" s="496"/>
      <c r="BD350" s="496"/>
      <c r="BE350" s="496"/>
      <c r="BF350" s="496"/>
      <c r="BG350" s="496"/>
    </row>
    <row r="351" spans="1:59" s="190" customFormat="1" hidden="1" outlineLevel="1">
      <c r="A351" s="453">
        <f t="shared" si="59"/>
        <v>335</v>
      </c>
      <c r="B351" s="497" t="s">
        <v>134</v>
      </c>
      <c r="C351" s="498" t="s">
        <v>135</v>
      </c>
      <c r="D351" s="407" t="s">
        <v>294</v>
      </c>
      <c r="E351" s="407">
        <v>4</v>
      </c>
      <c r="F351" s="498"/>
      <c r="G351" s="407"/>
      <c r="H351" s="430"/>
      <c r="I351" s="430">
        <f>'СМР Приняты СК П7'!I351</f>
        <v>0.7</v>
      </c>
      <c r="J351" s="430"/>
      <c r="K351" s="430"/>
      <c r="L351" s="430"/>
      <c r="M351" s="430"/>
      <c r="N351" s="430"/>
      <c r="O351" s="430"/>
      <c r="P351" s="430"/>
      <c r="Q351" s="430"/>
      <c r="R351" s="430"/>
      <c r="S351" s="430"/>
      <c r="T351" s="430"/>
      <c r="U351" s="430"/>
      <c r="V351" s="430"/>
      <c r="W351" s="430"/>
      <c r="X351" s="430"/>
      <c r="Y351" s="430"/>
      <c r="Z351" s="440">
        <f t="shared" si="63"/>
        <v>0</v>
      </c>
      <c r="AA351" s="441"/>
      <c r="AB351" s="413">
        <f t="shared" si="57"/>
        <v>4</v>
      </c>
      <c r="AC351" s="442"/>
      <c r="AD351" s="711">
        <f t="shared" si="60"/>
        <v>0</v>
      </c>
      <c r="AE351" s="474">
        <f t="shared" si="61"/>
        <v>0</v>
      </c>
      <c r="AF351" s="482">
        <f t="shared" si="62"/>
        <v>0</v>
      </c>
      <c r="AG351" s="495"/>
      <c r="AH351" s="496"/>
      <c r="AI351" s="496"/>
      <c r="AJ351" s="496"/>
      <c r="AK351" s="496"/>
      <c r="AL351" s="496"/>
      <c r="AM351" s="496"/>
      <c r="AN351" s="496"/>
      <c r="AO351" s="496"/>
      <c r="AP351" s="496"/>
      <c r="AQ351" s="496"/>
      <c r="AR351" s="496"/>
      <c r="AS351" s="496"/>
      <c r="AT351" s="496"/>
      <c r="AU351" s="496"/>
      <c r="AV351" s="496"/>
      <c r="AW351" s="496"/>
      <c r="AX351" s="496"/>
      <c r="AY351" s="496"/>
      <c r="AZ351" s="496"/>
      <c r="BA351" s="496"/>
      <c r="BB351" s="496"/>
      <c r="BC351" s="496"/>
      <c r="BD351" s="496"/>
      <c r="BE351" s="496"/>
      <c r="BF351" s="496"/>
      <c r="BG351" s="496"/>
    </row>
    <row r="352" spans="1:59" s="190" customFormat="1" hidden="1" outlineLevel="1">
      <c r="A352" s="453">
        <f t="shared" si="59"/>
        <v>336</v>
      </c>
      <c r="B352" s="497" t="s">
        <v>175</v>
      </c>
      <c r="C352" s="498" t="s">
        <v>176</v>
      </c>
      <c r="D352" s="407" t="s">
        <v>294</v>
      </c>
      <c r="E352" s="407">
        <v>4</v>
      </c>
      <c r="F352" s="498"/>
      <c r="G352" s="407"/>
      <c r="H352" s="430"/>
      <c r="I352" s="430">
        <f>'СМР Приняты СК П7'!I352</f>
        <v>3.1920000000000002</v>
      </c>
      <c r="J352" s="430"/>
      <c r="K352" s="430"/>
      <c r="L352" s="430"/>
      <c r="M352" s="430"/>
      <c r="N352" s="430"/>
      <c r="O352" s="430"/>
      <c r="P352" s="430"/>
      <c r="Q352" s="430"/>
      <c r="R352" s="430"/>
      <c r="S352" s="430"/>
      <c r="T352" s="430"/>
      <c r="U352" s="430"/>
      <c r="V352" s="430"/>
      <c r="W352" s="430"/>
      <c r="X352" s="430"/>
      <c r="Y352" s="430"/>
      <c r="Z352" s="440">
        <f t="shared" si="63"/>
        <v>0</v>
      </c>
      <c r="AA352" s="441"/>
      <c r="AB352" s="413">
        <f t="shared" si="57"/>
        <v>4</v>
      </c>
      <c r="AC352" s="442"/>
      <c r="AD352" s="711">
        <f t="shared" si="60"/>
        <v>0</v>
      </c>
      <c r="AE352" s="474">
        <f t="shared" si="61"/>
        <v>0</v>
      </c>
      <c r="AF352" s="482">
        <f t="shared" si="62"/>
        <v>0</v>
      </c>
      <c r="AG352" s="495"/>
      <c r="AH352" s="496"/>
      <c r="AI352" s="496"/>
      <c r="AJ352" s="496"/>
      <c r="AK352" s="496"/>
      <c r="AL352" s="496"/>
      <c r="AM352" s="496"/>
      <c r="AN352" s="496"/>
      <c r="AO352" s="496"/>
      <c r="AP352" s="496"/>
      <c r="AQ352" s="496"/>
      <c r="AR352" s="496"/>
      <c r="AS352" s="496"/>
      <c r="AT352" s="496"/>
      <c r="AU352" s="496"/>
      <c r="AV352" s="496"/>
      <c r="AW352" s="496"/>
      <c r="AX352" s="496"/>
      <c r="AY352" s="496"/>
      <c r="AZ352" s="496"/>
      <c r="BA352" s="496"/>
      <c r="BB352" s="496"/>
      <c r="BC352" s="496"/>
      <c r="BD352" s="496"/>
      <c r="BE352" s="496"/>
      <c r="BF352" s="496"/>
      <c r="BG352" s="496"/>
    </row>
    <row r="353" spans="1:59" s="190" customFormat="1" hidden="1" outlineLevel="1">
      <c r="A353" s="453">
        <f t="shared" si="59"/>
        <v>337</v>
      </c>
      <c r="B353" s="497" t="s">
        <v>166</v>
      </c>
      <c r="C353" s="498" t="s">
        <v>167</v>
      </c>
      <c r="D353" s="407" t="s">
        <v>294</v>
      </c>
      <c r="E353" s="407">
        <v>4</v>
      </c>
      <c r="F353" s="498"/>
      <c r="G353" s="407"/>
      <c r="H353" s="430"/>
      <c r="I353" s="430">
        <f>'СМР Приняты СК П7'!I353</f>
        <v>4.13</v>
      </c>
      <c r="J353" s="430"/>
      <c r="K353" s="430"/>
      <c r="L353" s="430"/>
      <c r="M353" s="430"/>
      <c r="N353" s="430"/>
      <c r="O353" s="430"/>
      <c r="P353" s="430"/>
      <c r="Q353" s="430"/>
      <c r="R353" s="430"/>
      <c r="S353" s="430"/>
      <c r="T353" s="430"/>
      <c r="U353" s="430"/>
      <c r="V353" s="430"/>
      <c r="W353" s="430"/>
      <c r="X353" s="430"/>
      <c r="Y353" s="430"/>
      <c r="Z353" s="440">
        <f t="shared" si="63"/>
        <v>0</v>
      </c>
      <c r="AA353" s="441"/>
      <c r="AB353" s="413">
        <f t="shared" si="57"/>
        <v>4</v>
      </c>
      <c r="AC353" s="442"/>
      <c r="AD353" s="711">
        <f t="shared" si="60"/>
        <v>0</v>
      </c>
      <c r="AE353" s="474">
        <f t="shared" si="61"/>
        <v>0</v>
      </c>
      <c r="AF353" s="482">
        <f t="shared" si="62"/>
        <v>0</v>
      </c>
      <c r="AG353" s="495"/>
      <c r="AH353" s="496"/>
      <c r="AI353" s="496"/>
      <c r="AJ353" s="496"/>
      <c r="AK353" s="496"/>
      <c r="AL353" s="496"/>
      <c r="AM353" s="496"/>
      <c r="AN353" s="496"/>
      <c r="AO353" s="496"/>
      <c r="AP353" s="496"/>
      <c r="AQ353" s="496"/>
      <c r="AR353" s="496"/>
      <c r="AS353" s="496"/>
      <c r="AT353" s="496"/>
      <c r="AU353" s="496"/>
      <c r="AV353" s="496"/>
      <c r="AW353" s="496"/>
      <c r="AX353" s="496"/>
      <c r="AY353" s="496"/>
      <c r="AZ353" s="496"/>
      <c r="BA353" s="496"/>
      <c r="BB353" s="496"/>
      <c r="BC353" s="496"/>
      <c r="BD353" s="496"/>
      <c r="BE353" s="496"/>
      <c r="BF353" s="496"/>
      <c r="BG353" s="496"/>
    </row>
    <row r="354" spans="1:59" s="190" customFormat="1" ht="45" hidden="1" outlineLevel="1">
      <c r="A354" s="453">
        <f t="shared" si="59"/>
        <v>338</v>
      </c>
      <c r="B354" s="497" t="s">
        <v>1036</v>
      </c>
      <c r="C354" s="498" t="s">
        <v>177</v>
      </c>
      <c r="D354" s="407" t="s">
        <v>294</v>
      </c>
      <c r="E354" s="407">
        <v>4</v>
      </c>
      <c r="F354" s="498"/>
      <c r="G354" s="407"/>
      <c r="H354" s="430"/>
      <c r="I354" s="430">
        <f>'СМР Приняты СК П7'!I354</f>
        <v>0.7</v>
      </c>
      <c r="J354" s="430"/>
      <c r="K354" s="430"/>
      <c r="L354" s="430"/>
      <c r="M354" s="430"/>
      <c r="N354" s="430"/>
      <c r="O354" s="430"/>
      <c r="P354" s="430"/>
      <c r="Q354" s="430"/>
      <c r="R354" s="430"/>
      <c r="S354" s="430"/>
      <c r="T354" s="430"/>
      <c r="U354" s="430"/>
      <c r="V354" s="430"/>
      <c r="W354" s="430"/>
      <c r="X354" s="430"/>
      <c r="Y354" s="430"/>
      <c r="Z354" s="440">
        <f t="shared" si="63"/>
        <v>0</v>
      </c>
      <c r="AA354" s="441"/>
      <c r="AB354" s="413">
        <f t="shared" si="57"/>
        <v>4</v>
      </c>
      <c r="AC354" s="442"/>
      <c r="AD354" s="711">
        <f t="shared" si="60"/>
        <v>0</v>
      </c>
      <c r="AE354" s="474">
        <f t="shared" si="61"/>
        <v>0</v>
      </c>
      <c r="AF354" s="482">
        <f t="shared" si="62"/>
        <v>0</v>
      </c>
      <c r="AG354" s="495"/>
      <c r="AH354" s="496"/>
      <c r="AI354" s="496"/>
      <c r="AJ354" s="496"/>
      <c r="AK354" s="496"/>
      <c r="AL354" s="496"/>
      <c r="AM354" s="496"/>
      <c r="AN354" s="496"/>
      <c r="AO354" s="496"/>
      <c r="AP354" s="496"/>
      <c r="AQ354" s="496"/>
      <c r="AR354" s="496"/>
      <c r="AS354" s="496"/>
      <c r="AT354" s="496"/>
      <c r="AU354" s="496"/>
      <c r="AV354" s="496"/>
      <c r="AW354" s="496"/>
      <c r="AX354" s="496"/>
      <c r="AY354" s="496"/>
      <c r="AZ354" s="496"/>
      <c r="BA354" s="496"/>
      <c r="BB354" s="496"/>
      <c r="BC354" s="496"/>
      <c r="BD354" s="496"/>
      <c r="BE354" s="496"/>
      <c r="BF354" s="496"/>
      <c r="BG354" s="496"/>
    </row>
    <row r="355" spans="1:59" s="190" customFormat="1" hidden="1" outlineLevel="1">
      <c r="A355" s="453">
        <f t="shared" si="59"/>
        <v>339</v>
      </c>
      <c r="B355" s="497" t="s">
        <v>168</v>
      </c>
      <c r="C355" s="498" t="s">
        <v>169</v>
      </c>
      <c r="D355" s="407" t="s">
        <v>294</v>
      </c>
      <c r="E355" s="407">
        <v>4</v>
      </c>
      <c r="F355" s="498"/>
      <c r="G355" s="407"/>
      <c r="H355" s="430"/>
      <c r="I355" s="430">
        <f>'СМР Приняты СК П7'!I355</f>
        <v>1.4419999999999999</v>
      </c>
      <c r="J355" s="430"/>
      <c r="K355" s="430"/>
      <c r="L355" s="430"/>
      <c r="M355" s="430"/>
      <c r="N355" s="430"/>
      <c r="O355" s="430"/>
      <c r="P355" s="430"/>
      <c r="Q355" s="430"/>
      <c r="R355" s="430"/>
      <c r="S355" s="430"/>
      <c r="T355" s="430"/>
      <c r="U355" s="430"/>
      <c r="V355" s="430"/>
      <c r="W355" s="430"/>
      <c r="X355" s="430"/>
      <c r="Y355" s="430"/>
      <c r="Z355" s="440">
        <f t="shared" si="63"/>
        <v>0</v>
      </c>
      <c r="AA355" s="441"/>
      <c r="AB355" s="413">
        <f t="shared" si="57"/>
        <v>4</v>
      </c>
      <c r="AC355" s="442"/>
      <c r="AD355" s="711">
        <f t="shared" si="60"/>
        <v>0</v>
      </c>
      <c r="AE355" s="474">
        <f t="shared" si="61"/>
        <v>0</v>
      </c>
      <c r="AF355" s="482">
        <f t="shared" si="62"/>
        <v>0</v>
      </c>
      <c r="AG355" s="495"/>
      <c r="AH355" s="496"/>
      <c r="AI355" s="496"/>
      <c r="AJ355" s="496"/>
      <c r="AK355" s="496"/>
      <c r="AL355" s="496"/>
      <c r="AM355" s="496"/>
      <c r="AN355" s="496"/>
      <c r="AO355" s="496"/>
      <c r="AP355" s="496"/>
      <c r="AQ355" s="496"/>
      <c r="AR355" s="496"/>
      <c r="AS355" s="496"/>
      <c r="AT355" s="496"/>
      <c r="AU355" s="496"/>
      <c r="AV355" s="496"/>
      <c r="AW355" s="496"/>
      <c r="AX355" s="496"/>
      <c r="AY355" s="496"/>
      <c r="AZ355" s="496"/>
      <c r="BA355" s="496"/>
      <c r="BB355" s="496"/>
      <c r="BC355" s="496"/>
      <c r="BD355" s="496"/>
      <c r="BE355" s="496"/>
      <c r="BF355" s="496"/>
      <c r="BG355" s="496"/>
    </row>
    <row r="356" spans="1:59" s="190" customFormat="1" hidden="1" outlineLevel="1">
      <c r="A356" s="453">
        <f t="shared" si="59"/>
        <v>340</v>
      </c>
      <c r="B356" s="497" t="s">
        <v>1037</v>
      </c>
      <c r="C356" s="498" t="s">
        <v>1038</v>
      </c>
      <c r="D356" s="407" t="s">
        <v>294</v>
      </c>
      <c r="E356" s="407">
        <v>1</v>
      </c>
      <c r="F356" s="498"/>
      <c r="G356" s="407"/>
      <c r="H356" s="430"/>
      <c r="I356" s="430">
        <f>'СМР Приняты СК П7'!I356</f>
        <v>3.57</v>
      </c>
      <c r="J356" s="430"/>
      <c r="K356" s="430"/>
      <c r="L356" s="430"/>
      <c r="M356" s="430"/>
      <c r="N356" s="430"/>
      <c r="O356" s="430"/>
      <c r="P356" s="430"/>
      <c r="Q356" s="430"/>
      <c r="R356" s="430"/>
      <c r="S356" s="430"/>
      <c r="T356" s="430"/>
      <c r="U356" s="430"/>
      <c r="V356" s="430"/>
      <c r="W356" s="430"/>
      <c r="X356" s="430"/>
      <c r="Y356" s="430"/>
      <c r="Z356" s="440">
        <f t="shared" si="63"/>
        <v>0</v>
      </c>
      <c r="AA356" s="441"/>
      <c r="AB356" s="413">
        <f t="shared" si="57"/>
        <v>1</v>
      </c>
      <c r="AC356" s="442"/>
      <c r="AD356" s="711">
        <f t="shared" si="60"/>
        <v>0</v>
      </c>
      <c r="AE356" s="474">
        <f t="shared" si="61"/>
        <v>0</v>
      </c>
      <c r="AF356" s="482">
        <f t="shared" si="62"/>
        <v>0</v>
      </c>
      <c r="AG356" s="495"/>
      <c r="AH356" s="496"/>
      <c r="AI356" s="496"/>
      <c r="AJ356" s="496"/>
      <c r="AK356" s="496"/>
      <c r="AL356" s="496"/>
      <c r="AM356" s="496"/>
      <c r="AN356" s="496"/>
      <c r="AO356" s="496"/>
      <c r="AP356" s="496"/>
      <c r="AQ356" s="496"/>
      <c r="AR356" s="496"/>
      <c r="AS356" s="496"/>
      <c r="AT356" s="496"/>
      <c r="AU356" s="496"/>
      <c r="AV356" s="496"/>
      <c r="AW356" s="496"/>
      <c r="AX356" s="496"/>
      <c r="AY356" s="496"/>
      <c r="AZ356" s="496"/>
      <c r="BA356" s="496"/>
      <c r="BB356" s="496"/>
      <c r="BC356" s="496"/>
      <c r="BD356" s="496"/>
      <c r="BE356" s="496"/>
      <c r="BF356" s="496"/>
      <c r="BG356" s="496"/>
    </row>
    <row r="357" spans="1:59" s="190" customFormat="1" hidden="1" outlineLevel="1">
      <c r="A357" s="453">
        <f t="shared" si="59"/>
        <v>341</v>
      </c>
      <c r="B357" s="497" t="s">
        <v>152</v>
      </c>
      <c r="C357" s="498" t="s">
        <v>1024</v>
      </c>
      <c r="D357" s="407" t="s">
        <v>294</v>
      </c>
      <c r="E357" s="407">
        <v>4</v>
      </c>
      <c r="F357" s="498"/>
      <c r="G357" s="407"/>
      <c r="H357" s="430"/>
      <c r="I357" s="430">
        <f>'СМР Приняты СК П7'!I357</f>
        <v>1.0569999999999999</v>
      </c>
      <c r="J357" s="430"/>
      <c r="K357" s="430"/>
      <c r="L357" s="430"/>
      <c r="M357" s="430"/>
      <c r="N357" s="430"/>
      <c r="O357" s="430"/>
      <c r="P357" s="430"/>
      <c r="Q357" s="430"/>
      <c r="R357" s="430"/>
      <c r="S357" s="430"/>
      <c r="T357" s="430"/>
      <c r="U357" s="430"/>
      <c r="V357" s="430"/>
      <c r="W357" s="430"/>
      <c r="X357" s="430"/>
      <c r="Y357" s="430"/>
      <c r="Z357" s="440">
        <f t="shared" si="63"/>
        <v>0</v>
      </c>
      <c r="AA357" s="441"/>
      <c r="AB357" s="413">
        <f t="shared" si="57"/>
        <v>4</v>
      </c>
      <c r="AC357" s="442"/>
      <c r="AD357" s="711">
        <f t="shared" si="60"/>
        <v>0</v>
      </c>
      <c r="AE357" s="474">
        <f t="shared" si="61"/>
        <v>0</v>
      </c>
      <c r="AF357" s="482">
        <f t="shared" si="62"/>
        <v>0</v>
      </c>
      <c r="AG357" s="495"/>
      <c r="AH357" s="496"/>
      <c r="AI357" s="496"/>
      <c r="AJ357" s="496"/>
      <c r="AK357" s="496"/>
      <c r="AL357" s="496"/>
      <c r="AM357" s="496"/>
      <c r="AN357" s="496"/>
      <c r="AO357" s="496"/>
      <c r="AP357" s="496"/>
      <c r="AQ357" s="496"/>
      <c r="AR357" s="496"/>
      <c r="AS357" s="496"/>
      <c r="AT357" s="496"/>
      <c r="AU357" s="496"/>
      <c r="AV357" s="496"/>
      <c r="AW357" s="496"/>
      <c r="AX357" s="496"/>
      <c r="AY357" s="496"/>
      <c r="AZ357" s="496"/>
      <c r="BA357" s="496"/>
      <c r="BB357" s="496"/>
      <c r="BC357" s="496"/>
      <c r="BD357" s="496"/>
      <c r="BE357" s="496"/>
      <c r="BF357" s="496"/>
      <c r="BG357" s="496"/>
    </row>
    <row r="358" spans="1:59" s="190" customFormat="1" hidden="1" outlineLevel="1">
      <c r="A358" s="453">
        <f t="shared" si="59"/>
        <v>342</v>
      </c>
      <c r="B358" s="497" t="s">
        <v>152</v>
      </c>
      <c r="C358" s="498" t="s">
        <v>1024</v>
      </c>
      <c r="D358" s="407" t="s">
        <v>294</v>
      </c>
      <c r="E358" s="407">
        <v>4</v>
      </c>
      <c r="F358" s="498"/>
      <c r="G358" s="407"/>
      <c r="H358" s="430"/>
      <c r="I358" s="430">
        <f>'СМР Приняты СК П7'!I358</f>
        <v>1.0569999999999999</v>
      </c>
      <c r="J358" s="430"/>
      <c r="K358" s="430"/>
      <c r="L358" s="430"/>
      <c r="M358" s="430"/>
      <c r="N358" s="430"/>
      <c r="O358" s="430"/>
      <c r="P358" s="430"/>
      <c r="Q358" s="430"/>
      <c r="R358" s="430"/>
      <c r="S358" s="430"/>
      <c r="T358" s="430"/>
      <c r="U358" s="430"/>
      <c r="V358" s="430"/>
      <c r="W358" s="430"/>
      <c r="X358" s="430"/>
      <c r="Y358" s="430"/>
      <c r="Z358" s="440">
        <f t="shared" si="63"/>
        <v>0</v>
      </c>
      <c r="AA358" s="441"/>
      <c r="AB358" s="413">
        <f t="shared" si="57"/>
        <v>4</v>
      </c>
      <c r="AC358" s="442"/>
      <c r="AD358" s="711">
        <f t="shared" si="60"/>
        <v>0</v>
      </c>
      <c r="AE358" s="474">
        <f t="shared" si="61"/>
        <v>0</v>
      </c>
      <c r="AF358" s="482">
        <f t="shared" si="62"/>
        <v>0</v>
      </c>
      <c r="AG358" s="495"/>
      <c r="AH358" s="496"/>
      <c r="AI358" s="496"/>
      <c r="AJ358" s="496"/>
      <c r="AK358" s="496"/>
      <c r="AL358" s="496"/>
      <c r="AM358" s="496"/>
      <c r="AN358" s="496"/>
      <c r="AO358" s="496"/>
      <c r="AP358" s="496"/>
      <c r="AQ358" s="496"/>
      <c r="AR358" s="496"/>
      <c r="AS358" s="496"/>
      <c r="AT358" s="496"/>
      <c r="AU358" s="496"/>
      <c r="AV358" s="496"/>
      <c r="AW358" s="496"/>
      <c r="AX358" s="496"/>
      <c r="AY358" s="496"/>
      <c r="AZ358" s="496"/>
      <c r="BA358" s="496"/>
      <c r="BB358" s="496"/>
      <c r="BC358" s="496"/>
      <c r="BD358" s="496"/>
      <c r="BE358" s="496"/>
      <c r="BF358" s="496"/>
      <c r="BG358" s="496"/>
    </row>
    <row r="359" spans="1:59" s="190" customFormat="1" hidden="1" outlineLevel="1">
      <c r="A359" s="453">
        <f t="shared" si="59"/>
        <v>343</v>
      </c>
      <c r="B359" s="497" t="s">
        <v>152</v>
      </c>
      <c r="C359" s="498" t="s">
        <v>1024</v>
      </c>
      <c r="D359" s="407" t="s">
        <v>294</v>
      </c>
      <c r="E359" s="407">
        <v>4</v>
      </c>
      <c r="F359" s="498"/>
      <c r="G359" s="407"/>
      <c r="H359" s="430"/>
      <c r="I359" s="430">
        <f>'СМР Приняты СК П7'!I359</f>
        <v>1.0569999999999999</v>
      </c>
      <c r="J359" s="430"/>
      <c r="K359" s="430"/>
      <c r="L359" s="430"/>
      <c r="M359" s="430"/>
      <c r="N359" s="430"/>
      <c r="O359" s="430"/>
      <c r="P359" s="430"/>
      <c r="Q359" s="430"/>
      <c r="R359" s="430"/>
      <c r="S359" s="430"/>
      <c r="T359" s="430"/>
      <c r="U359" s="430"/>
      <c r="V359" s="430"/>
      <c r="W359" s="430"/>
      <c r="X359" s="430"/>
      <c r="Y359" s="430"/>
      <c r="Z359" s="440">
        <f t="shared" si="63"/>
        <v>0</v>
      </c>
      <c r="AA359" s="441"/>
      <c r="AB359" s="413">
        <f t="shared" si="57"/>
        <v>4</v>
      </c>
      <c r="AC359" s="442"/>
      <c r="AD359" s="711">
        <f t="shared" si="60"/>
        <v>0</v>
      </c>
      <c r="AE359" s="474">
        <f t="shared" si="61"/>
        <v>0</v>
      </c>
      <c r="AF359" s="482">
        <f t="shared" si="62"/>
        <v>0</v>
      </c>
      <c r="AG359" s="495"/>
      <c r="AH359" s="496"/>
      <c r="AI359" s="496"/>
      <c r="AJ359" s="496"/>
      <c r="AK359" s="496"/>
      <c r="AL359" s="496"/>
      <c r="AM359" s="496"/>
      <c r="AN359" s="496"/>
      <c r="AO359" s="496"/>
      <c r="AP359" s="496"/>
      <c r="AQ359" s="496"/>
      <c r="AR359" s="496"/>
      <c r="AS359" s="496"/>
      <c r="AT359" s="496"/>
      <c r="AU359" s="496"/>
      <c r="AV359" s="496"/>
      <c r="AW359" s="496"/>
      <c r="AX359" s="496"/>
      <c r="AY359" s="496"/>
      <c r="AZ359" s="496"/>
      <c r="BA359" s="496"/>
      <c r="BB359" s="496"/>
      <c r="BC359" s="496"/>
      <c r="BD359" s="496"/>
      <c r="BE359" s="496"/>
      <c r="BF359" s="496"/>
      <c r="BG359" s="496"/>
    </row>
    <row r="360" spans="1:59" s="190" customFormat="1" ht="30" hidden="1" outlineLevel="1">
      <c r="A360" s="453">
        <f t="shared" si="59"/>
        <v>344</v>
      </c>
      <c r="B360" s="497" t="s">
        <v>1039</v>
      </c>
      <c r="C360" s="498" t="s">
        <v>1040</v>
      </c>
      <c r="D360" s="407" t="s">
        <v>291</v>
      </c>
      <c r="E360" s="407">
        <v>10</v>
      </c>
      <c r="F360" s="498"/>
      <c r="G360" s="407"/>
      <c r="H360" s="430"/>
      <c r="I360" s="430">
        <f>'СМР Приняты СК П7'!I360</f>
        <v>0.13200000000000001</v>
      </c>
      <c r="J360" s="430"/>
      <c r="K360" s="430"/>
      <c r="L360" s="430"/>
      <c r="M360" s="430"/>
      <c r="N360" s="430"/>
      <c r="O360" s="430"/>
      <c r="P360" s="430"/>
      <c r="Q360" s="430"/>
      <c r="R360" s="430"/>
      <c r="S360" s="430"/>
      <c r="T360" s="430"/>
      <c r="U360" s="430"/>
      <c r="V360" s="430"/>
      <c r="W360" s="430"/>
      <c r="X360" s="430"/>
      <c r="Y360" s="430"/>
      <c r="Z360" s="440">
        <f t="shared" si="63"/>
        <v>0</v>
      </c>
      <c r="AA360" s="441"/>
      <c r="AB360" s="413">
        <f t="shared" si="57"/>
        <v>10</v>
      </c>
      <c r="AC360" s="442"/>
      <c r="AD360" s="711">
        <f t="shared" si="60"/>
        <v>0</v>
      </c>
      <c r="AE360" s="474">
        <f t="shared" si="61"/>
        <v>0</v>
      </c>
      <c r="AF360" s="482">
        <f t="shared" si="62"/>
        <v>0</v>
      </c>
      <c r="AG360" s="495"/>
      <c r="AH360" s="496"/>
      <c r="AI360" s="496"/>
      <c r="AJ360" s="496"/>
      <c r="AK360" s="496"/>
      <c r="AL360" s="496"/>
      <c r="AM360" s="496"/>
      <c r="AN360" s="496"/>
      <c r="AO360" s="496"/>
      <c r="AP360" s="496"/>
      <c r="AQ360" s="496"/>
      <c r="AR360" s="496"/>
      <c r="AS360" s="496"/>
      <c r="AT360" s="496"/>
      <c r="AU360" s="496"/>
      <c r="AV360" s="496"/>
      <c r="AW360" s="496"/>
      <c r="AX360" s="496"/>
      <c r="AY360" s="496"/>
      <c r="AZ360" s="496"/>
      <c r="BA360" s="496"/>
      <c r="BB360" s="496"/>
      <c r="BC360" s="496"/>
      <c r="BD360" s="496"/>
      <c r="BE360" s="496"/>
      <c r="BF360" s="496"/>
      <c r="BG360" s="496"/>
    </row>
    <row r="361" spans="1:59" s="190" customFormat="1" hidden="1" outlineLevel="1">
      <c r="A361" s="453">
        <f t="shared" si="59"/>
        <v>345</v>
      </c>
      <c r="B361" s="497" t="s">
        <v>1041</v>
      </c>
      <c r="C361" s="498" t="s">
        <v>1042</v>
      </c>
      <c r="D361" s="407" t="s">
        <v>294</v>
      </c>
      <c r="E361" s="407">
        <v>6</v>
      </c>
      <c r="F361" s="498"/>
      <c r="G361" s="407"/>
      <c r="H361" s="430"/>
      <c r="I361" s="430">
        <f>'СМР Приняты СК П7'!I361</f>
        <v>0.38200000000000001</v>
      </c>
      <c r="J361" s="430"/>
      <c r="K361" s="430"/>
      <c r="L361" s="430"/>
      <c r="M361" s="430"/>
      <c r="N361" s="430"/>
      <c r="O361" s="430"/>
      <c r="P361" s="430"/>
      <c r="Q361" s="430"/>
      <c r="R361" s="430"/>
      <c r="S361" s="430"/>
      <c r="T361" s="430"/>
      <c r="U361" s="430"/>
      <c r="V361" s="430"/>
      <c r="W361" s="430"/>
      <c r="X361" s="430"/>
      <c r="Y361" s="430"/>
      <c r="Z361" s="440">
        <f t="shared" si="63"/>
        <v>0</v>
      </c>
      <c r="AA361" s="441"/>
      <c r="AB361" s="413">
        <f t="shared" si="57"/>
        <v>6</v>
      </c>
      <c r="AC361" s="442"/>
      <c r="AD361" s="711">
        <f t="shared" si="60"/>
        <v>0</v>
      </c>
      <c r="AE361" s="474">
        <f t="shared" si="61"/>
        <v>0</v>
      </c>
      <c r="AF361" s="482">
        <f t="shared" si="62"/>
        <v>0</v>
      </c>
      <c r="AG361" s="495"/>
      <c r="AH361" s="496"/>
      <c r="AI361" s="496"/>
      <c r="AJ361" s="496"/>
      <c r="AK361" s="496"/>
      <c r="AL361" s="496"/>
      <c r="AM361" s="496"/>
      <c r="AN361" s="496"/>
      <c r="AO361" s="496"/>
      <c r="AP361" s="496"/>
      <c r="AQ361" s="496"/>
      <c r="AR361" s="496"/>
      <c r="AS361" s="496"/>
      <c r="AT361" s="496"/>
      <c r="AU361" s="496"/>
      <c r="AV361" s="496"/>
      <c r="AW361" s="496"/>
      <c r="AX361" s="496"/>
      <c r="AY361" s="496"/>
      <c r="AZ361" s="496"/>
      <c r="BA361" s="496"/>
      <c r="BB361" s="496"/>
      <c r="BC361" s="496"/>
      <c r="BD361" s="496"/>
      <c r="BE361" s="496"/>
      <c r="BF361" s="496"/>
      <c r="BG361" s="496"/>
    </row>
    <row r="362" spans="1:59" s="190" customFormat="1" hidden="1" outlineLevel="1">
      <c r="A362" s="453">
        <f t="shared" si="59"/>
        <v>346</v>
      </c>
      <c r="B362" s="497" t="s">
        <v>178</v>
      </c>
      <c r="C362" s="498" t="s">
        <v>179</v>
      </c>
      <c r="D362" s="407" t="s">
        <v>294</v>
      </c>
      <c r="E362" s="407">
        <v>8</v>
      </c>
      <c r="F362" s="498"/>
      <c r="G362" s="407"/>
      <c r="H362" s="430"/>
      <c r="I362" s="430">
        <f>'СМР Приняты СК П7'!I362</f>
        <v>14.07</v>
      </c>
      <c r="J362" s="430"/>
      <c r="K362" s="430"/>
      <c r="L362" s="430"/>
      <c r="M362" s="430"/>
      <c r="N362" s="430"/>
      <c r="O362" s="430"/>
      <c r="P362" s="430"/>
      <c r="Q362" s="430"/>
      <c r="R362" s="430"/>
      <c r="S362" s="430"/>
      <c r="T362" s="430"/>
      <c r="U362" s="430"/>
      <c r="V362" s="430"/>
      <c r="W362" s="430"/>
      <c r="X362" s="430"/>
      <c r="Y362" s="430"/>
      <c r="Z362" s="440">
        <f t="shared" si="63"/>
        <v>0</v>
      </c>
      <c r="AA362" s="441"/>
      <c r="AB362" s="413">
        <f t="shared" si="57"/>
        <v>8</v>
      </c>
      <c r="AC362" s="442"/>
      <c r="AD362" s="711">
        <f t="shared" si="60"/>
        <v>0</v>
      </c>
      <c r="AE362" s="474">
        <f t="shared" si="61"/>
        <v>0</v>
      </c>
      <c r="AF362" s="482">
        <f t="shared" si="62"/>
        <v>0</v>
      </c>
      <c r="AG362" s="495"/>
      <c r="AH362" s="496"/>
      <c r="AI362" s="496"/>
      <c r="AJ362" s="496"/>
      <c r="AK362" s="496"/>
      <c r="AL362" s="496"/>
      <c r="AM362" s="496"/>
      <c r="AN362" s="496"/>
      <c r="AO362" s="496"/>
      <c r="AP362" s="496"/>
      <c r="AQ362" s="496"/>
      <c r="AR362" s="496"/>
      <c r="AS362" s="496"/>
      <c r="AT362" s="496"/>
      <c r="AU362" s="496"/>
      <c r="AV362" s="496"/>
      <c r="AW362" s="496"/>
      <c r="AX362" s="496"/>
      <c r="AY362" s="496"/>
      <c r="AZ362" s="496"/>
      <c r="BA362" s="496"/>
      <c r="BB362" s="496"/>
      <c r="BC362" s="496"/>
      <c r="BD362" s="496"/>
      <c r="BE362" s="496"/>
      <c r="BF362" s="496"/>
      <c r="BG362" s="496"/>
    </row>
    <row r="363" spans="1:59" s="190" customFormat="1" hidden="1" outlineLevel="1">
      <c r="A363" s="453">
        <f t="shared" si="59"/>
        <v>347</v>
      </c>
      <c r="B363" s="497" t="s">
        <v>158</v>
      </c>
      <c r="C363" s="498" t="s">
        <v>159</v>
      </c>
      <c r="D363" s="407" t="s">
        <v>291</v>
      </c>
      <c r="E363" s="407">
        <v>50</v>
      </c>
      <c r="F363" s="498"/>
      <c r="G363" s="407"/>
      <c r="H363" s="430"/>
      <c r="I363" s="430">
        <f>'СМР Приняты СК П7'!I363</f>
        <v>0.63</v>
      </c>
      <c r="J363" s="430"/>
      <c r="K363" s="430"/>
      <c r="L363" s="430"/>
      <c r="M363" s="430"/>
      <c r="N363" s="430"/>
      <c r="O363" s="430"/>
      <c r="P363" s="430"/>
      <c r="Q363" s="430"/>
      <c r="R363" s="430"/>
      <c r="S363" s="430"/>
      <c r="T363" s="430"/>
      <c r="U363" s="430"/>
      <c r="V363" s="430"/>
      <c r="W363" s="430"/>
      <c r="X363" s="430"/>
      <c r="Y363" s="430"/>
      <c r="Z363" s="440">
        <f t="shared" si="63"/>
        <v>0</v>
      </c>
      <c r="AA363" s="441"/>
      <c r="AB363" s="413">
        <f t="shared" si="57"/>
        <v>50</v>
      </c>
      <c r="AC363" s="442"/>
      <c r="AD363" s="711">
        <f t="shared" si="60"/>
        <v>0</v>
      </c>
      <c r="AE363" s="474">
        <f t="shared" si="61"/>
        <v>0</v>
      </c>
      <c r="AF363" s="482">
        <f t="shared" si="62"/>
        <v>0</v>
      </c>
      <c r="AG363" s="495"/>
      <c r="AH363" s="496"/>
      <c r="AI363" s="496"/>
      <c r="AJ363" s="496"/>
      <c r="AK363" s="496"/>
      <c r="AL363" s="496"/>
      <c r="AM363" s="496"/>
      <c r="AN363" s="496"/>
      <c r="AO363" s="496"/>
      <c r="AP363" s="496"/>
      <c r="AQ363" s="496"/>
      <c r="AR363" s="496"/>
      <c r="AS363" s="496"/>
      <c r="AT363" s="496"/>
      <c r="AU363" s="496"/>
      <c r="AV363" s="496"/>
      <c r="AW363" s="496"/>
      <c r="AX363" s="496"/>
      <c r="AY363" s="496"/>
      <c r="AZ363" s="496"/>
      <c r="BA363" s="496"/>
      <c r="BB363" s="496"/>
      <c r="BC363" s="496"/>
      <c r="BD363" s="496"/>
      <c r="BE363" s="496"/>
      <c r="BF363" s="496"/>
      <c r="BG363" s="496"/>
    </row>
    <row r="364" spans="1:59" s="190" customFormat="1" hidden="1" outlineLevel="1">
      <c r="A364" s="453">
        <f t="shared" si="59"/>
        <v>348</v>
      </c>
      <c r="B364" s="497" t="s">
        <v>158</v>
      </c>
      <c r="C364" s="498" t="s">
        <v>159</v>
      </c>
      <c r="D364" s="407" t="s">
        <v>291</v>
      </c>
      <c r="E364" s="407">
        <v>25</v>
      </c>
      <c r="F364" s="498"/>
      <c r="G364" s="407"/>
      <c r="H364" s="430"/>
      <c r="I364" s="430">
        <f>'СМР Приняты СК П7'!I364</f>
        <v>0.63</v>
      </c>
      <c r="J364" s="430"/>
      <c r="K364" s="430"/>
      <c r="L364" s="430"/>
      <c r="M364" s="430"/>
      <c r="N364" s="430"/>
      <c r="O364" s="430"/>
      <c r="P364" s="430"/>
      <c r="Q364" s="430"/>
      <c r="R364" s="430"/>
      <c r="S364" s="430"/>
      <c r="T364" s="430"/>
      <c r="U364" s="430"/>
      <c r="V364" s="430"/>
      <c r="W364" s="430"/>
      <c r="X364" s="430"/>
      <c r="Y364" s="430"/>
      <c r="Z364" s="440">
        <f t="shared" si="63"/>
        <v>0</v>
      </c>
      <c r="AA364" s="441"/>
      <c r="AB364" s="413">
        <f t="shared" si="57"/>
        <v>25</v>
      </c>
      <c r="AC364" s="442"/>
      <c r="AD364" s="711">
        <f t="shared" si="60"/>
        <v>0</v>
      </c>
      <c r="AE364" s="474">
        <f t="shared" si="61"/>
        <v>0</v>
      </c>
      <c r="AF364" s="482">
        <f t="shared" si="62"/>
        <v>0</v>
      </c>
      <c r="AG364" s="495"/>
      <c r="AH364" s="496"/>
      <c r="AI364" s="496"/>
      <c r="AJ364" s="496"/>
      <c r="AK364" s="496"/>
      <c r="AL364" s="496"/>
      <c r="AM364" s="496"/>
      <c r="AN364" s="496"/>
      <c r="AO364" s="496"/>
      <c r="AP364" s="496"/>
      <c r="AQ364" s="496"/>
      <c r="AR364" s="496"/>
      <c r="AS364" s="496"/>
      <c r="AT364" s="496"/>
      <c r="AU364" s="496"/>
      <c r="AV364" s="496"/>
      <c r="AW364" s="496"/>
      <c r="AX364" s="496"/>
      <c r="AY364" s="496"/>
      <c r="AZ364" s="496"/>
      <c r="BA364" s="496"/>
      <c r="BB364" s="496"/>
      <c r="BC364" s="496"/>
      <c r="BD364" s="496"/>
      <c r="BE364" s="496"/>
      <c r="BF364" s="496"/>
      <c r="BG364" s="496"/>
    </row>
    <row r="365" spans="1:59" s="190" customFormat="1" ht="45" hidden="1" outlineLevel="1">
      <c r="A365" s="453">
        <f t="shared" si="59"/>
        <v>349</v>
      </c>
      <c r="B365" s="497" t="s">
        <v>1043</v>
      </c>
      <c r="C365" s="498" t="s">
        <v>1044</v>
      </c>
      <c r="D365" s="407" t="s">
        <v>291</v>
      </c>
      <c r="E365" s="407">
        <v>125</v>
      </c>
      <c r="F365" s="498"/>
      <c r="G365" s="407"/>
      <c r="H365" s="430"/>
      <c r="I365" s="430">
        <f>'СМР Приняты СК П7'!I365</f>
        <v>0.13700000000000001</v>
      </c>
      <c r="J365" s="430"/>
      <c r="K365" s="430"/>
      <c r="L365" s="430"/>
      <c r="M365" s="430"/>
      <c r="N365" s="430"/>
      <c r="O365" s="430"/>
      <c r="P365" s="430"/>
      <c r="Q365" s="430"/>
      <c r="R365" s="430"/>
      <c r="S365" s="430"/>
      <c r="T365" s="430"/>
      <c r="U365" s="430"/>
      <c r="V365" s="430"/>
      <c r="W365" s="430"/>
      <c r="X365" s="430"/>
      <c r="Y365" s="430"/>
      <c r="Z365" s="440">
        <f t="shared" si="63"/>
        <v>0</v>
      </c>
      <c r="AA365" s="441"/>
      <c r="AB365" s="413">
        <f t="shared" si="57"/>
        <v>125</v>
      </c>
      <c r="AC365" s="442"/>
      <c r="AD365" s="711">
        <f t="shared" si="60"/>
        <v>0</v>
      </c>
      <c r="AE365" s="474">
        <f t="shared" si="61"/>
        <v>0</v>
      </c>
      <c r="AF365" s="482">
        <f t="shared" si="62"/>
        <v>0</v>
      </c>
      <c r="AG365" s="495"/>
      <c r="AH365" s="496"/>
      <c r="AI365" s="496"/>
      <c r="AJ365" s="496"/>
      <c r="AK365" s="496"/>
      <c r="AL365" s="496"/>
      <c r="AM365" s="496"/>
      <c r="AN365" s="496"/>
      <c r="AO365" s="496"/>
      <c r="AP365" s="496"/>
      <c r="AQ365" s="496"/>
      <c r="AR365" s="496"/>
      <c r="AS365" s="496"/>
      <c r="AT365" s="496"/>
      <c r="AU365" s="496"/>
      <c r="AV365" s="496"/>
      <c r="AW365" s="496"/>
      <c r="AX365" s="496"/>
      <c r="AY365" s="496"/>
      <c r="AZ365" s="496"/>
      <c r="BA365" s="496"/>
      <c r="BB365" s="496"/>
      <c r="BC365" s="496"/>
      <c r="BD365" s="496"/>
      <c r="BE365" s="496"/>
      <c r="BF365" s="496"/>
      <c r="BG365" s="496"/>
    </row>
    <row r="366" spans="1:59" s="190" customFormat="1" ht="45" hidden="1" outlineLevel="1">
      <c r="A366" s="453">
        <f t="shared" si="59"/>
        <v>350</v>
      </c>
      <c r="B366" s="497" t="s">
        <v>1045</v>
      </c>
      <c r="C366" s="498" t="s">
        <v>1046</v>
      </c>
      <c r="D366" s="407" t="s">
        <v>291</v>
      </c>
      <c r="E366" s="407">
        <v>100</v>
      </c>
      <c r="F366" s="498"/>
      <c r="G366" s="407"/>
      <c r="H366" s="430"/>
      <c r="I366" s="430">
        <f>'СМР Приняты СК П7'!I366</f>
        <v>0.16700000000000001</v>
      </c>
      <c r="J366" s="430"/>
      <c r="K366" s="430"/>
      <c r="L366" s="430"/>
      <c r="M366" s="430"/>
      <c r="N366" s="430"/>
      <c r="O366" s="430"/>
      <c r="P366" s="430"/>
      <c r="Q366" s="430"/>
      <c r="R366" s="430"/>
      <c r="S366" s="430"/>
      <c r="T366" s="430"/>
      <c r="U366" s="430"/>
      <c r="V366" s="430"/>
      <c r="W366" s="430"/>
      <c r="X366" s="430"/>
      <c r="Y366" s="430"/>
      <c r="Z366" s="440">
        <f t="shared" si="63"/>
        <v>0</v>
      </c>
      <c r="AA366" s="441"/>
      <c r="AB366" s="413">
        <f t="shared" si="57"/>
        <v>100</v>
      </c>
      <c r="AC366" s="442"/>
      <c r="AD366" s="711">
        <f t="shared" si="60"/>
        <v>0</v>
      </c>
      <c r="AE366" s="474">
        <f t="shared" si="61"/>
        <v>0</v>
      </c>
      <c r="AF366" s="482">
        <f t="shared" si="62"/>
        <v>0</v>
      </c>
      <c r="AG366" s="495"/>
      <c r="AH366" s="496"/>
      <c r="AI366" s="496"/>
      <c r="AJ366" s="496"/>
      <c r="AK366" s="496"/>
      <c r="AL366" s="496"/>
      <c r="AM366" s="496"/>
      <c r="AN366" s="496"/>
      <c r="AO366" s="496"/>
      <c r="AP366" s="496"/>
      <c r="AQ366" s="496"/>
      <c r="AR366" s="496"/>
      <c r="AS366" s="496"/>
      <c r="AT366" s="496"/>
      <c r="AU366" s="496"/>
      <c r="AV366" s="496"/>
      <c r="AW366" s="496"/>
      <c r="AX366" s="496"/>
      <c r="AY366" s="496"/>
      <c r="AZ366" s="496"/>
      <c r="BA366" s="496"/>
      <c r="BB366" s="496"/>
      <c r="BC366" s="496"/>
      <c r="BD366" s="496"/>
      <c r="BE366" s="496"/>
      <c r="BF366" s="496"/>
      <c r="BG366" s="496"/>
    </row>
    <row r="367" spans="1:59" s="190" customFormat="1" ht="45" hidden="1" outlineLevel="1">
      <c r="A367" s="453">
        <f t="shared" si="59"/>
        <v>351</v>
      </c>
      <c r="B367" s="497" t="s">
        <v>142</v>
      </c>
      <c r="C367" s="498" t="s">
        <v>143</v>
      </c>
      <c r="D367" s="407" t="s">
        <v>291</v>
      </c>
      <c r="E367" s="407">
        <v>70</v>
      </c>
      <c r="F367" s="498"/>
      <c r="G367" s="407"/>
      <c r="H367" s="430"/>
      <c r="I367" s="430">
        <f>'СМР Приняты СК П7'!I367</f>
        <v>0.18</v>
      </c>
      <c r="J367" s="430"/>
      <c r="K367" s="430"/>
      <c r="L367" s="430"/>
      <c r="M367" s="430"/>
      <c r="N367" s="430"/>
      <c r="O367" s="430"/>
      <c r="P367" s="430"/>
      <c r="Q367" s="430"/>
      <c r="R367" s="430"/>
      <c r="S367" s="430"/>
      <c r="T367" s="430"/>
      <c r="U367" s="430"/>
      <c r="V367" s="430"/>
      <c r="W367" s="430"/>
      <c r="X367" s="430"/>
      <c r="Y367" s="430"/>
      <c r="Z367" s="440">
        <f t="shared" si="63"/>
        <v>0</v>
      </c>
      <c r="AA367" s="441"/>
      <c r="AB367" s="413">
        <f t="shared" si="57"/>
        <v>70</v>
      </c>
      <c r="AC367" s="442"/>
      <c r="AD367" s="711">
        <f t="shared" si="60"/>
        <v>0</v>
      </c>
      <c r="AE367" s="474">
        <f t="shared" si="61"/>
        <v>0</v>
      </c>
      <c r="AF367" s="482">
        <f t="shared" si="62"/>
        <v>0</v>
      </c>
      <c r="AG367" s="495"/>
      <c r="AH367" s="496"/>
      <c r="AI367" s="496"/>
      <c r="AJ367" s="496"/>
      <c r="AK367" s="496"/>
      <c r="AL367" s="496"/>
      <c r="AM367" s="496"/>
      <c r="AN367" s="496"/>
      <c r="AO367" s="496"/>
      <c r="AP367" s="496"/>
      <c r="AQ367" s="496"/>
      <c r="AR367" s="496"/>
      <c r="AS367" s="496"/>
      <c r="AT367" s="496"/>
      <c r="AU367" s="496"/>
      <c r="AV367" s="496"/>
      <c r="AW367" s="496"/>
      <c r="AX367" s="496"/>
      <c r="AY367" s="496"/>
      <c r="AZ367" s="496"/>
      <c r="BA367" s="496"/>
      <c r="BB367" s="496"/>
      <c r="BC367" s="496"/>
      <c r="BD367" s="496"/>
      <c r="BE367" s="496"/>
      <c r="BF367" s="496"/>
      <c r="BG367" s="496"/>
    </row>
    <row r="368" spans="1:59" s="190" customFormat="1" ht="45" hidden="1" outlineLevel="1">
      <c r="A368" s="453">
        <f t="shared" si="59"/>
        <v>352</v>
      </c>
      <c r="B368" s="497" t="s">
        <v>142</v>
      </c>
      <c r="C368" s="498" t="s">
        <v>143</v>
      </c>
      <c r="D368" s="407" t="s">
        <v>291</v>
      </c>
      <c r="E368" s="407">
        <v>200</v>
      </c>
      <c r="F368" s="498"/>
      <c r="G368" s="407"/>
      <c r="H368" s="430"/>
      <c r="I368" s="430">
        <f>'СМР Приняты СК П7'!I368</f>
        <v>0.18</v>
      </c>
      <c r="J368" s="430"/>
      <c r="K368" s="430"/>
      <c r="L368" s="430"/>
      <c r="M368" s="430"/>
      <c r="N368" s="430"/>
      <c r="O368" s="430"/>
      <c r="P368" s="430"/>
      <c r="Q368" s="430"/>
      <c r="R368" s="430"/>
      <c r="S368" s="430"/>
      <c r="T368" s="430"/>
      <c r="U368" s="430"/>
      <c r="V368" s="430"/>
      <c r="W368" s="430"/>
      <c r="X368" s="430"/>
      <c r="Y368" s="430"/>
      <c r="Z368" s="440">
        <f t="shared" si="63"/>
        <v>0</v>
      </c>
      <c r="AA368" s="441"/>
      <c r="AB368" s="413">
        <f t="shared" si="57"/>
        <v>200</v>
      </c>
      <c r="AC368" s="442"/>
      <c r="AD368" s="711">
        <f t="shared" si="60"/>
        <v>0</v>
      </c>
      <c r="AE368" s="474">
        <f t="shared" si="61"/>
        <v>0</v>
      </c>
      <c r="AF368" s="482">
        <f t="shared" si="62"/>
        <v>0</v>
      </c>
      <c r="AG368" s="495"/>
      <c r="AH368" s="496"/>
      <c r="AI368" s="496"/>
      <c r="AJ368" s="496"/>
      <c r="AK368" s="496"/>
      <c r="AL368" s="496"/>
      <c r="AM368" s="496"/>
      <c r="AN368" s="496"/>
      <c r="AO368" s="496"/>
      <c r="AP368" s="496"/>
      <c r="AQ368" s="496"/>
      <c r="AR368" s="496"/>
      <c r="AS368" s="496"/>
      <c r="AT368" s="496"/>
      <c r="AU368" s="496"/>
      <c r="AV368" s="496"/>
      <c r="AW368" s="496"/>
      <c r="AX368" s="496"/>
      <c r="AY368" s="496"/>
      <c r="AZ368" s="496"/>
      <c r="BA368" s="496"/>
      <c r="BB368" s="496"/>
      <c r="BC368" s="496"/>
      <c r="BD368" s="496"/>
      <c r="BE368" s="496"/>
      <c r="BF368" s="496"/>
      <c r="BG368" s="496"/>
    </row>
    <row r="369" spans="1:59" s="190" customFormat="1" ht="45" hidden="1" outlineLevel="1">
      <c r="A369" s="453">
        <f t="shared" si="59"/>
        <v>353</v>
      </c>
      <c r="B369" s="497" t="s">
        <v>142</v>
      </c>
      <c r="C369" s="498" t="s">
        <v>143</v>
      </c>
      <c r="D369" s="407" t="s">
        <v>291</v>
      </c>
      <c r="E369" s="407">
        <v>350</v>
      </c>
      <c r="F369" s="498"/>
      <c r="G369" s="407"/>
      <c r="H369" s="430"/>
      <c r="I369" s="430">
        <f>'СМР Приняты СК П7'!I369</f>
        <v>0.18</v>
      </c>
      <c r="J369" s="430"/>
      <c r="K369" s="430"/>
      <c r="L369" s="430"/>
      <c r="M369" s="430"/>
      <c r="N369" s="430"/>
      <c r="O369" s="430"/>
      <c r="P369" s="430"/>
      <c r="Q369" s="430"/>
      <c r="R369" s="430"/>
      <c r="S369" s="430"/>
      <c r="T369" s="430"/>
      <c r="U369" s="430"/>
      <c r="V369" s="430"/>
      <c r="W369" s="430"/>
      <c r="X369" s="430"/>
      <c r="Y369" s="430"/>
      <c r="Z369" s="440">
        <f t="shared" si="63"/>
        <v>0</v>
      </c>
      <c r="AA369" s="441"/>
      <c r="AB369" s="413">
        <f t="shared" si="57"/>
        <v>350</v>
      </c>
      <c r="AC369" s="442"/>
      <c r="AD369" s="711">
        <f t="shared" si="60"/>
        <v>0</v>
      </c>
      <c r="AE369" s="474">
        <f t="shared" si="61"/>
        <v>0</v>
      </c>
      <c r="AF369" s="482">
        <f t="shared" si="62"/>
        <v>0</v>
      </c>
      <c r="AG369" s="495"/>
      <c r="AH369" s="496"/>
      <c r="AI369" s="496"/>
      <c r="AJ369" s="496"/>
      <c r="AK369" s="496"/>
      <c r="AL369" s="496"/>
      <c r="AM369" s="496"/>
      <c r="AN369" s="496"/>
      <c r="AO369" s="496"/>
      <c r="AP369" s="496"/>
      <c r="AQ369" s="496"/>
      <c r="AR369" s="496"/>
      <c r="AS369" s="496"/>
      <c r="AT369" s="496"/>
      <c r="AU369" s="496"/>
      <c r="AV369" s="496"/>
      <c r="AW369" s="496"/>
      <c r="AX369" s="496"/>
      <c r="AY369" s="496"/>
      <c r="AZ369" s="496"/>
      <c r="BA369" s="496"/>
      <c r="BB369" s="496"/>
      <c r="BC369" s="496"/>
      <c r="BD369" s="496"/>
      <c r="BE369" s="496"/>
      <c r="BF369" s="496"/>
      <c r="BG369" s="496"/>
    </row>
    <row r="370" spans="1:59" s="190" customFormat="1" ht="45" hidden="1" outlineLevel="1">
      <c r="A370" s="453">
        <f t="shared" si="59"/>
        <v>354</v>
      </c>
      <c r="B370" s="497" t="s">
        <v>144</v>
      </c>
      <c r="C370" s="498" t="s">
        <v>145</v>
      </c>
      <c r="D370" s="407" t="s">
        <v>291</v>
      </c>
      <c r="E370" s="407">
        <v>950</v>
      </c>
      <c r="F370" s="498"/>
      <c r="G370" s="407"/>
      <c r="H370" s="430"/>
      <c r="I370" s="430">
        <f>'СМР Приняты СК П7'!I370</f>
        <v>0.13200000000000001</v>
      </c>
      <c r="J370" s="430"/>
      <c r="K370" s="430"/>
      <c r="L370" s="430"/>
      <c r="M370" s="430"/>
      <c r="N370" s="430"/>
      <c r="O370" s="430"/>
      <c r="P370" s="430"/>
      <c r="Q370" s="430"/>
      <c r="R370" s="430"/>
      <c r="S370" s="430"/>
      <c r="T370" s="430"/>
      <c r="U370" s="430"/>
      <c r="V370" s="430"/>
      <c r="W370" s="430"/>
      <c r="X370" s="430"/>
      <c r="Y370" s="430"/>
      <c r="Z370" s="440">
        <f t="shared" si="63"/>
        <v>0</v>
      </c>
      <c r="AA370" s="441"/>
      <c r="AB370" s="413">
        <f t="shared" ref="AB370:AB373" si="64">E370-Z370</f>
        <v>950</v>
      </c>
      <c r="AC370" s="442"/>
      <c r="AD370" s="711">
        <f t="shared" si="60"/>
        <v>0</v>
      </c>
      <c r="AE370" s="474">
        <f t="shared" si="61"/>
        <v>0</v>
      </c>
      <c r="AF370" s="482">
        <f t="shared" si="62"/>
        <v>0</v>
      </c>
      <c r="AG370" s="495"/>
      <c r="AH370" s="496"/>
      <c r="AI370" s="496"/>
      <c r="AJ370" s="496"/>
      <c r="AK370" s="496"/>
      <c r="AL370" s="496"/>
      <c r="AM370" s="496"/>
      <c r="AN370" s="496"/>
      <c r="AO370" s="496"/>
      <c r="AP370" s="496"/>
      <c r="AQ370" s="496"/>
      <c r="AR370" s="496"/>
      <c r="AS370" s="496"/>
      <c r="AT370" s="496"/>
      <c r="AU370" s="496"/>
      <c r="AV370" s="496"/>
      <c r="AW370" s="496"/>
      <c r="AX370" s="496"/>
      <c r="AY370" s="496"/>
      <c r="AZ370" s="496"/>
      <c r="BA370" s="496"/>
      <c r="BB370" s="496"/>
      <c r="BC370" s="496"/>
      <c r="BD370" s="496"/>
      <c r="BE370" s="496"/>
      <c r="BF370" s="496"/>
      <c r="BG370" s="496"/>
    </row>
    <row r="371" spans="1:59" s="190" customFormat="1" ht="45" hidden="1" outlineLevel="1">
      <c r="A371" s="453">
        <f t="shared" si="59"/>
        <v>355</v>
      </c>
      <c r="B371" s="497" t="s">
        <v>180</v>
      </c>
      <c r="C371" s="498" t="s">
        <v>181</v>
      </c>
      <c r="D371" s="407" t="s">
        <v>291</v>
      </c>
      <c r="E371" s="407">
        <v>120</v>
      </c>
      <c r="F371" s="498"/>
      <c r="G371" s="407"/>
      <c r="H371" s="430"/>
      <c r="I371" s="430">
        <f>'СМР Приняты СК П7'!I371</f>
        <v>0.13200000000000001</v>
      </c>
      <c r="J371" s="430"/>
      <c r="K371" s="430"/>
      <c r="L371" s="430"/>
      <c r="M371" s="430"/>
      <c r="N371" s="430"/>
      <c r="O371" s="430"/>
      <c r="P371" s="430"/>
      <c r="Q371" s="430"/>
      <c r="R371" s="430"/>
      <c r="S371" s="430"/>
      <c r="T371" s="430"/>
      <c r="U371" s="430"/>
      <c r="V371" s="430"/>
      <c r="W371" s="430"/>
      <c r="X371" s="430"/>
      <c r="Y371" s="430"/>
      <c r="Z371" s="440">
        <f t="shared" si="63"/>
        <v>0</v>
      </c>
      <c r="AA371" s="441"/>
      <c r="AB371" s="413">
        <f t="shared" si="64"/>
        <v>120</v>
      </c>
      <c r="AC371" s="442"/>
      <c r="AD371" s="711">
        <f t="shared" si="60"/>
        <v>0</v>
      </c>
      <c r="AE371" s="474">
        <f t="shared" si="61"/>
        <v>0</v>
      </c>
      <c r="AF371" s="482">
        <f t="shared" si="62"/>
        <v>0</v>
      </c>
      <c r="AG371" s="495"/>
      <c r="AH371" s="496"/>
      <c r="AI371" s="496"/>
      <c r="AJ371" s="496"/>
      <c r="AK371" s="496"/>
      <c r="AL371" s="496"/>
      <c r="AM371" s="496"/>
      <c r="AN371" s="496"/>
      <c r="AO371" s="496"/>
      <c r="AP371" s="496"/>
      <c r="AQ371" s="496"/>
      <c r="AR371" s="496"/>
      <c r="AS371" s="496"/>
      <c r="AT371" s="496"/>
      <c r="AU371" s="496"/>
      <c r="AV371" s="496"/>
      <c r="AW371" s="496"/>
      <c r="AX371" s="496"/>
      <c r="AY371" s="496"/>
      <c r="AZ371" s="496"/>
      <c r="BA371" s="496"/>
      <c r="BB371" s="496"/>
      <c r="BC371" s="496"/>
      <c r="BD371" s="496"/>
      <c r="BE371" s="496"/>
      <c r="BF371" s="496"/>
      <c r="BG371" s="496"/>
    </row>
    <row r="372" spans="1:59" s="190" customFormat="1" ht="45" hidden="1" outlineLevel="1">
      <c r="A372" s="453">
        <f t="shared" si="59"/>
        <v>356</v>
      </c>
      <c r="B372" s="497" t="s">
        <v>180</v>
      </c>
      <c r="C372" s="498" t="s">
        <v>181</v>
      </c>
      <c r="D372" s="407" t="s">
        <v>291</v>
      </c>
      <c r="E372" s="407">
        <v>600</v>
      </c>
      <c r="F372" s="498"/>
      <c r="G372" s="407"/>
      <c r="H372" s="430"/>
      <c r="I372" s="430">
        <f>'СМР Приняты СК П7'!I372</f>
        <v>0.13200000000000001</v>
      </c>
      <c r="J372" s="430"/>
      <c r="K372" s="430"/>
      <c r="L372" s="430"/>
      <c r="M372" s="430"/>
      <c r="N372" s="430"/>
      <c r="O372" s="430"/>
      <c r="P372" s="430"/>
      <c r="Q372" s="430"/>
      <c r="R372" s="430"/>
      <c r="S372" s="430"/>
      <c r="T372" s="430"/>
      <c r="U372" s="430"/>
      <c r="V372" s="430"/>
      <c r="W372" s="430"/>
      <c r="X372" s="430"/>
      <c r="Y372" s="430"/>
      <c r="Z372" s="440">
        <f t="shared" si="63"/>
        <v>0</v>
      </c>
      <c r="AA372" s="441"/>
      <c r="AB372" s="413">
        <f t="shared" si="64"/>
        <v>600</v>
      </c>
      <c r="AC372" s="442"/>
      <c r="AD372" s="711">
        <f t="shared" si="60"/>
        <v>0</v>
      </c>
      <c r="AE372" s="474">
        <f t="shared" si="61"/>
        <v>0</v>
      </c>
      <c r="AF372" s="482">
        <f t="shared" si="62"/>
        <v>0</v>
      </c>
      <c r="AG372" s="495"/>
      <c r="AH372" s="496"/>
      <c r="AI372" s="496"/>
      <c r="AJ372" s="496"/>
      <c r="AK372" s="496"/>
      <c r="AL372" s="496"/>
      <c r="AM372" s="496"/>
      <c r="AN372" s="496"/>
      <c r="AO372" s="496"/>
      <c r="AP372" s="496"/>
      <c r="AQ372" s="496"/>
      <c r="AR372" s="496"/>
      <c r="AS372" s="496"/>
      <c r="AT372" s="496"/>
      <c r="AU372" s="496"/>
      <c r="AV372" s="496"/>
      <c r="AW372" s="496"/>
      <c r="AX372" s="496"/>
      <c r="AY372" s="496"/>
      <c r="AZ372" s="496"/>
      <c r="BA372" s="496"/>
      <c r="BB372" s="496"/>
      <c r="BC372" s="496"/>
      <c r="BD372" s="496"/>
      <c r="BE372" s="496"/>
      <c r="BF372" s="496"/>
      <c r="BG372" s="496"/>
    </row>
    <row r="373" spans="1:59" s="190" customFormat="1" ht="30" hidden="1" outlineLevel="1">
      <c r="A373" s="453">
        <f t="shared" si="59"/>
        <v>357</v>
      </c>
      <c r="B373" s="497" t="s">
        <v>182</v>
      </c>
      <c r="C373" s="498" t="s">
        <v>183</v>
      </c>
      <c r="D373" s="407" t="s">
        <v>291</v>
      </c>
      <c r="E373" s="407">
        <v>450</v>
      </c>
      <c r="F373" s="498"/>
      <c r="G373" s="407"/>
      <c r="H373" s="430"/>
      <c r="I373" s="430">
        <f>'СМР Приняты СК П7'!I373</f>
        <v>0.16900000000000001</v>
      </c>
      <c r="J373" s="430"/>
      <c r="K373" s="430"/>
      <c r="L373" s="430"/>
      <c r="M373" s="430"/>
      <c r="N373" s="430"/>
      <c r="O373" s="430"/>
      <c r="P373" s="430"/>
      <c r="Q373" s="430"/>
      <c r="R373" s="430"/>
      <c r="S373" s="430"/>
      <c r="T373" s="430"/>
      <c r="U373" s="430"/>
      <c r="V373" s="430"/>
      <c r="W373" s="430"/>
      <c r="X373" s="430"/>
      <c r="Y373" s="430"/>
      <c r="Z373" s="440">
        <f t="shared" si="63"/>
        <v>0</v>
      </c>
      <c r="AA373" s="441"/>
      <c r="AB373" s="413">
        <f t="shared" si="64"/>
        <v>450</v>
      </c>
      <c r="AC373" s="442"/>
      <c r="AD373" s="711">
        <f t="shared" si="60"/>
        <v>0</v>
      </c>
      <c r="AE373" s="474">
        <f t="shared" si="61"/>
        <v>0</v>
      </c>
      <c r="AF373" s="482">
        <f t="shared" si="62"/>
        <v>0</v>
      </c>
      <c r="AG373" s="495"/>
      <c r="AH373" s="496"/>
      <c r="AI373" s="496"/>
      <c r="AJ373" s="496"/>
      <c r="AK373" s="496"/>
      <c r="AL373" s="496"/>
      <c r="AM373" s="496"/>
      <c r="AN373" s="496"/>
      <c r="AO373" s="496"/>
      <c r="AP373" s="496"/>
      <c r="AQ373" s="496"/>
      <c r="AR373" s="496"/>
      <c r="AS373" s="496"/>
      <c r="AT373" s="496"/>
      <c r="AU373" s="496"/>
      <c r="AV373" s="496"/>
      <c r="AW373" s="496"/>
      <c r="AX373" s="496"/>
      <c r="AY373" s="496"/>
      <c r="AZ373" s="496"/>
      <c r="BA373" s="496"/>
      <c r="BB373" s="496"/>
      <c r="BC373" s="496"/>
      <c r="BD373" s="496"/>
      <c r="BE373" s="496"/>
      <c r="BF373" s="496"/>
      <c r="BG373" s="496"/>
    </row>
    <row r="374" spans="1:59" s="65" customFormat="1">
      <c r="A374" s="397">
        <f t="shared" si="59"/>
        <v>358</v>
      </c>
      <c r="B374" s="501"/>
      <c r="C374" s="502" t="s">
        <v>184</v>
      </c>
      <c r="D374" s="423"/>
      <c r="E374" s="423"/>
      <c r="F374" s="503" t="s">
        <v>184</v>
      </c>
      <c r="G374" s="424"/>
      <c r="H374" s="425"/>
      <c r="I374" s="425"/>
      <c r="J374" s="425"/>
      <c r="K374" s="425"/>
      <c r="L374" s="425"/>
      <c r="M374" s="425"/>
      <c r="N374" s="425"/>
      <c r="O374" s="425"/>
      <c r="P374" s="425"/>
      <c r="Q374" s="425"/>
      <c r="R374" s="425"/>
      <c r="S374" s="425"/>
      <c r="T374" s="425"/>
      <c r="U374" s="425"/>
      <c r="V374" s="425"/>
      <c r="W374" s="425"/>
      <c r="X374" s="425"/>
      <c r="Y374" s="425"/>
      <c r="Z374" s="426"/>
      <c r="AA374" s="427"/>
      <c r="AB374" s="424"/>
      <c r="AC374" s="428"/>
      <c r="AD374" s="708"/>
      <c r="AE374" s="476"/>
      <c r="AF374" s="477"/>
      <c r="AG374" s="485"/>
      <c r="AH374" s="486"/>
      <c r="AI374" s="486"/>
      <c r="AJ374" s="486"/>
      <c r="AK374" s="486"/>
      <c r="AL374" s="486"/>
      <c r="AM374" s="486"/>
      <c r="AN374" s="486"/>
      <c r="AO374" s="486"/>
      <c r="AP374" s="486"/>
      <c r="AQ374" s="486"/>
      <c r="AR374" s="486"/>
      <c r="AS374" s="486"/>
      <c r="AT374" s="486"/>
      <c r="AU374" s="486"/>
      <c r="AV374" s="486"/>
      <c r="AW374" s="486"/>
      <c r="AX374" s="486"/>
      <c r="AY374" s="486"/>
      <c r="AZ374" s="486"/>
      <c r="BA374" s="486"/>
      <c r="BB374" s="486"/>
      <c r="BC374" s="486"/>
      <c r="BD374" s="486"/>
      <c r="BE374" s="486"/>
      <c r="BF374" s="486"/>
      <c r="BG374" s="486"/>
    </row>
    <row r="375" spans="1:59" ht="30">
      <c r="A375" s="405">
        <f t="shared" si="59"/>
        <v>359</v>
      </c>
      <c r="B375" s="497" t="s">
        <v>155</v>
      </c>
      <c r="C375" s="498" t="s">
        <v>156</v>
      </c>
      <c r="D375" s="407" t="s">
        <v>294</v>
      </c>
      <c r="E375" s="407">
        <v>1</v>
      </c>
      <c r="F375" s="499" t="s">
        <v>156</v>
      </c>
      <c r="G375" s="409" t="s">
        <v>294</v>
      </c>
      <c r="H375" s="410">
        <v>1</v>
      </c>
      <c r="I375" s="410">
        <f>'СМР Приняты СК П7'!I375</f>
        <v>0.72099999999999997</v>
      </c>
      <c r="J375" s="418" t="s">
        <v>627</v>
      </c>
      <c r="K375" s="418" t="s">
        <v>294</v>
      </c>
      <c r="L375" s="418"/>
      <c r="M375" s="410"/>
      <c r="N375" s="410"/>
      <c r="O375" s="410"/>
      <c r="P375" s="410"/>
      <c r="Q375" s="410"/>
      <c r="R375" s="410"/>
      <c r="S375" s="410"/>
      <c r="T375" s="410"/>
      <c r="U375" s="410"/>
      <c r="V375" s="410"/>
      <c r="W375" s="410"/>
      <c r="X375" s="410"/>
      <c r="Y375" s="410"/>
      <c r="Z375" s="411">
        <f t="shared" si="63"/>
        <v>0</v>
      </c>
      <c r="AA375" s="412">
        <f t="shared" si="58"/>
        <v>1</v>
      </c>
      <c r="AB375" s="413">
        <f t="shared" ref="AB375:AB394" si="65">E375-Z375</f>
        <v>1</v>
      </c>
      <c r="AC375" s="414"/>
      <c r="AD375" s="706">
        <f t="shared" si="60"/>
        <v>0</v>
      </c>
      <c r="AE375" s="474">
        <f t="shared" si="61"/>
        <v>0</v>
      </c>
      <c r="AF375" s="475">
        <f t="shared" si="62"/>
        <v>0</v>
      </c>
      <c r="AG375" s="487"/>
      <c r="AH375" s="488"/>
      <c r="AI375" s="488"/>
      <c r="AJ375" s="488"/>
      <c r="AK375" s="488"/>
      <c r="AL375" s="488"/>
      <c r="AM375" s="488"/>
      <c r="AN375" s="488"/>
      <c r="AO375" s="488"/>
      <c r="AP375" s="488"/>
      <c r="AQ375" s="488"/>
      <c r="AR375" s="488"/>
      <c r="AS375" s="488"/>
      <c r="AT375" s="488"/>
      <c r="AU375" s="488"/>
      <c r="AV375" s="488"/>
      <c r="AW375" s="488"/>
      <c r="AX375" s="488"/>
      <c r="AY375" s="488"/>
      <c r="AZ375" s="488"/>
      <c r="BA375" s="488"/>
      <c r="BB375" s="488"/>
      <c r="BC375" s="488"/>
      <c r="BD375" s="488"/>
      <c r="BE375" s="488"/>
      <c r="BF375" s="488"/>
      <c r="BG375" s="488"/>
    </row>
    <row r="376" spans="1:59" ht="30">
      <c r="A376" s="405">
        <f t="shared" si="59"/>
        <v>360</v>
      </c>
      <c r="B376" s="497" t="s">
        <v>155</v>
      </c>
      <c r="C376" s="498" t="s">
        <v>156</v>
      </c>
      <c r="D376" s="407" t="s">
        <v>294</v>
      </c>
      <c r="E376" s="407">
        <v>3</v>
      </c>
      <c r="F376" s="499" t="s">
        <v>156</v>
      </c>
      <c r="G376" s="409" t="s">
        <v>294</v>
      </c>
      <c r="H376" s="410">
        <v>1</v>
      </c>
      <c r="I376" s="410">
        <f>'СМР Приняты СК П7'!I376</f>
        <v>0.72099999999999997</v>
      </c>
      <c r="J376" s="418" t="s">
        <v>628</v>
      </c>
      <c r="K376" s="418" t="s">
        <v>294</v>
      </c>
      <c r="L376" s="418">
        <v>1</v>
      </c>
      <c r="M376" s="410"/>
      <c r="N376" s="410"/>
      <c r="O376" s="410"/>
      <c r="P376" s="410"/>
      <c r="Q376" s="410"/>
      <c r="R376" s="410"/>
      <c r="S376" s="410"/>
      <c r="T376" s="410"/>
      <c r="U376" s="410"/>
      <c r="V376" s="410"/>
      <c r="W376" s="410"/>
      <c r="X376" s="410"/>
      <c r="Y376" s="410"/>
      <c r="Z376" s="411">
        <f t="shared" si="63"/>
        <v>0</v>
      </c>
      <c r="AA376" s="412">
        <f t="shared" si="58"/>
        <v>1</v>
      </c>
      <c r="AB376" s="413">
        <f t="shared" si="65"/>
        <v>3</v>
      </c>
      <c r="AC376" s="414"/>
      <c r="AD376" s="706">
        <f t="shared" si="60"/>
        <v>0</v>
      </c>
      <c r="AE376" s="474">
        <f t="shared" si="61"/>
        <v>0</v>
      </c>
      <c r="AF376" s="475">
        <f t="shared" si="62"/>
        <v>0</v>
      </c>
      <c r="AG376" s="487"/>
      <c r="AH376" s="488"/>
      <c r="AI376" s="488"/>
      <c r="AJ376" s="488"/>
      <c r="AK376" s="488"/>
      <c r="AL376" s="488"/>
      <c r="AM376" s="488"/>
      <c r="AN376" s="488"/>
      <c r="AO376" s="488"/>
      <c r="AP376" s="488"/>
      <c r="AQ376" s="488"/>
      <c r="AR376" s="488"/>
      <c r="AS376" s="488"/>
      <c r="AT376" s="488"/>
      <c r="AU376" s="488"/>
      <c r="AV376" s="488"/>
      <c r="AW376" s="488"/>
      <c r="AX376" s="488"/>
      <c r="AY376" s="488"/>
      <c r="AZ376" s="488"/>
      <c r="BA376" s="488"/>
      <c r="BB376" s="488"/>
      <c r="BC376" s="488"/>
      <c r="BD376" s="488"/>
      <c r="BE376" s="488"/>
      <c r="BF376" s="488"/>
      <c r="BG376" s="488"/>
    </row>
    <row r="377" spans="1:59" ht="30">
      <c r="A377" s="405">
        <f t="shared" si="59"/>
        <v>361</v>
      </c>
      <c r="B377" s="497" t="s">
        <v>155</v>
      </c>
      <c r="C377" s="498" t="s">
        <v>156</v>
      </c>
      <c r="D377" s="407" t="s">
        <v>294</v>
      </c>
      <c r="E377" s="407">
        <v>2</v>
      </c>
      <c r="F377" s="499" t="s">
        <v>156</v>
      </c>
      <c r="G377" s="409" t="s">
        <v>294</v>
      </c>
      <c r="H377" s="410">
        <v>2</v>
      </c>
      <c r="I377" s="410">
        <f>'СМР Приняты СК П7'!I377</f>
        <v>0.72099999999999997</v>
      </c>
      <c r="J377" s="418" t="s">
        <v>631</v>
      </c>
      <c r="K377" s="418" t="s">
        <v>294</v>
      </c>
      <c r="L377" s="418">
        <v>1</v>
      </c>
      <c r="M377" s="410"/>
      <c r="N377" s="410"/>
      <c r="O377" s="410"/>
      <c r="P377" s="410"/>
      <c r="Q377" s="410"/>
      <c r="R377" s="410"/>
      <c r="S377" s="410"/>
      <c r="T377" s="410"/>
      <c r="U377" s="410"/>
      <c r="V377" s="410"/>
      <c r="W377" s="410"/>
      <c r="X377" s="410"/>
      <c r="Y377" s="410"/>
      <c r="Z377" s="411">
        <f t="shared" si="63"/>
        <v>0</v>
      </c>
      <c r="AA377" s="412">
        <f t="shared" si="58"/>
        <v>2</v>
      </c>
      <c r="AB377" s="413">
        <f t="shared" si="65"/>
        <v>2</v>
      </c>
      <c r="AC377" s="414"/>
      <c r="AD377" s="706">
        <f t="shared" si="60"/>
        <v>0</v>
      </c>
      <c r="AE377" s="474">
        <f t="shared" si="61"/>
        <v>0</v>
      </c>
      <c r="AF377" s="475">
        <f t="shared" si="62"/>
        <v>0</v>
      </c>
      <c r="AG377" s="487"/>
      <c r="AH377" s="488"/>
      <c r="AI377" s="488"/>
      <c r="AJ377" s="488"/>
      <c r="AK377" s="488"/>
      <c r="AL377" s="488"/>
      <c r="AM377" s="488"/>
      <c r="AN377" s="488"/>
      <c r="AO377" s="488"/>
      <c r="AP377" s="488"/>
      <c r="AQ377" s="488"/>
      <c r="AR377" s="488"/>
      <c r="AS377" s="488"/>
      <c r="AT377" s="488"/>
      <c r="AU377" s="488"/>
      <c r="AV377" s="488"/>
      <c r="AW377" s="488"/>
      <c r="AX377" s="488"/>
      <c r="AY377" s="488"/>
      <c r="AZ377" s="488"/>
      <c r="BA377" s="488"/>
      <c r="BB377" s="488"/>
      <c r="BC377" s="488"/>
      <c r="BD377" s="488"/>
      <c r="BE377" s="488"/>
      <c r="BF377" s="488"/>
      <c r="BG377" s="488"/>
    </row>
    <row r="378" spans="1:59">
      <c r="A378" s="405">
        <f t="shared" si="59"/>
        <v>362</v>
      </c>
      <c r="B378" s="497"/>
      <c r="C378" s="498"/>
      <c r="D378" s="407"/>
      <c r="E378" s="407"/>
      <c r="F378" s="500" t="s">
        <v>812</v>
      </c>
      <c r="G378" s="417"/>
      <c r="H378" s="418">
        <v>9</v>
      </c>
      <c r="I378" s="418">
        <f>'СМР Приняты СК П7'!I378</f>
        <v>0.84</v>
      </c>
      <c r="J378" s="418" t="s">
        <v>618</v>
      </c>
      <c r="K378" s="418" t="s">
        <v>294</v>
      </c>
      <c r="L378" s="418">
        <v>2</v>
      </c>
      <c r="M378" s="418"/>
      <c r="N378" s="418"/>
      <c r="O378" s="418"/>
      <c r="P378" s="418"/>
      <c r="Q378" s="418"/>
      <c r="R378" s="418"/>
      <c r="S378" s="418"/>
      <c r="T378" s="418"/>
      <c r="U378" s="418"/>
      <c r="V378" s="418"/>
      <c r="W378" s="418"/>
      <c r="X378" s="418"/>
      <c r="Y378" s="418"/>
      <c r="Z378" s="419">
        <f t="shared" si="63"/>
        <v>0</v>
      </c>
      <c r="AA378" s="420">
        <f t="shared" si="58"/>
        <v>9</v>
      </c>
      <c r="AB378" s="413">
        <f t="shared" si="65"/>
        <v>0</v>
      </c>
      <c r="AC378" s="414"/>
      <c r="AD378" s="706">
        <f t="shared" si="60"/>
        <v>0</v>
      </c>
      <c r="AE378" s="474">
        <f t="shared" si="61"/>
        <v>0</v>
      </c>
      <c r="AF378" s="475">
        <f t="shared" si="62"/>
        <v>0</v>
      </c>
      <c r="AG378" s="487"/>
      <c r="AH378" s="488"/>
      <c r="AI378" s="488"/>
      <c r="AJ378" s="488"/>
      <c r="AK378" s="488"/>
      <c r="AL378" s="488"/>
      <c r="AM378" s="488"/>
      <c r="AN378" s="488"/>
      <c r="AO378" s="488"/>
      <c r="AP378" s="488"/>
      <c r="AQ378" s="488"/>
      <c r="AR378" s="488"/>
      <c r="AS378" s="488"/>
      <c r="AT378" s="488"/>
      <c r="AU378" s="488"/>
      <c r="AV378" s="488"/>
      <c r="AW378" s="488"/>
      <c r="AX378" s="488"/>
      <c r="AY378" s="488"/>
      <c r="AZ378" s="488"/>
      <c r="BA378" s="488"/>
      <c r="BB378" s="488"/>
      <c r="BC378" s="488"/>
      <c r="BD378" s="488"/>
      <c r="BE378" s="488"/>
      <c r="BF378" s="488"/>
      <c r="BG378" s="488"/>
    </row>
    <row r="379" spans="1:59" ht="30">
      <c r="A379" s="405">
        <f t="shared" si="59"/>
        <v>363</v>
      </c>
      <c r="B379" s="497"/>
      <c r="C379" s="498"/>
      <c r="D379" s="407"/>
      <c r="E379" s="407"/>
      <c r="F379" s="500" t="s">
        <v>630</v>
      </c>
      <c r="G379" s="417" t="s">
        <v>294</v>
      </c>
      <c r="H379" s="418">
        <v>1</v>
      </c>
      <c r="I379" s="418">
        <f>'СМР Приняты СК П7'!I379</f>
        <v>0.58799999999999997</v>
      </c>
      <c r="J379" s="418" t="s">
        <v>866</v>
      </c>
      <c r="K379" s="418" t="s">
        <v>294</v>
      </c>
      <c r="L379" s="418">
        <v>9</v>
      </c>
      <c r="M379" s="418"/>
      <c r="N379" s="418"/>
      <c r="O379" s="418"/>
      <c r="P379" s="418"/>
      <c r="Q379" s="418"/>
      <c r="R379" s="418"/>
      <c r="S379" s="418"/>
      <c r="T379" s="418"/>
      <c r="U379" s="418"/>
      <c r="V379" s="418"/>
      <c r="W379" s="418"/>
      <c r="X379" s="418"/>
      <c r="Y379" s="418"/>
      <c r="Z379" s="419">
        <f t="shared" si="63"/>
        <v>0</v>
      </c>
      <c r="AA379" s="420">
        <f t="shared" si="58"/>
        <v>1</v>
      </c>
      <c r="AB379" s="413">
        <f t="shared" si="65"/>
        <v>0</v>
      </c>
      <c r="AC379" s="414"/>
      <c r="AD379" s="706">
        <f t="shared" si="60"/>
        <v>0</v>
      </c>
      <c r="AE379" s="474">
        <f t="shared" si="61"/>
        <v>0</v>
      </c>
      <c r="AF379" s="475">
        <f t="shared" si="62"/>
        <v>0</v>
      </c>
      <c r="AG379" s="487"/>
      <c r="AH379" s="488"/>
      <c r="AI379" s="488"/>
      <c r="AJ379" s="488"/>
      <c r="AK379" s="488"/>
      <c r="AL379" s="488"/>
      <c r="AM379" s="488"/>
      <c r="AN379" s="488"/>
      <c r="AO379" s="488"/>
      <c r="AP379" s="488"/>
      <c r="AQ379" s="488"/>
      <c r="AR379" s="488"/>
      <c r="AS379" s="488"/>
      <c r="AT379" s="488"/>
      <c r="AU379" s="488"/>
      <c r="AV379" s="488"/>
      <c r="AW379" s="488"/>
      <c r="AX379" s="488"/>
      <c r="AY379" s="488"/>
      <c r="AZ379" s="488"/>
      <c r="BA379" s="488"/>
      <c r="BB379" s="488"/>
      <c r="BC379" s="488"/>
      <c r="BD379" s="488"/>
      <c r="BE379" s="488"/>
      <c r="BF379" s="488"/>
      <c r="BG379" s="488"/>
    </row>
    <row r="380" spans="1:59" ht="30">
      <c r="A380" s="405">
        <f t="shared" si="59"/>
        <v>364</v>
      </c>
      <c r="B380" s="497" t="s">
        <v>155</v>
      </c>
      <c r="C380" s="498" t="s">
        <v>156</v>
      </c>
      <c r="D380" s="407" t="s">
        <v>294</v>
      </c>
      <c r="E380" s="407">
        <v>3</v>
      </c>
      <c r="F380" s="500" t="s">
        <v>156</v>
      </c>
      <c r="G380" s="417" t="s">
        <v>294</v>
      </c>
      <c r="H380" s="418">
        <v>1</v>
      </c>
      <c r="I380" s="418">
        <f>'СМР Приняты СК П7'!I380</f>
        <v>0.72099999999999997</v>
      </c>
      <c r="J380" s="418" t="s">
        <v>623</v>
      </c>
      <c r="K380" s="418" t="s">
        <v>294</v>
      </c>
      <c r="L380" s="418">
        <v>1</v>
      </c>
      <c r="M380" s="418"/>
      <c r="N380" s="418"/>
      <c r="O380" s="418"/>
      <c r="P380" s="418"/>
      <c r="Q380" s="418"/>
      <c r="R380" s="418"/>
      <c r="S380" s="418"/>
      <c r="T380" s="418"/>
      <c r="U380" s="418"/>
      <c r="V380" s="418"/>
      <c r="W380" s="418"/>
      <c r="X380" s="418"/>
      <c r="Y380" s="418"/>
      <c r="Z380" s="419">
        <f t="shared" si="63"/>
        <v>0</v>
      </c>
      <c r="AA380" s="420">
        <f t="shared" si="58"/>
        <v>1</v>
      </c>
      <c r="AB380" s="413">
        <f t="shared" si="65"/>
        <v>3</v>
      </c>
      <c r="AC380" s="414"/>
      <c r="AD380" s="706">
        <f t="shared" si="60"/>
        <v>0</v>
      </c>
      <c r="AE380" s="474">
        <f t="shared" si="61"/>
        <v>0</v>
      </c>
      <c r="AF380" s="475">
        <f t="shared" si="62"/>
        <v>0</v>
      </c>
      <c r="AG380" s="487"/>
      <c r="AH380" s="488"/>
      <c r="AI380" s="488"/>
      <c r="AJ380" s="488"/>
      <c r="AK380" s="488"/>
      <c r="AL380" s="488"/>
      <c r="AM380" s="488"/>
      <c r="AN380" s="488"/>
      <c r="AO380" s="488"/>
      <c r="AP380" s="488"/>
      <c r="AQ380" s="488"/>
      <c r="AR380" s="488"/>
      <c r="AS380" s="488"/>
      <c r="AT380" s="488"/>
      <c r="AU380" s="488"/>
      <c r="AV380" s="488"/>
      <c r="AW380" s="488"/>
      <c r="AX380" s="488"/>
      <c r="AY380" s="488"/>
      <c r="AZ380" s="488"/>
      <c r="BA380" s="488"/>
      <c r="BB380" s="488"/>
      <c r="BC380" s="488"/>
      <c r="BD380" s="488"/>
      <c r="BE380" s="488"/>
      <c r="BF380" s="488"/>
      <c r="BG380" s="488"/>
    </row>
    <row r="381" spans="1:59" ht="45">
      <c r="A381" s="405">
        <f t="shared" si="59"/>
        <v>365</v>
      </c>
      <c r="B381" s="497" t="s">
        <v>155</v>
      </c>
      <c r="C381" s="498" t="s">
        <v>156</v>
      </c>
      <c r="D381" s="407" t="s">
        <v>294</v>
      </c>
      <c r="E381" s="407">
        <v>3</v>
      </c>
      <c r="F381" s="500" t="s">
        <v>156</v>
      </c>
      <c r="G381" s="417" t="s">
        <v>294</v>
      </c>
      <c r="H381" s="418">
        <v>1</v>
      </c>
      <c r="I381" s="418">
        <f>'СМР Приняты СК П7'!I381</f>
        <v>0.72099999999999997</v>
      </c>
      <c r="J381" s="418" t="s">
        <v>625</v>
      </c>
      <c r="K381" s="418" t="s">
        <v>294</v>
      </c>
      <c r="L381" s="418">
        <v>1</v>
      </c>
      <c r="M381" s="418"/>
      <c r="N381" s="418"/>
      <c r="O381" s="418"/>
      <c r="P381" s="418"/>
      <c r="Q381" s="418"/>
      <c r="R381" s="418"/>
      <c r="S381" s="418"/>
      <c r="T381" s="418"/>
      <c r="U381" s="418"/>
      <c r="V381" s="418"/>
      <c r="W381" s="418"/>
      <c r="X381" s="418"/>
      <c r="Y381" s="418"/>
      <c r="Z381" s="419">
        <f t="shared" si="63"/>
        <v>0</v>
      </c>
      <c r="AA381" s="420">
        <f t="shared" si="58"/>
        <v>1</v>
      </c>
      <c r="AB381" s="413">
        <f t="shared" si="65"/>
        <v>3</v>
      </c>
      <c r="AC381" s="414"/>
      <c r="AD381" s="706">
        <f t="shared" si="60"/>
        <v>0</v>
      </c>
      <c r="AE381" s="474">
        <f t="shared" si="61"/>
        <v>0</v>
      </c>
      <c r="AF381" s="475">
        <f t="shared" si="62"/>
        <v>0</v>
      </c>
      <c r="AG381" s="487"/>
      <c r="AH381" s="488"/>
      <c r="AI381" s="488"/>
      <c r="AJ381" s="488"/>
      <c r="AK381" s="488"/>
      <c r="AL381" s="488"/>
      <c r="AM381" s="488"/>
      <c r="AN381" s="488"/>
      <c r="AO381" s="488"/>
      <c r="AP381" s="488"/>
      <c r="AQ381" s="488"/>
      <c r="AR381" s="488"/>
      <c r="AS381" s="488"/>
      <c r="AT381" s="488"/>
      <c r="AU381" s="488"/>
      <c r="AV381" s="488"/>
      <c r="AW381" s="488"/>
      <c r="AX381" s="488"/>
      <c r="AY381" s="488"/>
      <c r="AZ381" s="488"/>
      <c r="BA381" s="488"/>
      <c r="BB381" s="488"/>
      <c r="BC381" s="488"/>
      <c r="BD381" s="488"/>
      <c r="BE381" s="488"/>
      <c r="BF381" s="488"/>
      <c r="BG381" s="488"/>
    </row>
    <row r="382" spans="1:59" ht="30">
      <c r="A382" s="405">
        <f t="shared" si="59"/>
        <v>366</v>
      </c>
      <c r="B382" s="497" t="s">
        <v>185</v>
      </c>
      <c r="C382" s="498" t="s">
        <v>186</v>
      </c>
      <c r="D382" s="407" t="s">
        <v>294</v>
      </c>
      <c r="E382" s="407">
        <v>1</v>
      </c>
      <c r="F382" s="500" t="s">
        <v>186</v>
      </c>
      <c r="G382" s="417" t="s">
        <v>586</v>
      </c>
      <c r="H382" s="418">
        <v>1</v>
      </c>
      <c r="I382" s="418">
        <f>'СМР Приняты СК П7'!I382</f>
        <v>0.76300000000000001</v>
      </c>
      <c r="J382" s="418" t="s">
        <v>811</v>
      </c>
      <c r="K382" s="418" t="s">
        <v>586</v>
      </c>
      <c r="L382" s="418">
        <v>1</v>
      </c>
      <c r="M382" s="418"/>
      <c r="N382" s="418"/>
      <c r="O382" s="418"/>
      <c r="P382" s="418"/>
      <c r="Q382" s="418"/>
      <c r="R382" s="418"/>
      <c r="S382" s="418"/>
      <c r="T382" s="418"/>
      <c r="U382" s="418"/>
      <c r="V382" s="418"/>
      <c r="W382" s="418"/>
      <c r="X382" s="418"/>
      <c r="Y382" s="418"/>
      <c r="Z382" s="419">
        <f t="shared" si="63"/>
        <v>0</v>
      </c>
      <c r="AA382" s="420">
        <f t="shared" si="58"/>
        <v>1</v>
      </c>
      <c r="AB382" s="413">
        <f t="shared" si="65"/>
        <v>1</v>
      </c>
      <c r="AC382" s="414"/>
      <c r="AD382" s="706">
        <f t="shared" si="60"/>
        <v>0</v>
      </c>
      <c r="AE382" s="474">
        <f t="shared" si="61"/>
        <v>0</v>
      </c>
      <c r="AF382" s="475">
        <f t="shared" si="62"/>
        <v>0</v>
      </c>
      <c r="AG382" s="487"/>
      <c r="AH382" s="488"/>
      <c r="AI382" s="488"/>
      <c r="AJ382" s="488"/>
      <c r="AK382" s="488"/>
      <c r="AL382" s="488"/>
      <c r="AM382" s="488"/>
      <c r="AN382" s="488"/>
      <c r="AO382" s="488"/>
      <c r="AP382" s="488"/>
      <c r="AQ382" s="488"/>
      <c r="AR382" s="488"/>
      <c r="AS382" s="488"/>
      <c r="AT382" s="488"/>
      <c r="AU382" s="488"/>
      <c r="AV382" s="488"/>
      <c r="AW382" s="488"/>
      <c r="AX382" s="488"/>
      <c r="AY382" s="488"/>
      <c r="AZ382" s="488"/>
      <c r="BA382" s="488"/>
      <c r="BB382" s="488"/>
      <c r="BC382" s="488"/>
      <c r="BD382" s="488"/>
      <c r="BE382" s="488"/>
      <c r="BF382" s="488"/>
      <c r="BG382" s="488"/>
    </row>
    <row r="383" spans="1:59" ht="30" collapsed="1">
      <c r="A383" s="405">
        <f t="shared" si="59"/>
        <v>367</v>
      </c>
      <c r="B383" s="497" t="s">
        <v>187</v>
      </c>
      <c r="C383" s="498" t="s">
        <v>188</v>
      </c>
      <c r="D383" s="407" t="s">
        <v>294</v>
      </c>
      <c r="E383" s="407">
        <v>1</v>
      </c>
      <c r="F383" s="500" t="s">
        <v>188</v>
      </c>
      <c r="G383" s="417" t="s">
        <v>294</v>
      </c>
      <c r="H383" s="418">
        <v>1</v>
      </c>
      <c r="I383" s="418">
        <f>'СМР Приняты СК П7'!I383</f>
        <v>5.9909999999999997</v>
      </c>
      <c r="J383" s="418" t="s">
        <v>624</v>
      </c>
      <c r="K383" s="418" t="s">
        <v>294</v>
      </c>
      <c r="L383" s="418">
        <v>1</v>
      </c>
      <c r="M383" s="418"/>
      <c r="N383" s="418"/>
      <c r="O383" s="418"/>
      <c r="P383" s="418"/>
      <c r="Q383" s="418"/>
      <c r="R383" s="418"/>
      <c r="S383" s="418"/>
      <c r="T383" s="418"/>
      <c r="U383" s="418"/>
      <c r="V383" s="418"/>
      <c r="W383" s="418"/>
      <c r="X383" s="418"/>
      <c r="Y383" s="418"/>
      <c r="Z383" s="419">
        <f t="shared" si="63"/>
        <v>0</v>
      </c>
      <c r="AA383" s="420">
        <f t="shared" si="58"/>
        <v>1</v>
      </c>
      <c r="AB383" s="413">
        <f t="shared" si="65"/>
        <v>1</v>
      </c>
      <c r="AC383" s="414"/>
      <c r="AD383" s="706">
        <f t="shared" si="60"/>
        <v>0</v>
      </c>
      <c r="AE383" s="474">
        <f t="shared" si="61"/>
        <v>0</v>
      </c>
      <c r="AF383" s="475">
        <f t="shared" si="62"/>
        <v>0</v>
      </c>
      <c r="AG383" s="487"/>
      <c r="AH383" s="488"/>
      <c r="AI383" s="488"/>
      <c r="AJ383" s="488"/>
      <c r="AK383" s="488"/>
      <c r="AL383" s="488"/>
      <c r="AM383" s="488"/>
      <c r="AN383" s="488"/>
      <c r="AO383" s="488"/>
      <c r="AP383" s="488"/>
      <c r="AQ383" s="488"/>
      <c r="AR383" s="488"/>
      <c r="AS383" s="488"/>
      <c r="AT383" s="488"/>
      <c r="AU383" s="488"/>
      <c r="AV383" s="488"/>
      <c r="AW383" s="488"/>
      <c r="AX383" s="488"/>
      <c r="AY383" s="488"/>
      <c r="AZ383" s="488"/>
      <c r="BA383" s="488"/>
      <c r="BB383" s="488"/>
      <c r="BC383" s="488"/>
      <c r="BD383" s="488"/>
      <c r="BE383" s="488"/>
      <c r="BF383" s="488"/>
      <c r="BG383" s="488"/>
    </row>
    <row r="384" spans="1:59" hidden="1" outlineLevel="1">
      <c r="A384" s="405">
        <f t="shared" si="59"/>
        <v>368</v>
      </c>
      <c r="B384" s="497"/>
      <c r="C384" s="498"/>
      <c r="D384" s="407" t="s">
        <v>294</v>
      </c>
      <c r="E384" s="407">
        <v>2</v>
      </c>
      <c r="F384" s="500"/>
      <c r="G384" s="417"/>
      <c r="H384" s="418"/>
      <c r="I384" s="418">
        <f>'СМР Приняты СК П7'!I384</f>
        <v>0</v>
      </c>
      <c r="J384" s="418" t="s">
        <v>867</v>
      </c>
      <c r="K384" s="418" t="s">
        <v>294</v>
      </c>
      <c r="L384" s="418">
        <v>1</v>
      </c>
      <c r="M384" s="418"/>
      <c r="N384" s="418"/>
      <c r="O384" s="418"/>
      <c r="P384" s="418"/>
      <c r="Q384" s="418"/>
      <c r="R384" s="418"/>
      <c r="S384" s="418"/>
      <c r="T384" s="418"/>
      <c r="U384" s="418"/>
      <c r="V384" s="418"/>
      <c r="W384" s="418"/>
      <c r="X384" s="418"/>
      <c r="Y384" s="418"/>
      <c r="Z384" s="419">
        <f t="shared" si="63"/>
        <v>0</v>
      </c>
      <c r="AA384" s="420">
        <f t="shared" si="58"/>
        <v>0</v>
      </c>
      <c r="AB384" s="413">
        <f t="shared" si="65"/>
        <v>2</v>
      </c>
      <c r="AC384" s="414"/>
      <c r="AD384" s="706">
        <f t="shared" si="60"/>
        <v>0</v>
      </c>
      <c r="AE384" s="474">
        <f t="shared" si="61"/>
        <v>0</v>
      </c>
      <c r="AF384" s="475">
        <f t="shared" si="62"/>
        <v>0</v>
      </c>
      <c r="AG384" s="487"/>
      <c r="AH384" s="488"/>
      <c r="AI384" s="488"/>
      <c r="AJ384" s="488"/>
      <c r="AK384" s="488"/>
      <c r="AL384" s="488"/>
      <c r="AM384" s="488"/>
      <c r="AN384" s="488"/>
      <c r="AO384" s="488"/>
      <c r="AP384" s="488"/>
      <c r="AQ384" s="488"/>
      <c r="AR384" s="488"/>
      <c r="AS384" s="488"/>
      <c r="AT384" s="488"/>
      <c r="AU384" s="488"/>
      <c r="AV384" s="488"/>
      <c r="AW384" s="488"/>
      <c r="AX384" s="488"/>
      <c r="AY384" s="488"/>
      <c r="AZ384" s="488"/>
      <c r="BA384" s="488"/>
      <c r="BB384" s="488"/>
      <c r="BC384" s="488"/>
      <c r="BD384" s="488"/>
      <c r="BE384" s="488"/>
      <c r="BF384" s="488"/>
      <c r="BG384" s="488"/>
    </row>
    <row r="385" spans="1:59" ht="30" hidden="1" outlineLevel="1">
      <c r="A385" s="405">
        <f t="shared" si="59"/>
        <v>369</v>
      </c>
      <c r="B385" s="497" t="s">
        <v>185</v>
      </c>
      <c r="C385" s="498" t="s">
        <v>186</v>
      </c>
      <c r="D385" s="407" t="s">
        <v>294</v>
      </c>
      <c r="E385" s="407">
        <v>2</v>
      </c>
      <c r="F385" s="500"/>
      <c r="G385" s="417"/>
      <c r="H385" s="418"/>
      <c r="I385" s="418">
        <f>'СМР Приняты СК П7'!I385</f>
        <v>0.76300000000000001</v>
      </c>
      <c r="J385" s="418"/>
      <c r="K385" s="418"/>
      <c r="L385" s="418">
        <v>2</v>
      </c>
      <c r="M385" s="418"/>
      <c r="N385" s="418"/>
      <c r="O385" s="418"/>
      <c r="P385" s="418"/>
      <c r="Q385" s="418"/>
      <c r="R385" s="418"/>
      <c r="S385" s="418"/>
      <c r="T385" s="418"/>
      <c r="U385" s="418"/>
      <c r="V385" s="418"/>
      <c r="W385" s="418"/>
      <c r="X385" s="418"/>
      <c r="Y385" s="418"/>
      <c r="Z385" s="419">
        <f t="shared" si="63"/>
        <v>0</v>
      </c>
      <c r="AA385" s="420"/>
      <c r="AB385" s="413">
        <f t="shared" si="65"/>
        <v>2</v>
      </c>
      <c r="AC385" s="414"/>
      <c r="AD385" s="706">
        <f t="shared" si="60"/>
        <v>0</v>
      </c>
      <c r="AE385" s="474">
        <f t="shared" si="61"/>
        <v>0</v>
      </c>
      <c r="AF385" s="475">
        <f t="shared" si="62"/>
        <v>0</v>
      </c>
      <c r="AG385" s="487"/>
      <c r="AH385" s="488"/>
      <c r="AI385" s="488"/>
      <c r="AJ385" s="488"/>
      <c r="AK385" s="488"/>
      <c r="AL385" s="488"/>
      <c r="AM385" s="488"/>
      <c r="AN385" s="488"/>
      <c r="AO385" s="488"/>
      <c r="AP385" s="488"/>
      <c r="AQ385" s="488"/>
      <c r="AR385" s="488"/>
      <c r="AS385" s="488"/>
      <c r="AT385" s="488"/>
      <c r="AU385" s="488"/>
      <c r="AV385" s="488"/>
      <c r="AW385" s="488"/>
      <c r="AX385" s="488"/>
      <c r="AY385" s="488"/>
      <c r="AZ385" s="488"/>
      <c r="BA385" s="488"/>
      <c r="BB385" s="488"/>
      <c r="BC385" s="488"/>
      <c r="BD385" s="488"/>
      <c r="BE385" s="488"/>
      <c r="BF385" s="488"/>
      <c r="BG385" s="488"/>
    </row>
    <row r="386" spans="1:59" ht="30" hidden="1" outlineLevel="1">
      <c r="A386" s="405">
        <f t="shared" si="59"/>
        <v>370</v>
      </c>
      <c r="B386" s="497" t="s">
        <v>155</v>
      </c>
      <c r="C386" s="498" t="s">
        <v>156</v>
      </c>
      <c r="D386" s="407" t="s">
        <v>294</v>
      </c>
      <c r="E386" s="407">
        <v>1</v>
      </c>
      <c r="F386" s="500"/>
      <c r="G386" s="417"/>
      <c r="H386" s="418"/>
      <c r="I386" s="418">
        <f>'СМР Приняты СК П7'!I386</f>
        <v>0.72099999999999997</v>
      </c>
      <c r="J386" s="418"/>
      <c r="K386" s="418"/>
      <c r="L386" s="418"/>
      <c r="M386" s="418"/>
      <c r="N386" s="418"/>
      <c r="O386" s="418"/>
      <c r="P386" s="418"/>
      <c r="Q386" s="418"/>
      <c r="R386" s="418"/>
      <c r="S386" s="418"/>
      <c r="T386" s="418"/>
      <c r="U386" s="418"/>
      <c r="V386" s="418"/>
      <c r="W386" s="418"/>
      <c r="X386" s="418"/>
      <c r="Y386" s="418"/>
      <c r="Z386" s="419">
        <f t="shared" si="63"/>
        <v>0</v>
      </c>
      <c r="AA386" s="420"/>
      <c r="AB386" s="413">
        <f t="shared" si="65"/>
        <v>1</v>
      </c>
      <c r="AC386" s="414"/>
      <c r="AD386" s="706">
        <f t="shared" si="60"/>
        <v>0</v>
      </c>
      <c r="AE386" s="474">
        <f t="shared" si="61"/>
        <v>0</v>
      </c>
      <c r="AF386" s="475">
        <f t="shared" si="62"/>
        <v>0</v>
      </c>
      <c r="AG386" s="487"/>
      <c r="AH386" s="488"/>
      <c r="AI386" s="488"/>
      <c r="AJ386" s="488"/>
      <c r="AK386" s="488"/>
      <c r="AL386" s="488"/>
      <c r="AM386" s="488"/>
      <c r="AN386" s="488"/>
      <c r="AO386" s="488"/>
      <c r="AP386" s="488"/>
      <c r="AQ386" s="488"/>
      <c r="AR386" s="488"/>
      <c r="AS386" s="488"/>
      <c r="AT386" s="488"/>
      <c r="AU386" s="488"/>
      <c r="AV386" s="488"/>
      <c r="AW386" s="488"/>
      <c r="AX386" s="488"/>
      <c r="AY386" s="488"/>
      <c r="AZ386" s="488"/>
      <c r="BA386" s="488"/>
      <c r="BB386" s="488"/>
      <c r="BC386" s="488"/>
      <c r="BD386" s="488"/>
      <c r="BE386" s="488"/>
      <c r="BF386" s="488"/>
      <c r="BG386" s="488"/>
    </row>
    <row r="387" spans="1:59">
      <c r="A387" s="405">
        <f t="shared" si="59"/>
        <v>371</v>
      </c>
      <c r="B387" s="497"/>
      <c r="C387" s="498"/>
      <c r="D387" s="407"/>
      <c r="E387" s="407"/>
      <c r="F387" s="500" t="s">
        <v>868</v>
      </c>
      <c r="G387" s="417"/>
      <c r="H387" s="418"/>
      <c r="I387" s="418">
        <f>'СМР Приняты СК П7'!I387</f>
        <v>0.38200000000000001</v>
      </c>
      <c r="J387" s="418" t="s">
        <v>626</v>
      </c>
      <c r="K387" s="418" t="s">
        <v>294</v>
      </c>
      <c r="L387" s="418"/>
      <c r="M387" s="418"/>
      <c r="N387" s="418"/>
      <c r="O387" s="418"/>
      <c r="P387" s="418"/>
      <c r="Q387" s="418"/>
      <c r="R387" s="418"/>
      <c r="S387" s="418"/>
      <c r="T387" s="418"/>
      <c r="U387" s="418"/>
      <c r="V387" s="418"/>
      <c r="W387" s="418"/>
      <c r="X387" s="418"/>
      <c r="Y387" s="418"/>
      <c r="Z387" s="419">
        <f t="shared" si="63"/>
        <v>0</v>
      </c>
      <c r="AA387" s="420">
        <f t="shared" si="58"/>
        <v>0</v>
      </c>
      <c r="AB387" s="413">
        <f t="shared" si="65"/>
        <v>0</v>
      </c>
      <c r="AC387" s="414"/>
      <c r="AD387" s="706">
        <f t="shared" si="60"/>
        <v>0</v>
      </c>
      <c r="AE387" s="474">
        <f t="shared" si="61"/>
        <v>0</v>
      </c>
      <c r="AF387" s="475">
        <f t="shared" si="62"/>
        <v>0</v>
      </c>
      <c r="AG387" s="487"/>
      <c r="AH387" s="488"/>
      <c r="AI387" s="488"/>
      <c r="AJ387" s="488"/>
      <c r="AK387" s="488"/>
      <c r="AL387" s="488"/>
      <c r="AM387" s="488"/>
      <c r="AN387" s="488"/>
      <c r="AO387" s="488"/>
      <c r="AP387" s="488"/>
      <c r="AQ387" s="488"/>
      <c r="AR387" s="488"/>
      <c r="AS387" s="488"/>
      <c r="AT387" s="488"/>
      <c r="AU387" s="488"/>
      <c r="AV387" s="488"/>
      <c r="AW387" s="488"/>
      <c r="AX387" s="488"/>
      <c r="AY387" s="488"/>
      <c r="AZ387" s="488"/>
      <c r="BA387" s="488"/>
      <c r="BB387" s="488"/>
      <c r="BC387" s="488"/>
      <c r="BD387" s="488"/>
      <c r="BE387" s="488"/>
      <c r="BF387" s="488"/>
      <c r="BG387" s="488"/>
    </row>
    <row r="388" spans="1:59" ht="30" collapsed="1">
      <c r="A388" s="405">
        <f t="shared" si="59"/>
        <v>372</v>
      </c>
      <c r="B388" s="497"/>
      <c r="C388" s="498"/>
      <c r="D388" s="407"/>
      <c r="E388" s="407"/>
      <c r="F388" s="500" t="s">
        <v>818</v>
      </c>
      <c r="G388" s="417" t="s">
        <v>291</v>
      </c>
      <c r="H388" s="418">
        <v>575</v>
      </c>
      <c r="I388" s="418">
        <f>'СМР Приняты СК П7'!I388</f>
        <v>0.17100000000000001</v>
      </c>
      <c r="J388" s="418" t="s">
        <v>819</v>
      </c>
      <c r="K388" s="418" t="s">
        <v>291</v>
      </c>
      <c r="L388" s="418">
        <v>1</v>
      </c>
      <c r="M388" s="418"/>
      <c r="N388" s="418"/>
      <c r="O388" s="418"/>
      <c r="P388" s="418"/>
      <c r="Q388" s="418"/>
      <c r="R388" s="418"/>
      <c r="S388" s="418"/>
      <c r="T388" s="418"/>
      <c r="U388" s="418"/>
      <c r="V388" s="418"/>
      <c r="W388" s="418"/>
      <c r="X388" s="418"/>
      <c r="Y388" s="418"/>
      <c r="Z388" s="419">
        <f t="shared" si="63"/>
        <v>0</v>
      </c>
      <c r="AA388" s="420">
        <f t="shared" si="58"/>
        <v>575</v>
      </c>
      <c r="AB388" s="413">
        <f t="shared" si="65"/>
        <v>0</v>
      </c>
      <c r="AC388" s="414"/>
      <c r="AD388" s="706">
        <f t="shared" si="60"/>
        <v>0</v>
      </c>
      <c r="AE388" s="474">
        <f t="shared" si="61"/>
        <v>0</v>
      </c>
      <c r="AF388" s="475">
        <f t="shared" si="62"/>
        <v>0</v>
      </c>
      <c r="AG388" s="487"/>
      <c r="AH388" s="488"/>
      <c r="AI388" s="488"/>
      <c r="AJ388" s="488"/>
      <c r="AK388" s="488"/>
      <c r="AL388" s="488"/>
      <c r="AM388" s="488"/>
      <c r="AN388" s="488"/>
      <c r="AO388" s="488"/>
      <c r="AP388" s="488"/>
      <c r="AQ388" s="488"/>
      <c r="AR388" s="488"/>
      <c r="AS388" s="488"/>
      <c r="AT388" s="488"/>
      <c r="AU388" s="488"/>
      <c r="AV388" s="488"/>
      <c r="AW388" s="488"/>
      <c r="AX388" s="488"/>
      <c r="AY388" s="488"/>
      <c r="AZ388" s="488"/>
      <c r="BA388" s="488"/>
      <c r="BB388" s="488"/>
      <c r="BC388" s="488"/>
      <c r="BD388" s="488"/>
      <c r="BE388" s="488"/>
      <c r="BF388" s="488"/>
      <c r="BG388" s="488"/>
    </row>
    <row r="389" spans="1:59" s="190" customFormat="1" ht="30" hidden="1" outlineLevel="1">
      <c r="A389" s="453">
        <f t="shared" si="59"/>
        <v>373</v>
      </c>
      <c r="B389" s="497" t="s">
        <v>189</v>
      </c>
      <c r="C389" s="498" t="s">
        <v>190</v>
      </c>
      <c r="D389" s="407" t="s">
        <v>291</v>
      </c>
      <c r="E389" s="407">
        <v>6</v>
      </c>
      <c r="F389" s="498"/>
      <c r="G389" s="407"/>
      <c r="H389" s="430"/>
      <c r="I389" s="430">
        <f>'СМР Приняты СК П7'!I389</f>
        <v>0.56000000000000005</v>
      </c>
      <c r="J389" s="430"/>
      <c r="K389" s="430"/>
      <c r="L389" s="430">
        <v>575</v>
      </c>
      <c r="M389" s="430"/>
      <c r="N389" s="430"/>
      <c r="O389" s="430"/>
      <c r="P389" s="430"/>
      <c r="Q389" s="430"/>
      <c r="R389" s="430"/>
      <c r="S389" s="430"/>
      <c r="T389" s="430"/>
      <c r="U389" s="430"/>
      <c r="V389" s="430"/>
      <c r="W389" s="430"/>
      <c r="X389" s="430"/>
      <c r="Y389" s="430"/>
      <c r="Z389" s="440">
        <f t="shared" si="63"/>
        <v>0</v>
      </c>
      <c r="AA389" s="441"/>
      <c r="AB389" s="413">
        <f t="shared" si="65"/>
        <v>6</v>
      </c>
      <c r="AC389" s="442"/>
      <c r="AD389" s="711">
        <f t="shared" si="60"/>
        <v>0</v>
      </c>
      <c r="AE389" s="474">
        <f t="shared" si="61"/>
        <v>0</v>
      </c>
      <c r="AF389" s="482">
        <f t="shared" si="62"/>
        <v>0</v>
      </c>
      <c r="AG389" s="495"/>
      <c r="AH389" s="496"/>
      <c r="AI389" s="496"/>
      <c r="AJ389" s="496"/>
      <c r="AK389" s="496"/>
      <c r="AL389" s="496"/>
      <c r="AM389" s="496"/>
      <c r="AN389" s="496"/>
      <c r="AO389" s="496"/>
      <c r="AP389" s="496"/>
      <c r="AQ389" s="496"/>
      <c r="AR389" s="496"/>
      <c r="AS389" s="496"/>
      <c r="AT389" s="496"/>
      <c r="AU389" s="496"/>
      <c r="AV389" s="496"/>
      <c r="AW389" s="496"/>
      <c r="AX389" s="496"/>
      <c r="AY389" s="496"/>
      <c r="AZ389" s="496"/>
      <c r="BA389" s="496"/>
      <c r="BB389" s="496"/>
      <c r="BC389" s="496"/>
      <c r="BD389" s="496"/>
      <c r="BE389" s="496"/>
      <c r="BF389" s="496"/>
      <c r="BG389" s="496"/>
    </row>
    <row r="390" spans="1:59" s="190" customFormat="1" ht="30" hidden="1" outlineLevel="1">
      <c r="A390" s="453">
        <f t="shared" si="59"/>
        <v>374</v>
      </c>
      <c r="B390" s="497" t="s">
        <v>191</v>
      </c>
      <c r="C390" s="498" t="s">
        <v>192</v>
      </c>
      <c r="D390" s="407" t="s">
        <v>291</v>
      </c>
      <c r="E390" s="407">
        <v>6</v>
      </c>
      <c r="F390" s="498"/>
      <c r="G390" s="407"/>
      <c r="H390" s="430"/>
      <c r="I390" s="430">
        <f>'СМР Приняты СК П7'!I390</f>
        <v>0.152</v>
      </c>
      <c r="J390" s="430"/>
      <c r="K390" s="430"/>
      <c r="L390" s="430"/>
      <c r="M390" s="430"/>
      <c r="N390" s="430"/>
      <c r="O390" s="430"/>
      <c r="P390" s="430"/>
      <c r="Q390" s="430"/>
      <c r="R390" s="430"/>
      <c r="S390" s="430"/>
      <c r="T390" s="430"/>
      <c r="U390" s="430"/>
      <c r="V390" s="430"/>
      <c r="W390" s="430"/>
      <c r="X390" s="430"/>
      <c r="Y390" s="430"/>
      <c r="Z390" s="440">
        <f t="shared" si="63"/>
        <v>0</v>
      </c>
      <c r="AA390" s="441"/>
      <c r="AB390" s="413">
        <f t="shared" si="65"/>
        <v>6</v>
      </c>
      <c r="AC390" s="442"/>
      <c r="AD390" s="711">
        <f t="shared" si="60"/>
        <v>0</v>
      </c>
      <c r="AE390" s="474">
        <f t="shared" si="61"/>
        <v>0</v>
      </c>
      <c r="AF390" s="482">
        <f t="shared" si="62"/>
        <v>0</v>
      </c>
      <c r="AG390" s="495"/>
      <c r="AH390" s="496"/>
      <c r="AI390" s="496"/>
      <c r="AJ390" s="496"/>
      <c r="AK390" s="496"/>
      <c r="AL390" s="496"/>
      <c r="AM390" s="496"/>
      <c r="AN390" s="496"/>
      <c r="AO390" s="496"/>
      <c r="AP390" s="496"/>
      <c r="AQ390" s="496"/>
      <c r="AR390" s="496"/>
      <c r="AS390" s="496"/>
      <c r="AT390" s="496"/>
      <c r="AU390" s="496"/>
      <c r="AV390" s="496"/>
      <c r="AW390" s="496"/>
      <c r="AX390" s="496"/>
      <c r="AY390" s="496"/>
      <c r="AZ390" s="496"/>
      <c r="BA390" s="496"/>
      <c r="BB390" s="496"/>
      <c r="BC390" s="496"/>
      <c r="BD390" s="496"/>
      <c r="BE390" s="496"/>
      <c r="BF390" s="496"/>
      <c r="BG390" s="496"/>
    </row>
    <row r="391" spans="1:59" s="190" customFormat="1" hidden="1" outlineLevel="1">
      <c r="A391" s="453">
        <f t="shared" si="59"/>
        <v>375</v>
      </c>
      <c r="B391" s="497" t="s">
        <v>158</v>
      </c>
      <c r="C391" s="498" t="s">
        <v>159</v>
      </c>
      <c r="D391" s="407" t="s">
        <v>291</v>
      </c>
      <c r="E391" s="407">
        <v>50</v>
      </c>
      <c r="F391" s="498"/>
      <c r="G391" s="407"/>
      <c r="H391" s="430"/>
      <c r="I391" s="430">
        <f>'СМР Приняты СК П7'!I391</f>
        <v>0.63</v>
      </c>
      <c r="J391" s="430"/>
      <c r="K391" s="430"/>
      <c r="L391" s="430"/>
      <c r="M391" s="430"/>
      <c r="N391" s="430"/>
      <c r="O391" s="430"/>
      <c r="P391" s="430"/>
      <c r="Q391" s="430"/>
      <c r="R391" s="430"/>
      <c r="S391" s="430"/>
      <c r="T391" s="430"/>
      <c r="U391" s="430"/>
      <c r="V391" s="430"/>
      <c r="W391" s="430"/>
      <c r="X391" s="430"/>
      <c r="Y391" s="430"/>
      <c r="Z391" s="440">
        <f t="shared" si="63"/>
        <v>0</v>
      </c>
      <c r="AA391" s="441"/>
      <c r="AB391" s="413">
        <f t="shared" si="65"/>
        <v>50</v>
      </c>
      <c r="AC391" s="442"/>
      <c r="AD391" s="711">
        <f t="shared" si="60"/>
        <v>0</v>
      </c>
      <c r="AE391" s="474">
        <f t="shared" si="61"/>
        <v>0</v>
      </c>
      <c r="AF391" s="482">
        <f t="shared" si="62"/>
        <v>0</v>
      </c>
      <c r="AG391" s="495"/>
      <c r="AH391" s="496"/>
      <c r="AI391" s="496"/>
      <c r="AJ391" s="496"/>
      <c r="AK391" s="496"/>
      <c r="AL391" s="496"/>
      <c r="AM391" s="496"/>
      <c r="AN391" s="496"/>
      <c r="AO391" s="496"/>
      <c r="AP391" s="496"/>
      <c r="AQ391" s="496"/>
      <c r="AR391" s="496"/>
      <c r="AS391" s="496"/>
      <c r="AT391" s="496"/>
      <c r="AU391" s="496"/>
      <c r="AV391" s="496"/>
      <c r="AW391" s="496"/>
      <c r="AX391" s="496"/>
      <c r="AY391" s="496"/>
      <c r="AZ391" s="496"/>
      <c r="BA391" s="496"/>
      <c r="BB391" s="496"/>
      <c r="BC391" s="496"/>
      <c r="BD391" s="496"/>
      <c r="BE391" s="496"/>
      <c r="BF391" s="496"/>
      <c r="BG391" s="496"/>
    </row>
    <row r="392" spans="1:59" s="190" customFormat="1" ht="30" hidden="1" outlineLevel="1">
      <c r="A392" s="453">
        <f t="shared" si="59"/>
        <v>376</v>
      </c>
      <c r="B392" s="497" t="s">
        <v>160</v>
      </c>
      <c r="C392" s="498" t="s">
        <v>1026</v>
      </c>
      <c r="D392" s="407" t="s">
        <v>291</v>
      </c>
      <c r="E392" s="407">
        <v>410</v>
      </c>
      <c r="F392" s="498"/>
      <c r="G392" s="407"/>
      <c r="H392" s="430"/>
      <c r="I392" s="430">
        <f>'СМР Приняты СК П7'!I392</f>
        <v>0.59899999999999998</v>
      </c>
      <c r="J392" s="430"/>
      <c r="K392" s="430"/>
      <c r="L392" s="430"/>
      <c r="M392" s="430"/>
      <c r="N392" s="430"/>
      <c r="O392" s="430"/>
      <c r="P392" s="430"/>
      <c r="Q392" s="430"/>
      <c r="R392" s="430"/>
      <c r="S392" s="430"/>
      <c r="T392" s="430"/>
      <c r="U392" s="430"/>
      <c r="V392" s="430"/>
      <c r="W392" s="430"/>
      <c r="X392" s="430"/>
      <c r="Y392" s="430"/>
      <c r="Z392" s="440">
        <f t="shared" si="63"/>
        <v>0</v>
      </c>
      <c r="AA392" s="441"/>
      <c r="AB392" s="413">
        <f t="shared" si="65"/>
        <v>410</v>
      </c>
      <c r="AC392" s="442"/>
      <c r="AD392" s="711">
        <f t="shared" si="60"/>
        <v>0</v>
      </c>
      <c r="AE392" s="474">
        <f t="shared" si="61"/>
        <v>0</v>
      </c>
      <c r="AF392" s="482">
        <f t="shared" si="62"/>
        <v>0</v>
      </c>
      <c r="AG392" s="495"/>
      <c r="AH392" s="496"/>
      <c r="AI392" s="496"/>
      <c r="AJ392" s="496"/>
      <c r="AK392" s="496"/>
      <c r="AL392" s="496"/>
      <c r="AM392" s="496"/>
      <c r="AN392" s="496"/>
      <c r="AO392" s="496"/>
      <c r="AP392" s="496"/>
      <c r="AQ392" s="496"/>
      <c r="AR392" s="496"/>
      <c r="AS392" s="496"/>
      <c r="AT392" s="496"/>
      <c r="AU392" s="496"/>
      <c r="AV392" s="496"/>
      <c r="AW392" s="496"/>
      <c r="AX392" s="496"/>
      <c r="AY392" s="496"/>
      <c r="AZ392" s="496"/>
      <c r="BA392" s="496"/>
      <c r="BB392" s="496"/>
      <c r="BC392" s="496"/>
      <c r="BD392" s="496"/>
      <c r="BE392" s="496"/>
      <c r="BF392" s="496"/>
      <c r="BG392" s="496"/>
    </row>
    <row r="393" spans="1:59" s="190" customFormat="1" hidden="1" outlineLevel="1">
      <c r="A393" s="453">
        <f t="shared" si="59"/>
        <v>377</v>
      </c>
      <c r="B393" s="497" t="s">
        <v>1027</v>
      </c>
      <c r="C393" s="498" t="s">
        <v>161</v>
      </c>
      <c r="D393" s="407" t="s">
        <v>291</v>
      </c>
      <c r="E393" s="407">
        <v>410</v>
      </c>
      <c r="F393" s="498"/>
      <c r="G393" s="407"/>
      <c r="H393" s="430"/>
      <c r="I393" s="430">
        <f>'СМР Приняты СК П7'!I393</f>
        <v>0.129</v>
      </c>
      <c r="J393" s="430"/>
      <c r="K393" s="430"/>
      <c r="L393" s="430"/>
      <c r="M393" s="430"/>
      <c r="N393" s="430"/>
      <c r="O393" s="430"/>
      <c r="P393" s="430"/>
      <c r="Q393" s="430"/>
      <c r="R393" s="430"/>
      <c r="S393" s="430"/>
      <c r="T393" s="430"/>
      <c r="U393" s="430"/>
      <c r="V393" s="430"/>
      <c r="W393" s="430"/>
      <c r="X393" s="430"/>
      <c r="Y393" s="430"/>
      <c r="Z393" s="440">
        <f t="shared" si="63"/>
        <v>0</v>
      </c>
      <c r="AA393" s="441"/>
      <c r="AB393" s="413">
        <f t="shared" si="65"/>
        <v>410</v>
      </c>
      <c r="AC393" s="442"/>
      <c r="AD393" s="711">
        <f t="shared" si="60"/>
        <v>0</v>
      </c>
      <c r="AE393" s="474">
        <f t="shared" si="61"/>
        <v>0</v>
      </c>
      <c r="AF393" s="482">
        <f t="shared" si="62"/>
        <v>0</v>
      </c>
      <c r="AG393" s="495"/>
      <c r="AH393" s="496"/>
      <c r="AI393" s="496"/>
      <c r="AJ393" s="496"/>
      <c r="AK393" s="496"/>
      <c r="AL393" s="496"/>
      <c r="AM393" s="496"/>
      <c r="AN393" s="496"/>
      <c r="AO393" s="496"/>
      <c r="AP393" s="496"/>
      <c r="AQ393" s="496"/>
      <c r="AR393" s="496"/>
      <c r="AS393" s="496"/>
      <c r="AT393" s="496"/>
      <c r="AU393" s="496"/>
      <c r="AV393" s="496"/>
      <c r="AW393" s="496"/>
      <c r="AX393" s="496"/>
      <c r="AY393" s="496"/>
      <c r="AZ393" s="496"/>
      <c r="BA393" s="496"/>
      <c r="BB393" s="496"/>
      <c r="BC393" s="496"/>
      <c r="BD393" s="496"/>
      <c r="BE393" s="496"/>
      <c r="BF393" s="496"/>
      <c r="BG393" s="496"/>
    </row>
    <row r="394" spans="1:59" s="190" customFormat="1" ht="45" hidden="1" outlineLevel="1">
      <c r="A394" s="453">
        <f t="shared" si="59"/>
        <v>378</v>
      </c>
      <c r="B394" s="497" t="s">
        <v>1047</v>
      </c>
      <c r="C394" s="498" t="s">
        <v>1048</v>
      </c>
      <c r="D394" s="407" t="s">
        <v>291</v>
      </c>
      <c r="E394" s="407">
        <v>500</v>
      </c>
      <c r="F394" s="498"/>
      <c r="G394" s="407"/>
      <c r="H394" s="430"/>
      <c r="I394" s="430">
        <f>'СМР Приняты СК П7'!I394</f>
        <v>0.17499999999999999</v>
      </c>
      <c r="J394" s="430"/>
      <c r="K394" s="430"/>
      <c r="L394" s="430"/>
      <c r="M394" s="430"/>
      <c r="N394" s="430"/>
      <c r="O394" s="430"/>
      <c r="P394" s="430"/>
      <c r="Q394" s="430"/>
      <c r="R394" s="430"/>
      <c r="S394" s="430"/>
      <c r="T394" s="430"/>
      <c r="U394" s="430"/>
      <c r="V394" s="430"/>
      <c r="W394" s="430"/>
      <c r="X394" s="430"/>
      <c r="Y394" s="430"/>
      <c r="Z394" s="440">
        <f t="shared" si="63"/>
        <v>0</v>
      </c>
      <c r="AA394" s="441"/>
      <c r="AB394" s="413">
        <f t="shared" si="65"/>
        <v>500</v>
      </c>
      <c r="AC394" s="442"/>
      <c r="AD394" s="711">
        <f t="shared" si="60"/>
        <v>0</v>
      </c>
      <c r="AE394" s="474">
        <f t="shared" si="61"/>
        <v>0</v>
      </c>
      <c r="AF394" s="482">
        <f t="shared" si="62"/>
        <v>0</v>
      </c>
      <c r="AG394" s="495"/>
      <c r="AH394" s="496"/>
      <c r="AI394" s="496"/>
      <c r="AJ394" s="496"/>
      <c r="AK394" s="496"/>
      <c r="AL394" s="496"/>
      <c r="AM394" s="496"/>
      <c r="AN394" s="496"/>
      <c r="AO394" s="496"/>
      <c r="AP394" s="496"/>
      <c r="AQ394" s="496"/>
      <c r="AR394" s="496"/>
      <c r="AS394" s="496"/>
      <c r="AT394" s="496"/>
      <c r="AU394" s="496"/>
      <c r="AV394" s="496"/>
      <c r="AW394" s="496"/>
      <c r="AX394" s="496"/>
      <c r="AY394" s="496"/>
      <c r="AZ394" s="496"/>
      <c r="BA394" s="496"/>
      <c r="BB394" s="496"/>
      <c r="BC394" s="496"/>
      <c r="BD394" s="496"/>
      <c r="BE394" s="496"/>
      <c r="BF394" s="496"/>
      <c r="BG394" s="496"/>
    </row>
    <row r="395" spans="1:59" s="762" customFormat="1">
      <c r="A395" s="453"/>
      <c r="B395" s="497"/>
      <c r="C395" s="498"/>
      <c r="D395" s="407"/>
      <c r="E395" s="407"/>
      <c r="F395" s="745" t="s">
        <v>1191</v>
      </c>
      <c r="G395" s="407"/>
      <c r="H395" s="430"/>
      <c r="I395" s="430"/>
      <c r="J395" s="430"/>
      <c r="K395" s="430"/>
      <c r="L395" s="430"/>
      <c r="M395" s="430"/>
      <c r="N395" s="430"/>
      <c r="O395" s="430"/>
      <c r="P395" s="430"/>
      <c r="Q395" s="430"/>
      <c r="R395" s="430"/>
      <c r="S395" s="430"/>
      <c r="T395" s="430"/>
      <c r="U395" s="430"/>
      <c r="V395" s="430"/>
      <c r="W395" s="430"/>
      <c r="X395" s="430"/>
      <c r="Y395" s="430"/>
      <c r="Z395" s="765"/>
      <c r="AA395" s="441"/>
      <c r="AB395" s="413"/>
      <c r="AC395" s="442"/>
      <c r="AD395" s="711"/>
      <c r="AE395" s="474"/>
      <c r="AF395" s="482"/>
      <c r="AG395" s="495"/>
      <c r="AH395" s="496"/>
      <c r="AI395" s="496"/>
      <c r="AJ395" s="496"/>
      <c r="AK395" s="496"/>
      <c r="AL395" s="496"/>
      <c r="AM395" s="496"/>
      <c r="AN395" s="496"/>
      <c r="AO395" s="496"/>
      <c r="AP395" s="496"/>
      <c r="AQ395" s="496"/>
      <c r="AR395" s="496"/>
      <c r="AS395" s="496"/>
      <c r="AT395" s="496"/>
      <c r="AU395" s="496"/>
      <c r="AV395" s="496"/>
      <c r="AW395" s="496"/>
      <c r="AX395" s="496"/>
      <c r="AY395" s="496"/>
      <c r="AZ395" s="496"/>
      <c r="BA395" s="496"/>
      <c r="BB395" s="496"/>
      <c r="BC395" s="496"/>
      <c r="BD395" s="496"/>
      <c r="BE395" s="496"/>
      <c r="BF395" s="496"/>
      <c r="BG395" s="496"/>
    </row>
    <row r="396" spans="1:59" s="65" customFormat="1">
      <c r="A396" s="397">
        <f>A394+1</f>
        <v>379</v>
      </c>
      <c r="B396" s="501"/>
      <c r="C396" s="502" t="s">
        <v>193</v>
      </c>
      <c r="D396" s="423"/>
      <c r="E396" s="423"/>
      <c r="F396" s="503" t="s">
        <v>193</v>
      </c>
      <c r="G396" s="424"/>
      <c r="H396" s="425"/>
      <c r="I396" s="425"/>
      <c r="J396" s="425"/>
      <c r="K396" s="425"/>
      <c r="L396" s="425"/>
      <c r="M396" s="425"/>
      <c r="N396" s="425"/>
      <c r="O396" s="425"/>
      <c r="P396" s="425"/>
      <c r="Q396" s="425"/>
      <c r="R396" s="425"/>
      <c r="S396" s="425"/>
      <c r="T396" s="425"/>
      <c r="U396" s="425"/>
      <c r="V396" s="425"/>
      <c r="W396" s="425"/>
      <c r="X396" s="425"/>
      <c r="Y396" s="425"/>
      <c r="Z396" s="426"/>
      <c r="AA396" s="427"/>
      <c r="AB396" s="424"/>
      <c r="AC396" s="428"/>
      <c r="AD396" s="708"/>
      <c r="AE396" s="476"/>
      <c r="AF396" s="477"/>
      <c r="AG396" s="485"/>
      <c r="AH396" s="486"/>
      <c r="AI396" s="486"/>
      <c r="AJ396" s="486"/>
      <c r="AK396" s="486"/>
      <c r="AL396" s="486"/>
      <c r="AM396" s="486"/>
      <c r="AN396" s="486"/>
      <c r="AO396" s="486"/>
      <c r="AP396" s="486"/>
      <c r="AQ396" s="486"/>
      <c r="AR396" s="486"/>
      <c r="AS396" s="486"/>
      <c r="AT396" s="486"/>
      <c r="AU396" s="486"/>
      <c r="AV396" s="486"/>
      <c r="AW396" s="486"/>
      <c r="AX396" s="486"/>
      <c r="AY396" s="486"/>
      <c r="AZ396" s="486"/>
      <c r="BA396" s="486"/>
      <c r="BB396" s="486"/>
      <c r="BC396" s="486"/>
      <c r="BD396" s="486"/>
      <c r="BE396" s="486"/>
      <c r="BF396" s="486"/>
      <c r="BG396" s="486"/>
    </row>
    <row r="397" spans="1:59" ht="45">
      <c r="A397" s="405">
        <f t="shared" si="59"/>
        <v>380</v>
      </c>
      <c r="B397" s="497" t="s">
        <v>194</v>
      </c>
      <c r="C397" s="498" t="s">
        <v>195</v>
      </c>
      <c r="D397" s="407" t="s">
        <v>291</v>
      </c>
      <c r="E397" s="407">
        <v>266</v>
      </c>
      <c r="F397" s="499" t="s">
        <v>195</v>
      </c>
      <c r="G397" s="409" t="s">
        <v>291</v>
      </c>
      <c r="H397" s="410">
        <v>266</v>
      </c>
      <c r="I397" s="410">
        <f>'СМР Приняты СК П7'!I397</f>
        <v>0.245</v>
      </c>
      <c r="J397" s="410"/>
      <c r="K397" s="410" t="s">
        <v>291</v>
      </c>
      <c r="L397" s="410"/>
      <c r="M397" s="410"/>
      <c r="N397" s="410"/>
      <c r="O397" s="410"/>
      <c r="P397" s="410"/>
      <c r="Q397" s="410"/>
      <c r="R397" s="410"/>
      <c r="S397" s="410"/>
      <c r="T397" s="410"/>
      <c r="U397" s="410"/>
      <c r="V397" s="410"/>
      <c r="W397" s="410"/>
      <c r="X397" s="410"/>
      <c r="Y397" s="410"/>
      <c r="Z397" s="411">
        <f t="shared" si="63"/>
        <v>0</v>
      </c>
      <c r="AA397" s="412">
        <f t="shared" si="58"/>
        <v>266</v>
      </c>
      <c r="AB397" s="413">
        <f t="shared" ref="AB397:AB400" si="66">E397-Z397</f>
        <v>266</v>
      </c>
      <c r="AC397" s="414"/>
      <c r="AD397" s="706">
        <f t="shared" si="60"/>
        <v>0</v>
      </c>
      <c r="AE397" s="474">
        <f t="shared" si="61"/>
        <v>0</v>
      </c>
      <c r="AF397" s="475">
        <f t="shared" si="62"/>
        <v>0</v>
      </c>
      <c r="AG397" s="487"/>
      <c r="AH397" s="488"/>
      <c r="AI397" s="488"/>
      <c r="AJ397" s="488"/>
      <c r="AK397" s="488"/>
      <c r="AL397" s="488"/>
      <c r="AM397" s="488"/>
      <c r="AN397" s="488"/>
      <c r="AO397" s="488"/>
      <c r="AP397" s="488"/>
      <c r="AQ397" s="488"/>
      <c r="AR397" s="488"/>
      <c r="AS397" s="488"/>
      <c r="AT397" s="488"/>
      <c r="AU397" s="488"/>
      <c r="AV397" s="488"/>
      <c r="AW397" s="488"/>
      <c r="AX397" s="488"/>
      <c r="AY397" s="488"/>
      <c r="AZ397" s="488"/>
      <c r="BA397" s="488"/>
      <c r="BB397" s="488"/>
      <c r="BC397" s="488"/>
      <c r="BD397" s="488"/>
      <c r="BE397" s="488"/>
      <c r="BF397" s="488"/>
      <c r="BG397" s="488"/>
    </row>
    <row r="398" spans="1:59" ht="45">
      <c r="A398" s="405">
        <f t="shared" si="59"/>
        <v>381</v>
      </c>
      <c r="B398" s="497" t="s">
        <v>196</v>
      </c>
      <c r="C398" s="498" t="s">
        <v>197</v>
      </c>
      <c r="D398" s="407" t="s">
        <v>291</v>
      </c>
      <c r="E398" s="407">
        <v>174</v>
      </c>
      <c r="F398" s="499" t="s">
        <v>197</v>
      </c>
      <c r="G398" s="409" t="s">
        <v>291</v>
      </c>
      <c r="H398" s="410">
        <v>174</v>
      </c>
      <c r="I398" s="410">
        <f>'СМР Приняты СК П7'!I398</f>
        <v>0.23300000000000001</v>
      </c>
      <c r="J398" s="410"/>
      <c r="K398" s="410" t="s">
        <v>291</v>
      </c>
      <c r="L398" s="410"/>
      <c r="M398" s="410"/>
      <c r="N398" s="410"/>
      <c r="O398" s="410"/>
      <c r="P398" s="410"/>
      <c r="Q398" s="410"/>
      <c r="R398" s="410"/>
      <c r="S398" s="410"/>
      <c r="T398" s="410"/>
      <c r="U398" s="410"/>
      <c r="V398" s="410"/>
      <c r="W398" s="410"/>
      <c r="X398" s="410"/>
      <c r="Y398" s="410"/>
      <c r="Z398" s="411">
        <f t="shared" si="63"/>
        <v>0</v>
      </c>
      <c r="AA398" s="412">
        <f t="shared" si="58"/>
        <v>174</v>
      </c>
      <c r="AB398" s="413">
        <f t="shared" si="66"/>
        <v>174</v>
      </c>
      <c r="AC398" s="414"/>
      <c r="AD398" s="706">
        <f t="shared" si="60"/>
        <v>0</v>
      </c>
      <c r="AE398" s="474">
        <f t="shared" si="61"/>
        <v>0</v>
      </c>
      <c r="AF398" s="475">
        <f t="shared" si="62"/>
        <v>0</v>
      </c>
      <c r="AG398" s="487"/>
      <c r="AH398" s="488"/>
      <c r="AI398" s="488"/>
      <c r="AJ398" s="488"/>
      <c r="AK398" s="488"/>
      <c r="AL398" s="488"/>
      <c r="AM398" s="488"/>
      <c r="AN398" s="488"/>
      <c r="AO398" s="488"/>
      <c r="AP398" s="488"/>
      <c r="AQ398" s="488"/>
      <c r="AR398" s="488"/>
      <c r="AS398" s="488"/>
      <c r="AT398" s="488"/>
      <c r="AU398" s="488"/>
      <c r="AV398" s="488"/>
      <c r="AW398" s="488"/>
      <c r="AX398" s="488"/>
      <c r="AY398" s="488"/>
      <c r="AZ398" s="488"/>
      <c r="BA398" s="488"/>
      <c r="BB398" s="488"/>
      <c r="BC398" s="488"/>
      <c r="BD398" s="488"/>
      <c r="BE398" s="488"/>
      <c r="BF398" s="488"/>
      <c r="BG398" s="488"/>
    </row>
    <row r="399" spans="1:59" ht="45">
      <c r="A399" s="405">
        <f t="shared" si="59"/>
        <v>382</v>
      </c>
      <c r="B399" s="497" t="s">
        <v>198</v>
      </c>
      <c r="C399" s="498" t="s">
        <v>199</v>
      </c>
      <c r="D399" s="407" t="s">
        <v>291</v>
      </c>
      <c r="E399" s="407">
        <v>46</v>
      </c>
      <c r="F399" s="499" t="s">
        <v>199</v>
      </c>
      <c r="G399" s="409" t="s">
        <v>291</v>
      </c>
      <c r="H399" s="410">
        <v>46</v>
      </c>
      <c r="I399" s="410">
        <f>'СМР Приняты СК П7'!I399</f>
        <v>7.992</v>
      </c>
      <c r="J399" s="418" t="s">
        <v>632</v>
      </c>
      <c r="K399" s="418" t="s">
        <v>291</v>
      </c>
      <c r="L399" s="418"/>
      <c r="M399" s="410"/>
      <c r="N399" s="410"/>
      <c r="O399" s="410"/>
      <c r="P399" s="410"/>
      <c r="Q399" s="410"/>
      <c r="R399" s="410"/>
      <c r="S399" s="410"/>
      <c r="T399" s="410"/>
      <c r="U399" s="410"/>
      <c r="V399" s="410"/>
      <c r="W399" s="410"/>
      <c r="X399" s="410"/>
      <c r="Y399" s="410"/>
      <c r="Z399" s="411">
        <f t="shared" si="63"/>
        <v>0</v>
      </c>
      <c r="AA399" s="412">
        <f t="shared" si="58"/>
        <v>46</v>
      </c>
      <c r="AB399" s="413">
        <f t="shared" si="66"/>
        <v>46</v>
      </c>
      <c r="AC399" s="414"/>
      <c r="AD399" s="706">
        <f t="shared" si="60"/>
        <v>0</v>
      </c>
      <c r="AE399" s="474">
        <f t="shared" si="61"/>
        <v>0</v>
      </c>
      <c r="AF399" s="475">
        <f t="shared" si="62"/>
        <v>0</v>
      </c>
      <c r="AG399" s="487"/>
      <c r="AH399" s="488"/>
      <c r="AI399" s="488"/>
      <c r="AJ399" s="488"/>
      <c r="AK399" s="488"/>
      <c r="AL399" s="488"/>
      <c r="AM399" s="488"/>
      <c r="AN399" s="488"/>
      <c r="AO399" s="488"/>
      <c r="AP399" s="488"/>
      <c r="AQ399" s="488"/>
      <c r="AR399" s="488"/>
      <c r="AS399" s="488"/>
      <c r="AT399" s="488"/>
      <c r="AU399" s="488"/>
      <c r="AV399" s="488"/>
      <c r="AW399" s="488"/>
      <c r="AX399" s="488"/>
      <c r="AY399" s="488"/>
      <c r="AZ399" s="488"/>
      <c r="BA399" s="488"/>
      <c r="BB399" s="488"/>
      <c r="BC399" s="488"/>
      <c r="BD399" s="488"/>
      <c r="BE399" s="488"/>
      <c r="BF399" s="488"/>
      <c r="BG399" s="488"/>
    </row>
    <row r="400" spans="1:59" ht="45">
      <c r="A400" s="405">
        <f t="shared" si="59"/>
        <v>383</v>
      </c>
      <c r="B400" s="497" t="s">
        <v>200</v>
      </c>
      <c r="C400" s="498" t="s">
        <v>201</v>
      </c>
      <c r="D400" s="407" t="s">
        <v>296</v>
      </c>
      <c r="E400" s="407">
        <v>4</v>
      </c>
      <c r="F400" s="499" t="s">
        <v>201</v>
      </c>
      <c r="G400" s="409" t="s">
        <v>296</v>
      </c>
      <c r="H400" s="410">
        <v>4</v>
      </c>
      <c r="I400" s="410">
        <f>'СМР Приняты СК П7'!I400</f>
        <v>1.667</v>
      </c>
      <c r="J400" s="418" t="s">
        <v>633</v>
      </c>
      <c r="K400" s="418" t="s">
        <v>482</v>
      </c>
      <c r="L400" s="418">
        <v>46</v>
      </c>
      <c r="M400" s="410"/>
      <c r="N400" s="410"/>
      <c r="O400" s="410"/>
      <c r="P400" s="410"/>
      <c r="Q400" s="410"/>
      <c r="R400" s="410"/>
      <c r="S400" s="410"/>
      <c r="T400" s="410"/>
      <c r="U400" s="410"/>
      <c r="V400" s="410"/>
      <c r="W400" s="410"/>
      <c r="X400" s="410"/>
      <c r="Y400" s="410"/>
      <c r="Z400" s="411">
        <f t="shared" si="63"/>
        <v>0</v>
      </c>
      <c r="AA400" s="412">
        <f t="shared" si="58"/>
        <v>4</v>
      </c>
      <c r="AB400" s="413">
        <f t="shared" si="66"/>
        <v>4</v>
      </c>
      <c r="AC400" s="414"/>
      <c r="AD400" s="706">
        <f t="shared" si="60"/>
        <v>0</v>
      </c>
      <c r="AE400" s="474">
        <f t="shared" si="61"/>
        <v>0</v>
      </c>
      <c r="AF400" s="475">
        <f t="shared" si="62"/>
        <v>0</v>
      </c>
      <c r="AG400" s="487"/>
      <c r="AH400" s="488"/>
      <c r="AI400" s="488"/>
      <c r="AJ400" s="488"/>
      <c r="AK400" s="488"/>
      <c r="AL400" s="488"/>
      <c r="AM400" s="488"/>
      <c r="AN400" s="488"/>
      <c r="AO400" s="488"/>
      <c r="AP400" s="488"/>
      <c r="AQ400" s="488"/>
      <c r="AR400" s="488"/>
      <c r="AS400" s="488"/>
      <c r="AT400" s="488"/>
      <c r="AU400" s="488"/>
      <c r="AV400" s="488"/>
      <c r="AW400" s="488"/>
      <c r="AX400" s="488"/>
      <c r="AY400" s="488"/>
      <c r="AZ400" s="488"/>
      <c r="BA400" s="488"/>
      <c r="BB400" s="488"/>
      <c r="BC400" s="488"/>
      <c r="BD400" s="488"/>
      <c r="BE400" s="488"/>
      <c r="BF400" s="488"/>
      <c r="BG400" s="488"/>
    </row>
    <row r="401" spans="1:59" s="65" customFormat="1">
      <c r="A401" s="397">
        <f t="shared" si="59"/>
        <v>384</v>
      </c>
      <c r="B401" s="501"/>
      <c r="C401" s="502" t="s">
        <v>202</v>
      </c>
      <c r="D401" s="423"/>
      <c r="E401" s="423"/>
      <c r="F401" s="503" t="s">
        <v>202</v>
      </c>
      <c r="G401" s="424"/>
      <c r="H401" s="425"/>
      <c r="I401" s="425"/>
      <c r="J401" s="425"/>
      <c r="K401" s="425"/>
      <c r="L401" s="425">
        <v>4</v>
      </c>
      <c r="M401" s="425"/>
      <c r="N401" s="425"/>
      <c r="O401" s="425"/>
      <c r="P401" s="425"/>
      <c r="Q401" s="425"/>
      <c r="R401" s="425"/>
      <c r="S401" s="425"/>
      <c r="T401" s="425"/>
      <c r="U401" s="425"/>
      <c r="V401" s="425"/>
      <c r="W401" s="425"/>
      <c r="X401" s="425"/>
      <c r="Y401" s="425"/>
      <c r="Z401" s="426"/>
      <c r="AA401" s="427"/>
      <c r="AB401" s="424"/>
      <c r="AC401" s="428"/>
      <c r="AD401" s="708"/>
      <c r="AE401" s="476"/>
      <c r="AF401" s="477"/>
      <c r="AG401" s="485"/>
      <c r="AH401" s="486"/>
      <c r="AI401" s="486"/>
      <c r="AJ401" s="486"/>
      <c r="AK401" s="486"/>
      <c r="AL401" s="486"/>
      <c r="AM401" s="486"/>
      <c r="AN401" s="486"/>
      <c r="AO401" s="486"/>
      <c r="AP401" s="486"/>
      <c r="AQ401" s="486"/>
      <c r="AR401" s="486"/>
      <c r="AS401" s="486"/>
      <c r="AT401" s="486"/>
      <c r="AU401" s="486"/>
      <c r="AV401" s="486"/>
      <c r="AW401" s="486"/>
      <c r="AX401" s="486"/>
      <c r="AY401" s="486"/>
      <c r="AZ401" s="486"/>
      <c r="BA401" s="486"/>
      <c r="BB401" s="486"/>
      <c r="BC401" s="486"/>
      <c r="BD401" s="486"/>
      <c r="BE401" s="486"/>
      <c r="BF401" s="486"/>
      <c r="BG401" s="486"/>
    </row>
    <row r="402" spans="1:59" collapsed="1">
      <c r="A402" s="405">
        <f t="shared" si="59"/>
        <v>385</v>
      </c>
      <c r="B402" s="498" t="s">
        <v>203</v>
      </c>
      <c r="C402" s="498" t="s">
        <v>1049</v>
      </c>
      <c r="D402" s="407" t="s">
        <v>294</v>
      </c>
      <c r="E402" s="407">
        <v>2</v>
      </c>
      <c r="F402" s="499" t="s">
        <v>204</v>
      </c>
      <c r="G402" s="409" t="s">
        <v>294</v>
      </c>
      <c r="H402" s="410">
        <v>3</v>
      </c>
      <c r="I402" s="410">
        <f>'СМР Приняты СК П7'!I402</f>
        <v>23.1</v>
      </c>
      <c r="J402" s="418" t="s">
        <v>869</v>
      </c>
      <c r="K402" s="418" t="s">
        <v>482</v>
      </c>
      <c r="L402" s="418"/>
      <c r="M402" s="410"/>
      <c r="N402" s="410"/>
      <c r="O402" s="410"/>
      <c r="P402" s="410"/>
      <c r="Q402" s="410"/>
      <c r="R402" s="410"/>
      <c r="S402" s="410"/>
      <c r="T402" s="410"/>
      <c r="U402" s="410"/>
      <c r="V402" s="410"/>
      <c r="W402" s="410"/>
      <c r="X402" s="410"/>
      <c r="Y402" s="410"/>
      <c r="Z402" s="411">
        <f t="shared" si="63"/>
        <v>0</v>
      </c>
      <c r="AA402" s="412">
        <f t="shared" si="58"/>
        <v>3</v>
      </c>
      <c r="AB402" s="413">
        <f t="shared" ref="AB402:AB417" si="67">E402-Z402</f>
        <v>2</v>
      </c>
      <c r="AC402" s="414"/>
      <c r="AD402" s="706">
        <f t="shared" si="60"/>
        <v>0</v>
      </c>
      <c r="AE402" s="474">
        <f t="shared" si="61"/>
        <v>0</v>
      </c>
      <c r="AF402" s="475">
        <f t="shared" si="62"/>
        <v>0</v>
      </c>
      <c r="AG402" s="487"/>
      <c r="AH402" s="488"/>
      <c r="AI402" s="488"/>
      <c r="AJ402" s="488"/>
      <c r="AK402" s="488"/>
      <c r="AL402" s="488"/>
      <c r="AM402" s="488"/>
      <c r="AN402" s="488"/>
      <c r="AO402" s="488"/>
      <c r="AP402" s="488"/>
      <c r="AQ402" s="488"/>
      <c r="AR402" s="488"/>
      <c r="AS402" s="488"/>
      <c r="AT402" s="488"/>
      <c r="AU402" s="488"/>
      <c r="AV402" s="488"/>
      <c r="AW402" s="488"/>
      <c r="AX402" s="488"/>
      <c r="AY402" s="488"/>
      <c r="AZ402" s="488"/>
      <c r="BA402" s="488"/>
      <c r="BB402" s="488"/>
      <c r="BC402" s="488"/>
      <c r="BD402" s="488"/>
      <c r="BE402" s="488"/>
      <c r="BF402" s="488"/>
      <c r="BG402" s="488"/>
    </row>
    <row r="403" spans="1:59" hidden="1" outlineLevel="1">
      <c r="A403" s="405">
        <f t="shared" si="59"/>
        <v>386</v>
      </c>
      <c r="B403" s="498"/>
      <c r="C403" s="498"/>
      <c r="D403" s="407"/>
      <c r="E403" s="407"/>
      <c r="F403" s="499"/>
      <c r="G403" s="409"/>
      <c r="H403" s="410"/>
      <c r="I403" s="410">
        <f>'СМР Приняты СК П7'!I403</f>
        <v>0</v>
      </c>
      <c r="J403" s="418" t="s">
        <v>870</v>
      </c>
      <c r="K403" s="418" t="s">
        <v>482</v>
      </c>
      <c r="L403" s="418">
        <v>1</v>
      </c>
      <c r="M403" s="410"/>
      <c r="N403" s="410"/>
      <c r="O403" s="410"/>
      <c r="P403" s="410"/>
      <c r="Q403" s="410"/>
      <c r="R403" s="410"/>
      <c r="S403" s="410"/>
      <c r="T403" s="410"/>
      <c r="U403" s="410"/>
      <c r="V403" s="410"/>
      <c r="W403" s="410"/>
      <c r="X403" s="410"/>
      <c r="Y403" s="410"/>
      <c r="Z403" s="411">
        <f t="shared" si="63"/>
        <v>0</v>
      </c>
      <c r="AA403" s="412">
        <f t="shared" si="58"/>
        <v>0</v>
      </c>
      <c r="AB403" s="413">
        <f t="shared" si="67"/>
        <v>0</v>
      </c>
      <c r="AC403" s="414"/>
      <c r="AD403" s="706">
        <f t="shared" si="60"/>
        <v>0</v>
      </c>
      <c r="AE403" s="474">
        <f t="shared" si="61"/>
        <v>0</v>
      </c>
      <c r="AF403" s="475">
        <f t="shared" si="62"/>
        <v>0</v>
      </c>
      <c r="AG403" s="487"/>
      <c r="AH403" s="488"/>
      <c r="AI403" s="488"/>
      <c r="AJ403" s="488"/>
      <c r="AK403" s="488"/>
      <c r="AL403" s="488"/>
      <c r="AM403" s="488"/>
      <c r="AN403" s="488"/>
      <c r="AO403" s="488"/>
      <c r="AP403" s="488"/>
      <c r="AQ403" s="488"/>
      <c r="AR403" s="488"/>
      <c r="AS403" s="488"/>
      <c r="AT403" s="488"/>
      <c r="AU403" s="488"/>
      <c r="AV403" s="488"/>
      <c r="AW403" s="488"/>
      <c r="AX403" s="488"/>
      <c r="AY403" s="488"/>
      <c r="AZ403" s="488"/>
      <c r="BA403" s="488"/>
      <c r="BB403" s="488"/>
      <c r="BC403" s="488"/>
      <c r="BD403" s="488"/>
      <c r="BE403" s="488"/>
      <c r="BF403" s="488"/>
      <c r="BG403" s="488"/>
    </row>
    <row r="404" spans="1:59" hidden="1" outlineLevel="1">
      <c r="A404" s="405">
        <f t="shared" ref="A404:A469" si="68">A403+1</f>
        <v>387</v>
      </c>
      <c r="B404" s="498"/>
      <c r="C404" s="498"/>
      <c r="D404" s="407"/>
      <c r="E404" s="407"/>
      <c r="F404" s="500"/>
      <c r="G404" s="417"/>
      <c r="H404" s="418"/>
      <c r="I404" s="418">
        <f>'СМР Приняты СК П7'!I404</f>
        <v>0</v>
      </c>
      <c r="J404" s="418" t="s">
        <v>871</v>
      </c>
      <c r="K404" s="418" t="s">
        <v>482</v>
      </c>
      <c r="L404" s="418">
        <v>1</v>
      </c>
      <c r="M404" s="410"/>
      <c r="N404" s="410"/>
      <c r="O404" s="410"/>
      <c r="P404" s="410"/>
      <c r="Q404" s="410"/>
      <c r="R404" s="410"/>
      <c r="S404" s="410"/>
      <c r="T404" s="410"/>
      <c r="U404" s="410"/>
      <c r="V404" s="410"/>
      <c r="W404" s="410"/>
      <c r="X404" s="410"/>
      <c r="Y404" s="410"/>
      <c r="Z404" s="411">
        <f t="shared" si="63"/>
        <v>0</v>
      </c>
      <c r="AA404" s="412"/>
      <c r="AB404" s="413">
        <f t="shared" si="67"/>
        <v>0</v>
      </c>
      <c r="AC404" s="414"/>
      <c r="AD404" s="706">
        <f t="shared" ref="AD404:AD469" si="69">AE404*I404</f>
        <v>0</v>
      </c>
      <c r="AE404" s="474">
        <f t="shared" ref="AE404:AE469" si="70">SUM(AG404:BG404)</f>
        <v>0</v>
      </c>
      <c r="AF404" s="475">
        <f t="shared" ref="AF404:AF469" si="71">Z404-AE404</f>
        <v>0</v>
      </c>
      <c r="AG404" s="487"/>
      <c r="AH404" s="488"/>
      <c r="AI404" s="488"/>
      <c r="AJ404" s="488"/>
      <c r="AK404" s="488"/>
      <c r="AL404" s="488"/>
      <c r="AM404" s="488"/>
      <c r="AN404" s="488"/>
      <c r="AO404" s="488"/>
      <c r="AP404" s="488"/>
      <c r="AQ404" s="488"/>
      <c r="AR404" s="488"/>
      <c r="AS404" s="488"/>
      <c r="AT404" s="488"/>
      <c r="AU404" s="488"/>
      <c r="AV404" s="488"/>
      <c r="AW404" s="488"/>
      <c r="AX404" s="488"/>
      <c r="AY404" s="488"/>
      <c r="AZ404" s="488"/>
      <c r="BA404" s="488"/>
      <c r="BB404" s="488"/>
      <c r="BC404" s="488"/>
      <c r="BD404" s="488"/>
      <c r="BE404" s="488"/>
      <c r="BF404" s="488"/>
      <c r="BG404" s="488"/>
    </row>
    <row r="405" spans="1:59" ht="30" collapsed="1">
      <c r="A405" s="405">
        <f t="shared" si="68"/>
        <v>388</v>
      </c>
      <c r="B405" s="498"/>
      <c r="C405" s="498"/>
      <c r="D405" s="407"/>
      <c r="E405" s="407"/>
      <c r="F405" s="500" t="s">
        <v>634</v>
      </c>
      <c r="G405" s="417" t="s">
        <v>294</v>
      </c>
      <c r="H405" s="418">
        <v>5</v>
      </c>
      <c r="I405" s="418">
        <f>'СМР Приняты СК П7'!I405</f>
        <v>0.7</v>
      </c>
      <c r="J405" s="418" t="s">
        <v>639</v>
      </c>
      <c r="K405" s="418" t="s">
        <v>482</v>
      </c>
      <c r="L405" s="418">
        <v>1</v>
      </c>
      <c r="M405" s="410"/>
      <c r="N405" s="410"/>
      <c r="O405" s="410"/>
      <c r="P405" s="410"/>
      <c r="Q405" s="410"/>
      <c r="R405" s="410"/>
      <c r="S405" s="410"/>
      <c r="T405" s="410"/>
      <c r="U405" s="410"/>
      <c r="V405" s="410"/>
      <c r="W405" s="410"/>
      <c r="X405" s="410"/>
      <c r="Y405" s="410"/>
      <c r="Z405" s="411">
        <f t="shared" si="63"/>
        <v>0</v>
      </c>
      <c r="AA405" s="412"/>
      <c r="AB405" s="413">
        <f t="shared" si="67"/>
        <v>0</v>
      </c>
      <c r="AC405" s="414"/>
      <c r="AD405" s="706">
        <f t="shared" si="69"/>
        <v>0</v>
      </c>
      <c r="AE405" s="474">
        <f t="shared" si="70"/>
        <v>0</v>
      </c>
      <c r="AF405" s="475">
        <f t="shared" si="71"/>
        <v>0</v>
      </c>
      <c r="AG405" s="487"/>
      <c r="AH405" s="488"/>
      <c r="AI405" s="488"/>
      <c r="AJ405" s="488"/>
      <c r="AK405" s="488"/>
      <c r="AL405" s="488"/>
      <c r="AM405" s="488"/>
      <c r="AN405" s="488"/>
      <c r="AO405" s="488"/>
      <c r="AP405" s="488"/>
      <c r="AQ405" s="488"/>
      <c r="AR405" s="488"/>
      <c r="AS405" s="488"/>
      <c r="AT405" s="488"/>
      <c r="AU405" s="488"/>
      <c r="AV405" s="488"/>
      <c r="AW405" s="488"/>
      <c r="AX405" s="488"/>
      <c r="AY405" s="488"/>
      <c r="AZ405" s="488"/>
      <c r="BA405" s="488"/>
      <c r="BB405" s="488"/>
      <c r="BC405" s="488"/>
      <c r="BD405" s="488"/>
      <c r="BE405" s="488"/>
      <c r="BF405" s="488"/>
      <c r="BG405" s="488"/>
    </row>
    <row r="406" spans="1:59" ht="45" hidden="1" outlineLevel="1">
      <c r="A406" s="405">
        <f t="shared" si="68"/>
        <v>389</v>
      </c>
      <c r="B406" s="498"/>
      <c r="C406" s="498"/>
      <c r="D406" s="407"/>
      <c r="E406" s="407"/>
      <c r="F406" s="500"/>
      <c r="G406" s="417"/>
      <c r="H406" s="418"/>
      <c r="I406" s="418">
        <f>'СМР Приняты СК П7'!I406</f>
        <v>0</v>
      </c>
      <c r="J406" s="418" t="s">
        <v>872</v>
      </c>
      <c r="K406" s="418" t="s">
        <v>482</v>
      </c>
      <c r="L406" s="418">
        <v>3</v>
      </c>
      <c r="M406" s="410"/>
      <c r="N406" s="410"/>
      <c r="O406" s="410"/>
      <c r="P406" s="410"/>
      <c r="Q406" s="410"/>
      <c r="R406" s="410"/>
      <c r="S406" s="410"/>
      <c r="T406" s="410"/>
      <c r="U406" s="410"/>
      <c r="V406" s="410"/>
      <c r="W406" s="410"/>
      <c r="X406" s="410"/>
      <c r="Y406" s="410"/>
      <c r="Z406" s="411">
        <f t="shared" ref="Z406:Z471" si="72">SUM(M406:Y406)</f>
        <v>0</v>
      </c>
      <c r="AA406" s="412"/>
      <c r="AB406" s="413">
        <f t="shared" si="67"/>
        <v>0</v>
      </c>
      <c r="AC406" s="414"/>
      <c r="AD406" s="706">
        <f t="shared" si="69"/>
        <v>0</v>
      </c>
      <c r="AE406" s="474">
        <f t="shared" si="70"/>
        <v>0</v>
      </c>
      <c r="AF406" s="475">
        <f t="shared" si="71"/>
        <v>0</v>
      </c>
      <c r="AG406" s="487"/>
      <c r="AH406" s="488"/>
      <c r="AI406" s="488"/>
      <c r="AJ406" s="488"/>
      <c r="AK406" s="488"/>
      <c r="AL406" s="488"/>
      <c r="AM406" s="488"/>
      <c r="AN406" s="488"/>
      <c r="AO406" s="488"/>
      <c r="AP406" s="488"/>
      <c r="AQ406" s="488"/>
      <c r="AR406" s="488"/>
      <c r="AS406" s="488"/>
      <c r="AT406" s="488"/>
      <c r="AU406" s="488"/>
      <c r="AV406" s="488"/>
      <c r="AW406" s="488"/>
      <c r="AX406" s="488"/>
      <c r="AY406" s="488"/>
      <c r="AZ406" s="488"/>
      <c r="BA406" s="488"/>
      <c r="BB406" s="488"/>
      <c r="BC406" s="488"/>
      <c r="BD406" s="488"/>
      <c r="BE406" s="488"/>
      <c r="BF406" s="488"/>
      <c r="BG406" s="488"/>
    </row>
    <row r="407" spans="1:59" ht="30">
      <c r="A407" s="405">
        <f t="shared" si="68"/>
        <v>390</v>
      </c>
      <c r="B407" s="498"/>
      <c r="C407" s="498"/>
      <c r="D407" s="407"/>
      <c r="E407" s="407"/>
      <c r="F407" s="500" t="s">
        <v>635</v>
      </c>
      <c r="G407" s="417" t="s">
        <v>294</v>
      </c>
      <c r="H407" s="418">
        <v>3</v>
      </c>
      <c r="I407" s="418">
        <f>'СМР Приняты СК П7'!I407</f>
        <v>0.38200000000000001</v>
      </c>
      <c r="J407" s="418" t="s">
        <v>640</v>
      </c>
      <c r="K407" s="418" t="s">
        <v>482</v>
      </c>
      <c r="L407" s="418">
        <v>2</v>
      </c>
      <c r="M407" s="410"/>
      <c r="N407" s="410"/>
      <c r="O407" s="410"/>
      <c r="P407" s="410"/>
      <c r="Q407" s="410"/>
      <c r="R407" s="410"/>
      <c r="S407" s="410"/>
      <c r="T407" s="410"/>
      <c r="U407" s="410"/>
      <c r="V407" s="410"/>
      <c r="W407" s="410"/>
      <c r="X407" s="410"/>
      <c r="Y407" s="410"/>
      <c r="Z407" s="411">
        <f t="shared" si="72"/>
        <v>0</v>
      </c>
      <c r="AA407" s="412"/>
      <c r="AB407" s="413">
        <f t="shared" si="67"/>
        <v>0</v>
      </c>
      <c r="AC407" s="414"/>
      <c r="AD407" s="706">
        <f t="shared" si="69"/>
        <v>0</v>
      </c>
      <c r="AE407" s="474">
        <f t="shared" si="70"/>
        <v>0</v>
      </c>
      <c r="AF407" s="475">
        <f t="shared" si="71"/>
        <v>0</v>
      </c>
      <c r="AG407" s="487"/>
      <c r="AH407" s="488"/>
      <c r="AI407" s="488"/>
      <c r="AJ407" s="488"/>
      <c r="AK407" s="488"/>
      <c r="AL407" s="488"/>
      <c r="AM407" s="488"/>
      <c r="AN407" s="488"/>
      <c r="AO407" s="488"/>
      <c r="AP407" s="488"/>
      <c r="AQ407" s="488"/>
      <c r="AR407" s="488"/>
      <c r="AS407" s="488"/>
      <c r="AT407" s="488"/>
      <c r="AU407" s="488"/>
      <c r="AV407" s="488"/>
      <c r="AW407" s="488"/>
      <c r="AX407" s="488"/>
      <c r="AY407" s="488"/>
      <c r="AZ407" s="488"/>
      <c r="BA407" s="488"/>
      <c r="BB407" s="488"/>
      <c r="BC407" s="488"/>
      <c r="BD407" s="488"/>
      <c r="BE407" s="488"/>
      <c r="BF407" s="488"/>
      <c r="BG407" s="488"/>
    </row>
    <row r="408" spans="1:59" ht="30">
      <c r="A408" s="405">
        <f t="shared" si="68"/>
        <v>391</v>
      </c>
      <c r="B408" s="498"/>
      <c r="C408" s="498"/>
      <c r="D408" s="407"/>
      <c r="E408" s="407"/>
      <c r="F408" s="500" t="s">
        <v>636</v>
      </c>
      <c r="G408" s="417" t="s">
        <v>294</v>
      </c>
      <c r="H408" s="418">
        <v>1</v>
      </c>
      <c r="I408" s="418">
        <f>'СМР Приняты СК П7'!I408</f>
        <v>0.76300000000000001</v>
      </c>
      <c r="J408" s="418" t="s">
        <v>873</v>
      </c>
      <c r="K408" s="418" t="s">
        <v>482</v>
      </c>
      <c r="L408" s="418">
        <v>3</v>
      </c>
      <c r="M408" s="410"/>
      <c r="N408" s="410"/>
      <c r="O408" s="410"/>
      <c r="P408" s="410"/>
      <c r="Q408" s="410"/>
      <c r="R408" s="410"/>
      <c r="S408" s="410"/>
      <c r="T408" s="410"/>
      <c r="U408" s="410"/>
      <c r="V408" s="410"/>
      <c r="W408" s="410"/>
      <c r="X408" s="410"/>
      <c r="Y408" s="410"/>
      <c r="Z408" s="411">
        <f t="shared" si="72"/>
        <v>0</v>
      </c>
      <c r="AA408" s="412"/>
      <c r="AB408" s="413">
        <f t="shared" si="67"/>
        <v>0</v>
      </c>
      <c r="AC408" s="414"/>
      <c r="AD408" s="706">
        <f t="shared" si="69"/>
        <v>0</v>
      </c>
      <c r="AE408" s="474">
        <f t="shared" si="70"/>
        <v>0</v>
      </c>
      <c r="AF408" s="475">
        <f t="shared" si="71"/>
        <v>0</v>
      </c>
      <c r="AG408" s="487"/>
      <c r="AH408" s="488"/>
      <c r="AI408" s="488"/>
      <c r="AJ408" s="488"/>
      <c r="AK408" s="488"/>
      <c r="AL408" s="488"/>
      <c r="AM408" s="488"/>
      <c r="AN408" s="488"/>
      <c r="AO408" s="488"/>
      <c r="AP408" s="488"/>
      <c r="AQ408" s="488"/>
      <c r="AR408" s="488"/>
      <c r="AS408" s="488"/>
      <c r="AT408" s="488"/>
      <c r="AU408" s="488"/>
      <c r="AV408" s="488"/>
      <c r="AW408" s="488"/>
      <c r="AX408" s="488"/>
      <c r="AY408" s="488"/>
      <c r="AZ408" s="488"/>
      <c r="BA408" s="488"/>
      <c r="BB408" s="488"/>
      <c r="BC408" s="488"/>
      <c r="BD408" s="488"/>
      <c r="BE408" s="488"/>
      <c r="BF408" s="488"/>
      <c r="BG408" s="488"/>
    </row>
    <row r="409" spans="1:59" ht="30">
      <c r="A409" s="405">
        <f t="shared" si="68"/>
        <v>392</v>
      </c>
      <c r="B409" s="498"/>
      <c r="C409" s="498"/>
      <c r="D409" s="407"/>
      <c r="E409" s="407"/>
      <c r="F409" s="500" t="s">
        <v>637</v>
      </c>
      <c r="G409" s="417" t="s">
        <v>294</v>
      </c>
      <c r="H409" s="418">
        <v>1</v>
      </c>
      <c r="I409" s="418">
        <f>'СМР Приняты СК П7'!I409</f>
        <v>1.3520000000000001</v>
      </c>
      <c r="J409" s="418" t="s">
        <v>641</v>
      </c>
      <c r="K409" s="418" t="s">
        <v>482</v>
      </c>
      <c r="L409" s="418">
        <v>1</v>
      </c>
      <c r="M409" s="410"/>
      <c r="N409" s="410"/>
      <c r="O409" s="410"/>
      <c r="P409" s="410"/>
      <c r="Q409" s="410"/>
      <c r="R409" s="410"/>
      <c r="S409" s="410"/>
      <c r="T409" s="410"/>
      <c r="U409" s="410"/>
      <c r="V409" s="410"/>
      <c r="W409" s="410"/>
      <c r="X409" s="410"/>
      <c r="Y409" s="410"/>
      <c r="Z409" s="411">
        <f t="shared" si="72"/>
        <v>0</v>
      </c>
      <c r="AA409" s="412"/>
      <c r="AB409" s="413">
        <f t="shared" si="67"/>
        <v>0</v>
      </c>
      <c r="AC409" s="414"/>
      <c r="AD409" s="706">
        <f t="shared" si="69"/>
        <v>0</v>
      </c>
      <c r="AE409" s="474">
        <f t="shared" si="70"/>
        <v>0</v>
      </c>
      <c r="AF409" s="475">
        <f t="shared" si="71"/>
        <v>0</v>
      </c>
      <c r="AG409" s="487"/>
      <c r="AH409" s="488"/>
      <c r="AI409" s="488"/>
      <c r="AJ409" s="488"/>
      <c r="AK409" s="488"/>
      <c r="AL409" s="488"/>
      <c r="AM409" s="488"/>
      <c r="AN409" s="488"/>
      <c r="AO409" s="488"/>
      <c r="AP409" s="488"/>
      <c r="AQ409" s="488"/>
      <c r="AR409" s="488"/>
      <c r="AS409" s="488"/>
      <c r="AT409" s="488"/>
      <c r="AU409" s="488"/>
      <c r="AV409" s="488"/>
      <c r="AW409" s="488"/>
      <c r="AX409" s="488"/>
      <c r="AY409" s="488"/>
      <c r="AZ409" s="488"/>
      <c r="BA409" s="488"/>
      <c r="BB409" s="488"/>
      <c r="BC409" s="488"/>
      <c r="BD409" s="488"/>
      <c r="BE409" s="488"/>
      <c r="BF409" s="488"/>
      <c r="BG409" s="488"/>
    </row>
    <row r="410" spans="1:59">
      <c r="A410" s="405">
        <f t="shared" si="68"/>
        <v>393</v>
      </c>
      <c r="B410" s="498"/>
      <c r="C410" s="498"/>
      <c r="D410" s="407"/>
      <c r="E410" s="407"/>
      <c r="F410" s="499" t="s">
        <v>638</v>
      </c>
      <c r="G410" s="409" t="s">
        <v>294</v>
      </c>
      <c r="H410" s="623">
        <v>1</v>
      </c>
      <c r="I410" s="410">
        <f>'СМР Приняты СК П7'!I410</f>
        <v>1.3520000000000001</v>
      </c>
      <c r="J410" s="418" t="s">
        <v>642</v>
      </c>
      <c r="K410" s="418" t="s">
        <v>482</v>
      </c>
      <c r="L410" s="418">
        <v>1</v>
      </c>
      <c r="M410" s="410"/>
      <c r="N410" s="410"/>
      <c r="O410" s="410"/>
      <c r="P410" s="410"/>
      <c r="Q410" s="410"/>
      <c r="R410" s="410"/>
      <c r="S410" s="410"/>
      <c r="T410" s="410"/>
      <c r="U410" s="410"/>
      <c r="V410" s="410"/>
      <c r="W410" s="410"/>
      <c r="X410" s="410"/>
      <c r="Y410" s="410"/>
      <c r="Z410" s="411">
        <f t="shared" si="72"/>
        <v>0</v>
      </c>
      <c r="AA410" s="412">
        <f t="shared" si="58"/>
        <v>1</v>
      </c>
      <c r="AB410" s="413">
        <f t="shared" si="67"/>
        <v>0</v>
      </c>
      <c r="AC410" s="414"/>
      <c r="AD410" s="706">
        <f t="shared" si="69"/>
        <v>0</v>
      </c>
      <c r="AE410" s="474">
        <f t="shared" si="70"/>
        <v>0</v>
      </c>
      <c r="AF410" s="475">
        <f t="shared" si="71"/>
        <v>0</v>
      </c>
      <c r="AG410" s="487"/>
      <c r="AH410" s="488"/>
      <c r="AI410" s="488"/>
      <c r="AJ410" s="488"/>
      <c r="AK410" s="488"/>
      <c r="AL410" s="488"/>
      <c r="AM410" s="488"/>
      <c r="AN410" s="488"/>
      <c r="AO410" s="488"/>
      <c r="AP410" s="488"/>
      <c r="AQ410" s="488"/>
      <c r="AR410" s="488"/>
      <c r="AS410" s="488"/>
      <c r="AT410" s="488"/>
      <c r="AU410" s="488"/>
      <c r="AV410" s="488"/>
      <c r="AW410" s="488"/>
      <c r="AX410" s="488"/>
      <c r="AY410" s="488"/>
      <c r="AZ410" s="488"/>
      <c r="BA410" s="488"/>
      <c r="BB410" s="488"/>
      <c r="BC410" s="488"/>
      <c r="BD410" s="488"/>
      <c r="BE410" s="488"/>
      <c r="BF410" s="488"/>
      <c r="BG410" s="488"/>
    </row>
    <row r="411" spans="1:59" ht="45">
      <c r="A411" s="405">
        <f t="shared" si="68"/>
        <v>394</v>
      </c>
      <c r="B411" s="498" t="s">
        <v>205</v>
      </c>
      <c r="C411" s="498" t="s">
        <v>1050</v>
      </c>
      <c r="D411" s="407" t="s">
        <v>291</v>
      </c>
      <c r="E411" s="407">
        <f>32+6</f>
        <v>38</v>
      </c>
      <c r="F411" s="499" t="s">
        <v>206</v>
      </c>
      <c r="G411" s="409" t="s">
        <v>291</v>
      </c>
      <c r="H411" s="410">
        <v>38</v>
      </c>
      <c r="I411" s="410">
        <f>'СМР Приняты СК П7'!I411</f>
        <v>0.16900000000000001</v>
      </c>
      <c r="J411" s="418" t="s">
        <v>874</v>
      </c>
      <c r="K411" s="418" t="s">
        <v>291</v>
      </c>
      <c r="L411" s="418">
        <v>1</v>
      </c>
      <c r="M411" s="410"/>
      <c r="N411" s="410"/>
      <c r="O411" s="410"/>
      <c r="P411" s="410"/>
      <c r="Q411" s="410"/>
      <c r="R411" s="410"/>
      <c r="S411" s="410"/>
      <c r="T411" s="410"/>
      <c r="U411" s="410"/>
      <c r="V411" s="410"/>
      <c r="W411" s="410"/>
      <c r="X411" s="410"/>
      <c r="Y411" s="410"/>
      <c r="Z411" s="411">
        <f t="shared" si="72"/>
        <v>0</v>
      </c>
      <c r="AA411" s="412">
        <f t="shared" si="58"/>
        <v>38</v>
      </c>
      <c r="AB411" s="413">
        <f t="shared" si="67"/>
        <v>38</v>
      </c>
      <c r="AC411" s="414"/>
      <c r="AD411" s="706">
        <f t="shared" si="69"/>
        <v>0</v>
      </c>
      <c r="AE411" s="474">
        <f t="shared" si="70"/>
        <v>0</v>
      </c>
      <c r="AF411" s="475">
        <f t="shared" si="71"/>
        <v>0</v>
      </c>
      <c r="AG411" s="487"/>
      <c r="AH411" s="488"/>
      <c r="AI411" s="488"/>
      <c r="AJ411" s="488"/>
      <c r="AK411" s="488"/>
      <c r="AL411" s="488"/>
      <c r="AM411" s="488"/>
      <c r="AN411" s="488"/>
      <c r="AO411" s="488"/>
      <c r="AP411" s="488"/>
      <c r="AQ411" s="488"/>
      <c r="AR411" s="488"/>
      <c r="AS411" s="488"/>
      <c r="AT411" s="488"/>
      <c r="AU411" s="488"/>
      <c r="AV411" s="488"/>
      <c r="AW411" s="488"/>
      <c r="AX411" s="488"/>
      <c r="AY411" s="488"/>
      <c r="AZ411" s="488"/>
      <c r="BA411" s="488"/>
      <c r="BB411" s="488"/>
      <c r="BC411" s="488"/>
      <c r="BD411" s="488"/>
      <c r="BE411" s="488"/>
      <c r="BF411" s="488"/>
      <c r="BG411" s="488"/>
    </row>
    <row r="412" spans="1:59" ht="45">
      <c r="A412" s="405">
        <f t="shared" si="68"/>
        <v>395</v>
      </c>
      <c r="B412" s="498" t="s">
        <v>207</v>
      </c>
      <c r="C412" s="498" t="s">
        <v>208</v>
      </c>
      <c r="D412" s="407" t="s">
        <v>291</v>
      </c>
      <c r="E412" s="407">
        <v>15</v>
      </c>
      <c r="F412" s="499" t="s">
        <v>208</v>
      </c>
      <c r="G412" s="409" t="s">
        <v>291</v>
      </c>
      <c r="H412" s="410">
        <v>15</v>
      </c>
      <c r="I412" s="410">
        <f>'СМР Приняты СК П7'!I412</f>
        <v>0.17599999999999999</v>
      </c>
      <c r="J412" s="418" t="s">
        <v>875</v>
      </c>
      <c r="K412" s="418" t="s">
        <v>291</v>
      </c>
      <c r="L412" s="418">
        <v>38</v>
      </c>
      <c r="M412" s="410"/>
      <c r="N412" s="410"/>
      <c r="O412" s="410"/>
      <c r="P412" s="410"/>
      <c r="Q412" s="410"/>
      <c r="R412" s="410"/>
      <c r="S412" s="410"/>
      <c r="T412" s="410"/>
      <c r="U412" s="410"/>
      <c r="V412" s="410"/>
      <c r="W412" s="410"/>
      <c r="X412" s="410"/>
      <c r="Y412" s="410"/>
      <c r="Z412" s="411">
        <f t="shared" si="72"/>
        <v>0</v>
      </c>
      <c r="AA412" s="412">
        <f t="shared" si="58"/>
        <v>15</v>
      </c>
      <c r="AB412" s="413">
        <f t="shared" si="67"/>
        <v>15</v>
      </c>
      <c r="AC412" s="414"/>
      <c r="AD412" s="706">
        <f t="shared" si="69"/>
        <v>0</v>
      </c>
      <c r="AE412" s="474">
        <f t="shared" si="70"/>
        <v>0</v>
      </c>
      <c r="AF412" s="475">
        <f t="shared" si="71"/>
        <v>0</v>
      </c>
      <c r="AG412" s="487"/>
      <c r="AH412" s="488"/>
      <c r="AI412" s="488"/>
      <c r="AJ412" s="488"/>
      <c r="AK412" s="488"/>
      <c r="AL412" s="488"/>
      <c r="AM412" s="488"/>
      <c r="AN412" s="488"/>
      <c r="AO412" s="488"/>
      <c r="AP412" s="488"/>
      <c r="AQ412" s="488"/>
      <c r="AR412" s="488"/>
      <c r="AS412" s="488"/>
      <c r="AT412" s="488"/>
      <c r="AU412" s="488"/>
      <c r="AV412" s="488"/>
      <c r="AW412" s="488"/>
      <c r="AX412" s="488"/>
      <c r="AY412" s="488"/>
      <c r="AZ412" s="488"/>
      <c r="BA412" s="488"/>
      <c r="BB412" s="488"/>
      <c r="BC412" s="488"/>
      <c r="BD412" s="488"/>
      <c r="BE412" s="488"/>
      <c r="BF412" s="488"/>
      <c r="BG412" s="488"/>
    </row>
    <row r="413" spans="1:59" ht="45">
      <c r="A413" s="405">
        <f t="shared" si="68"/>
        <v>396</v>
      </c>
      <c r="B413" s="498" t="s">
        <v>182</v>
      </c>
      <c r="C413" s="498" t="s">
        <v>183</v>
      </c>
      <c r="D413" s="407" t="s">
        <v>291</v>
      </c>
      <c r="E413" s="407">
        <v>6</v>
      </c>
      <c r="F413" s="499" t="s">
        <v>183</v>
      </c>
      <c r="G413" s="409" t="s">
        <v>291</v>
      </c>
      <c r="H413" s="410">
        <v>6</v>
      </c>
      <c r="I413" s="410">
        <f>'СМР Приняты СК П7'!I413</f>
        <v>0.16900000000000001</v>
      </c>
      <c r="J413" s="418" t="s">
        <v>876</v>
      </c>
      <c r="K413" s="418" t="s">
        <v>291</v>
      </c>
      <c r="L413" s="418">
        <v>15</v>
      </c>
      <c r="M413" s="410"/>
      <c r="N413" s="410"/>
      <c r="O413" s="410"/>
      <c r="P413" s="410"/>
      <c r="Q413" s="410"/>
      <c r="R413" s="410"/>
      <c r="S413" s="410"/>
      <c r="T413" s="410"/>
      <c r="U413" s="410"/>
      <c r="V413" s="410"/>
      <c r="W413" s="410"/>
      <c r="X413" s="410"/>
      <c r="Y413" s="410"/>
      <c r="Z413" s="411">
        <f t="shared" si="72"/>
        <v>0</v>
      </c>
      <c r="AA413" s="412">
        <f t="shared" si="58"/>
        <v>6</v>
      </c>
      <c r="AB413" s="413">
        <f t="shared" si="67"/>
        <v>6</v>
      </c>
      <c r="AC413" s="414"/>
      <c r="AD413" s="706">
        <f t="shared" si="69"/>
        <v>0</v>
      </c>
      <c r="AE413" s="474">
        <f t="shared" si="70"/>
        <v>0</v>
      </c>
      <c r="AF413" s="475">
        <f t="shared" si="71"/>
        <v>0</v>
      </c>
      <c r="AG413" s="487"/>
      <c r="AH413" s="488"/>
      <c r="AI413" s="488"/>
      <c r="AJ413" s="488"/>
      <c r="AK413" s="488"/>
      <c r="AL413" s="488"/>
      <c r="AM413" s="488"/>
      <c r="AN413" s="488"/>
      <c r="AO413" s="488"/>
      <c r="AP413" s="488"/>
      <c r="AQ413" s="488"/>
      <c r="AR413" s="488"/>
      <c r="AS413" s="488"/>
      <c r="AT413" s="488"/>
      <c r="AU413" s="488"/>
      <c r="AV413" s="488"/>
      <c r="AW413" s="488"/>
      <c r="AX413" s="488"/>
      <c r="AY413" s="488"/>
      <c r="AZ413" s="488"/>
      <c r="BA413" s="488"/>
      <c r="BB413" s="488"/>
      <c r="BC413" s="488"/>
      <c r="BD413" s="488"/>
      <c r="BE413" s="488"/>
      <c r="BF413" s="488"/>
      <c r="BG413" s="488"/>
    </row>
    <row r="414" spans="1:59">
      <c r="A414" s="405">
        <f t="shared" si="68"/>
        <v>397</v>
      </c>
      <c r="B414" s="498" t="s">
        <v>158</v>
      </c>
      <c r="C414" s="498" t="s">
        <v>159</v>
      </c>
      <c r="D414" s="407" t="s">
        <v>291</v>
      </c>
      <c r="E414" s="407">
        <v>38</v>
      </c>
      <c r="F414" s="499" t="s">
        <v>159</v>
      </c>
      <c r="G414" s="409" t="s">
        <v>291</v>
      </c>
      <c r="H414" s="410">
        <v>38</v>
      </c>
      <c r="I414" s="410">
        <f>'СМР Приняты СК П7'!I414</f>
        <v>0.63</v>
      </c>
      <c r="J414" s="418" t="s">
        <v>877</v>
      </c>
      <c r="K414" s="418" t="s">
        <v>291</v>
      </c>
      <c r="L414" s="418">
        <v>6</v>
      </c>
      <c r="M414" s="410"/>
      <c r="N414" s="410"/>
      <c r="O414" s="410"/>
      <c r="P414" s="410"/>
      <c r="Q414" s="410"/>
      <c r="R414" s="410"/>
      <c r="S414" s="410"/>
      <c r="T414" s="410"/>
      <c r="U414" s="410"/>
      <c r="V414" s="410"/>
      <c r="W414" s="410"/>
      <c r="X414" s="410"/>
      <c r="Y414" s="410"/>
      <c r="Z414" s="411">
        <f t="shared" si="72"/>
        <v>0</v>
      </c>
      <c r="AA414" s="412">
        <f t="shared" si="58"/>
        <v>38</v>
      </c>
      <c r="AB414" s="413">
        <f t="shared" si="67"/>
        <v>38</v>
      </c>
      <c r="AC414" s="414"/>
      <c r="AD414" s="706">
        <f t="shared" si="69"/>
        <v>0</v>
      </c>
      <c r="AE414" s="474">
        <f t="shared" si="70"/>
        <v>0</v>
      </c>
      <c r="AF414" s="475">
        <f t="shared" si="71"/>
        <v>0</v>
      </c>
      <c r="AG414" s="487"/>
      <c r="AH414" s="488"/>
      <c r="AI414" s="488"/>
      <c r="AJ414" s="488"/>
      <c r="AK414" s="488"/>
      <c r="AL414" s="488"/>
      <c r="AM414" s="488"/>
      <c r="AN414" s="488"/>
      <c r="AO414" s="488"/>
      <c r="AP414" s="488"/>
      <c r="AQ414" s="488"/>
      <c r="AR414" s="488"/>
      <c r="AS414" s="488"/>
      <c r="AT414" s="488"/>
      <c r="AU414" s="488"/>
      <c r="AV414" s="488"/>
      <c r="AW414" s="488"/>
      <c r="AX414" s="488"/>
      <c r="AY414" s="488"/>
      <c r="AZ414" s="488"/>
      <c r="BA414" s="488"/>
      <c r="BB414" s="488"/>
      <c r="BC414" s="488"/>
      <c r="BD414" s="488"/>
      <c r="BE414" s="488"/>
      <c r="BF414" s="488"/>
      <c r="BG414" s="488"/>
    </row>
    <row r="415" spans="1:59">
      <c r="A415" s="405">
        <f t="shared" si="68"/>
        <v>398</v>
      </c>
      <c r="B415" s="498" t="s">
        <v>158</v>
      </c>
      <c r="C415" s="498" t="s">
        <v>159</v>
      </c>
      <c r="D415" s="407" t="s">
        <v>291</v>
      </c>
      <c r="E415" s="407">
        <v>21</v>
      </c>
      <c r="F415" s="499" t="s">
        <v>159</v>
      </c>
      <c r="G415" s="409" t="s">
        <v>291</v>
      </c>
      <c r="H415" s="410">
        <v>21</v>
      </c>
      <c r="I415" s="410">
        <f>'СМР Приняты СК П7'!I415</f>
        <v>0.63</v>
      </c>
      <c r="J415" s="418" t="s">
        <v>827</v>
      </c>
      <c r="K415" s="418" t="s">
        <v>291</v>
      </c>
      <c r="L415" s="418">
        <v>38</v>
      </c>
      <c r="M415" s="410"/>
      <c r="N415" s="410"/>
      <c r="O415" s="410"/>
      <c r="P415" s="410"/>
      <c r="Q415" s="410"/>
      <c r="R415" s="410"/>
      <c r="S415" s="410"/>
      <c r="T415" s="410"/>
      <c r="U415" s="410"/>
      <c r="V415" s="410"/>
      <c r="W415" s="410"/>
      <c r="X415" s="410"/>
      <c r="Y415" s="410"/>
      <c r="Z415" s="411">
        <f t="shared" si="72"/>
        <v>0</v>
      </c>
      <c r="AA415" s="412">
        <f t="shared" si="58"/>
        <v>21</v>
      </c>
      <c r="AB415" s="413">
        <f t="shared" si="67"/>
        <v>21</v>
      </c>
      <c r="AC415" s="414"/>
      <c r="AD415" s="706">
        <f t="shared" si="69"/>
        <v>0</v>
      </c>
      <c r="AE415" s="474">
        <f t="shared" si="70"/>
        <v>0</v>
      </c>
      <c r="AF415" s="475">
        <f t="shared" si="71"/>
        <v>0</v>
      </c>
      <c r="AG415" s="487"/>
      <c r="AH415" s="488"/>
      <c r="AI415" s="488"/>
      <c r="AJ415" s="488"/>
      <c r="AK415" s="488"/>
      <c r="AL415" s="488"/>
      <c r="AM415" s="488"/>
      <c r="AN415" s="488"/>
      <c r="AO415" s="488"/>
      <c r="AP415" s="488"/>
      <c r="AQ415" s="488"/>
      <c r="AR415" s="488"/>
      <c r="AS415" s="488"/>
      <c r="AT415" s="488"/>
      <c r="AU415" s="488"/>
      <c r="AV415" s="488"/>
      <c r="AW415" s="488"/>
      <c r="AX415" s="488"/>
      <c r="AY415" s="488"/>
      <c r="AZ415" s="488"/>
      <c r="BA415" s="488"/>
      <c r="BB415" s="488"/>
      <c r="BC415" s="488"/>
      <c r="BD415" s="488"/>
      <c r="BE415" s="488"/>
      <c r="BF415" s="488"/>
      <c r="BG415" s="488"/>
    </row>
    <row r="416" spans="1:59" ht="30">
      <c r="A416" s="405">
        <f t="shared" si="68"/>
        <v>399</v>
      </c>
      <c r="B416" s="498" t="s">
        <v>209</v>
      </c>
      <c r="C416" s="498" t="s">
        <v>210</v>
      </c>
      <c r="D416" s="407" t="s">
        <v>291</v>
      </c>
      <c r="E416" s="407">
        <v>35</v>
      </c>
      <c r="F416" s="499" t="s">
        <v>210</v>
      </c>
      <c r="G416" s="409" t="s">
        <v>291</v>
      </c>
      <c r="H416" s="410">
        <v>35</v>
      </c>
      <c r="I416" s="410">
        <f>'СМР Приняты СК П7'!I416</f>
        <v>0.109</v>
      </c>
      <c r="J416" s="418" t="s">
        <v>643</v>
      </c>
      <c r="K416" s="418" t="s">
        <v>291</v>
      </c>
      <c r="L416" s="418">
        <v>14</v>
      </c>
      <c r="M416" s="410"/>
      <c r="N416" s="410"/>
      <c r="O416" s="410"/>
      <c r="P416" s="410"/>
      <c r="Q416" s="410"/>
      <c r="R416" s="410"/>
      <c r="S416" s="410"/>
      <c r="T416" s="410"/>
      <c r="U416" s="410"/>
      <c r="V416" s="410"/>
      <c r="W416" s="410"/>
      <c r="X416" s="410"/>
      <c r="Y416" s="410"/>
      <c r="Z416" s="411">
        <f t="shared" si="72"/>
        <v>0</v>
      </c>
      <c r="AA416" s="412">
        <f t="shared" si="58"/>
        <v>35</v>
      </c>
      <c r="AB416" s="413">
        <f t="shared" si="67"/>
        <v>35</v>
      </c>
      <c r="AC416" s="414"/>
      <c r="AD416" s="706">
        <f t="shared" si="69"/>
        <v>0</v>
      </c>
      <c r="AE416" s="474">
        <f t="shared" si="70"/>
        <v>0</v>
      </c>
      <c r="AF416" s="475">
        <f t="shared" si="71"/>
        <v>0</v>
      </c>
      <c r="AG416" s="487"/>
      <c r="AH416" s="488"/>
      <c r="AI416" s="488"/>
      <c r="AJ416" s="488"/>
      <c r="AK416" s="488"/>
      <c r="AL416" s="488"/>
      <c r="AM416" s="488"/>
      <c r="AN416" s="488"/>
      <c r="AO416" s="488"/>
      <c r="AP416" s="488"/>
      <c r="AQ416" s="488"/>
      <c r="AR416" s="488"/>
      <c r="AS416" s="488"/>
      <c r="AT416" s="488"/>
      <c r="AU416" s="488"/>
      <c r="AV416" s="488"/>
      <c r="AW416" s="488"/>
      <c r="AX416" s="488"/>
      <c r="AY416" s="488"/>
      <c r="AZ416" s="488"/>
      <c r="BA416" s="488"/>
      <c r="BB416" s="488"/>
      <c r="BC416" s="488"/>
      <c r="BD416" s="488"/>
      <c r="BE416" s="488"/>
      <c r="BF416" s="488"/>
      <c r="BG416" s="488"/>
    </row>
    <row r="417" spans="1:59" ht="30">
      <c r="A417" s="405">
        <f t="shared" si="68"/>
        <v>400</v>
      </c>
      <c r="B417" s="498" t="s">
        <v>211</v>
      </c>
      <c r="C417" s="498" t="s">
        <v>212</v>
      </c>
      <c r="D417" s="407" t="s">
        <v>294</v>
      </c>
      <c r="E417" s="407">
        <v>2</v>
      </c>
      <c r="F417" s="499" t="s">
        <v>212</v>
      </c>
      <c r="G417" s="409" t="s">
        <v>291</v>
      </c>
      <c r="H417" s="410">
        <v>3</v>
      </c>
      <c r="I417" s="410">
        <f>'СМР Приняты СК П7'!I417</f>
        <v>0.13500000000000001</v>
      </c>
      <c r="J417" s="418" t="s">
        <v>878</v>
      </c>
      <c r="K417" s="418" t="s">
        <v>291</v>
      </c>
      <c r="L417" s="418">
        <v>35</v>
      </c>
      <c r="M417" s="410"/>
      <c r="N417" s="410"/>
      <c r="O417" s="410"/>
      <c r="P417" s="410"/>
      <c r="Q417" s="410"/>
      <c r="R417" s="410"/>
      <c r="S417" s="410"/>
      <c r="T417" s="410"/>
      <c r="U417" s="410"/>
      <c r="V417" s="410"/>
      <c r="W417" s="410"/>
      <c r="X417" s="410"/>
      <c r="Y417" s="410"/>
      <c r="Z417" s="411">
        <f t="shared" si="72"/>
        <v>0</v>
      </c>
      <c r="AA417" s="412">
        <f t="shared" si="58"/>
        <v>3</v>
      </c>
      <c r="AB417" s="413">
        <f t="shared" si="67"/>
        <v>2</v>
      </c>
      <c r="AC417" s="414"/>
      <c r="AD417" s="706">
        <f t="shared" si="69"/>
        <v>0</v>
      </c>
      <c r="AE417" s="474">
        <f t="shared" si="70"/>
        <v>0</v>
      </c>
      <c r="AF417" s="475">
        <f t="shared" si="71"/>
        <v>0</v>
      </c>
      <c r="AG417" s="487"/>
      <c r="AH417" s="488"/>
      <c r="AI417" s="488"/>
      <c r="AJ417" s="488"/>
      <c r="AK417" s="488"/>
      <c r="AL417" s="488"/>
      <c r="AM417" s="488"/>
      <c r="AN417" s="488"/>
      <c r="AO417" s="488"/>
      <c r="AP417" s="488"/>
      <c r="AQ417" s="488"/>
      <c r="AR417" s="488"/>
      <c r="AS417" s="488"/>
      <c r="AT417" s="488"/>
      <c r="AU417" s="488"/>
      <c r="AV417" s="488"/>
      <c r="AW417" s="488"/>
      <c r="AX417" s="488"/>
      <c r="AY417" s="488"/>
      <c r="AZ417" s="488"/>
      <c r="BA417" s="488"/>
      <c r="BB417" s="488"/>
      <c r="BC417" s="488"/>
      <c r="BD417" s="488"/>
      <c r="BE417" s="488"/>
      <c r="BF417" s="488"/>
      <c r="BG417" s="488"/>
    </row>
    <row r="418" spans="1:59" s="759" customFormat="1">
      <c r="A418" s="405"/>
      <c r="B418" s="498"/>
      <c r="C418" s="498"/>
      <c r="D418" s="407"/>
      <c r="E418" s="407"/>
      <c r="F418" s="745" t="s">
        <v>1191</v>
      </c>
      <c r="G418" s="409"/>
      <c r="H418" s="410"/>
      <c r="I418" s="410"/>
      <c r="J418" s="418"/>
      <c r="K418" s="418"/>
      <c r="L418" s="418">
        <v>3</v>
      </c>
      <c r="M418" s="410"/>
      <c r="N418" s="410"/>
      <c r="O418" s="410"/>
      <c r="P418" s="410"/>
      <c r="Q418" s="410"/>
      <c r="R418" s="410"/>
      <c r="S418" s="410"/>
      <c r="T418" s="410"/>
      <c r="U418" s="410"/>
      <c r="V418" s="410"/>
      <c r="W418" s="410"/>
      <c r="X418" s="410"/>
      <c r="Y418" s="410"/>
      <c r="Z418" s="411"/>
      <c r="AA418" s="412"/>
      <c r="AB418" s="413"/>
      <c r="AC418" s="414"/>
      <c r="AD418" s="706"/>
      <c r="AE418" s="474"/>
      <c r="AF418" s="475"/>
      <c r="AG418" s="487"/>
      <c r="AH418" s="488"/>
      <c r="AI418" s="488"/>
      <c r="AJ418" s="488"/>
      <c r="AK418" s="488"/>
      <c r="AL418" s="488"/>
      <c r="AM418" s="488"/>
      <c r="AN418" s="488"/>
      <c r="AO418" s="488"/>
      <c r="AP418" s="488"/>
      <c r="AQ418" s="488"/>
      <c r="AR418" s="488"/>
      <c r="AS418" s="488"/>
      <c r="AT418" s="488"/>
      <c r="AU418" s="488"/>
      <c r="AV418" s="488"/>
      <c r="AW418" s="488"/>
      <c r="AX418" s="488"/>
      <c r="AY418" s="488"/>
      <c r="AZ418" s="488"/>
      <c r="BA418" s="488"/>
      <c r="BB418" s="488"/>
      <c r="BC418" s="488"/>
      <c r="BD418" s="488"/>
      <c r="BE418" s="488"/>
      <c r="BF418" s="488"/>
      <c r="BG418" s="488"/>
    </row>
    <row r="419" spans="1:59" s="65" customFormat="1">
      <c r="A419" s="397">
        <f>A417+1</f>
        <v>401</v>
      </c>
      <c r="B419" s="501"/>
      <c r="C419" s="502" t="s">
        <v>213</v>
      </c>
      <c r="D419" s="423"/>
      <c r="E419" s="423"/>
      <c r="F419" s="503" t="s">
        <v>213</v>
      </c>
      <c r="G419" s="424"/>
      <c r="H419" s="425"/>
      <c r="I419" s="425"/>
      <c r="J419" s="425"/>
      <c r="K419" s="425"/>
      <c r="L419" s="425"/>
      <c r="M419" s="425"/>
      <c r="N419" s="425"/>
      <c r="O419" s="425"/>
      <c r="P419" s="425"/>
      <c r="Q419" s="425"/>
      <c r="R419" s="425"/>
      <c r="S419" s="425"/>
      <c r="T419" s="425"/>
      <c r="U419" s="425"/>
      <c r="V419" s="425"/>
      <c r="W419" s="425"/>
      <c r="X419" s="425"/>
      <c r="Y419" s="425"/>
      <c r="Z419" s="426"/>
      <c r="AA419" s="427"/>
      <c r="AB419" s="424"/>
      <c r="AC419" s="428"/>
      <c r="AD419" s="708"/>
      <c r="AE419" s="476"/>
      <c r="AF419" s="477"/>
      <c r="AG419" s="485"/>
      <c r="AH419" s="486"/>
      <c r="AI419" s="486"/>
      <c r="AJ419" s="486"/>
      <c r="AK419" s="486"/>
      <c r="AL419" s="486"/>
      <c r="AM419" s="486"/>
      <c r="AN419" s="486"/>
      <c r="AO419" s="486"/>
      <c r="AP419" s="486"/>
      <c r="AQ419" s="486"/>
      <c r="AR419" s="486"/>
      <c r="AS419" s="486"/>
      <c r="AT419" s="486"/>
      <c r="AU419" s="486"/>
      <c r="AV419" s="486"/>
      <c r="AW419" s="486"/>
      <c r="AX419" s="486"/>
      <c r="AY419" s="486"/>
      <c r="AZ419" s="486"/>
      <c r="BA419" s="486"/>
      <c r="BB419" s="486"/>
      <c r="BC419" s="486"/>
      <c r="BD419" s="486"/>
      <c r="BE419" s="486"/>
      <c r="BF419" s="486"/>
      <c r="BG419" s="486"/>
    </row>
    <row r="420" spans="1:59" ht="45" collapsed="1">
      <c r="A420" s="405">
        <f t="shared" si="68"/>
        <v>402</v>
      </c>
      <c r="B420" s="497" t="s">
        <v>214</v>
      </c>
      <c r="C420" s="498" t="s">
        <v>215</v>
      </c>
      <c r="D420" s="407" t="s">
        <v>294</v>
      </c>
      <c r="E420" s="407">
        <v>2</v>
      </c>
      <c r="F420" s="499" t="s">
        <v>215</v>
      </c>
      <c r="G420" s="409" t="s">
        <v>294</v>
      </c>
      <c r="H420" s="410">
        <v>2</v>
      </c>
      <c r="I420" s="410">
        <f>'СМР Приняты СК П7'!I420</f>
        <v>4.5250000000000004</v>
      </c>
      <c r="J420" s="418" t="s">
        <v>879</v>
      </c>
      <c r="K420" s="418" t="s">
        <v>294</v>
      </c>
      <c r="L420" s="418"/>
      <c r="M420" s="410"/>
      <c r="N420" s="410"/>
      <c r="O420" s="410"/>
      <c r="P420" s="410"/>
      <c r="Q420" s="410"/>
      <c r="R420" s="410"/>
      <c r="S420" s="410"/>
      <c r="T420" s="410"/>
      <c r="U420" s="410"/>
      <c r="V420" s="410"/>
      <c r="W420" s="410"/>
      <c r="X420" s="410"/>
      <c r="Y420" s="410"/>
      <c r="Z420" s="411">
        <f t="shared" si="72"/>
        <v>0</v>
      </c>
      <c r="AA420" s="412">
        <f t="shared" si="58"/>
        <v>2</v>
      </c>
      <c r="AB420" s="413">
        <f t="shared" ref="AB420:AB473" si="73">E420-Z420</f>
        <v>2</v>
      </c>
      <c r="AC420" s="414"/>
      <c r="AD420" s="706">
        <f t="shared" si="69"/>
        <v>0</v>
      </c>
      <c r="AE420" s="474">
        <f t="shared" si="70"/>
        <v>0</v>
      </c>
      <c r="AF420" s="475">
        <f t="shared" si="71"/>
        <v>0</v>
      </c>
      <c r="AG420" s="487"/>
      <c r="AH420" s="488"/>
      <c r="AI420" s="488"/>
      <c r="AJ420" s="488"/>
      <c r="AK420" s="488"/>
      <c r="AL420" s="488"/>
      <c r="AM420" s="488"/>
      <c r="AN420" s="488"/>
      <c r="AO420" s="488"/>
      <c r="AP420" s="488"/>
      <c r="AQ420" s="488"/>
      <c r="AR420" s="488"/>
      <c r="AS420" s="488"/>
      <c r="AT420" s="488"/>
      <c r="AU420" s="488"/>
      <c r="AV420" s="488"/>
      <c r="AW420" s="488"/>
      <c r="AX420" s="488"/>
      <c r="AY420" s="488"/>
      <c r="AZ420" s="488"/>
      <c r="BA420" s="488"/>
      <c r="BB420" s="488"/>
      <c r="BC420" s="488"/>
      <c r="BD420" s="488"/>
      <c r="BE420" s="488"/>
      <c r="BF420" s="488"/>
      <c r="BG420" s="488"/>
    </row>
    <row r="421" spans="1:59" s="188" customFormat="1" hidden="1" outlineLevel="1">
      <c r="A421" s="433">
        <f t="shared" si="68"/>
        <v>403</v>
      </c>
      <c r="B421" s="497"/>
      <c r="C421" s="498"/>
      <c r="D421" s="407"/>
      <c r="E421" s="407"/>
      <c r="F421" s="500"/>
      <c r="G421" s="417"/>
      <c r="H421" s="418"/>
      <c r="I421" s="418">
        <f>'СМР Приняты СК П7'!I421</f>
        <v>0</v>
      </c>
      <c r="J421" s="418" t="s">
        <v>880</v>
      </c>
      <c r="K421" s="418" t="s">
        <v>294</v>
      </c>
      <c r="L421" s="418">
        <v>1</v>
      </c>
      <c r="M421" s="418"/>
      <c r="N421" s="418"/>
      <c r="O421" s="418"/>
      <c r="P421" s="418"/>
      <c r="Q421" s="418"/>
      <c r="R421" s="418"/>
      <c r="S421" s="418"/>
      <c r="T421" s="418"/>
      <c r="U421" s="418"/>
      <c r="V421" s="418"/>
      <c r="W421" s="418"/>
      <c r="X421" s="418"/>
      <c r="Y421" s="418"/>
      <c r="Z421" s="419">
        <f t="shared" si="72"/>
        <v>0</v>
      </c>
      <c r="AA421" s="420"/>
      <c r="AB421" s="413">
        <f t="shared" si="73"/>
        <v>0</v>
      </c>
      <c r="AC421" s="421"/>
      <c r="AD421" s="707">
        <f t="shared" si="69"/>
        <v>0</v>
      </c>
      <c r="AE421" s="474">
        <f t="shared" si="70"/>
        <v>0</v>
      </c>
      <c r="AF421" s="478">
        <f t="shared" si="71"/>
        <v>0</v>
      </c>
      <c r="AG421" s="489"/>
      <c r="AH421" s="490"/>
      <c r="AI421" s="490"/>
      <c r="AJ421" s="490"/>
      <c r="AK421" s="490"/>
      <c r="AL421" s="490"/>
      <c r="AM421" s="490"/>
      <c r="AN421" s="490"/>
      <c r="AO421" s="490"/>
      <c r="AP421" s="490"/>
      <c r="AQ421" s="490"/>
      <c r="AR421" s="490"/>
      <c r="AS421" s="490"/>
      <c r="AT421" s="490"/>
      <c r="AU421" s="490"/>
      <c r="AV421" s="490"/>
      <c r="AW421" s="490"/>
      <c r="AX421" s="490"/>
      <c r="AY421" s="490"/>
      <c r="AZ421" s="490"/>
      <c r="BA421" s="490"/>
      <c r="BB421" s="490"/>
      <c r="BC421" s="490"/>
      <c r="BD421" s="490"/>
      <c r="BE421" s="490"/>
      <c r="BF421" s="490"/>
      <c r="BG421" s="490"/>
    </row>
    <row r="422" spans="1:59" s="190" customFormat="1" ht="30" hidden="1" outlineLevel="1">
      <c r="A422" s="453">
        <f t="shared" si="68"/>
        <v>404</v>
      </c>
      <c r="B422" s="497" t="s">
        <v>1051</v>
      </c>
      <c r="C422" s="498" t="s">
        <v>1052</v>
      </c>
      <c r="D422" s="407" t="s">
        <v>294</v>
      </c>
      <c r="E422" s="407">
        <v>60</v>
      </c>
      <c r="F422" s="498"/>
      <c r="G422" s="407"/>
      <c r="H422" s="430"/>
      <c r="I422" s="430">
        <f>'СМР Приняты СК П7'!I422</f>
        <v>1.3520000000000001</v>
      </c>
      <c r="J422" s="430"/>
      <c r="K422" s="430"/>
      <c r="L422" s="430">
        <v>1</v>
      </c>
      <c r="M422" s="430"/>
      <c r="N422" s="430"/>
      <c r="O422" s="430"/>
      <c r="P422" s="430"/>
      <c r="Q422" s="430"/>
      <c r="R422" s="430"/>
      <c r="S422" s="430"/>
      <c r="T422" s="430"/>
      <c r="U422" s="430"/>
      <c r="V422" s="430"/>
      <c r="W422" s="430"/>
      <c r="X422" s="430"/>
      <c r="Y422" s="430"/>
      <c r="Z422" s="440">
        <f t="shared" si="72"/>
        <v>0</v>
      </c>
      <c r="AA422" s="441"/>
      <c r="AB422" s="413">
        <f t="shared" si="73"/>
        <v>60</v>
      </c>
      <c r="AC422" s="442"/>
      <c r="AD422" s="711">
        <f t="shared" si="69"/>
        <v>0</v>
      </c>
      <c r="AE422" s="474">
        <f t="shared" si="70"/>
        <v>0</v>
      </c>
      <c r="AF422" s="482">
        <f t="shared" si="71"/>
        <v>0</v>
      </c>
      <c r="AG422" s="495"/>
      <c r="AH422" s="496"/>
      <c r="AI422" s="496"/>
      <c r="AJ422" s="496"/>
      <c r="AK422" s="496"/>
      <c r="AL422" s="496"/>
      <c r="AM422" s="496"/>
      <c r="AN422" s="496"/>
      <c r="AO422" s="496"/>
      <c r="AP422" s="496"/>
      <c r="AQ422" s="496"/>
      <c r="AR422" s="496"/>
      <c r="AS422" s="496"/>
      <c r="AT422" s="496"/>
      <c r="AU422" s="496"/>
      <c r="AV422" s="496"/>
      <c r="AW422" s="496"/>
      <c r="AX422" s="496"/>
      <c r="AY422" s="496"/>
      <c r="AZ422" s="496"/>
      <c r="BA422" s="496"/>
      <c r="BB422" s="496"/>
      <c r="BC422" s="496"/>
      <c r="BD422" s="496"/>
      <c r="BE422" s="496"/>
      <c r="BF422" s="496"/>
      <c r="BG422" s="496"/>
    </row>
    <row r="423" spans="1:59" s="188" customFormat="1" ht="30">
      <c r="A423" s="433">
        <f t="shared" si="68"/>
        <v>405</v>
      </c>
      <c r="B423" s="497"/>
      <c r="C423" s="498"/>
      <c r="D423" s="407"/>
      <c r="E423" s="407"/>
      <c r="F423" s="500" t="s">
        <v>644</v>
      </c>
      <c r="G423" s="417" t="s">
        <v>586</v>
      </c>
      <c r="H423" s="418">
        <v>2</v>
      </c>
      <c r="I423" s="418">
        <f>'СМР Приняты СК П7'!I423</f>
        <v>1.9079999999999999</v>
      </c>
      <c r="J423" s="418" t="s">
        <v>881</v>
      </c>
      <c r="K423" s="418" t="s">
        <v>586</v>
      </c>
      <c r="L423" s="418"/>
      <c r="M423" s="418"/>
      <c r="N423" s="418"/>
      <c r="O423" s="418"/>
      <c r="P423" s="418"/>
      <c r="Q423" s="418"/>
      <c r="R423" s="418"/>
      <c r="S423" s="418"/>
      <c r="T423" s="418"/>
      <c r="U423" s="418"/>
      <c r="V423" s="418"/>
      <c r="W423" s="418"/>
      <c r="X423" s="418"/>
      <c r="Y423" s="418"/>
      <c r="Z423" s="419">
        <f t="shared" si="72"/>
        <v>0</v>
      </c>
      <c r="AA423" s="420">
        <f t="shared" si="58"/>
        <v>2</v>
      </c>
      <c r="AB423" s="413">
        <f t="shared" si="73"/>
        <v>0</v>
      </c>
      <c r="AC423" s="421"/>
      <c r="AD423" s="707">
        <f t="shared" si="69"/>
        <v>0</v>
      </c>
      <c r="AE423" s="474">
        <f t="shared" si="70"/>
        <v>0</v>
      </c>
      <c r="AF423" s="478">
        <f t="shared" si="71"/>
        <v>0</v>
      </c>
      <c r="AG423" s="489"/>
      <c r="AH423" s="490"/>
      <c r="AI423" s="490"/>
      <c r="AJ423" s="490"/>
      <c r="AK423" s="490"/>
      <c r="AL423" s="490"/>
      <c r="AM423" s="490"/>
      <c r="AN423" s="490"/>
      <c r="AO423" s="490"/>
      <c r="AP423" s="490"/>
      <c r="AQ423" s="490"/>
      <c r="AR423" s="490"/>
      <c r="AS423" s="490"/>
      <c r="AT423" s="490"/>
      <c r="AU423" s="490"/>
      <c r="AV423" s="490"/>
      <c r="AW423" s="490"/>
      <c r="AX423" s="490"/>
      <c r="AY423" s="490"/>
      <c r="AZ423" s="490"/>
      <c r="BA423" s="490"/>
      <c r="BB423" s="490"/>
      <c r="BC423" s="490"/>
      <c r="BD423" s="490"/>
      <c r="BE423" s="490"/>
      <c r="BF423" s="490"/>
      <c r="BG423" s="490"/>
    </row>
    <row r="424" spans="1:59">
      <c r="A424" s="405">
        <f t="shared" si="68"/>
        <v>406</v>
      </c>
      <c r="B424" s="498" t="s">
        <v>216</v>
      </c>
      <c r="C424" s="498" t="s">
        <v>882</v>
      </c>
      <c r="D424" s="407" t="s">
        <v>294</v>
      </c>
      <c r="E424" s="407">
        <v>4</v>
      </c>
      <c r="F424" s="499" t="s">
        <v>882</v>
      </c>
      <c r="G424" s="409" t="s">
        <v>294</v>
      </c>
      <c r="H424" s="418">
        <v>64</v>
      </c>
      <c r="I424" s="418">
        <f>'СМР Приняты СК П7'!I424</f>
        <v>8.0429999999999993</v>
      </c>
      <c r="J424" s="418"/>
      <c r="K424" s="418"/>
      <c r="L424" s="418">
        <v>2</v>
      </c>
      <c r="M424" s="410"/>
      <c r="N424" s="410"/>
      <c r="O424" s="410"/>
      <c r="P424" s="410"/>
      <c r="Q424" s="410"/>
      <c r="R424" s="410"/>
      <c r="S424" s="410"/>
      <c r="T424" s="410"/>
      <c r="U424" s="410"/>
      <c r="V424" s="410">
        <v>2</v>
      </c>
      <c r="W424" s="410"/>
      <c r="X424" s="410"/>
      <c r="Y424" s="410"/>
      <c r="Z424" s="411">
        <f t="shared" si="72"/>
        <v>2</v>
      </c>
      <c r="AA424" s="412">
        <f t="shared" si="58"/>
        <v>62</v>
      </c>
      <c r="AB424" s="413">
        <f t="shared" si="73"/>
        <v>2</v>
      </c>
      <c r="AC424" s="414"/>
      <c r="AD424" s="706">
        <f t="shared" si="69"/>
        <v>0</v>
      </c>
      <c r="AE424" s="474">
        <f t="shared" si="70"/>
        <v>0</v>
      </c>
      <c r="AF424" s="475">
        <f t="shared" si="71"/>
        <v>2</v>
      </c>
      <c r="AG424" s="487"/>
      <c r="AH424" s="488"/>
      <c r="AI424" s="488"/>
      <c r="AJ424" s="488"/>
      <c r="AK424" s="488"/>
      <c r="AL424" s="488"/>
      <c r="AM424" s="488"/>
      <c r="AN424" s="488"/>
      <c r="AO424" s="488"/>
      <c r="AP424" s="488"/>
      <c r="AQ424" s="488"/>
      <c r="AR424" s="488"/>
      <c r="AS424" s="488"/>
      <c r="AT424" s="488"/>
      <c r="AU424" s="488"/>
      <c r="AV424" s="488"/>
      <c r="AW424" s="488"/>
      <c r="AX424" s="488"/>
      <c r="AY424" s="488"/>
      <c r="AZ424" s="488"/>
      <c r="BA424" s="488"/>
      <c r="BB424" s="488"/>
      <c r="BC424" s="488"/>
      <c r="BD424" s="488"/>
      <c r="BE424" s="488"/>
      <c r="BF424" s="488"/>
      <c r="BG424" s="488"/>
    </row>
    <row r="425" spans="1:59" s="17" customFormat="1">
      <c r="A425" s="454">
        <f t="shared" si="68"/>
        <v>407</v>
      </c>
      <c r="B425" s="498"/>
      <c r="C425" s="498"/>
      <c r="D425" s="407"/>
      <c r="E425" s="407"/>
      <c r="F425" s="500" t="s">
        <v>416</v>
      </c>
      <c r="G425" s="417" t="s">
        <v>294</v>
      </c>
      <c r="H425" s="418">
        <v>64</v>
      </c>
      <c r="I425" s="418">
        <f>'СМР Приняты СК П7'!I425</f>
        <v>0.20399999999999999</v>
      </c>
      <c r="J425" s="418" t="s">
        <v>648</v>
      </c>
      <c r="K425" s="418" t="s">
        <v>294</v>
      </c>
      <c r="L425" s="418"/>
      <c r="M425" s="410"/>
      <c r="N425" s="410"/>
      <c r="O425" s="410"/>
      <c r="P425" s="410"/>
      <c r="Q425" s="410"/>
      <c r="R425" s="410"/>
      <c r="S425" s="410"/>
      <c r="T425" s="410"/>
      <c r="U425" s="410"/>
      <c r="V425" s="410"/>
      <c r="W425" s="410"/>
      <c r="X425" s="410"/>
      <c r="Y425" s="410"/>
      <c r="Z425" s="411">
        <f t="shared" si="72"/>
        <v>0</v>
      </c>
      <c r="AA425" s="412">
        <f t="shared" si="58"/>
        <v>64</v>
      </c>
      <c r="AB425" s="413">
        <f t="shared" si="73"/>
        <v>0</v>
      </c>
      <c r="AC425" s="455" t="s">
        <v>417</v>
      </c>
      <c r="AD425" s="715">
        <f t="shared" si="69"/>
        <v>0</v>
      </c>
      <c r="AE425" s="474">
        <f t="shared" si="70"/>
        <v>0</v>
      </c>
      <c r="AF425" s="477">
        <f t="shared" si="71"/>
        <v>0</v>
      </c>
      <c r="AG425" s="485"/>
      <c r="AH425" s="486"/>
      <c r="AI425" s="486"/>
      <c r="AJ425" s="486"/>
      <c r="AK425" s="486"/>
      <c r="AL425" s="486"/>
      <c r="AM425" s="486"/>
      <c r="AN425" s="486"/>
      <c r="AO425" s="486"/>
      <c r="AP425" s="486"/>
      <c r="AQ425" s="486"/>
      <c r="AR425" s="486"/>
      <c r="AS425" s="486"/>
      <c r="AT425" s="486"/>
      <c r="AU425" s="486"/>
      <c r="AV425" s="486"/>
      <c r="AW425" s="486"/>
      <c r="AX425" s="486"/>
      <c r="AY425" s="486"/>
      <c r="AZ425" s="486"/>
      <c r="BA425" s="486"/>
      <c r="BB425" s="486"/>
      <c r="BC425" s="486"/>
      <c r="BD425" s="486"/>
      <c r="BE425" s="486"/>
      <c r="BF425" s="486"/>
      <c r="BG425" s="486"/>
    </row>
    <row r="426" spans="1:59" s="17" customFormat="1">
      <c r="A426" s="454">
        <f t="shared" si="68"/>
        <v>408</v>
      </c>
      <c r="B426" s="498"/>
      <c r="C426" s="498"/>
      <c r="D426" s="407"/>
      <c r="E426" s="407"/>
      <c r="F426" s="500" t="s">
        <v>645</v>
      </c>
      <c r="G426" s="417" t="s">
        <v>294</v>
      </c>
      <c r="H426" s="418">
        <v>64</v>
      </c>
      <c r="I426" s="418">
        <f>'СМР Приняты СК П7'!I426</f>
        <v>1.7949999999999999</v>
      </c>
      <c r="J426" s="418" t="s">
        <v>647</v>
      </c>
      <c r="K426" s="418" t="s">
        <v>294</v>
      </c>
      <c r="L426" s="418">
        <v>64</v>
      </c>
      <c r="M426" s="410"/>
      <c r="N426" s="410"/>
      <c r="O426" s="410"/>
      <c r="P426" s="410">
        <v>29</v>
      </c>
      <c r="Q426" s="410">
        <v>14</v>
      </c>
      <c r="R426" s="410">
        <v>21</v>
      </c>
      <c r="S426" s="410"/>
      <c r="T426" s="410"/>
      <c r="U426" s="410"/>
      <c r="V426" s="410"/>
      <c r="W426" s="410"/>
      <c r="X426" s="410"/>
      <c r="Y426" s="410"/>
      <c r="Z426" s="411">
        <f t="shared" si="72"/>
        <v>64</v>
      </c>
      <c r="AA426" s="412"/>
      <c r="AB426" s="413">
        <f t="shared" si="73"/>
        <v>-64</v>
      </c>
      <c r="AC426" s="455"/>
      <c r="AD426" s="715">
        <f t="shared" si="69"/>
        <v>0</v>
      </c>
      <c r="AE426" s="474">
        <f t="shared" si="70"/>
        <v>0</v>
      </c>
      <c r="AF426" s="477">
        <f t="shared" si="71"/>
        <v>64</v>
      </c>
      <c r="AG426" s="485"/>
      <c r="AH426" s="486"/>
      <c r="AI426" s="486"/>
      <c r="AJ426" s="486"/>
      <c r="AK426" s="486"/>
      <c r="AL426" s="486"/>
      <c r="AM426" s="486"/>
      <c r="AN426" s="486"/>
      <c r="AO426" s="486"/>
      <c r="AP426" s="486"/>
      <c r="AQ426" s="486"/>
      <c r="AR426" s="486"/>
      <c r="AS426" s="486"/>
      <c r="AT426" s="486"/>
      <c r="AU426" s="486"/>
      <c r="AV426" s="486"/>
      <c r="AW426" s="486"/>
      <c r="AX426" s="486"/>
      <c r="AY426" s="486"/>
      <c r="AZ426" s="486"/>
      <c r="BA426" s="486"/>
      <c r="BB426" s="486"/>
      <c r="BC426" s="486"/>
      <c r="BD426" s="486"/>
      <c r="BE426" s="486"/>
      <c r="BF426" s="486"/>
      <c r="BG426" s="486"/>
    </row>
    <row r="427" spans="1:59">
      <c r="A427" s="405">
        <f t="shared" si="68"/>
        <v>409</v>
      </c>
      <c r="B427" s="497"/>
      <c r="C427" s="498"/>
      <c r="D427" s="407"/>
      <c r="E427" s="407"/>
      <c r="F427" s="500" t="s">
        <v>646</v>
      </c>
      <c r="G427" s="417" t="s">
        <v>294</v>
      </c>
      <c r="H427" s="418">
        <v>64</v>
      </c>
      <c r="I427" s="418">
        <f>'СМР Приняты СК П7'!I427</f>
        <v>1.3520000000000001</v>
      </c>
      <c r="J427" s="418" t="s">
        <v>873</v>
      </c>
      <c r="K427" s="418" t="s">
        <v>294</v>
      </c>
      <c r="L427" s="418">
        <v>64</v>
      </c>
      <c r="M427" s="410"/>
      <c r="N427" s="410"/>
      <c r="O427" s="410"/>
      <c r="P427" s="410"/>
      <c r="Q427" s="410"/>
      <c r="R427" s="410"/>
      <c r="S427" s="410"/>
      <c r="T427" s="410"/>
      <c r="U427" s="410"/>
      <c r="V427" s="410"/>
      <c r="W427" s="410"/>
      <c r="X427" s="410"/>
      <c r="Y427" s="410"/>
      <c r="Z427" s="411">
        <f t="shared" si="72"/>
        <v>0</v>
      </c>
      <c r="AA427" s="412">
        <f t="shared" si="58"/>
        <v>64</v>
      </c>
      <c r="AB427" s="413">
        <f t="shared" si="73"/>
        <v>0</v>
      </c>
      <c r="AC427" s="414"/>
      <c r="AD427" s="706">
        <f t="shared" si="69"/>
        <v>0</v>
      </c>
      <c r="AE427" s="474">
        <f t="shared" si="70"/>
        <v>0</v>
      </c>
      <c r="AF427" s="475">
        <f t="shared" si="71"/>
        <v>0</v>
      </c>
      <c r="AG427" s="487"/>
      <c r="AH427" s="488"/>
      <c r="AI427" s="488"/>
      <c r="AJ427" s="488"/>
      <c r="AK427" s="488"/>
      <c r="AL427" s="488"/>
      <c r="AM427" s="488"/>
      <c r="AN427" s="488"/>
      <c r="AO427" s="488"/>
      <c r="AP427" s="488"/>
      <c r="AQ427" s="488"/>
      <c r="AR427" s="488"/>
      <c r="AS427" s="488"/>
      <c r="AT427" s="488"/>
      <c r="AU427" s="488"/>
      <c r="AV427" s="488"/>
      <c r="AW427" s="488"/>
      <c r="AX427" s="488"/>
      <c r="AY427" s="488"/>
      <c r="AZ427" s="488"/>
      <c r="BA427" s="488"/>
      <c r="BB427" s="488"/>
      <c r="BC427" s="488"/>
      <c r="BD427" s="488"/>
      <c r="BE427" s="488"/>
      <c r="BF427" s="488"/>
      <c r="BG427" s="488"/>
    </row>
    <row r="428" spans="1:59" s="759" customFormat="1">
      <c r="A428" s="405"/>
      <c r="B428" s="497"/>
      <c r="C428" s="498"/>
      <c r="D428" s="407"/>
      <c r="E428" s="407"/>
      <c r="F428" s="745" t="s">
        <v>1192</v>
      </c>
      <c r="G428" s="741" t="s">
        <v>289</v>
      </c>
      <c r="H428" s="740"/>
      <c r="I428" s="418"/>
      <c r="J428" s="740" t="s">
        <v>1193</v>
      </c>
      <c r="K428" s="740" t="s">
        <v>289</v>
      </c>
      <c r="L428" s="740">
        <v>64</v>
      </c>
      <c r="M428" s="410"/>
      <c r="N428" s="410"/>
      <c r="O428" s="410"/>
      <c r="P428" s="410"/>
      <c r="Q428" s="410"/>
      <c r="R428" s="410"/>
      <c r="S428" s="410"/>
      <c r="T428" s="410"/>
      <c r="U428" s="410"/>
      <c r="V428" s="410"/>
      <c r="W428" s="410"/>
      <c r="X428" s="410"/>
      <c r="Y428" s="410"/>
      <c r="Z428" s="411"/>
      <c r="AA428" s="412"/>
      <c r="AB428" s="413"/>
      <c r="AC428" s="414"/>
      <c r="AD428" s="706"/>
      <c r="AE428" s="474"/>
      <c r="AF428" s="475"/>
      <c r="AG428" s="487"/>
      <c r="AH428" s="488"/>
      <c r="AI428" s="488"/>
      <c r="AJ428" s="488"/>
      <c r="AK428" s="488"/>
      <c r="AL428" s="488"/>
      <c r="AM428" s="488"/>
      <c r="AN428" s="488"/>
      <c r="AO428" s="488"/>
      <c r="AP428" s="488"/>
      <c r="AQ428" s="488"/>
      <c r="AR428" s="488"/>
      <c r="AS428" s="488"/>
      <c r="AT428" s="488"/>
      <c r="AU428" s="488"/>
      <c r="AV428" s="488"/>
      <c r="AW428" s="488"/>
      <c r="AX428" s="488"/>
      <c r="AY428" s="488"/>
      <c r="AZ428" s="488"/>
      <c r="BA428" s="488"/>
      <c r="BB428" s="488"/>
      <c r="BC428" s="488"/>
      <c r="BD428" s="488"/>
      <c r="BE428" s="488"/>
      <c r="BF428" s="488"/>
      <c r="BG428" s="488"/>
    </row>
    <row r="429" spans="1:59" ht="45">
      <c r="A429" s="405">
        <f>A427+1</f>
        <v>410</v>
      </c>
      <c r="B429" s="497" t="s">
        <v>182</v>
      </c>
      <c r="C429" s="498" t="s">
        <v>183</v>
      </c>
      <c r="D429" s="407" t="s">
        <v>291</v>
      </c>
      <c r="E429" s="407">
        <v>28</v>
      </c>
      <c r="F429" s="500" t="s">
        <v>183</v>
      </c>
      <c r="G429" s="417" t="s">
        <v>291</v>
      </c>
      <c r="H429" s="418">
        <v>704</v>
      </c>
      <c r="I429" s="418">
        <f>'СМР Приняты СК П7'!I429</f>
        <v>0.16900000000000001</v>
      </c>
      <c r="J429" s="418" t="s">
        <v>863</v>
      </c>
      <c r="K429" s="418" t="s">
        <v>291</v>
      </c>
      <c r="L429" s="418"/>
      <c r="M429" s="410"/>
      <c r="N429" s="410"/>
      <c r="O429" s="410"/>
      <c r="P429" s="410"/>
      <c r="Q429" s="410"/>
      <c r="R429" s="410"/>
      <c r="S429" s="410"/>
      <c r="T429" s="410"/>
      <c r="U429" s="410"/>
      <c r="V429" s="410"/>
      <c r="W429" s="410"/>
      <c r="X429" s="410"/>
      <c r="Y429" s="410"/>
      <c r="Z429" s="411">
        <f t="shared" si="72"/>
        <v>0</v>
      </c>
      <c r="AA429" s="412"/>
      <c r="AB429" s="413">
        <f t="shared" si="73"/>
        <v>28</v>
      </c>
      <c r="AC429" s="414"/>
      <c r="AD429" s="706">
        <f t="shared" si="69"/>
        <v>0</v>
      </c>
      <c r="AE429" s="474">
        <f t="shared" si="70"/>
        <v>0</v>
      </c>
      <c r="AF429" s="475">
        <f t="shared" si="71"/>
        <v>0</v>
      </c>
      <c r="AG429" s="487"/>
      <c r="AH429" s="488"/>
      <c r="AI429" s="488"/>
      <c r="AJ429" s="488"/>
      <c r="AK429" s="488"/>
      <c r="AL429" s="488"/>
      <c r="AM429" s="488"/>
      <c r="AN429" s="488"/>
      <c r="AO429" s="488"/>
      <c r="AP429" s="488"/>
      <c r="AQ429" s="488"/>
      <c r="AR429" s="488"/>
      <c r="AS429" s="488"/>
      <c r="AT429" s="488"/>
      <c r="AU429" s="488"/>
      <c r="AV429" s="488"/>
      <c r="AW429" s="488"/>
      <c r="AX429" s="488"/>
      <c r="AY429" s="488"/>
      <c r="AZ429" s="488"/>
      <c r="BA429" s="488"/>
      <c r="BB429" s="488"/>
      <c r="BC429" s="488"/>
      <c r="BD429" s="488"/>
      <c r="BE429" s="488"/>
      <c r="BF429" s="488"/>
      <c r="BG429" s="488"/>
    </row>
    <row r="430" spans="1:59" ht="30" collapsed="1">
      <c r="A430" s="405">
        <f t="shared" si="68"/>
        <v>411</v>
      </c>
      <c r="B430" s="497" t="s">
        <v>217</v>
      </c>
      <c r="C430" s="498" t="s">
        <v>1053</v>
      </c>
      <c r="D430" s="407" t="s">
        <v>291</v>
      </c>
      <c r="E430" s="407">
        <v>620</v>
      </c>
      <c r="F430" s="499" t="s">
        <v>883</v>
      </c>
      <c r="G430" s="409" t="s">
        <v>291</v>
      </c>
      <c r="H430" s="410">
        <v>620</v>
      </c>
      <c r="I430" s="410">
        <f>'СМР Приняты СК П7'!I430</f>
        <v>0.30499999999999999</v>
      </c>
      <c r="J430" s="418" t="s">
        <v>884</v>
      </c>
      <c r="K430" s="418" t="s">
        <v>291</v>
      </c>
      <c r="L430" s="418">
        <v>704</v>
      </c>
      <c r="M430" s="410"/>
      <c r="N430" s="410"/>
      <c r="O430" s="410"/>
      <c r="P430" s="410"/>
      <c r="Q430" s="410"/>
      <c r="R430" s="410"/>
      <c r="S430" s="410"/>
      <c r="T430" s="410"/>
      <c r="U430" s="410"/>
      <c r="V430" s="410"/>
      <c r="W430" s="410"/>
      <c r="X430" s="410"/>
      <c r="Y430" s="410"/>
      <c r="Z430" s="411">
        <f t="shared" si="72"/>
        <v>0</v>
      </c>
      <c r="AA430" s="412">
        <f t="shared" si="58"/>
        <v>620</v>
      </c>
      <c r="AB430" s="413">
        <f t="shared" si="73"/>
        <v>620</v>
      </c>
      <c r="AC430" s="414"/>
      <c r="AD430" s="706">
        <f t="shared" si="69"/>
        <v>0</v>
      </c>
      <c r="AE430" s="474">
        <f t="shared" si="70"/>
        <v>0</v>
      </c>
      <c r="AF430" s="475">
        <f t="shared" si="71"/>
        <v>0</v>
      </c>
      <c r="AG430" s="487"/>
      <c r="AH430" s="488"/>
      <c r="AI430" s="488"/>
      <c r="AJ430" s="488"/>
      <c r="AK430" s="488"/>
      <c r="AL430" s="488"/>
      <c r="AM430" s="488"/>
      <c r="AN430" s="488"/>
      <c r="AO430" s="488"/>
      <c r="AP430" s="488"/>
      <c r="AQ430" s="488"/>
      <c r="AR430" s="488"/>
      <c r="AS430" s="488"/>
      <c r="AT430" s="488"/>
      <c r="AU430" s="488"/>
      <c r="AV430" s="488"/>
      <c r="AW430" s="488"/>
      <c r="AX430" s="488"/>
      <c r="AY430" s="488"/>
      <c r="AZ430" s="488"/>
      <c r="BA430" s="488"/>
      <c r="BB430" s="488"/>
      <c r="BC430" s="488"/>
      <c r="BD430" s="488"/>
      <c r="BE430" s="488"/>
      <c r="BF430" s="488"/>
      <c r="BG430" s="488"/>
    </row>
    <row r="431" spans="1:59" ht="30" hidden="1" outlineLevel="1">
      <c r="A431" s="405">
        <f t="shared" si="68"/>
        <v>412</v>
      </c>
      <c r="B431" s="497" t="s">
        <v>1054</v>
      </c>
      <c r="C431" s="498" t="s">
        <v>1055</v>
      </c>
      <c r="D431" s="407" t="s">
        <v>291</v>
      </c>
      <c r="E431" s="407">
        <v>10</v>
      </c>
      <c r="F431" s="499"/>
      <c r="G431" s="409"/>
      <c r="H431" s="410"/>
      <c r="I431" s="410">
        <f>'СМР Приняты СК П7'!I431</f>
        <v>0.222</v>
      </c>
      <c r="J431" s="418"/>
      <c r="K431" s="418"/>
      <c r="L431" s="418">
        <v>620</v>
      </c>
      <c r="M431" s="410"/>
      <c r="N431" s="410"/>
      <c r="O431" s="410"/>
      <c r="P431" s="410"/>
      <c r="Q431" s="410"/>
      <c r="R431" s="410"/>
      <c r="S431" s="410"/>
      <c r="T431" s="410"/>
      <c r="U431" s="410"/>
      <c r="V431" s="410"/>
      <c r="W431" s="410"/>
      <c r="X431" s="410"/>
      <c r="Y431" s="410"/>
      <c r="Z431" s="411">
        <f t="shared" si="72"/>
        <v>0</v>
      </c>
      <c r="AA431" s="412"/>
      <c r="AB431" s="413">
        <f t="shared" si="73"/>
        <v>10</v>
      </c>
      <c r="AC431" s="414"/>
      <c r="AD431" s="706">
        <f t="shared" si="69"/>
        <v>0</v>
      </c>
      <c r="AE431" s="474">
        <f t="shared" si="70"/>
        <v>0</v>
      </c>
      <c r="AF431" s="475">
        <f t="shared" si="71"/>
        <v>0</v>
      </c>
      <c r="AG431" s="487"/>
      <c r="AH431" s="488"/>
      <c r="AI431" s="488"/>
      <c r="AJ431" s="488"/>
      <c r="AK431" s="488"/>
      <c r="AL431" s="488"/>
      <c r="AM431" s="488"/>
      <c r="AN431" s="488"/>
      <c r="AO431" s="488"/>
      <c r="AP431" s="488"/>
      <c r="AQ431" s="488"/>
      <c r="AR431" s="488"/>
      <c r="AS431" s="488"/>
      <c r="AT431" s="488"/>
      <c r="AU431" s="488"/>
      <c r="AV431" s="488"/>
      <c r="AW431" s="488"/>
      <c r="AX431" s="488"/>
      <c r="AY431" s="488"/>
      <c r="AZ431" s="488"/>
      <c r="BA431" s="488"/>
      <c r="BB431" s="488"/>
      <c r="BC431" s="488"/>
      <c r="BD431" s="488"/>
      <c r="BE431" s="488"/>
      <c r="BF431" s="488"/>
      <c r="BG431" s="488"/>
    </row>
    <row r="432" spans="1:59" ht="45">
      <c r="A432" s="405">
        <f t="shared" si="68"/>
        <v>413</v>
      </c>
      <c r="B432" s="497" t="s">
        <v>218</v>
      </c>
      <c r="C432" s="498" t="s">
        <v>219</v>
      </c>
      <c r="D432" s="407" t="s">
        <v>291</v>
      </c>
      <c r="E432" s="407">
        <v>75</v>
      </c>
      <c r="F432" s="499" t="s">
        <v>219</v>
      </c>
      <c r="G432" s="409" t="s">
        <v>291</v>
      </c>
      <c r="H432" s="410">
        <v>75</v>
      </c>
      <c r="I432" s="410">
        <f>'СМР Приняты СК П7'!I432</f>
        <v>0.25800000000000001</v>
      </c>
      <c r="J432" s="418" t="s">
        <v>885</v>
      </c>
      <c r="K432" s="418" t="s">
        <v>291</v>
      </c>
      <c r="L432" s="418"/>
      <c r="M432" s="410"/>
      <c r="N432" s="410"/>
      <c r="O432" s="410"/>
      <c r="P432" s="410"/>
      <c r="Q432" s="410"/>
      <c r="R432" s="410"/>
      <c r="S432" s="410"/>
      <c r="T432" s="410"/>
      <c r="U432" s="410"/>
      <c r="V432" s="410"/>
      <c r="W432" s="410"/>
      <c r="X432" s="410"/>
      <c r="Y432" s="410"/>
      <c r="Z432" s="411">
        <f t="shared" si="72"/>
        <v>0</v>
      </c>
      <c r="AA432" s="412">
        <f t="shared" si="58"/>
        <v>75</v>
      </c>
      <c r="AB432" s="413">
        <f t="shared" si="73"/>
        <v>75</v>
      </c>
      <c r="AC432" s="414"/>
      <c r="AD432" s="706">
        <f t="shared" si="69"/>
        <v>0</v>
      </c>
      <c r="AE432" s="474">
        <f t="shared" si="70"/>
        <v>0</v>
      </c>
      <c r="AF432" s="475">
        <f t="shared" si="71"/>
        <v>0</v>
      </c>
      <c r="AG432" s="487"/>
      <c r="AH432" s="488"/>
      <c r="AI432" s="488"/>
      <c r="AJ432" s="488"/>
      <c r="AK432" s="488"/>
      <c r="AL432" s="488"/>
      <c r="AM432" s="488"/>
      <c r="AN432" s="488"/>
      <c r="AO432" s="488"/>
      <c r="AP432" s="488"/>
      <c r="AQ432" s="488"/>
      <c r="AR432" s="488"/>
      <c r="AS432" s="488"/>
      <c r="AT432" s="488"/>
      <c r="AU432" s="488"/>
      <c r="AV432" s="488"/>
      <c r="AW432" s="488"/>
      <c r="AX432" s="488"/>
      <c r="AY432" s="488"/>
      <c r="AZ432" s="488"/>
      <c r="BA432" s="488"/>
      <c r="BB432" s="488"/>
      <c r="BC432" s="488"/>
      <c r="BD432" s="488"/>
      <c r="BE432" s="488"/>
      <c r="BF432" s="488"/>
      <c r="BG432" s="488"/>
    </row>
    <row r="433" spans="1:59" ht="45" collapsed="1">
      <c r="A433" s="405">
        <f t="shared" si="68"/>
        <v>414</v>
      </c>
      <c r="B433" s="497" t="s">
        <v>220</v>
      </c>
      <c r="C433" s="498" t="s">
        <v>221</v>
      </c>
      <c r="D433" s="407" t="s">
        <v>291</v>
      </c>
      <c r="E433" s="407">
        <v>540</v>
      </c>
      <c r="F433" s="499" t="s">
        <v>221</v>
      </c>
      <c r="G433" s="409" t="s">
        <v>291</v>
      </c>
      <c r="H433" s="410">
        <v>490</v>
      </c>
      <c r="I433" s="410">
        <f>'СМР Приняты СК П7'!I433</f>
        <v>0.18099999999999999</v>
      </c>
      <c r="J433" s="418" t="s">
        <v>886</v>
      </c>
      <c r="K433" s="418" t="s">
        <v>291</v>
      </c>
      <c r="L433" s="418">
        <v>75</v>
      </c>
      <c r="M433" s="410"/>
      <c r="N433" s="410"/>
      <c r="O433" s="410"/>
      <c r="P433" s="410">
        <v>28</v>
      </c>
      <c r="Q433" s="410">
        <v>15</v>
      </c>
      <c r="R433" s="410"/>
      <c r="S433" s="410"/>
      <c r="T433" s="410"/>
      <c r="U433" s="410"/>
      <c r="V433" s="410"/>
      <c r="W433" s="410"/>
      <c r="X433" s="410"/>
      <c r="Y433" s="410"/>
      <c r="Z433" s="411">
        <f t="shared" si="72"/>
        <v>43</v>
      </c>
      <c r="AA433" s="412">
        <f t="shared" si="58"/>
        <v>447</v>
      </c>
      <c r="AB433" s="413">
        <f t="shared" si="73"/>
        <v>497</v>
      </c>
      <c r="AC433" s="414"/>
      <c r="AD433" s="706">
        <f t="shared" si="69"/>
        <v>0</v>
      </c>
      <c r="AE433" s="474">
        <f t="shared" si="70"/>
        <v>0</v>
      </c>
      <c r="AF433" s="475">
        <f t="shared" si="71"/>
        <v>43</v>
      </c>
      <c r="AG433" s="487"/>
      <c r="AH433" s="488"/>
      <c r="AI433" s="488"/>
      <c r="AJ433" s="488"/>
      <c r="AK433" s="488"/>
      <c r="AL433" s="488"/>
      <c r="AM433" s="488"/>
      <c r="AN433" s="488"/>
      <c r="AO433" s="488"/>
      <c r="AP433" s="488"/>
      <c r="AQ433" s="488"/>
      <c r="AR433" s="488"/>
      <c r="AS433" s="488"/>
      <c r="AT433" s="488"/>
      <c r="AU433" s="488"/>
      <c r="AV433" s="488"/>
      <c r="AW433" s="488"/>
      <c r="AX433" s="488"/>
      <c r="AY433" s="488"/>
      <c r="AZ433" s="488"/>
      <c r="BA433" s="488"/>
      <c r="BB433" s="488"/>
      <c r="BC433" s="488"/>
      <c r="BD433" s="488"/>
      <c r="BE433" s="488"/>
      <c r="BF433" s="488"/>
      <c r="BG433" s="488"/>
    </row>
    <row r="434" spans="1:59" ht="30" hidden="1" outlineLevel="1">
      <c r="A434" s="405">
        <f t="shared" si="68"/>
        <v>415</v>
      </c>
      <c r="B434" s="497" t="s">
        <v>182</v>
      </c>
      <c r="C434" s="498" t="s">
        <v>183</v>
      </c>
      <c r="D434" s="407" t="s">
        <v>291</v>
      </c>
      <c r="E434" s="407">
        <f>615+295</f>
        <v>910</v>
      </c>
      <c r="F434" s="499"/>
      <c r="G434" s="409"/>
      <c r="H434" s="410"/>
      <c r="I434" s="410">
        <f>'СМР Приняты СК П7'!I434</f>
        <v>0.16900000000000001</v>
      </c>
      <c r="J434" s="418"/>
      <c r="K434" s="418"/>
      <c r="L434" s="418">
        <v>490</v>
      </c>
      <c r="M434" s="410"/>
      <c r="N434" s="410">
        <v>250</v>
      </c>
      <c r="O434" s="410"/>
      <c r="P434" s="410"/>
      <c r="Q434" s="410"/>
      <c r="R434" s="410"/>
      <c r="S434" s="410"/>
      <c r="T434" s="410"/>
      <c r="U434" s="410"/>
      <c r="V434" s="410"/>
      <c r="W434" s="410"/>
      <c r="X434" s="410"/>
      <c r="Y434" s="410"/>
      <c r="Z434" s="411">
        <f t="shared" si="72"/>
        <v>250</v>
      </c>
      <c r="AA434" s="412"/>
      <c r="AB434" s="413">
        <f t="shared" si="73"/>
        <v>660</v>
      </c>
      <c r="AC434" s="414"/>
      <c r="AD434" s="706">
        <f t="shared" si="69"/>
        <v>0</v>
      </c>
      <c r="AE434" s="474">
        <f t="shared" si="70"/>
        <v>0</v>
      </c>
      <c r="AF434" s="475">
        <f t="shared" si="71"/>
        <v>250</v>
      </c>
      <c r="AG434" s="487"/>
      <c r="AH434" s="488"/>
      <c r="AI434" s="488"/>
      <c r="AJ434" s="488"/>
      <c r="AK434" s="488"/>
      <c r="AL434" s="488"/>
      <c r="AM434" s="488"/>
      <c r="AN434" s="488"/>
      <c r="AO434" s="488"/>
      <c r="AP434" s="488"/>
      <c r="AQ434" s="488"/>
      <c r="AR434" s="488"/>
      <c r="AS434" s="488"/>
      <c r="AT434" s="488"/>
      <c r="AU434" s="488"/>
      <c r="AV434" s="488"/>
      <c r="AW434" s="488"/>
      <c r="AX434" s="488"/>
      <c r="AY434" s="488"/>
      <c r="AZ434" s="488"/>
      <c r="BA434" s="488"/>
      <c r="BB434" s="488"/>
      <c r="BC434" s="488"/>
      <c r="BD434" s="488"/>
      <c r="BE434" s="488"/>
      <c r="BF434" s="488"/>
      <c r="BG434" s="488"/>
    </row>
    <row r="435" spans="1:59" ht="45">
      <c r="A435" s="405">
        <f t="shared" si="68"/>
        <v>416</v>
      </c>
      <c r="B435" s="497" t="s">
        <v>207</v>
      </c>
      <c r="C435" s="498" t="s">
        <v>208</v>
      </c>
      <c r="D435" s="407" t="s">
        <v>291</v>
      </c>
      <c r="E435" s="407">
        <v>215</v>
      </c>
      <c r="F435" s="499" t="s">
        <v>208</v>
      </c>
      <c r="G435" s="409" t="s">
        <v>291</v>
      </c>
      <c r="H435" s="410">
        <v>394</v>
      </c>
      <c r="I435" s="410">
        <f>'СМР Приняты СК П7'!I435</f>
        <v>0.17599999999999999</v>
      </c>
      <c r="J435" s="418" t="s">
        <v>875</v>
      </c>
      <c r="K435" s="418" t="s">
        <v>291</v>
      </c>
      <c r="L435" s="418"/>
      <c r="M435" s="410"/>
      <c r="N435" s="410"/>
      <c r="O435" s="410"/>
      <c r="P435" s="410"/>
      <c r="Q435" s="410"/>
      <c r="R435" s="410"/>
      <c r="S435" s="410"/>
      <c r="T435" s="410"/>
      <c r="U435" s="410"/>
      <c r="V435" s="410"/>
      <c r="W435" s="410"/>
      <c r="X435" s="410"/>
      <c r="Y435" s="410"/>
      <c r="Z435" s="411">
        <f t="shared" si="72"/>
        <v>0</v>
      </c>
      <c r="AA435" s="412">
        <f t="shared" si="58"/>
        <v>394</v>
      </c>
      <c r="AB435" s="413">
        <f t="shared" si="73"/>
        <v>215</v>
      </c>
      <c r="AC435" s="414"/>
      <c r="AD435" s="706">
        <f t="shared" si="69"/>
        <v>0</v>
      </c>
      <c r="AE435" s="474">
        <f t="shared" si="70"/>
        <v>0</v>
      </c>
      <c r="AF435" s="475">
        <f t="shared" si="71"/>
        <v>0</v>
      </c>
      <c r="AG435" s="487"/>
      <c r="AH435" s="488"/>
      <c r="AI435" s="488"/>
      <c r="AJ435" s="488"/>
      <c r="AK435" s="488"/>
      <c r="AL435" s="488"/>
      <c r="AM435" s="488"/>
      <c r="AN435" s="488"/>
      <c r="AO435" s="488"/>
      <c r="AP435" s="488"/>
      <c r="AQ435" s="488"/>
      <c r="AR435" s="488"/>
      <c r="AS435" s="488"/>
      <c r="AT435" s="488"/>
      <c r="AU435" s="488"/>
      <c r="AV435" s="488"/>
      <c r="AW435" s="488"/>
      <c r="AX435" s="488"/>
      <c r="AY435" s="488"/>
      <c r="AZ435" s="488"/>
      <c r="BA435" s="488"/>
      <c r="BB435" s="488"/>
      <c r="BC435" s="488"/>
      <c r="BD435" s="488"/>
      <c r="BE435" s="488"/>
      <c r="BF435" s="488"/>
      <c r="BG435" s="488"/>
    </row>
    <row r="436" spans="1:59" ht="60">
      <c r="A436" s="405">
        <f t="shared" si="68"/>
        <v>417</v>
      </c>
      <c r="B436" s="497" t="s">
        <v>222</v>
      </c>
      <c r="C436" s="498" t="s">
        <v>1056</v>
      </c>
      <c r="D436" s="407" t="s">
        <v>294</v>
      </c>
      <c r="E436" s="407">
        <v>4</v>
      </c>
      <c r="F436" s="499" t="s">
        <v>887</v>
      </c>
      <c r="G436" s="409" t="s">
        <v>294</v>
      </c>
      <c r="H436" s="410">
        <v>4</v>
      </c>
      <c r="I436" s="410">
        <f>'СМР Приняты СК П7'!I436</f>
        <v>1.6639999999999999</v>
      </c>
      <c r="J436" s="418" t="s">
        <v>888</v>
      </c>
      <c r="K436" s="418" t="s">
        <v>294</v>
      </c>
      <c r="L436" s="418">
        <v>394</v>
      </c>
      <c r="M436" s="410"/>
      <c r="N436" s="410"/>
      <c r="O436" s="410"/>
      <c r="P436" s="410"/>
      <c r="Q436" s="410"/>
      <c r="R436" s="410"/>
      <c r="S436" s="410"/>
      <c r="T436" s="410"/>
      <c r="U436" s="410"/>
      <c r="V436" s="410"/>
      <c r="W436" s="410"/>
      <c r="X436" s="410"/>
      <c r="Y436" s="410"/>
      <c r="Z436" s="411">
        <f t="shared" si="72"/>
        <v>0</v>
      </c>
      <c r="AA436" s="412">
        <f t="shared" si="58"/>
        <v>4</v>
      </c>
      <c r="AB436" s="413">
        <f t="shared" si="73"/>
        <v>4</v>
      </c>
      <c r="AC436" s="414"/>
      <c r="AD436" s="706">
        <f t="shared" si="69"/>
        <v>0</v>
      </c>
      <c r="AE436" s="474">
        <f t="shared" si="70"/>
        <v>0</v>
      </c>
      <c r="AF436" s="475">
        <f t="shared" si="71"/>
        <v>0</v>
      </c>
      <c r="AG436" s="487"/>
      <c r="AH436" s="488"/>
      <c r="AI436" s="488"/>
      <c r="AJ436" s="488"/>
      <c r="AK436" s="488"/>
      <c r="AL436" s="488"/>
      <c r="AM436" s="488"/>
      <c r="AN436" s="488"/>
      <c r="AO436" s="488"/>
      <c r="AP436" s="488"/>
      <c r="AQ436" s="488"/>
      <c r="AR436" s="488"/>
      <c r="AS436" s="488"/>
      <c r="AT436" s="488"/>
      <c r="AU436" s="488"/>
      <c r="AV436" s="488"/>
      <c r="AW436" s="488"/>
      <c r="AX436" s="488"/>
      <c r="AY436" s="488"/>
      <c r="AZ436" s="488"/>
      <c r="BA436" s="488"/>
      <c r="BB436" s="488"/>
      <c r="BC436" s="488"/>
      <c r="BD436" s="488"/>
      <c r="BE436" s="488"/>
      <c r="BF436" s="488"/>
      <c r="BG436" s="488"/>
    </row>
    <row r="437" spans="1:59" ht="60">
      <c r="A437" s="405">
        <f t="shared" si="68"/>
        <v>418</v>
      </c>
      <c r="B437" s="497" t="s">
        <v>223</v>
      </c>
      <c r="C437" s="498" t="s">
        <v>1057</v>
      </c>
      <c r="D437" s="407" t="s">
        <v>294</v>
      </c>
      <c r="E437" s="407">
        <v>4</v>
      </c>
      <c r="F437" s="499" t="s">
        <v>889</v>
      </c>
      <c r="G437" s="409" t="s">
        <v>294</v>
      </c>
      <c r="H437" s="410">
        <v>4</v>
      </c>
      <c r="I437" s="410">
        <f>'СМР Приняты СК П7'!I437</f>
        <v>0.25600000000000001</v>
      </c>
      <c r="J437" s="418" t="s">
        <v>890</v>
      </c>
      <c r="K437" s="418" t="s">
        <v>294</v>
      </c>
      <c r="L437" s="418">
        <v>4</v>
      </c>
      <c r="M437" s="410"/>
      <c r="N437" s="410"/>
      <c r="O437" s="410"/>
      <c r="P437" s="410"/>
      <c r="Q437" s="410"/>
      <c r="R437" s="410"/>
      <c r="S437" s="410"/>
      <c r="T437" s="410">
        <v>75</v>
      </c>
      <c r="U437" s="410"/>
      <c r="V437" s="410"/>
      <c r="W437" s="410"/>
      <c r="X437" s="410"/>
      <c r="Y437" s="410"/>
      <c r="Z437" s="411">
        <f t="shared" si="72"/>
        <v>75</v>
      </c>
      <c r="AA437" s="412">
        <f t="shared" si="58"/>
        <v>-71</v>
      </c>
      <c r="AB437" s="413">
        <f t="shared" si="73"/>
        <v>-71</v>
      </c>
      <c r="AC437" s="414"/>
      <c r="AD437" s="706">
        <f t="shared" si="69"/>
        <v>0</v>
      </c>
      <c r="AE437" s="474">
        <f t="shared" si="70"/>
        <v>0</v>
      </c>
      <c r="AF437" s="475">
        <f t="shared" si="71"/>
        <v>75</v>
      </c>
      <c r="AG437" s="487"/>
      <c r="AH437" s="488"/>
      <c r="AI437" s="488"/>
      <c r="AJ437" s="488"/>
      <c r="AK437" s="488"/>
      <c r="AL437" s="488"/>
      <c r="AM437" s="488"/>
      <c r="AN437" s="488"/>
      <c r="AO437" s="488"/>
      <c r="AP437" s="488"/>
      <c r="AQ437" s="488"/>
      <c r="AR437" s="488"/>
      <c r="AS437" s="488"/>
      <c r="AT437" s="488"/>
      <c r="AU437" s="488"/>
      <c r="AV437" s="488"/>
      <c r="AW437" s="488"/>
      <c r="AX437" s="488"/>
      <c r="AY437" s="488"/>
      <c r="AZ437" s="488"/>
      <c r="BA437" s="488"/>
      <c r="BB437" s="488"/>
      <c r="BC437" s="488"/>
      <c r="BD437" s="488"/>
      <c r="BE437" s="488"/>
      <c r="BF437" s="488"/>
      <c r="BG437" s="488"/>
    </row>
    <row r="438" spans="1:59" ht="30">
      <c r="A438" s="405">
        <f t="shared" si="68"/>
        <v>419</v>
      </c>
      <c r="B438" s="497" t="s">
        <v>224</v>
      </c>
      <c r="C438" s="498" t="s">
        <v>225</v>
      </c>
      <c r="D438" s="407" t="s">
        <v>291</v>
      </c>
      <c r="E438" s="407">
        <v>8</v>
      </c>
      <c r="F438" s="499" t="s">
        <v>225</v>
      </c>
      <c r="G438" s="409" t="s">
        <v>291</v>
      </c>
      <c r="H438" s="410">
        <v>15</v>
      </c>
      <c r="I438" s="410">
        <f>'СМР Приняты СК П7'!I438</f>
        <v>0.19700000000000001</v>
      </c>
      <c r="J438" s="418" t="s">
        <v>643</v>
      </c>
      <c r="K438" s="418" t="s">
        <v>291</v>
      </c>
      <c r="L438" s="418">
        <v>4</v>
      </c>
      <c r="M438" s="410"/>
      <c r="N438" s="410"/>
      <c r="O438" s="410"/>
      <c r="P438" s="410">
        <v>321</v>
      </c>
      <c r="Q438" s="410">
        <v>165</v>
      </c>
      <c r="R438" s="410"/>
      <c r="S438" s="410"/>
      <c r="T438" s="410"/>
      <c r="U438" s="410"/>
      <c r="V438" s="410"/>
      <c r="W438" s="410"/>
      <c r="X438" s="410"/>
      <c r="Y438" s="410"/>
      <c r="Z438" s="411">
        <f t="shared" si="72"/>
        <v>486</v>
      </c>
      <c r="AA438" s="412">
        <f t="shared" si="58"/>
        <v>-471</v>
      </c>
      <c r="AB438" s="413">
        <f t="shared" si="73"/>
        <v>-478</v>
      </c>
      <c r="AC438" s="414"/>
      <c r="AD438" s="706">
        <f t="shared" si="69"/>
        <v>0</v>
      </c>
      <c r="AE438" s="474">
        <f t="shared" si="70"/>
        <v>0</v>
      </c>
      <c r="AF438" s="475">
        <f t="shared" si="71"/>
        <v>486</v>
      </c>
      <c r="AG438" s="487"/>
      <c r="AH438" s="488"/>
      <c r="AI438" s="488"/>
      <c r="AJ438" s="488"/>
      <c r="AK438" s="488"/>
      <c r="AL438" s="488"/>
      <c r="AM438" s="488"/>
      <c r="AN438" s="488"/>
      <c r="AO438" s="488"/>
      <c r="AP438" s="488"/>
      <c r="AQ438" s="488"/>
      <c r="AR438" s="488"/>
      <c r="AS438" s="488"/>
      <c r="AT438" s="488"/>
      <c r="AU438" s="488"/>
      <c r="AV438" s="488"/>
      <c r="AW438" s="488"/>
      <c r="AX438" s="488"/>
      <c r="AY438" s="488"/>
      <c r="AZ438" s="488"/>
      <c r="BA438" s="488"/>
      <c r="BB438" s="488"/>
      <c r="BC438" s="488"/>
      <c r="BD438" s="488"/>
      <c r="BE438" s="488"/>
      <c r="BF438" s="488"/>
      <c r="BG438" s="488"/>
    </row>
    <row r="439" spans="1:59" s="188" customFormat="1" ht="30">
      <c r="A439" s="433">
        <f t="shared" si="68"/>
        <v>420</v>
      </c>
      <c r="B439" s="497"/>
      <c r="C439" s="498"/>
      <c r="D439" s="407"/>
      <c r="E439" s="407"/>
      <c r="F439" s="500" t="s">
        <v>891</v>
      </c>
      <c r="G439" s="417" t="s">
        <v>291</v>
      </c>
      <c r="H439" s="418">
        <v>12</v>
      </c>
      <c r="I439" s="418">
        <f>'СМР Приняты СК П7'!I439</f>
        <v>0.109</v>
      </c>
      <c r="J439" s="418" t="s">
        <v>892</v>
      </c>
      <c r="K439" s="418" t="s">
        <v>291</v>
      </c>
      <c r="L439" s="418">
        <v>15</v>
      </c>
      <c r="M439" s="418"/>
      <c r="N439" s="418"/>
      <c r="O439" s="418"/>
      <c r="P439" s="418"/>
      <c r="Q439" s="418"/>
      <c r="R439" s="418"/>
      <c r="S439" s="418"/>
      <c r="T439" s="418"/>
      <c r="U439" s="418"/>
      <c r="V439" s="418"/>
      <c r="W439" s="418"/>
      <c r="X439" s="418"/>
      <c r="Y439" s="418"/>
      <c r="Z439" s="419">
        <f t="shared" si="72"/>
        <v>0</v>
      </c>
      <c r="AA439" s="420">
        <f t="shared" si="58"/>
        <v>12</v>
      </c>
      <c r="AB439" s="413">
        <f t="shared" si="73"/>
        <v>0</v>
      </c>
      <c r="AC439" s="421"/>
      <c r="AD439" s="707">
        <f t="shared" si="69"/>
        <v>0</v>
      </c>
      <c r="AE439" s="474">
        <f t="shared" si="70"/>
        <v>0</v>
      </c>
      <c r="AF439" s="478">
        <f t="shared" si="71"/>
        <v>0</v>
      </c>
      <c r="AG439" s="489"/>
      <c r="AH439" s="490"/>
      <c r="AI439" s="490"/>
      <c r="AJ439" s="490"/>
      <c r="AK439" s="490"/>
      <c r="AL439" s="490"/>
      <c r="AM439" s="490"/>
      <c r="AN439" s="490"/>
      <c r="AO439" s="490"/>
      <c r="AP439" s="490"/>
      <c r="AQ439" s="490"/>
      <c r="AR439" s="490"/>
      <c r="AS439" s="490"/>
      <c r="AT439" s="490"/>
      <c r="AU439" s="490"/>
      <c r="AV439" s="490"/>
      <c r="AW439" s="490"/>
      <c r="AX439" s="490"/>
      <c r="AY439" s="490"/>
      <c r="AZ439" s="490"/>
      <c r="BA439" s="490"/>
      <c r="BB439" s="490"/>
      <c r="BC439" s="490"/>
      <c r="BD439" s="490"/>
      <c r="BE439" s="490"/>
      <c r="BF439" s="490"/>
      <c r="BG439" s="490"/>
    </row>
    <row r="440" spans="1:59" s="188" customFormat="1">
      <c r="A440" s="433">
        <f t="shared" si="68"/>
        <v>421</v>
      </c>
      <c r="B440" s="497"/>
      <c r="C440" s="498"/>
      <c r="D440" s="407"/>
      <c r="E440" s="407"/>
      <c r="F440" s="500" t="s">
        <v>893</v>
      </c>
      <c r="G440" s="417" t="s">
        <v>291</v>
      </c>
      <c r="H440" s="418">
        <v>18</v>
      </c>
      <c r="I440" s="418">
        <f>'СМР Приняты СК П7'!I440</f>
        <v>0.109</v>
      </c>
      <c r="J440" s="418" t="s">
        <v>878</v>
      </c>
      <c r="K440" s="418" t="s">
        <v>291</v>
      </c>
      <c r="L440" s="418">
        <v>12</v>
      </c>
      <c r="M440" s="418"/>
      <c r="N440" s="418"/>
      <c r="O440" s="418"/>
      <c r="P440" s="418"/>
      <c r="Q440" s="418"/>
      <c r="R440" s="418"/>
      <c r="S440" s="418"/>
      <c r="T440" s="418"/>
      <c r="U440" s="418">
        <v>12</v>
      </c>
      <c r="V440" s="418"/>
      <c r="W440" s="418"/>
      <c r="X440" s="418"/>
      <c r="Y440" s="418"/>
      <c r="Z440" s="419">
        <f t="shared" si="72"/>
        <v>12</v>
      </c>
      <c r="AA440" s="420">
        <f t="shared" si="58"/>
        <v>6</v>
      </c>
      <c r="AB440" s="413">
        <f t="shared" si="73"/>
        <v>-12</v>
      </c>
      <c r="AC440" s="421"/>
      <c r="AD440" s="707">
        <f t="shared" si="69"/>
        <v>0</v>
      </c>
      <c r="AE440" s="474">
        <f t="shared" si="70"/>
        <v>0</v>
      </c>
      <c r="AF440" s="478">
        <f t="shared" si="71"/>
        <v>12</v>
      </c>
      <c r="AG440" s="489"/>
      <c r="AH440" s="490"/>
      <c r="AI440" s="490"/>
      <c r="AJ440" s="490"/>
      <c r="AK440" s="490"/>
      <c r="AL440" s="490"/>
      <c r="AM440" s="490"/>
      <c r="AN440" s="490"/>
      <c r="AO440" s="490"/>
      <c r="AP440" s="490"/>
      <c r="AQ440" s="490"/>
      <c r="AR440" s="490"/>
      <c r="AS440" s="490"/>
      <c r="AT440" s="490"/>
      <c r="AU440" s="490"/>
      <c r="AV440" s="490"/>
      <c r="AW440" s="490"/>
      <c r="AX440" s="490"/>
      <c r="AY440" s="490"/>
      <c r="AZ440" s="490"/>
      <c r="BA440" s="490"/>
      <c r="BB440" s="490"/>
      <c r="BC440" s="490"/>
      <c r="BD440" s="490"/>
      <c r="BE440" s="490"/>
      <c r="BF440" s="490"/>
      <c r="BG440" s="490"/>
    </row>
    <row r="441" spans="1:59" s="188" customFormat="1" ht="30">
      <c r="A441" s="433">
        <f t="shared" si="68"/>
        <v>422</v>
      </c>
      <c r="B441" s="497"/>
      <c r="C441" s="498"/>
      <c r="D441" s="407"/>
      <c r="E441" s="407"/>
      <c r="F441" s="500" t="s">
        <v>894</v>
      </c>
      <c r="G441" s="417" t="s">
        <v>291</v>
      </c>
      <c r="H441" s="418">
        <v>3</v>
      </c>
      <c r="I441" s="418">
        <f>'СМР Приняты СК П7'!I441</f>
        <v>0.109</v>
      </c>
      <c r="J441" s="418" t="s">
        <v>878</v>
      </c>
      <c r="K441" s="418" t="s">
        <v>291</v>
      </c>
      <c r="L441" s="418">
        <v>18</v>
      </c>
      <c r="M441" s="418"/>
      <c r="N441" s="418"/>
      <c r="O441" s="418"/>
      <c r="P441" s="418">
        <v>273</v>
      </c>
      <c r="Q441" s="418">
        <v>213</v>
      </c>
      <c r="R441" s="418"/>
      <c r="S441" s="418"/>
      <c r="T441" s="418"/>
      <c r="U441" s="418">
        <v>18</v>
      </c>
      <c r="V441" s="418"/>
      <c r="W441" s="418"/>
      <c r="X441" s="418"/>
      <c r="Y441" s="418"/>
      <c r="Z441" s="419">
        <f t="shared" si="72"/>
        <v>504</v>
      </c>
      <c r="AA441" s="420">
        <f t="shared" si="58"/>
        <v>-501</v>
      </c>
      <c r="AB441" s="413">
        <f t="shared" si="73"/>
        <v>-504</v>
      </c>
      <c r="AC441" s="421"/>
      <c r="AD441" s="707">
        <f t="shared" si="69"/>
        <v>0</v>
      </c>
      <c r="AE441" s="474">
        <f t="shared" si="70"/>
        <v>0</v>
      </c>
      <c r="AF441" s="478">
        <f t="shared" si="71"/>
        <v>504</v>
      </c>
      <c r="AG441" s="489"/>
      <c r="AH441" s="490"/>
      <c r="AI441" s="490"/>
      <c r="AJ441" s="490"/>
      <c r="AK441" s="490"/>
      <c r="AL441" s="490"/>
      <c r="AM441" s="490"/>
      <c r="AN441" s="490"/>
      <c r="AO441" s="490"/>
      <c r="AP441" s="490"/>
      <c r="AQ441" s="490"/>
      <c r="AR441" s="490"/>
      <c r="AS441" s="490"/>
      <c r="AT441" s="490"/>
      <c r="AU441" s="490"/>
      <c r="AV441" s="490"/>
      <c r="AW441" s="490"/>
      <c r="AX441" s="490"/>
      <c r="AY441" s="490"/>
      <c r="AZ441" s="490"/>
      <c r="BA441" s="490"/>
      <c r="BB441" s="490"/>
      <c r="BC441" s="490"/>
      <c r="BD441" s="490"/>
      <c r="BE441" s="490"/>
      <c r="BF441" s="490"/>
      <c r="BG441" s="490"/>
    </row>
    <row r="442" spans="1:59" s="188" customFormat="1" ht="30">
      <c r="A442" s="433">
        <f t="shared" si="68"/>
        <v>423</v>
      </c>
      <c r="B442" s="497"/>
      <c r="C442" s="498"/>
      <c r="D442" s="407"/>
      <c r="E442" s="407"/>
      <c r="F442" s="500" t="s">
        <v>895</v>
      </c>
      <c r="G442" s="417" t="s">
        <v>291</v>
      </c>
      <c r="H442" s="418">
        <v>38</v>
      </c>
      <c r="I442" s="418">
        <f>'СМР Приняты СК П7'!I442</f>
        <v>0.20399999999999999</v>
      </c>
      <c r="J442" s="418" t="s">
        <v>865</v>
      </c>
      <c r="K442" s="418" t="s">
        <v>291</v>
      </c>
      <c r="L442" s="418">
        <v>3</v>
      </c>
      <c r="M442" s="418"/>
      <c r="N442" s="418"/>
      <c r="O442" s="418"/>
      <c r="P442" s="418"/>
      <c r="Q442" s="418"/>
      <c r="R442" s="418"/>
      <c r="S442" s="418"/>
      <c r="T442" s="418"/>
      <c r="U442" s="418">
        <v>3</v>
      </c>
      <c r="V442" s="418"/>
      <c r="W442" s="418"/>
      <c r="X442" s="418"/>
      <c r="Y442" s="418"/>
      <c r="Z442" s="419">
        <f t="shared" si="72"/>
        <v>3</v>
      </c>
      <c r="AA442" s="420">
        <f t="shared" ref="AA442:AA509" si="74">H442-Z442</f>
        <v>35</v>
      </c>
      <c r="AB442" s="413">
        <f t="shared" si="73"/>
        <v>-3</v>
      </c>
      <c r="AC442" s="421"/>
      <c r="AD442" s="707">
        <f t="shared" si="69"/>
        <v>0</v>
      </c>
      <c r="AE442" s="474">
        <f t="shared" si="70"/>
        <v>0</v>
      </c>
      <c r="AF442" s="478">
        <f t="shared" si="71"/>
        <v>3</v>
      </c>
      <c r="AG442" s="489"/>
      <c r="AH442" s="490"/>
      <c r="AI442" s="490"/>
      <c r="AJ442" s="490"/>
      <c r="AK442" s="490"/>
      <c r="AL442" s="490"/>
      <c r="AM442" s="490"/>
      <c r="AN442" s="490"/>
      <c r="AO442" s="490"/>
      <c r="AP442" s="490"/>
      <c r="AQ442" s="490"/>
      <c r="AR442" s="490"/>
      <c r="AS442" s="490"/>
      <c r="AT442" s="490"/>
      <c r="AU442" s="490"/>
      <c r="AV442" s="490"/>
      <c r="AW442" s="490"/>
      <c r="AX442" s="490"/>
      <c r="AY442" s="490"/>
      <c r="AZ442" s="490"/>
      <c r="BA442" s="490"/>
      <c r="BB442" s="490"/>
      <c r="BC442" s="490"/>
      <c r="BD442" s="490"/>
      <c r="BE442" s="490"/>
      <c r="BF442" s="490"/>
      <c r="BG442" s="490"/>
    </row>
    <row r="443" spans="1:59" s="188" customFormat="1" collapsed="1">
      <c r="A443" s="433">
        <f t="shared" si="68"/>
        <v>424</v>
      </c>
      <c r="B443" s="497"/>
      <c r="C443" s="498"/>
      <c r="D443" s="407"/>
      <c r="E443" s="407"/>
      <c r="F443" s="500" t="s">
        <v>454</v>
      </c>
      <c r="G443" s="417" t="s">
        <v>294</v>
      </c>
      <c r="H443" s="418">
        <v>1</v>
      </c>
      <c r="I443" s="418">
        <f>'СМР Приняты СК П7'!I443</f>
        <v>14.67</v>
      </c>
      <c r="J443" s="418" t="s">
        <v>896</v>
      </c>
      <c r="K443" s="418" t="s">
        <v>294</v>
      </c>
      <c r="L443" s="418">
        <v>38</v>
      </c>
      <c r="M443" s="418"/>
      <c r="N443" s="418"/>
      <c r="O443" s="418"/>
      <c r="P443" s="418"/>
      <c r="Q443" s="418"/>
      <c r="R443" s="418"/>
      <c r="S443" s="418"/>
      <c r="T443" s="418"/>
      <c r="U443" s="418">
        <v>38</v>
      </c>
      <c r="V443" s="418"/>
      <c r="W443" s="418"/>
      <c r="X443" s="418"/>
      <c r="Y443" s="418"/>
      <c r="Z443" s="419">
        <f t="shared" si="72"/>
        <v>38</v>
      </c>
      <c r="AA443" s="420">
        <f t="shared" si="74"/>
        <v>-37</v>
      </c>
      <c r="AB443" s="413">
        <f t="shared" si="73"/>
        <v>-38</v>
      </c>
      <c r="AC443" s="421"/>
      <c r="AD443" s="707">
        <f t="shared" si="69"/>
        <v>0</v>
      </c>
      <c r="AE443" s="474">
        <f t="shared" si="70"/>
        <v>0</v>
      </c>
      <c r="AF443" s="478">
        <f t="shared" si="71"/>
        <v>38</v>
      </c>
      <c r="AG443" s="489"/>
      <c r="AH443" s="490"/>
      <c r="AI443" s="490"/>
      <c r="AJ443" s="490"/>
      <c r="AK443" s="490"/>
      <c r="AL443" s="490"/>
      <c r="AM443" s="490"/>
      <c r="AN443" s="490"/>
      <c r="AO443" s="490"/>
      <c r="AP443" s="490"/>
      <c r="AQ443" s="490"/>
      <c r="AR443" s="490"/>
      <c r="AS443" s="490"/>
      <c r="AT443" s="490"/>
      <c r="AU443" s="490"/>
      <c r="AV443" s="490"/>
      <c r="AW443" s="490"/>
      <c r="AX443" s="490"/>
      <c r="AY443" s="490"/>
      <c r="AZ443" s="490"/>
      <c r="BA443" s="490"/>
      <c r="BB443" s="490"/>
      <c r="BC443" s="490"/>
      <c r="BD443" s="490"/>
      <c r="BE443" s="490"/>
      <c r="BF443" s="490"/>
      <c r="BG443" s="490"/>
    </row>
    <row r="444" spans="1:59" s="188" customFormat="1" hidden="1" outlineLevel="1">
      <c r="A444" s="433">
        <f t="shared" si="68"/>
        <v>425</v>
      </c>
      <c r="B444" s="497"/>
      <c r="C444" s="498"/>
      <c r="D444" s="407"/>
      <c r="E444" s="407"/>
      <c r="F444" s="500"/>
      <c r="G444" s="417"/>
      <c r="H444" s="418"/>
      <c r="I444" s="418">
        <f>'СМР Приняты СК П7'!I444</f>
        <v>0</v>
      </c>
      <c r="J444" s="418" t="s">
        <v>897</v>
      </c>
      <c r="K444" s="418" t="s">
        <v>294</v>
      </c>
      <c r="L444" s="418">
        <v>1</v>
      </c>
      <c r="M444" s="418"/>
      <c r="N444" s="418"/>
      <c r="O444" s="418"/>
      <c r="P444" s="418"/>
      <c r="Q444" s="418"/>
      <c r="R444" s="418"/>
      <c r="S444" s="418"/>
      <c r="T444" s="418"/>
      <c r="U444" s="418">
        <v>1</v>
      </c>
      <c r="V444" s="418"/>
      <c r="W444" s="418"/>
      <c r="X444" s="418"/>
      <c r="Y444" s="418"/>
      <c r="Z444" s="419">
        <f t="shared" si="72"/>
        <v>1</v>
      </c>
      <c r="AA444" s="420">
        <f t="shared" si="74"/>
        <v>-1</v>
      </c>
      <c r="AB444" s="413">
        <f t="shared" si="73"/>
        <v>-1</v>
      </c>
      <c r="AC444" s="421"/>
      <c r="AD444" s="707">
        <f t="shared" si="69"/>
        <v>0</v>
      </c>
      <c r="AE444" s="474">
        <f t="shared" si="70"/>
        <v>0</v>
      </c>
      <c r="AF444" s="478">
        <f t="shared" si="71"/>
        <v>1</v>
      </c>
      <c r="AG444" s="489"/>
      <c r="AH444" s="490"/>
      <c r="AI444" s="490"/>
      <c r="AJ444" s="490"/>
      <c r="AK444" s="490"/>
      <c r="AL444" s="490"/>
      <c r="AM444" s="490"/>
      <c r="AN444" s="490"/>
      <c r="AO444" s="490"/>
      <c r="AP444" s="490"/>
      <c r="AQ444" s="490"/>
      <c r="AR444" s="490"/>
      <c r="AS444" s="490"/>
      <c r="AT444" s="490"/>
      <c r="AU444" s="490"/>
      <c r="AV444" s="490"/>
      <c r="AW444" s="490"/>
      <c r="AX444" s="490"/>
      <c r="AY444" s="490"/>
      <c r="AZ444" s="490"/>
      <c r="BA444" s="490"/>
      <c r="BB444" s="490"/>
      <c r="BC444" s="490"/>
      <c r="BD444" s="490"/>
      <c r="BE444" s="490"/>
      <c r="BF444" s="490"/>
      <c r="BG444" s="490"/>
    </row>
    <row r="445" spans="1:59" s="188" customFormat="1" hidden="1" outlineLevel="1">
      <c r="A445" s="433">
        <f t="shared" si="68"/>
        <v>426</v>
      </c>
      <c r="B445" s="497"/>
      <c r="C445" s="498"/>
      <c r="D445" s="407"/>
      <c r="E445" s="407"/>
      <c r="F445" s="500"/>
      <c r="G445" s="417"/>
      <c r="H445" s="418"/>
      <c r="I445" s="418">
        <f>'СМР Приняты СК П7'!I445</f>
        <v>0</v>
      </c>
      <c r="J445" s="418" t="s">
        <v>898</v>
      </c>
      <c r="K445" s="418" t="s">
        <v>294</v>
      </c>
      <c r="L445" s="418">
        <v>1</v>
      </c>
      <c r="M445" s="418"/>
      <c r="N445" s="418"/>
      <c r="O445" s="418"/>
      <c r="P445" s="418"/>
      <c r="Q445" s="418"/>
      <c r="R445" s="418"/>
      <c r="S445" s="418"/>
      <c r="T445" s="418"/>
      <c r="U445" s="418">
        <v>1</v>
      </c>
      <c r="V445" s="418"/>
      <c r="W445" s="418"/>
      <c r="X445" s="418"/>
      <c r="Y445" s="418"/>
      <c r="Z445" s="419">
        <f t="shared" si="72"/>
        <v>1</v>
      </c>
      <c r="AA445" s="420">
        <f t="shared" si="74"/>
        <v>-1</v>
      </c>
      <c r="AB445" s="413">
        <f t="shared" si="73"/>
        <v>-1</v>
      </c>
      <c r="AC445" s="421"/>
      <c r="AD445" s="707">
        <f t="shared" si="69"/>
        <v>0</v>
      </c>
      <c r="AE445" s="474">
        <f t="shared" si="70"/>
        <v>0</v>
      </c>
      <c r="AF445" s="478">
        <f t="shared" si="71"/>
        <v>1</v>
      </c>
      <c r="AG445" s="489"/>
      <c r="AH445" s="490"/>
      <c r="AI445" s="490"/>
      <c r="AJ445" s="490"/>
      <c r="AK445" s="490"/>
      <c r="AL445" s="490"/>
      <c r="AM445" s="490"/>
      <c r="AN445" s="490"/>
      <c r="AO445" s="490"/>
      <c r="AP445" s="490"/>
      <c r="AQ445" s="490"/>
      <c r="AR445" s="490"/>
      <c r="AS445" s="490"/>
      <c r="AT445" s="490"/>
      <c r="AU445" s="490"/>
      <c r="AV445" s="490"/>
      <c r="AW445" s="490"/>
      <c r="AX445" s="490"/>
      <c r="AY445" s="490"/>
      <c r="AZ445" s="490"/>
      <c r="BA445" s="490"/>
      <c r="BB445" s="490"/>
      <c r="BC445" s="490"/>
      <c r="BD445" s="490"/>
      <c r="BE445" s="490"/>
      <c r="BF445" s="490"/>
      <c r="BG445" s="490"/>
    </row>
    <row r="446" spans="1:59" s="188" customFormat="1" hidden="1" outlineLevel="1">
      <c r="A446" s="433">
        <f t="shared" si="68"/>
        <v>427</v>
      </c>
      <c r="B446" s="497"/>
      <c r="C446" s="498"/>
      <c r="D446" s="407"/>
      <c r="E446" s="407"/>
      <c r="F446" s="500"/>
      <c r="G446" s="417"/>
      <c r="H446" s="418"/>
      <c r="I446" s="418">
        <f>'СМР Приняты СК П7'!I446</f>
        <v>0</v>
      </c>
      <c r="J446" s="418" t="s">
        <v>825</v>
      </c>
      <c r="K446" s="418" t="s">
        <v>294</v>
      </c>
      <c r="L446" s="418">
        <v>1</v>
      </c>
      <c r="M446" s="418"/>
      <c r="N446" s="418"/>
      <c r="O446" s="418"/>
      <c r="P446" s="418"/>
      <c r="Q446" s="418"/>
      <c r="R446" s="418"/>
      <c r="S446" s="418"/>
      <c r="T446" s="418"/>
      <c r="U446" s="418">
        <v>1</v>
      </c>
      <c r="V446" s="418"/>
      <c r="W446" s="418"/>
      <c r="X446" s="418"/>
      <c r="Y446" s="418"/>
      <c r="Z446" s="419">
        <f t="shared" si="72"/>
        <v>1</v>
      </c>
      <c r="AA446" s="420">
        <f t="shared" si="74"/>
        <v>-1</v>
      </c>
      <c r="AB446" s="413">
        <f t="shared" si="73"/>
        <v>-1</v>
      </c>
      <c r="AC446" s="421"/>
      <c r="AD446" s="707">
        <f t="shared" si="69"/>
        <v>0</v>
      </c>
      <c r="AE446" s="474">
        <f t="shared" si="70"/>
        <v>0</v>
      </c>
      <c r="AF446" s="478">
        <f t="shared" si="71"/>
        <v>1</v>
      </c>
      <c r="AG446" s="489"/>
      <c r="AH446" s="490"/>
      <c r="AI446" s="490"/>
      <c r="AJ446" s="490"/>
      <c r="AK446" s="490"/>
      <c r="AL446" s="490"/>
      <c r="AM446" s="490"/>
      <c r="AN446" s="490"/>
      <c r="AO446" s="490"/>
      <c r="AP446" s="490"/>
      <c r="AQ446" s="490"/>
      <c r="AR446" s="490"/>
      <c r="AS446" s="490"/>
      <c r="AT446" s="490"/>
      <c r="AU446" s="490"/>
      <c r="AV446" s="490"/>
      <c r="AW446" s="490"/>
      <c r="AX446" s="490"/>
      <c r="AY446" s="490"/>
      <c r="AZ446" s="490"/>
      <c r="BA446" s="490"/>
      <c r="BB446" s="490"/>
      <c r="BC446" s="490"/>
      <c r="BD446" s="490"/>
      <c r="BE446" s="490"/>
      <c r="BF446" s="490"/>
      <c r="BG446" s="490"/>
    </row>
    <row r="447" spans="1:59" s="188" customFormat="1" ht="30" hidden="1" outlineLevel="1">
      <c r="A447" s="433">
        <f t="shared" si="68"/>
        <v>428</v>
      </c>
      <c r="B447" s="497"/>
      <c r="C447" s="498"/>
      <c r="D447" s="407"/>
      <c r="E447" s="407"/>
      <c r="F447" s="500"/>
      <c r="G447" s="417"/>
      <c r="H447" s="418"/>
      <c r="I447" s="418">
        <f>'СМР Приняты СК П7'!I447</f>
        <v>0</v>
      </c>
      <c r="J447" s="418" t="s">
        <v>826</v>
      </c>
      <c r="K447" s="418" t="s">
        <v>294</v>
      </c>
      <c r="L447" s="418">
        <v>3</v>
      </c>
      <c r="M447" s="418"/>
      <c r="N447" s="418"/>
      <c r="O447" s="418"/>
      <c r="P447" s="418"/>
      <c r="Q447" s="418"/>
      <c r="R447" s="418"/>
      <c r="S447" s="418"/>
      <c r="T447" s="418"/>
      <c r="U447" s="418">
        <v>3</v>
      </c>
      <c r="V447" s="418"/>
      <c r="W447" s="418"/>
      <c r="X447" s="418"/>
      <c r="Y447" s="418"/>
      <c r="Z447" s="419">
        <f t="shared" si="72"/>
        <v>3</v>
      </c>
      <c r="AA447" s="420">
        <f t="shared" si="74"/>
        <v>-3</v>
      </c>
      <c r="AB447" s="413">
        <f t="shared" si="73"/>
        <v>-3</v>
      </c>
      <c r="AC447" s="421"/>
      <c r="AD447" s="707">
        <f t="shared" si="69"/>
        <v>0</v>
      </c>
      <c r="AE447" s="474">
        <f t="shared" si="70"/>
        <v>0</v>
      </c>
      <c r="AF447" s="478">
        <f t="shared" si="71"/>
        <v>3</v>
      </c>
      <c r="AG447" s="489"/>
      <c r="AH447" s="490"/>
      <c r="AI447" s="490"/>
      <c r="AJ447" s="490"/>
      <c r="AK447" s="490"/>
      <c r="AL447" s="490"/>
      <c r="AM447" s="490"/>
      <c r="AN447" s="490"/>
      <c r="AO447" s="490"/>
      <c r="AP447" s="490"/>
      <c r="AQ447" s="490"/>
      <c r="AR447" s="490"/>
      <c r="AS447" s="490"/>
      <c r="AT447" s="490"/>
      <c r="AU447" s="490"/>
      <c r="AV447" s="490"/>
      <c r="AW447" s="490"/>
      <c r="AX447" s="490"/>
      <c r="AY447" s="490"/>
      <c r="AZ447" s="490"/>
      <c r="BA447" s="490"/>
      <c r="BB447" s="490"/>
      <c r="BC447" s="490"/>
      <c r="BD447" s="490"/>
      <c r="BE447" s="490"/>
      <c r="BF447" s="490"/>
      <c r="BG447" s="490"/>
    </row>
    <row r="448" spans="1:59" s="188" customFormat="1">
      <c r="A448" s="433">
        <f t="shared" si="68"/>
        <v>429</v>
      </c>
      <c r="B448" s="497"/>
      <c r="C448" s="498"/>
      <c r="D448" s="407"/>
      <c r="E448" s="407"/>
      <c r="F448" s="500" t="s">
        <v>899</v>
      </c>
      <c r="G448" s="417" t="s">
        <v>294</v>
      </c>
      <c r="H448" s="418">
        <v>21</v>
      </c>
      <c r="I448" s="418">
        <f>'СМР Приняты СК П7'!I448</f>
        <v>0.109</v>
      </c>
      <c r="J448" s="418" t="s">
        <v>900</v>
      </c>
      <c r="K448" s="418" t="s">
        <v>901</v>
      </c>
      <c r="L448" s="418">
        <v>1</v>
      </c>
      <c r="M448" s="418"/>
      <c r="N448" s="418">
        <v>195</v>
      </c>
      <c r="O448" s="418"/>
      <c r="P448" s="418">
        <v>543</v>
      </c>
      <c r="Q448" s="418">
        <v>347</v>
      </c>
      <c r="R448" s="418"/>
      <c r="S448" s="418"/>
      <c r="T448" s="418"/>
      <c r="U448" s="418">
        <v>1</v>
      </c>
      <c r="V448" s="418"/>
      <c r="W448" s="418"/>
      <c r="X448" s="418"/>
      <c r="Y448" s="418"/>
      <c r="Z448" s="419">
        <f t="shared" si="72"/>
        <v>1086</v>
      </c>
      <c r="AA448" s="420">
        <f t="shared" si="74"/>
        <v>-1065</v>
      </c>
      <c r="AB448" s="413">
        <f t="shared" si="73"/>
        <v>-1086</v>
      </c>
      <c r="AC448" s="421"/>
      <c r="AD448" s="707">
        <f t="shared" si="69"/>
        <v>0</v>
      </c>
      <c r="AE448" s="474">
        <f t="shared" si="70"/>
        <v>0</v>
      </c>
      <c r="AF448" s="478">
        <f t="shared" si="71"/>
        <v>1086</v>
      </c>
      <c r="AG448" s="489"/>
      <c r="AH448" s="490"/>
      <c r="AI448" s="490"/>
      <c r="AJ448" s="490"/>
      <c r="AK448" s="490"/>
      <c r="AL448" s="490"/>
      <c r="AM448" s="490"/>
      <c r="AN448" s="490"/>
      <c r="AO448" s="490"/>
      <c r="AP448" s="490"/>
      <c r="AQ448" s="490"/>
      <c r="AR448" s="490"/>
      <c r="AS448" s="490"/>
      <c r="AT448" s="490"/>
      <c r="AU448" s="490"/>
      <c r="AV448" s="490"/>
      <c r="AW448" s="490"/>
      <c r="AX448" s="490"/>
      <c r="AY448" s="490"/>
      <c r="AZ448" s="490"/>
      <c r="BA448" s="490"/>
      <c r="BB448" s="490"/>
      <c r="BC448" s="490"/>
      <c r="BD448" s="490"/>
      <c r="BE448" s="490"/>
      <c r="BF448" s="490"/>
      <c r="BG448" s="490"/>
    </row>
    <row r="449" spans="1:59" s="188" customFormat="1">
      <c r="A449" s="433">
        <f t="shared" si="68"/>
        <v>430</v>
      </c>
      <c r="B449" s="497"/>
      <c r="C449" s="498"/>
      <c r="D449" s="407"/>
      <c r="E449" s="407"/>
      <c r="F449" s="500" t="s">
        <v>902</v>
      </c>
      <c r="G449" s="417" t="s">
        <v>294</v>
      </c>
      <c r="H449" s="418">
        <v>21</v>
      </c>
      <c r="I449" s="418">
        <f>'СМР Приняты СК П7'!I449</f>
        <v>0.19700000000000001</v>
      </c>
      <c r="J449" s="418" t="s">
        <v>903</v>
      </c>
      <c r="K449" s="418" t="s">
        <v>289</v>
      </c>
      <c r="L449" s="418">
        <v>1</v>
      </c>
      <c r="M449" s="418"/>
      <c r="N449" s="418"/>
      <c r="O449" s="418"/>
      <c r="P449" s="418"/>
      <c r="Q449" s="418"/>
      <c r="R449" s="418"/>
      <c r="S449" s="418"/>
      <c r="T449" s="418"/>
      <c r="U449" s="418">
        <v>1</v>
      </c>
      <c r="V449" s="418"/>
      <c r="W449" s="418"/>
      <c r="X449" s="418"/>
      <c r="Y449" s="418"/>
      <c r="Z449" s="419">
        <f t="shared" si="72"/>
        <v>1</v>
      </c>
      <c r="AA449" s="420">
        <f t="shared" si="74"/>
        <v>20</v>
      </c>
      <c r="AB449" s="413">
        <f t="shared" si="73"/>
        <v>-1</v>
      </c>
      <c r="AC449" s="421"/>
      <c r="AD449" s="707">
        <f t="shared" si="69"/>
        <v>0</v>
      </c>
      <c r="AE449" s="474">
        <f t="shared" si="70"/>
        <v>0</v>
      </c>
      <c r="AF449" s="478">
        <f t="shared" si="71"/>
        <v>1</v>
      </c>
      <c r="AG449" s="489"/>
      <c r="AH449" s="490"/>
      <c r="AI449" s="490"/>
      <c r="AJ449" s="490"/>
      <c r="AK449" s="490"/>
      <c r="AL449" s="490"/>
      <c r="AM449" s="490"/>
      <c r="AN449" s="490"/>
      <c r="AO449" s="490"/>
      <c r="AP449" s="490"/>
      <c r="AQ449" s="490"/>
      <c r="AR449" s="490"/>
      <c r="AS449" s="490"/>
      <c r="AT449" s="490"/>
      <c r="AU449" s="490"/>
      <c r="AV449" s="490"/>
      <c r="AW449" s="490"/>
      <c r="AX449" s="490"/>
      <c r="AY449" s="490"/>
      <c r="AZ449" s="490"/>
      <c r="BA449" s="490"/>
      <c r="BB449" s="490"/>
      <c r="BC449" s="490"/>
      <c r="BD449" s="490"/>
      <c r="BE449" s="490"/>
      <c r="BF449" s="490"/>
      <c r="BG449" s="490"/>
    </row>
    <row r="450" spans="1:59">
      <c r="A450" s="405">
        <f t="shared" si="68"/>
        <v>431</v>
      </c>
      <c r="B450" s="497" t="s">
        <v>158</v>
      </c>
      <c r="C450" s="498" t="s">
        <v>159</v>
      </c>
      <c r="D450" s="407" t="s">
        <v>291</v>
      </c>
      <c r="E450" s="407">
        <v>1500</v>
      </c>
      <c r="F450" s="499" t="s">
        <v>159</v>
      </c>
      <c r="G450" s="409" t="s">
        <v>291</v>
      </c>
      <c r="H450" s="410">
        <v>905</v>
      </c>
      <c r="I450" s="410">
        <f>'СМР Приняты СК П7'!I450</f>
        <v>0.63</v>
      </c>
      <c r="J450" s="418" t="s">
        <v>904</v>
      </c>
      <c r="K450" s="418" t="s">
        <v>291</v>
      </c>
      <c r="L450" s="418">
        <v>0.1</v>
      </c>
      <c r="M450" s="410"/>
      <c r="N450" s="410"/>
      <c r="O450" s="410"/>
      <c r="P450" s="410"/>
      <c r="Q450" s="410"/>
      <c r="R450" s="410"/>
      <c r="S450" s="410"/>
      <c r="T450" s="410"/>
      <c r="U450" s="410">
        <v>0.1</v>
      </c>
      <c r="V450" s="410"/>
      <c r="W450" s="410"/>
      <c r="X450" s="410"/>
      <c r="Y450" s="410"/>
      <c r="Z450" s="411">
        <f t="shared" si="72"/>
        <v>0.1</v>
      </c>
      <c r="AA450" s="412">
        <f t="shared" si="74"/>
        <v>904.9</v>
      </c>
      <c r="AB450" s="413">
        <f t="shared" si="73"/>
        <v>1499.9</v>
      </c>
      <c r="AC450" s="414"/>
      <c r="AD450" s="706">
        <f t="shared" si="69"/>
        <v>0</v>
      </c>
      <c r="AE450" s="474">
        <f t="shared" si="70"/>
        <v>0</v>
      </c>
      <c r="AF450" s="475">
        <f t="shared" si="71"/>
        <v>0.1</v>
      </c>
      <c r="AG450" s="487"/>
      <c r="AH450" s="488"/>
      <c r="AI450" s="488"/>
      <c r="AJ450" s="488"/>
      <c r="AK450" s="488"/>
      <c r="AL450" s="488"/>
      <c r="AM450" s="488"/>
      <c r="AN450" s="488"/>
      <c r="AO450" s="488"/>
      <c r="AP450" s="488"/>
      <c r="AQ450" s="488"/>
      <c r="AR450" s="488"/>
      <c r="AS450" s="488"/>
      <c r="AT450" s="488"/>
      <c r="AU450" s="488"/>
      <c r="AV450" s="488"/>
      <c r="AW450" s="488"/>
      <c r="AX450" s="488"/>
      <c r="AY450" s="488"/>
      <c r="AZ450" s="488"/>
      <c r="BA450" s="488"/>
      <c r="BB450" s="488"/>
      <c r="BC450" s="488"/>
      <c r="BD450" s="488"/>
      <c r="BE450" s="488"/>
      <c r="BF450" s="488"/>
      <c r="BG450" s="488"/>
    </row>
    <row r="451" spans="1:59" ht="30">
      <c r="A451" s="405">
        <f t="shared" si="68"/>
        <v>432</v>
      </c>
      <c r="B451" s="497" t="s">
        <v>1058</v>
      </c>
      <c r="C451" s="498" t="s">
        <v>1059</v>
      </c>
      <c r="D451" s="407" t="s">
        <v>291</v>
      </c>
      <c r="E451" s="407">
        <v>250</v>
      </c>
      <c r="F451" s="499" t="s">
        <v>864</v>
      </c>
      <c r="G451" s="409" t="s">
        <v>291</v>
      </c>
      <c r="H451" s="410">
        <v>66</v>
      </c>
      <c r="I451" s="410">
        <f>'СМР Приняты СК П7'!I451</f>
        <v>0.11600000000000001</v>
      </c>
      <c r="J451" s="418" t="s">
        <v>865</v>
      </c>
      <c r="K451" s="418" t="s">
        <v>291</v>
      </c>
      <c r="L451" s="418">
        <v>905</v>
      </c>
      <c r="M451" s="410"/>
      <c r="N451" s="410"/>
      <c r="O451" s="410"/>
      <c r="P451" s="410"/>
      <c r="Q451" s="410"/>
      <c r="R451" s="410"/>
      <c r="S451" s="410"/>
      <c r="T451" s="410"/>
      <c r="U451" s="410"/>
      <c r="V451" s="410"/>
      <c r="W451" s="410"/>
      <c r="X451" s="410"/>
      <c r="Y451" s="410"/>
      <c r="Z451" s="411">
        <f t="shared" si="72"/>
        <v>0</v>
      </c>
      <c r="AA451" s="412">
        <f t="shared" si="74"/>
        <v>66</v>
      </c>
      <c r="AB451" s="413">
        <f t="shared" si="73"/>
        <v>250</v>
      </c>
      <c r="AC451" s="414"/>
      <c r="AD451" s="706">
        <f t="shared" si="69"/>
        <v>0</v>
      </c>
      <c r="AE451" s="474">
        <f t="shared" si="70"/>
        <v>0</v>
      </c>
      <c r="AF451" s="475">
        <f t="shared" si="71"/>
        <v>0</v>
      </c>
      <c r="AG451" s="487"/>
      <c r="AH451" s="488"/>
      <c r="AI451" s="488"/>
      <c r="AJ451" s="488"/>
      <c r="AK451" s="488"/>
      <c r="AL451" s="488"/>
      <c r="AM451" s="488"/>
      <c r="AN451" s="488"/>
      <c r="AO451" s="488"/>
      <c r="AP451" s="488"/>
      <c r="AQ451" s="488"/>
      <c r="AR451" s="488"/>
      <c r="AS451" s="488"/>
      <c r="AT451" s="488"/>
      <c r="AU451" s="488"/>
      <c r="AV451" s="488"/>
      <c r="AW451" s="488"/>
      <c r="AX451" s="488"/>
      <c r="AY451" s="488"/>
      <c r="AZ451" s="488"/>
      <c r="BA451" s="488"/>
      <c r="BB451" s="488"/>
      <c r="BC451" s="488"/>
      <c r="BD451" s="488"/>
      <c r="BE451" s="488"/>
      <c r="BF451" s="488"/>
      <c r="BG451" s="488"/>
    </row>
    <row r="452" spans="1:59" ht="30">
      <c r="A452" s="405">
        <f t="shared" si="68"/>
        <v>433</v>
      </c>
      <c r="B452" s="497" t="s">
        <v>189</v>
      </c>
      <c r="C452" s="498" t="s">
        <v>190</v>
      </c>
      <c r="D452" s="407" t="s">
        <v>291</v>
      </c>
      <c r="E452" s="407">
        <v>3</v>
      </c>
      <c r="F452" s="499" t="s">
        <v>190</v>
      </c>
      <c r="G452" s="409" t="s">
        <v>291</v>
      </c>
      <c r="H452" s="410">
        <v>200</v>
      </c>
      <c r="I452" s="410">
        <f>'СМР Приняты СК П7'!I452</f>
        <v>0.56000000000000005</v>
      </c>
      <c r="J452" s="418" t="s">
        <v>905</v>
      </c>
      <c r="K452" s="418" t="s">
        <v>291</v>
      </c>
      <c r="L452" s="418">
        <v>66</v>
      </c>
      <c r="M452" s="410"/>
      <c r="N452" s="410"/>
      <c r="O452" s="410"/>
      <c r="P452" s="410"/>
      <c r="Q452" s="410"/>
      <c r="R452" s="410"/>
      <c r="S452" s="410"/>
      <c r="T452" s="410"/>
      <c r="U452" s="410"/>
      <c r="V452" s="410"/>
      <c r="W452" s="410"/>
      <c r="X452" s="410"/>
      <c r="Y452" s="410"/>
      <c r="Z452" s="411">
        <f t="shared" si="72"/>
        <v>0</v>
      </c>
      <c r="AA452" s="412">
        <f t="shared" si="74"/>
        <v>200</v>
      </c>
      <c r="AB452" s="413">
        <f t="shared" si="73"/>
        <v>3</v>
      </c>
      <c r="AC452" s="414"/>
      <c r="AD452" s="706">
        <f t="shared" si="69"/>
        <v>0</v>
      </c>
      <c r="AE452" s="474">
        <f t="shared" si="70"/>
        <v>0</v>
      </c>
      <c r="AF452" s="475">
        <f t="shared" si="71"/>
        <v>0</v>
      </c>
      <c r="AG452" s="487"/>
      <c r="AH452" s="488"/>
      <c r="AI452" s="488"/>
      <c r="AJ452" s="488"/>
      <c r="AK452" s="488"/>
      <c r="AL452" s="488"/>
      <c r="AM452" s="488"/>
      <c r="AN452" s="488"/>
      <c r="AO452" s="488"/>
      <c r="AP452" s="488"/>
      <c r="AQ452" s="488"/>
      <c r="AR452" s="488"/>
      <c r="AS452" s="488"/>
      <c r="AT452" s="488"/>
      <c r="AU452" s="488"/>
      <c r="AV452" s="488"/>
      <c r="AW452" s="488"/>
      <c r="AX452" s="488"/>
      <c r="AY452" s="488"/>
      <c r="AZ452" s="488"/>
      <c r="BA452" s="488"/>
      <c r="BB452" s="488"/>
      <c r="BC452" s="488"/>
      <c r="BD452" s="488"/>
      <c r="BE452" s="488"/>
      <c r="BF452" s="488"/>
      <c r="BG452" s="488"/>
    </row>
    <row r="453" spans="1:59" ht="30" collapsed="1">
      <c r="A453" s="405">
        <f t="shared" si="68"/>
        <v>434</v>
      </c>
      <c r="B453" s="497" t="s">
        <v>191</v>
      </c>
      <c r="C453" s="498" t="s">
        <v>192</v>
      </c>
      <c r="D453" s="407" t="s">
        <v>291</v>
      </c>
      <c r="E453" s="407">
        <v>3</v>
      </c>
      <c r="F453" s="499" t="s">
        <v>192</v>
      </c>
      <c r="G453" s="409" t="s">
        <v>291</v>
      </c>
      <c r="H453" s="410">
        <v>200</v>
      </c>
      <c r="I453" s="410">
        <f>'СМР Приняты СК П7'!I453</f>
        <v>0.152</v>
      </c>
      <c r="J453" s="418" t="s">
        <v>906</v>
      </c>
      <c r="K453" s="418" t="s">
        <v>291</v>
      </c>
      <c r="L453" s="418">
        <v>200</v>
      </c>
      <c r="M453" s="410"/>
      <c r="N453" s="410"/>
      <c r="O453" s="410"/>
      <c r="P453" s="410"/>
      <c r="Q453" s="410"/>
      <c r="R453" s="410"/>
      <c r="S453" s="410"/>
      <c r="T453" s="410"/>
      <c r="U453" s="410"/>
      <c r="V453" s="410"/>
      <c r="W453" s="410"/>
      <c r="X453" s="410"/>
      <c r="Y453" s="410"/>
      <c r="Z453" s="411">
        <f t="shared" si="72"/>
        <v>0</v>
      </c>
      <c r="AA453" s="412">
        <f t="shared" si="74"/>
        <v>200</v>
      </c>
      <c r="AB453" s="413">
        <f t="shared" si="73"/>
        <v>3</v>
      </c>
      <c r="AC453" s="414"/>
      <c r="AD453" s="706">
        <f t="shared" si="69"/>
        <v>0</v>
      </c>
      <c r="AE453" s="474">
        <f t="shared" si="70"/>
        <v>0</v>
      </c>
      <c r="AF453" s="475">
        <f t="shared" si="71"/>
        <v>0</v>
      </c>
      <c r="AG453" s="487"/>
      <c r="AH453" s="488"/>
      <c r="AI453" s="488"/>
      <c r="AJ453" s="488"/>
      <c r="AK453" s="488"/>
      <c r="AL453" s="488"/>
      <c r="AM453" s="488"/>
      <c r="AN453" s="488"/>
      <c r="AO453" s="488"/>
      <c r="AP453" s="488"/>
      <c r="AQ453" s="488"/>
      <c r="AR453" s="488"/>
      <c r="AS453" s="488"/>
      <c r="AT453" s="488"/>
      <c r="AU453" s="488"/>
      <c r="AV453" s="488"/>
      <c r="AW453" s="488"/>
      <c r="AX453" s="488"/>
      <c r="AY453" s="488"/>
      <c r="AZ453" s="488"/>
      <c r="BA453" s="488"/>
      <c r="BB453" s="488"/>
      <c r="BC453" s="488"/>
      <c r="BD453" s="488"/>
      <c r="BE453" s="488"/>
      <c r="BF453" s="488"/>
      <c r="BG453" s="488"/>
    </row>
    <row r="454" spans="1:59" hidden="1" outlineLevel="1">
      <c r="A454" s="405">
        <f t="shared" si="68"/>
        <v>435</v>
      </c>
      <c r="B454" s="497" t="s">
        <v>1060</v>
      </c>
      <c r="C454" s="498" t="s">
        <v>1061</v>
      </c>
      <c r="D454" s="407" t="s">
        <v>294</v>
      </c>
      <c r="E454" s="407">
        <v>2</v>
      </c>
      <c r="F454" s="499"/>
      <c r="G454" s="409"/>
      <c r="H454" s="410"/>
      <c r="I454" s="410">
        <f>'СМР Приняты СК П7'!I454</f>
        <v>1.7629999999999999</v>
      </c>
      <c r="J454" s="418"/>
      <c r="K454" s="418"/>
      <c r="L454" s="418">
        <v>200</v>
      </c>
      <c r="M454" s="410"/>
      <c r="N454" s="410"/>
      <c r="O454" s="410"/>
      <c r="P454" s="410"/>
      <c r="Q454" s="410"/>
      <c r="R454" s="410"/>
      <c r="S454" s="410"/>
      <c r="T454" s="410"/>
      <c r="U454" s="410"/>
      <c r="V454" s="410"/>
      <c r="W454" s="410"/>
      <c r="X454" s="410"/>
      <c r="Y454" s="410"/>
      <c r="Z454" s="411">
        <f t="shared" si="72"/>
        <v>0</v>
      </c>
      <c r="AA454" s="412"/>
      <c r="AB454" s="413">
        <f t="shared" si="73"/>
        <v>2</v>
      </c>
      <c r="AC454" s="414"/>
      <c r="AD454" s="706">
        <f t="shared" si="69"/>
        <v>0</v>
      </c>
      <c r="AE454" s="474">
        <f t="shared" si="70"/>
        <v>0</v>
      </c>
      <c r="AF454" s="475">
        <f t="shared" si="71"/>
        <v>0</v>
      </c>
      <c r="AG454" s="487"/>
      <c r="AH454" s="488"/>
      <c r="AI454" s="488"/>
      <c r="AJ454" s="488"/>
      <c r="AK454" s="488"/>
      <c r="AL454" s="488"/>
      <c r="AM454" s="488"/>
      <c r="AN454" s="488"/>
      <c r="AO454" s="488"/>
      <c r="AP454" s="488"/>
      <c r="AQ454" s="488"/>
      <c r="AR454" s="488"/>
      <c r="AS454" s="488"/>
      <c r="AT454" s="488"/>
      <c r="AU454" s="488"/>
      <c r="AV454" s="488"/>
      <c r="AW454" s="488"/>
      <c r="AX454" s="488"/>
      <c r="AY454" s="488"/>
      <c r="AZ454" s="488"/>
      <c r="BA454" s="488"/>
      <c r="BB454" s="488"/>
      <c r="BC454" s="488"/>
      <c r="BD454" s="488"/>
      <c r="BE454" s="488"/>
      <c r="BF454" s="488"/>
      <c r="BG454" s="488"/>
    </row>
    <row r="455" spans="1:59" ht="30" hidden="1" outlineLevel="1">
      <c r="A455" s="405">
        <f t="shared" si="68"/>
        <v>436</v>
      </c>
      <c r="B455" s="497" t="s">
        <v>1062</v>
      </c>
      <c r="C455" s="498" t="s">
        <v>1063</v>
      </c>
      <c r="D455" s="407" t="s">
        <v>291</v>
      </c>
      <c r="E455" s="407">
        <v>10</v>
      </c>
      <c r="F455" s="499"/>
      <c r="G455" s="409"/>
      <c r="H455" s="410"/>
      <c r="I455" s="410">
        <f>'СМР Приняты СК П7'!I455</f>
        <v>0.495</v>
      </c>
      <c r="J455" s="418"/>
      <c r="K455" s="418"/>
      <c r="L455" s="418"/>
      <c r="M455" s="410"/>
      <c r="N455" s="410"/>
      <c r="O455" s="410"/>
      <c r="P455" s="410"/>
      <c r="Q455" s="410"/>
      <c r="R455" s="410"/>
      <c r="S455" s="410"/>
      <c r="T455" s="410"/>
      <c r="U455" s="410"/>
      <c r="V455" s="410"/>
      <c r="W455" s="410"/>
      <c r="X455" s="410"/>
      <c r="Y455" s="410"/>
      <c r="Z455" s="411">
        <f t="shared" si="72"/>
        <v>0</v>
      </c>
      <c r="AA455" s="412"/>
      <c r="AB455" s="413">
        <f t="shared" si="73"/>
        <v>10</v>
      </c>
      <c r="AC455" s="414"/>
      <c r="AD455" s="706">
        <f t="shared" si="69"/>
        <v>0</v>
      </c>
      <c r="AE455" s="474">
        <f t="shared" si="70"/>
        <v>0</v>
      </c>
      <c r="AF455" s="475">
        <f t="shared" si="71"/>
        <v>0</v>
      </c>
      <c r="AG455" s="487"/>
      <c r="AH455" s="488"/>
      <c r="AI455" s="488"/>
      <c r="AJ455" s="488"/>
      <c r="AK455" s="488"/>
      <c r="AL455" s="488"/>
      <c r="AM455" s="488"/>
      <c r="AN455" s="488"/>
      <c r="AO455" s="488"/>
      <c r="AP455" s="488"/>
      <c r="AQ455" s="488"/>
      <c r="AR455" s="488"/>
      <c r="AS455" s="488"/>
      <c r="AT455" s="488"/>
      <c r="AU455" s="488"/>
      <c r="AV455" s="488"/>
      <c r="AW455" s="488"/>
      <c r="AX455" s="488"/>
      <c r="AY455" s="488"/>
      <c r="AZ455" s="488"/>
      <c r="BA455" s="488"/>
      <c r="BB455" s="488"/>
      <c r="BC455" s="488"/>
      <c r="BD455" s="488"/>
      <c r="BE455" s="488"/>
      <c r="BF455" s="488"/>
      <c r="BG455" s="488"/>
    </row>
    <row r="456" spans="1:59" ht="60" hidden="1" outlineLevel="1">
      <c r="A456" s="405">
        <f t="shared" si="68"/>
        <v>437</v>
      </c>
      <c r="B456" s="497" t="s">
        <v>1064</v>
      </c>
      <c r="C456" s="498" t="s">
        <v>1065</v>
      </c>
      <c r="D456" s="407" t="s">
        <v>294</v>
      </c>
      <c r="E456" s="407">
        <v>4</v>
      </c>
      <c r="F456" s="499"/>
      <c r="G456" s="409"/>
      <c r="H456" s="410"/>
      <c r="I456" s="410">
        <f>'СМР Приняты СК П7'!I456</f>
        <v>3.278</v>
      </c>
      <c r="J456" s="418"/>
      <c r="K456" s="418"/>
      <c r="L456" s="418"/>
      <c r="M456" s="410"/>
      <c r="N456" s="410"/>
      <c r="O456" s="410"/>
      <c r="P456" s="410"/>
      <c r="Q456" s="410"/>
      <c r="R456" s="410"/>
      <c r="S456" s="410"/>
      <c r="T456" s="410"/>
      <c r="U456" s="410"/>
      <c r="V456" s="410"/>
      <c r="W456" s="410"/>
      <c r="X456" s="410"/>
      <c r="Y456" s="410"/>
      <c r="Z456" s="411">
        <f t="shared" si="72"/>
        <v>0</v>
      </c>
      <c r="AA456" s="412"/>
      <c r="AB456" s="413">
        <f t="shared" si="73"/>
        <v>4</v>
      </c>
      <c r="AC456" s="414"/>
      <c r="AD456" s="706">
        <f t="shared" si="69"/>
        <v>0</v>
      </c>
      <c r="AE456" s="474">
        <f t="shared" si="70"/>
        <v>0</v>
      </c>
      <c r="AF456" s="475">
        <f t="shared" si="71"/>
        <v>0</v>
      </c>
      <c r="AG456" s="487"/>
      <c r="AH456" s="488"/>
      <c r="AI456" s="488"/>
      <c r="AJ456" s="488"/>
      <c r="AK456" s="488"/>
      <c r="AL456" s="488"/>
      <c r="AM456" s="488"/>
      <c r="AN456" s="488"/>
      <c r="AO456" s="488"/>
      <c r="AP456" s="488"/>
      <c r="AQ456" s="488"/>
      <c r="AR456" s="488"/>
      <c r="AS456" s="488"/>
      <c r="AT456" s="488"/>
      <c r="AU456" s="488"/>
      <c r="AV456" s="488"/>
      <c r="AW456" s="488"/>
      <c r="AX456" s="488"/>
      <c r="AY456" s="488"/>
      <c r="AZ456" s="488"/>
      <c r="BA456" s="488"/>
      <c r="BB456" s="488"/>
      <c r="BC456" s="488"/>
      <c r="BD456" s="488"/>
      <c r="BE456" s="488"/>
      <c r="BF456" s="488"/>
      <c r="BG456" s="488"/>
    </row>
    <row r="457" spans="1:59" ht="60" hidden="1" outlineLevel="1">
      <c r="A457" s="405">
        <f t="shared" si="68"/>
        <v>438</v>
      </c>
      <c r="B457" s="497" t="s">
        <v>222</v>
      </c>
      <c r="C457" s="498" t="s">
        <v>1056</v>
      </c>
      <c r="D457" s="407" t="s">
        <v>294</v>
      </c>
      <c r="E457" s="407">
        <v>7</v>
      </c>
      <c r="F457" s="499"/>
      <c r="G457" s="409"/>
      <c r="H457" s="410"/>
      <c r="I457" s="410">
        <f>'СМР Приняты СК П7'!I457</f>
        <v>1.6639999999999999</v>
      </c>
      <c r="J457" s="418"/>
      <c r="K457" s="418"/>
      <c r="L457" s="418"/>
      <c r="M457" s="410"/>
      <c r="N457" s="410"/>
      <c r="O457" s="410"/>
      <c r="P457" s="410"/>
      <c r="Q457" s="410"/>
      <c r="R457" s="410"/>
      <c r="S457" s="410"/>
      <c r="T457" s="410"/>
      <c r="U457" s="410"/>
      <c r="V457" s="410"/>
      <c r="W457" s="410"/>
      <c r="X457" s="410"/>
      <c r="Y457" s="410"/>
      <c r="Z457" s="411">
        <f t="shared" si="72"/>
        <v>0</v>
      </c>
      <c r="AA457" s="412"/>
      <c r="AB457" s="413">
        <f t="shared" si="73"/>
        <v>7</v>
      </c>
      <c r="AC457" s="414"/>
      <c r="AD457" s="706">
        <f t="shared" si="69"/>
        <v>0</v>
      </c>
      <c r="AE457" s="474">
        <f t="shared" si="70"/>
        <v>0</v>
      </c>
      <c r="AF457" s="475">
        <f t="shared" si="71"/>
        <v>0</v>
      </c>
      <c r="AG457" s="487"/>
      <c r="AH457" s="488"/>
      <c r="AI457" s="488"/>
      <c r="AJ457" s="488"/>
      <c r="AK457" s="488"/>
      <c r="AL457" s="488"/>
      <c r="AM457" s="488"/>
      <c r="AN457" s="488"/>
      <c r="AO457" s="488"/>
      <c r="AP457" s="488"/>
      <c r="AQ457" s="488"/>
      <c r="AR457" s="488"/>
      <c r="AS457" s="488"/>
      <c r="AT457" s="488"/>
      <c r="AU457" s="488"/>
      <c r="AV457" s="488"/>
      <c r="AW457" s="488"/>
      <c r="AX457" s="488"/>
      <c r="AY457" s="488"/>
      <c r="AZ457" s="488"/>
      <c r="BA457" s="488"/>
      <c r="BB457" s="488"/>
      <c r="BC457" s="488"/>
      <c r="BD457" s="488"/>
      <c r="BE457" s="488"/>
      <c r="BF457" s="488"/>
      <c r="BG457" s="488"/>
    </row>
    <row r="458" spans="1:59" ht="60" hidden="1" outlineLevel="1">
      <c r="A458" s="405">
        <f t="shared" si="68"/>
        <v>439</v>
      </c>
      <c r="B458" s="497" t="s">
        <v>223</v>
      </c>
      <c r="C458" s="498" t="s">
        <v>1057</v>
      </c>
      <c r="D458" s="407" t="s">
        <v>294</v>
      </c>
      <c r="E458" s="407">
        <v>4</v>
      </c>
      <c r="F458" s="499"/>
      <c r="G458" s="409"/>
      <c r="H458" s="410"/>
      <c r="I458" s="410">
        <f>'СМР Приняты СК П7'!I458</f>
        <v>0.25600000000000001</v>
      </c>
      <c r="J458" s="418"/>
      <c r="K458" s="418"/>
      <c r="L458" s="418"/>
      <c r="M458" s="410"/>
      <c r="N458" s="410"/>
      <c r="O458" s="410"/>
      <c r="P458" s="410"/>
      <c r="Q458" s="410"/>
      <c r="R458" s="410"/>
      <c r="S458" s="410"/>
      <c r="T458" s="410"/>
      <c r="U458" s="410"/>
      <c r="V458" s="410"/>
      <c r="W458" s="410"/>
      <c r="X458" s="410"/>
      <c r="Y458" s="410"/>
      <c r="Z458" s="411">
        <f t="shared" si="72"/>
        <v>0</v>
      </c>
      <c r="AA458" s="412"/>
      <c r="AB458" s="413">
        <f t="shared" si="73"/>
        <v>4</v>
      </c>
      <c r="AC458" s="414"/>
      <c r="AD458" s="706">
        <f t="shared" si="69"/>
        <v>0</v>
      </c>
      <c r="AE458" s="474">
        <f t="shared" si="70"/>
        <v>0</v>
      </c>
      <c r="AF458" s="475">
        <f t="shared" si="71"/>
        <v>0</v>
      </c>
      <c r="AG458" s="487"/>
      <c r="AH458" s="488"/>
      <c r="AI458" s="488"/>
      <c r="AJ458" s="488"/>
      <c r="AK458" s="488"/>
      <c r="AL458" s="488"/>
      <c r="AM458" s="488"/>
      <c r="AN458" s="488"/>
      <c r="AO458" s="488"/>
      <c r="AP458" s="488"/>
      <c r="AQ458" s="488"/>
      <c r="AR458" s="488"/>
      <c r="AS458" s="488"/>
      <c r="AT458" s="488"/>
      <c r="AU458" s="488"/>
      <c r="AV458" s="488"/>
      <c r="AW458" s="488"/>
      <c r="AX458" s="488"/>
      <c r="AY458" s="488"/>
      <c r="AZ458" s="488"/>
      <c r="BA458" s="488"/>
      <c r="BB458" s="488"/>
      <c r="BC458" s="488"/>
      <c r="BD458" s="488"/>
      <c r="BE458" s="488"/>
      <c r="BF458" s="488"/>
      <c r="BG458" s="488"/>
    </row>
    <row r="459" spans="1:59" s="188" customFormat="1" ht="30">
      <c r="A459" s="433">
        <f t="shared" si="68"/>
        <v>440</v>
      </c>
      <c r="B459" s="497"/>
      <c r="C459" s="498"/>
      <c r="D459" s="407"/>
      <c r="E459" s="407"/>
      <c r="F459" s="500" t="s">
        <v>800</v>
      </c>
      <c r="G459" s="417" t="s">
        <v>294</v>
      </c>
      <c r="H459" s="418">
        <v>400</v>
      </c>
      <c r="I459" s="418">
        <f>'СМР Приняты СК П7'!I459</f>
        <v>0.129</v>
      </c>
      <c r="J459" s="418" t="s">
        <v>907</v>
      </c>
      <c r="K459" s="418" t="s">
        <v>482</v>
      </c>
      <c r="L459" s="418"/>
      <c r="M459" s="418"/>
      <c r="N459" s="418"/>
      <c r="O459" s="418"/>
      <c r="P459" s="418"/>
      <c r="Q459" s="418"/>
      <c r="R459" s="418"/>
      <c r="S459" s="418"/>
      <c r="T459" s="418"/>
      <c r="U459" s="418"/>
      <c r="V459" s="418"/>
      <c r="W459" s="418"/>
      <c r="X459" s="418"/>
      <c r="Y459" s="418"/>
      <c r="Z459" s="419">
        <f t="shared" si="72"/>
        <v>0</v>
      </c>
      <c r="AA459" s="420">
        <f t="shared" si="74"/>
        <v>400</v>
      </c>
      <c r="AB459" s="413">
        <f t="shared" si="73"/>
        <v>0</v>
      </c>
      <c r="AC459" s="421"/>
      <c r="AD459" s="707">
        <f t="shared" si="69"/>
        <v>0</v>
      </c>
      <c r="AE459" s="474">
        <f t="shared" si="70"/>
        <v>0</v>
      </c>
      <c r="AF459" s="478">
        <f t="shared" si="71"/>
        <v>0</v>
      </c>
      <c r="AG459" s="489"/>
      <c r="AH459" s="490"/>
      <c r="AI459" s="490"/>
      <c r="AJ459" s="490"/>
      <c r="AK459" s="490"/>
      <c r="AL459" s="490"/>
      <c r="AM459" s="490"/>
      <c r="AN459" s="490"/>
      <c r="AO459" s="490"/>
      <c r="AP459" s="490"/>
      <c r="AQ459" s="490"/>
      <c r="AR459" s="490"/>
      <c r="AS459" s="490"/>
      <c r="AT459" s="490"/>
      <c r="AU459" s="490"/>
      <c r="AV459" s="490"/>
      <c r="AW459" s="490"/>
      <c r="AX459" s="490"/>
      <c r="AY459" s="490"/>
      <c r="AZ459" s="490"/>
      <c r="BA459" s="490"/>
      <c r="BB459" s="490"/>
      <c r="BC459" s="490"/>
      <c r="BD459" s="490"/>
      <c r="BE459" s="490"/>
      <c r="BF459" s="490"/>
      <c r="BG459" s="490"/>
    </row>
    <row r="460" spans="1:59" ht="30">
      <c r="A460" s="405">
        <f t="shared" si="68"/>
        <v>441</v>
      </c>
      <c r="B460" s="497" t="s">
        <v>226</v>
      </c>
      <c r="C460" s="498" t="s">
        <v>227</v>
      </c>
      <c r="D460" s="407" t="s">
        <v>298</v>
      </c>
      <c r="E460" s="407">
        <v>1</v>
      </c>
      <c r="F460" s="499" t="s">
        <v>227</v>
      </c>
      <c r="G460" s="409" t="s">
        <v>298</v>
      </c>
      <c r="H460" s="410">
        <v>1</v>
      </c>
      <c r="I460" s="410">
        <f>'СМР Приняты СК П7'!I460</f>
        <v>0.86099999999999999</v>
      </c>
      <c r="J460" s="410"/>
      <c r="K460" s="418" t="s">
        <v>298</v>
      </c>
      <c r="L460" s="418">
        <v>400</v>
      </c>
      <c r="M460" s="410"/>
      <c r="N460" s="410"/>
      <c r="O460" s="410"/>
      <c r="P460" s="410"/>
      <c r="Q460" s="410"/>
      <c r="R460" s="410"/>
      <c r="S460" s="410"/>
      <c r="T460" s="410"/>
      <c r="U460" s="410"/>
      <c r="V460" s="410"/>
      <c r="W460" s="410"/>
      <c r="X460" s="410"/>
      <c r="Y460" s="410"/>
      <c r="Z460" s="411">
        <f t="shared" si="72"/>
        <v>0</v>
      </c>
      <c r="AA460" s="412">
        <f t="shared" si="74"/>
        <v>1</v>
      </c>
      <c r="AB460" s="413">
        <f t="shared" si="73"/>
        <v>1</v>
      </c>
      <c r="AC460" s="414"/>
      <c r="AD460" s="706">
        <f t="shared" si="69"/>
        <v>0</v>
      </c>
      <c r="AE460" s="474">
        <f t="shared" si="70"/>
        <v>0</v>
      </c>
      <c r="AF460" s="475">
        <f t="shared" si="71"/>
        <v>0</v>
      </c>
      <c r="AG460" s="487"/>
      <c r="AH460" s="488"/>
      <c r="AI460" s="488"/>
      <c r="AJ460" s="488"/>
      <c r="AK460" s="488"/>
      <c r="AL460" s="488"/>
      <c r="AM460" s="488"/>
      <c r="AN460" s="488"/>
      <c r="AO460" s="488"/>
      <c r="AP460" s="488"/>
      <c r="AQ460" s="488"/>
      <c r="AR460" s="488"/>
      <c r="AS460" s="488"/>
      <c r="AT460" s="488"/>
      <c r="AU460" s="488"/>
      <c r="AV460" s="488"/>
      <c r="AW460" s="488"/>
      <c r="AX460" s="488"/>
      <c r="AY460" s="488"/>
      <c r="AZ460" s="488"/>
      <c r="BA460" s="488"/>
      <c r="BB460" s="488"/>
      <c r="BC460" s="488"/>
      <c r="BD460" s="488"/>
      <c r="BE460" s="488"/>
      <c r="BF460" s="488"/>
      <c r="BG460" s="488"/>
    </row>
    <row r="461" spans="1:59" ht="45">
      <c r="A461" s="405">
        <f t="shared" si="68"/>
        <v>442</v>
      </c>
      <c r="B461" s="497" t="s">
        <v>228</v>
      </c>
      <c r="C461" s="498" t="s">
        <v>229</v>
      </c>
      <c r="D461" s="407" t="s">
        <v>294</v>
      </c>
      <c r="E461" s="407">
        <v>1</v>
      </c>
      <c r="F461" s="499" t="s">
        <v>229</v>
      </c>
      <c r="G461" s="409" t="s">
        <v>294</v>
      </c>
      <c r="H461" s="410">
        <v>1</v>
      </c>
      <c r="I461" s="410">
        <f>'СМР Приняты СК П7'!I461</f>
        <v>67.025000000000006</v>
      </c>
      <c r="J461" s="410"/>
      <c r="K461" s="418" t="s">
        <v>294</v>
      </c>
      <c r="L461" s="418"/>
      <c r="M461" s="410"/>
      <c r="N461" s="410"/>
      <c r="O461" s="410"/>
      <c r="P461" s="410"/>
      <c r="Q461" s="410"/>
      <c r="R461" s="410"/>
      <c r="S461" s="410"/>
      <c r="T461" s="410"/>
      <c r="U461" s="410"/>
      <c r="V461" s="410"/>
      <c r="W461" s="410"/>
      <c r="X461" s="410"/>
      <c r="Y461" s="410"/>
      <c r="Z461" s="411">
        <f t="shared" si="72"/>
        <v>0</v>
      </c>
      <c r="AA461" s="412">
        <f t="shared" si="74"/>
        <v>1</v>
      </c>
      <c r="AB461" s="413">
        <f t="shared" si="73"/>
        <v>1</v>
      </c>
      <c r="AC461" s="414"/>
      <c r="AD461" s="706">
        <f t="shared" si="69"/>
        <v>0</v>
      </c>
      <c r="AE461" s="474">
        <f t="shared" si="70"/>
        <v>0</v>
      </c>
      <c r="AF461" s="475">
        <f t="shared" si="71"/>
        <v>0</v>
      </c>
      <c r="AG461" s="487"/>
      <c r="AH461" s="488"/>
      <c r="AI461" s="488"/>
      <c r="AJ461" s="488"/>
      <c r="AK461" s="488"/>
      <c r="AL461" s="488"/>
      <c r="AM461" s="488"/>
      <c r="AN461" s="488"/>
      <c r="AO461" s="488"/>
      <c r="AP461" s="488"/>
      <c r="AQ461" s="488"/>
      <c r="AR461" s="488"/>
      <c r="AS461" s="488"/>
      <c r="AT461" s="488"/>
      <c r="AU461" s="488"/>
      <c r="AV461" s="488"/>
      <c r="AW461" s="488"/>
      <c r="AX461" s="488"/>
      <c r="AY461" s="488"/>
      <c r="AZ461" s="488"/>
      <c r="BA461" s="488"/>
      <c r="BB461" s="488"/>
      <c r="BC461" s="488"/>
      <c r="BD461" s="488"/>
      <c r="BE461" s="488"/>
      <c r="BF461" s="488"/>
      <c r="BG461" s="488"/>
    </row>
    <row r="462" spans="1:59" ht="30">
      <c r="A462" s="405">
        <f t="shared" si="68"/>
        <v>443</v>
      </c>
      <c r="B462" s="497" t="s">
        <v>230</v>
      </c>
      <c r="C462" s="498" t="s">
        <v>231</v>
      </c>
      <c r="D462" s="407" t="s">
        <v>298</v>
      </c>
      <c r="E462" s="407">
        <v>1</v>
      </c>
      <c r="F462" s="499" t="s">
        <v>231</v>
      </c>
      <c r="G462" s="409" t="s">
        <v>298</v>
      </c>
      <c r="H462" s="410">
        <v>1</v>
      </c>
      <c r="I462" s="410">
        <f>'СМР Приняты СК П7'!I462</f>
        <v>0.371</v>
      </c>
      <c r="J462" s="410"/>
      <c r="K462" s="418" t="s">
        <v>298</v>
      </c>
      <c r="L462" s="418"/>
      <c r="M462" s="410"/>
      <c r="N462" s="410"/>
      <c r="O462" s="410"/>
      <c r="P462" s="410"/>
      <c r="Q462" s="410"/>
      <c r="R462" s="410"/>
      <c r="S462" s="410"/>
      <c r="T462" s="410"/>
      <c r="U462" s="410"/>
      <c r="V462" s="410"/>
      <c r="W462" s="410"/>
      <c r="X462" s="410"/>
      <c r="Y462" s="410"/>
      <c r="Z462" s="411">
        <f t="shared" si="72"/>
        <v>0</v>
      </c>
      <c r="AA462" s="412">
        <f t="shared" si="74"/>
        <v>1</v>
      </c>
      <c r="AB462" s="413">
        <f t="shared" si="73"/>
        <v>1</v>
      </c>
      <c r="AC462" s="414"/>
      <c r="AD462" s="706">
        <f t="shared" si="69"/>
        <v>0</v>
      </c>
      <c r="AE462" s="474">
        <f t="shared" si="70"/>
        <v>0</v>
      </c>
      <c r="AF462" s="475">
        <f t="shared" si="71"/>
        <v>0</v>
      </c>
      <c r="AG462" s="487"/>
      <c r="AH462" s="488"/>
      <c r="AI462" s="488"/>
      <c r="AJ462" s="488"/>
      <c r="AK462" s="488"/>
      <c r="AL462" s="488"/>
      <c r="AM462" s="488"/>
      <c r="AN462" s="488"/>
      <c r="AO462" s="488"/>
      <c r="AP462" s="488"/>
      <c r="AQ462" s="488"/>
      <c r="AR462" s="488"/>
      <c r="AS462" s="488"/>
      <c r="AT462" s="488"/>
      <c r="AU462" s="488"/>
      <c r="AV462" s="488"/>
      <c r="AW462" s="488"/>
      <c r="AX462" s="488"/>
      <c r="AY462" s="488"/>
      <c r="AZ462" s="488"/>
      <c r="BA462" s="488"/>
      <c r="BB462" s="488"/>
      <c r="BC462" s="488"/>
      <c r="BD462" s="488"/>
      <c r="BE462" s="488"/>
      <c r="BF462" s="488"/>
      <c r="BG462" s="488"/>
    </row>
    <row r="463" spans="1:59" ht="60">
      <c r="A463" s="405">
        <f t="shared" si="68"/>
        <v>444</v>
      </c>
      <c r="B463" s="497" t="s">
        <v>232</v>
      </c>
      <c r="C463" s="498" t="s">
        <v>233</v>
      </c>
      <c r="D463" s="407" t="s">
        <v>294</v>
      </c>
      <c r="E463" s="407">
        <v>1</v>
      </c>
      <c r="F463" s="499" t="s">
        <v>233</v>
      </c>
      <c r="G463" s="409" t="s">
        <v>294</v>
      </c>
      <c r="H463" s="410">
        <v>1</v>
      </c>
      <c r="I463" s="410">
        <f>'СМР Приняты СК П7'!I463</f>
        <v>28.728000000000002</v>
      </c>
      <c r="J463" s="410"/>
      <c r="K463" s="418" t="s">
        <v>294</v>
      </c>
      <c r="L463" s="418"/>
      <c r="M463" s="410"/>
      <c r="N463" s="410"/>
      <c r="O463" s="410"/>
      <c r="P463" s="410"/>
      <c r="Q463" s="410"/>
      <c r="R463" s="410"/>
      <c r="S463" s="410"/>
      <c r="T463" s="410"/>
      <c r="U463" s="410"/>
      <c r="V463" s="410"/>
      <c r="W463" s="410"/>
      <c r="X463" s="410"/>
      <c r="Y463" s="410"/>
      <c r="Z463" s="411">
        <f t="shared" si="72"/>
        <v>0</v>
      </c>
      <c r="AA463" s="412">
        <f t="shared" si="74"/>
        <v>1</v>
      </c>
      <c r="AB463" s="413">
        <f t="shared" si="73"/>
        <v>1</v>
      </c>
      <c r="AC463" s="414"/>
      <c r="AD463" s="706">
        <f t="shared" si="69"/>
        <v>0</v>
      </c>
      <c r="AE463" s="474">
        <f t="shared" si="70"/>
        <v>0</v>
      </c>
      <c r="AF463" s="475">
        <f t="shared" si="71"/>
        <v>0</v>
      </c>
      <c r="AG463" s="487"/>
      <c r="AH463" s="488"/>
      <c r="AI463" s="488"/>
      <c r="AJ463" s="488"/>
      <c r="AK463" s="488"/>
      <c r="AL463" s="488"/>
      <c r="AM463" s="488"/>
      <c r="AN463" s="488"/>
      <c r="AO463" s="488"/>
      <c r="AP463" s="488"/>
      <c r="AQ463" s="488"/>
      <c r="AR463" s="488"/>
      <c r="AS463" s="488"/>
      <c r="AT463" s="488"/>
      <c r="AU463" s="488"/>
      <c r="AV463" s="488"/>
      <c r="AW463" s="488"/>
      <c r="AX463" s="488"/>
      <c r="AY463" s="488"/>
      <c r="AZ463" s="488"/>
      <c r="BA463" s="488"/>
      <c r="BB463" s="488"/>
      <c r="BC463" s="488"/>
      <c r="BD463" s="488"/>
      <c r="BE463" s="488"/>
      <c r="BF463" s="488"/>
      <c r="BG463" s="488"/>
    </row>
    <row r="464" spans="1:59" ht="45">
      <c r="A464" s="405">
        <f t="shared" si="68"/>
        <v>445</v>
      </c>
      <c r="B464" s="497" t="s">
        <v>234</v>
      </c>
      <c r="C464" s="498" t="s">
        <v>235</v>
      </c>
      <c r="D464" s="407" t="s">
        <v>294</v>
      </c>
      <c r="E464" s="407">
        <v>1</v>
      </c>
      <c r="F464" s="499" t="s">
        <v>235</v>
      </c>
      <c r="G464" s="409" t="s">
        <v>294</v>
      </c>
      <c r="H464" s="410">
        <v>1</v>
      </c>
      <c r="I464" s="410">
        <f>'СМР Приняты СК П7'!I464</f>
        <v>113.596</v>
      </c>
      <c r="J464" s="410"/>
      <c r="K464" s="418" t="s">
        <v>294</v>
      </c>
      <c r="L464" s="418"/>
      <c r="M464" s="410"/>
      <c r="N464" s="410"/>
      <c r="O464" s="410"/>
      <c r="P464" s="410"/>
      <c r="Q464" s="410"/>
      <c r="R464" s="410"/>
      <c r="S464" s="410"/>
      <c r="T464" s="410"/>
      <c r="U464" s="410"/>
      <c r="V464" s="410"/>
      <c r="W464" s="410"/>
      <c r="X464" s="410"/>
      <c r="Y464" s="410"/>
      <c r="Z464" s="411">
        <f t="shared" si="72"/>
        <v>0</v>
      </c>
      <c r="AA464" s="412">
        <f t="shared" si="74"/>
        <v>1</v>
      </c>
      <c r="AB464" s="413">
        <f t="shared" si="73"/>
        <v>1</v>
      </c>
      <c r="AC464" s="414"/>
      <c r="AD464" s="706">
        <f t="shared" si="69"/>
        <v>0</v>
      </c>
      <c r="AE464" s="474">
        <f t="shared" si="70"/>
        <v>0</v>
      </c>
      <c r="AF464" s="475">
        <f t="shared" si="71"/>
        <v>0</v>
      </c>
      <c r="AG464" s="487"/>
      <c r="AH464" s="488"/>
      <c r="AI464" s="488"/>
      <c r="AJ464" s="488"/>
      <c r="AK464" s="488"/>
      <c r="AL464" s="488"/>
      <c r="AM464" s="488"/>
      <c r="AN464" s="488"/>
      <c r="AO464" s="488"/>
      <c r="AP464" s="488"/>
      <c r="AQ464" s="488"/>
      <c r="AR464" s="488"/>
      <c r="AS464" s="488"/>
      <c r="AT464" s="488"/>
      <c r="AU464" s="488"/>
      <c r="AV464" s="488"/>
      <c r="AW464" s="488"/>
      <c r="AX464" s="488"/>
      <c r="AY464" s="488"/>
      <c r="AZ464" s="488"/>
      <c r="BA464" s="488"/>
      <c r="BB464" s="488"/>
      <c r="BC464" s="488"/>
      <c r="BD464" s="488"/>
      <c r="BE464" s="488"/>
      <c r="BF464" s="488"/>
      <c r="BG464" s="488"/>
    </row>
    <row r="465" spans="1:59" ht="45">
      <c r="A465" s="405">
        <f t="shared" si="68"/>
        <v>446</v>
      </c>
      <c r="B465" s="497" t="s">
        <v>236</v>
      </c>
      <c r="C465" s="498" t="s">
        <v>237</v>
      </c>
      <c r="D465" s="407" t="s">
        <v>294</v>
      </c>
      <c r="E465" s="407">
        <v>1</v>
      </c>
      <c r="F465" s="499" t="s">
        <v>237</v>
      </c>
      <c r="G465" s="409" t="s">
        <v>294</v>
      </c>
      <c r="H465" s="410">
        <v>1</v>
      </c>
      <c r="I465" s="410">
        <f>'СМР Приняты СК П7'!I465</f>
        <v>86.350999999999999</v>
      </c>
      <c r="J465" s="410"/>
      <c r="K465" s="418" t="s">
        <v>294</v>
      </c>
      <c r="L465" s="418"/>
      <c r="M465" s="410"/>
      <c r="N465" s="410"/>
      <c r="O465" s="410"/>
      <c r="P465" s="410"/>
      <c r="Q465" s="410"/>
      <c r="R465" s="410"/>
      <c r="S465" s="410"/>
      <c r="T465" s="410"/>
      <c r="U465" s="410"/>
      <c r="V465" s="410"/>
      <c r="W465" s="410"/>
      <c r="X465" s="410"/>
      <c r="Y465" s="410"/>
      <c r="Z465" s="411">
        <f t="shared" si="72"/>
        <v>0</v>
      </c>
      <c r="AA465" s="412">
        <f t="shared" si="74"/>
        <v>1</v>
      </c>
      <c r="AB465" s="413">
        <f t="shared" si="73"/>
        <v>1</v>
      </c>
      <c r="AC465" s="414"/>
      <c r="AD465" s="706">
        <f t="shared" si="69"/>
        <v>0</v>
      </c>
      <c r="AE465" s="474">
        <f t="shared" si="70"/>
        <v>0</v>
      </c>
      <c r="AF465" s="475">
        <f t="shared" si="71"/>
        <v>0</v>
      </c>
      <c r="AG465" s="487"/>
      <c r="AH465" s="488"/>
      <c r="AI465" s="488"/>
      <c r="AJ465" s="488"/>
      <c r="AK465" s="488"/>
      <c r="AL465" s="488"/>
      <c r="AM465" s="488"/>
      <c r="AN465" s="488"/>
      <c r="AO465" s="488"/>
      <c r="AP465" s="488"/>
      <c r="AQ465" s="488"/>
      <c r="AR465" s="488"/>
      <c r="AS465" s="488"/>
      <c r="AT465" s="488"/>
      <c r="AU465" s="488"/>
      <c r="AV465" s="488"/>
      <c r="AW465" s="488"/>
      <c r="AX465" s="488"/>
      <c r="AY465" s="488"/>
      <c r="AZ465" s="488"/>
      <c r="BA465" s="488"/>
      <c r="BB465" s="488"/>
      <c r="BC465" s="488"/>
      <c r="BD465" s="488"/>
      <c r="BE465" s="488"/>
      <c r="BF465" s="488"/>
      <c r="BG465" s="488"/>
    </row>
    <row r="466" spans="1:59" ht="60">
      <c r="A466" s="405">
        <f t="shared" si="68"/>
        <v>447</v>
      </c>
      <c r="B466" s="497" t="s">
        <v>238</v>
      </c>
      <c r="C466" s="498" t="s">
        <v>239</v>
      </c>
      <c r="D466" s="407" t="s">
        <v>294</v>
      </c>
      <c r="E466" s="407">
        <v>1</v>
      </c>
      <c r="F466" s="499" t="s">
        <v>239</v>
      </c>
      <c r="G466" s="409" t="s">
        <v>294</v>
      </c>
      <c r="H466" s="410">
        <v>1</v>
      </c>
      <c r="I466" s="410">
        <f>'СМР Приняты СК П7'!I466</f>
        <v>48.677999999999997</v>
      </c>
      <c r="J466" s="410"/>
      <c r="K466" s="418" t="s">
        <v>294</v>
      </c>
      <c r="L466" s="418"/>
      <c r="M466" s="410"/>
      <c r="N466" s="410"/>
      <c r="O466" s="410"/>
      <c r="P466" s="410"/>
      <c r="Q466" s="410"/>
      <c r="R466" s="410"/>
      <c r="S466" s="410"/>
      <c r="T466" s="410"/>
      <c r="U466" s="410"/>
      <c r="V466" s="410"/>
      <c r="W466" s="410"/>
      <c r="X466" s="410"/>
      <c r="Y466" s="410"/>
      <c r="Z466" s="411">
        <f t="shared" si="72"/>
        <v>0</v>
      </c>
      <c r="AA466" s="412">
        <f t="shared" si="74"/>
        <v>1</v>
      </c>
      <c r="AB466" s="413">
        <f t="shared" si="73"/>
        <v>1</v>
      </c>
      <c r="AC466" s="414"/>
      <c r="AD466" s="706">
        <f t="shared" si="69"/>
        <v>0</v>
      </c>
      <c r="AE466" s="474">
        <f t="shared" si="70"/>
        <v>0</v>
      </c>
      <c r="AF466" s="475">
        <f t="shared" si="71"/>
        <v>0</v>
      </c>
      <c r="AG466" s="487"/>
      <c r="AH466" s="488"/>
      <c r="AI466" s="488"/>
      <c r="AJ466" s="488"/>
      <c r="AK466" s="488"/>
      <c r="AL466" s="488"/>
      <c r="AM466" s="488"/>
      <c r="AN466" s="488"/>
      <c r="AO466" s="488"/>
      <c r="AP466" s="488"/>
      <c r="AQ466" s="488"/>
      <c r="AR466" s="488"/>
      <c r="AS466" s="488"/>
      <c r="AT466" s="488"/>
      <c r="AU466" s="488"/>
      <c r="AV466" s="488"/>
      <c r="AW466" s="488"/>
      <c r="AX466" s="488"/>
      <c r="AY466" s="488"/>
      <c r="AZ466" s="488"/>
      <c r="BA466" s="488"/>
      <c r="BB466" s="488"/>
      <c r="BC466" s="488"/>
      <c r="BD466" s="488"/>
      <c r="BE466" s="488"/>
      <c r="BF466" s="488"/>
      <c r="BG466" s="488"/>
    </row>
    <row r="467" spans="1:59" ht="60">
      <c r="A467" s="405">
        <f t="shared" si="68"/>
        <v>448</v>
      </c>
      <c r="B467" s="497" t="s">
        <v>240</v>
      </c>
      <c r="C467" s="498" t="s">
        <v>241</v>
      </c>
      <c r="D467" s="407" t="s">
        <v>294</v>
      </c>
      <c r="E467" s="407">
        <v>1</v>
      </c>
      <c r="F467" s="499" t="s">
        <v>241</v>
      </c>
      <c r="G467" s="409" t="s">
        <v>294</v>
      </c>
      <c r="H467" s="410">
        <v>1</v>
      </c>
      <c r="I467" s="410">
        <f>'СМР Приняты СК П7'!I467</f>
        <v>37.002000000000002</v>
      </c>
      <c r="J467" s="410"/>
      <c r="K467" s="418" t="s">
        <v>294</v>
      </c>
      <c r="L467" s="418"/>
      <c r="M467" s="410"/>
      <c r="N467" s="410"/>
      <c r="O467" s="410"/>
      <c r="P467" s="410"/>
      <c r="Q467" s="410"/>
      <c r="R467" s="410"/>
      <c r="S467" s="410"/>
      <c r="T467" s="410"/>
      <c r="U467" s="410"/>
      <c r="V467" s="410"/>
      <c r="W467" s="410"/>
      <c r="X467" s="410"/>
      <c r="Y467" s="410"/>
      <c r="Z467" s="411">
        <f t="shared" si="72"/>
        <v>0</v>
      </c>
      <c r="AA467" s="412">
        <f t="shared" si="74"/>
        <v>1</v>
      </c>
      <c r="AB467" s="413">
        <f t="shared" si="73"/>
        <v>1</v>
      </c>
      <c r="AC467" s="414"/>
      <c r="AD467" s="706">
        <f t="shared" si="69"/>
        <v>0</v>
      </c>
      <c r="AE467" s="474">
        <f t="shared" si="70"/>
        <v>0</v>
      </c>
      <c r="AF467" s="475">
        <f t="shared" si="71"/>
        <v>0</v>
      </c>
      <c r="AG467" s="487"/>
      <c r="AH467" s="488"/>
      <c r="AI467" s="488"/>
      <c r="AJ467" s="488"/>
      <c r="AK467" s="488"/>
      <c r="AL467" s="488"/>
      <c r="AM467" s="488"/>
      <c r="AN467" s="488"/>
      <c r="AO467" s="488"/>
      <c r="AP467" s="488"/>
      <c r="AQ467" s="488"/>
      <c r="AR467" s="488"/>
      <c r="AS467" s="488"/>
      <c r="AT467" s="488"/>
      <c r="AU467" s="488"/>
      <c r="AV467" s="488"/>
      <c r="AW467" s="488"/>
      <c r="AX467" s="488"/>
      <c r="AY467" s="488"/>
      <c r="AZ467" s="488"/>
      <c r="BA467" s="488"/>
      <c r="BB467" s="488"/>
      <c r="BC467" s="488"/>
      <c r="BD467" s="488"/>
      <c r="BE467" s="488"/>
      <c r="BF467" s="488"/>
      <c r="BG467" s="488"/>
    </row>
    <row r="468" spans="1:59" ht="30">
      <c r="A468" s="405">
        <f t="shared" si="68"/>
        <v>449</v>
      </c>
      <c r="B468" s="497" t="s">
        <v>242</v>
      </c>
      <c r="C468" s="498" t="s">
        <v>243</v>
      </c>
      <c r="D468" s="407" t="s">
        <v>294</v>
      </c>
      <c r="E468" s="407">
        <v>1</v>
      </c>
      <c r="F468" s="499" t="s">
        <v>243</v>
      </c>
      <c r="G468" s="409" t="s">
        <v>294</v>
      </c>
      <c r="H468" s="410">
        <v>1</v>
      </c>
      <c r="I468" s="410">
        <f>'СМР Приняты СК П7'!I468</f>
        <v>2.1</v>
      </c>
      <c r="J468" s="410"/>
      <c r="K468" s="418" t="s">
        <v>294</v>
      </c>
      <c r="L468" s="418"/>
      <c r="M468" s="410"/>
      <c r="N468" s="410"/>
      <c r="O468" s="410"/>
      <c r="P468" s="410"/>
      <c r="Q468" s="410"/>
      <c r="R468" s="410"/>
      <c r="S468" s="410"/>
      <c r="T468" s="410"/>
      <c r="U468" s="410"/>
      <c r="V468" s="410"/>
      <c r="W468" s="410"/>
      <c r="X468" s="410"/>
      <c r="Y468" s="410"/>
      <c r="Z468" s="411">
        <f t="shared" si="72"/>
        <v>0</v>
      </c>
      <c r="AA468" s="412">
        <f t="shared" si="74"/>
        <v>1</v>
      </c>
      <c r="AB468" s="413">
        <f t="shared" si="73"/>
        <v>1</v>
      </c>
      <c r="AC468" s="414"/>
      <c r="AD468" s="706">
        <f t="shared" si="69"/>
        <v>0</v>
      </c>
      <c r="AE468" s="474">
        <f t="shared" si="70"/>
        <v>0</v>
      </c>
      <c r="AF468" s="475">
        <f t="shared" si="71"/>
        <v>0</v>
      </c>
      <c r="AG468" s="487"/>
      <c r="AH468" s="488"/>
      <c r="AI468" s="488"/>
      <c r="AJ468" s="488"/>
      <c r="AK468" s="488"/>
      <c r="AL468" s="488"/>
      <c r="AM468" s="488"/>
      <c r="AN468" s="488"/>
      <c r="AO468" s="488"/>
      <c r="AP468" s="488"/>
      <c r="AQ468" s="488"/>
      <c r="AR468" s="488"/>
      <c r="AS468" s="488"/>
      <c r="AT468" s="488"/>
      <c r="AU468" s="488"/>
      <c r="AV468" s="488"/>
      <c r="AW468" s="488"/>
      <c r="AX468" s="488"/>
      <c r="AY468" s="488"/>
      <c r="AZ468" s="488"/>
      <c r="BA468" s="488"/>
      <c r="BB468" s="488"/>
      <c r="BC468" s="488"/>
      <c r="BD468" s="488"/>
      <c r="BE468" s="488"/>
      <c r="BF468" s="488"/>
      <c r="BG468" s="488"/>
    </row>
    <row r="469" spans="1:59" ht="45">
      <c r="A469" s="405">
        <f t="shared" si="68"/>
        <v>450</v>
      </c>
      <c r="B469" s="497" t="s">
        <v>244</v>
      </c>
      <c r="C469" s="498" t="s">
        <v>245</v>
      </c>
      <c r="D469" s="407" t="s">
        <v>294</v>
      </c>
      <c r="E469" s="407">
        <v>1</v>
      </c>
      <c r="F469" s="499" t="s">
        <v>245</v>
      </c>
      <c r="G469" s="409" t="s">
        <v>294</v>
      </c>
      <c r="H469" s="410">
        <v>1</v>
      </c>
      <c r="I469" s="410">
        <f>'СМР Приняты СК П7'!I469</f>
        <v>0.35</v>
      </c>
      <c r="J469" s="410"/>
      <c r="K469" s="418" t="s">
        <v>294</v>
      </c>
      <c r="L469" s="418"/>
      <c r="M469" s="410"/>
      <c r="N469" s="410"/>
      <c r="O469" s="410"/>
      <c r="P469" s="410"/>
      <c r="Q469" s="410"/>
      <c r="R469" s="410"/>
      <c r="S469" s="410"/>
      <c r="T469" s="410"/>
      <c r="U469" s="410"/>
      <c r="V469" s="410"/>
      <c r="W469" s="410"/>
      <c r="X469" s="410"/>
      <c r="Y469" s="410"/>
      <c r="Z469" s="411">
        <f t="shared" si="72"/>
        <v>0</v>
      </c>
      <c r="AA469" s="412">
        <f t="shared" si="74"/>
        <v>1</v>
      </c>
      <c r="AB469" s="413">
        <f t="shared" si="73"/>
        <v>1</v>
      </c>
      <c r="AC469" s="414"/>
      <c r="AD469" s="706">
        <f t="shared" si="69"/>
        <v>0</v>
      </c>
      <c r="AE469" s="474">
        <f t="shared" si="70"/>
        <v>0</v>
      </c>
      <c r="AF469" s="475">
        <f t="shared" si="71"/>
        <v>0</v>
      </c>
      <c r="AG469" s="487"/>
      <c r="AH469" s="488"/>
      <c r="AI469" s="488"/>
      <c r="AJ469" s="488"/>
      <c r="AK469" s="488"/>
      <c r="AL469" s="488"/>
      <c r="AM469" s="488"/>
      <c r="AN469" s="488"/>
      <c r="AO469" s="488"/>
      <c r="AP469" s="488"/>
      <c r="AQ469" s="488"/>
      <c r="AR469" s="488"/>
      <c r="AS469" s="488"/>
      <c r="AT469" s="488"/>
      <c r="AU469" s="488"/>
      <c r="AV469" s="488"/>
      <c r="AW469" s="488"/>
      <c r="AX469" s="488"/>
      <c r="AY469" s="488"/>
      <c r="AZ469" s="488"/>
      <c r="BA469" s="488"/>
      <c r="BB469" s="488"/>
      <c r="BC469" s="488"/>
      <c r="BD469" s="488"/>
      <c r="BE469" s="488"/>
      <c r="BF469" s="488"/>
      <c r="BG469" s="488"/>
    </row>
    <row r="470" spans="1:59" ht="30">
      <c r="A470" s="405">
        <f t="shared" ref="A470:A513" si="75">A469+1</f>
        <v>451</v>
      </c>
      <c r="B470" s="497" t="s">
        <v>246</v>
      </c>
      <c r="C470" s="498" t="s">
        <v>247</v>
      </c>
      <c r="D470" s="407" t="s">
        <v>294</v>
      </c>
      <c r="E470" s="407">
        <v>1</v>
      </c>
      <c r="F470" s="499" t="s">
        <v>247</v>
      </c>
      <c r="G470" s="409" t="s">
        <v>294</v>
      </c>
      <c r="H470" s="410">
        <v>1</v>
      </c>
      <c r="I470" s="410">
        <f>'СМР Приняты СК П7'!I470</f>
        <v>7</v>
      </c>
      <c r="J470" s="410"/>
      <c r="K470" s="418" t="s">
        <v>294</v>
      </c>
      <c r="L470" s="418"/>
      <c r="M470" s="410"/>
      <c r="N470" s="410"/>
      <c r="O470" s="410"/>
      <c r="P470" s="410"/>
      <c r="Q470" s="410"/>
      <c r="R470" s="410"/>
      <c r="S470" s="410"/>
      <c r="T470" s="410"/>
      <c r="U470" s="410"/>
      <c r="V470" s="410"/>
      <c r="W470" s="410"/>
      <c r="X470" s="410"/>
      <c r="Y470" s="410"/>
      <c r="Z470" s="411">
        <f t="shared" si="72"/>
        <v>0</v>
      </c>
      <c r="AA470" s="412">
        <f t="shared" si="74"/>
        <v>1</v>
      </c>
      <c r="AB470" s="413">
        <f t="shared" si="73"/>
        <v>1</v>
      </c>
      <c r="AC470" s="414"/>
      <c r="AD470" s="706">
        <f t="shared" ref="AD470:AD513" si="76">AE470*I470</f>
        <v>0</v>
      </c>
      <c r="AE470" s="474">
        <f t="shared" ref="AE470:AE513" si="77">SUM(AG470:BG470)</f>
        <v>0</v>
      </c>
      <c r="AF470" s="475">
        <f t="shared" ref="AF470:AF513" si="78">Z470-AE470</f>
        <v>0</v>
      </c>
      <c r="AG470" s="487"/>
      <c r="AH470" s="488"/>
      <c r="AI470" s="488"/>
      <c r="AJ470" s="488"/>
      <c r="AK470" s="488"/>
      <c r="AL470" s="488"/>
      <c r="AM470" s="488"/>
      <c r="AN470" s="488"/>
      <c r="AO470" s="488"/>
      <c r="AP470" s="488"/>
      <c r="AQ470" s="488"/>
      <c r="AR470" s="488"/>
      <c r="AS470" s="488"/>
      <c r="AT470" s="488"/>
      <c r="AU470" s="488"/>
      <c r="AV470" s="488"/>
      <c r="AW470" s="488"/>
      <c r="AX470" s="488"/>
      <c r="AY470" s="488"/>
      <c r="AZ470" s="488"/>
      <c r="BA470" s="488"/>
      <c r="BB470" s="488"/>
      <c r="BC470" s="488"/>
      <c r="BD470" s="488"/>
      <c r="BE470" s="488"/>
      <c r="BF470" s="488"/>
      <c r="BG470" s="488"/>
    </row>
    <row r="471" spans="1:59" ht="45">
      <c r="A471" s="405">
        <f t="shared" si="75"/>
        <v>452</v>
      </c>
      <c r="B471" s="497" t="s">
        <v>248</v>
      </c>
      <c r="C471" s="498" t="s">
        <v>249</v>
      </c>
      <c r="D471" s="407" t="s">
        <v>294</v>
      </c>
      <c r="E471" s="407">
        <v>1</v>
      </c>
      <c r="F471" s="499" t="s">
        <v>249</v>
      </c>
      <c r="G471" s="409" t="s">
        <v>294</v>
      </c>
      <c r="H471" s="410">
        <v>1</v>
      </c>
      <c r="I471" s="410">
        <f>'СМР Приняты СК П7'!I471</f>
        <v>14</v>
      </c>
      <c r="J471" s="410"/>
      <c r="K471" s="418" t="s">
        <v>294</v>
      </c>
      <c r="L471" s="418"/>
      <c r="M471" s="410"/>
      <c r="N471" s="410"/>
      <c r="O471" s="410"/>
      <c r="P471" s="410"/>
      <c r="Q471" s="410"/>
      <c r="R471" s="410"/>
      <c r="S471" s="410"/>
      <c r="T471" s="410"/>
      <c r="U471" s="410"/>
      <c r="V471" s="410"/>
      <c r="W471" s="410"/>
      <c r="X471" s="410"/>
      <c r="Y471" s="410"/>
      <c r="Z471" s="411">
        <f t="shared" si="72"/>
        <v>0</v>
      </c>
      <c r="AA471" s="412">
        <f t="shared" si="74"/>
        <v>1</v>
      </c>
      <c r="AB471" s="413">
        <f t="shared" si="73"/>
        <v>1</v>
      </c>
      <c r="AC471" s="414"/>
      <c r="AD471" s="706">
        <f t="shared" si="76"/>
        <v>0</v>
      </c>
      <c r="AE471" s="474">
        <f t="shared" si="77"/>
        <v>0</v>
      </c>
      <c r="AF471" s="475">
        <f t="shared" si="78"/>
        <v>0</v>
      </c>
      <c r="AG471" s="487"/>
      <c r="AH471" s="488"/>
      <c r="AI471" s="488"/>
      <c r="AJ471" s="488"/>
      <c r="AK471" s="488"/>
      <c r="AL471" s="488"/>
      <c r="AM471" s="488"/>
      <c r="AN471" s="488"/>
      <c r="AO471" s="488"/>
      <c r="AP471" s="488"/>
      <c r="AQ471" s="488"/>
      <c r="AR471" s="488"/>
      <c r="AS471" s="488"/>
      <c r="AT471" s="488"/>
      <c r="AU471" s="488"/>
      <c r="AV471" s="488"/>
      <c r="AW471" s="488"/>
      <c r="AX471" s="488"/>
      <c r="AY471" s="488"/>
      <c r="AZ471" s="488"/>
      <c r="BA471" s="488"/>
      <c r="BB471" s="488"/>
      <c r="BC471" s="488"/>
      <c r="BD471" s="488"/>
      <c r="BE471" s="488"/>
      <c r="BF471" s="488"/>
      <c r="BG471" s="488"/>
    </row>
    <row r="472" spans="1:59" ht="60">
      <c r="A472" s="405">
        <f t="shared" si="75"/>
        <v>453</v>
      </c>
      <c r="B472" s="497" t="s">
        <v>250</v>
      </c>
      <c r="C472" s="498" t="s">
        <v>251</v>
      </c>
      <c r="D472" s="407" t="s">
        <v>294</v>
      </c>
      <c r="E472" s="407">
        <v>1</v>
      </c>
      <c r="F472" s="499" t="s">
        <v>251</v>
      </c>
      <c r="G472" s="409" t="s">
        <v>294</v>
      </c>
      <c r="H472" s="410">
        <v>1</v>
      </c>
      <c r="I472" s="410">
        <f>'СМР Приняты СК П7'!I472</f>
        <v>14</v>
      </c>
      <c r="J472" s="410"/>
      <c r="K472" s="418" t="s">
        <v>294</v>
      </c>
      <c r="L472" s="418"/>
      <c r="M472" s="410"/>
      <c r="N472" s="410"/>
      <c r="O472" s="410"/>
      <c r="P472" s="410"/>
      <c r="Q472" s="410"/>
      <c r="R472" s="410"/>
      <c r="S472" s="410"/>
      <c r="T472" s="410"/>
      <c r="U472" s="410"/>
      <c r="V472" s="410"/>
      <c r="W472" s="410"/>
      <c r="X472" s="410"/>
      <c r="Y472" s="410"/>
      <c r="Z472" s="411">
        <f t="shared" ref="Z472:Z513" si="79">SUM(M472:Y472)</f>
        <v>0</v>
      </c>
      <c r="AA472" s="412">
        <f t="shared" si="74"/>
        <v>1</v>
      </c>
      <c r="AB472" s="413">
        <f t="shared" si="73"/>
        <v>1</v>
      </c>
      <c r="AC472" s="414"/>
      <c r="AD472" s="706">
        <f t="shared" si="76"/>
        <v>0</v>
      </c>
      <c r="AE472" s="474">
        <f t="shared" si="77"/>
        <v>0</v>
      </c>
      <c r="AF472" s="475">
        <f t="shared" si="78"/>
        <v>0</v>
      </c>
      <c r="AG472" s="487"/>
      <c r="AH472" s="488"/>
      <c r="AI472" s="488"/>
      <c r="AJ472" s="488"/>
      <c r="AK472" s="488"/>
      <c r="AL472" s="488"/>
      <c r="AM472" s="488"/>
      <c r="AN472" s="488"/>
      <c r="AO472" s="488"/>
      <c r="AP472" s="488"/>
      <c r="AQ472" s="488"/>
      <c r="AR472" s="488"/>
      <c r="AS472" s="488"/>
      <c r="AT472" s="488"/>
      <c r="AU472" s="488"/>
      <c r="AV472" s="488"/>
      <c r="AW472" s="488"/>
      <c r="AX472" s="488"/>
      <c r="AY472" s="488"/>
      <c r="AZ472" s="488"/>
      <c r="BA472" s="488"/>
      <c r="BB472" s="488"/>
      <c r="BC472" s="488"/>
      <c r="BD472" s="488"/>
      <c r="BE472" s="488"/>
      <c r="BF472" s="488"/>
      <c r="BG472" s="488"/>
    </row>
    <row r="473" spans="1:59" ht="30">
      <c r="A473" s="405">
        <f t="shared" si="75"/>
        <v>454</v>
      </c>
      <c r="B473" s="497" t="s">
        <v>252</v>
      </c>
      <c r="C473" s="498" t="s">
        <v>253</v>
      </c>
      <c r="D473" s="407" t="s">
        <v>294</v>
      </c>
      <c r="E473" s="407">
        <v>1</v>
      </c>
      <c r="F473" s="499" t="s">
        <v>253</v>
      </c>
      <c r="G473" s="409" t="s">
        <v>294</v>
      </c>
      <c r="H473" s="410">
        <v>1</v>
      </c>
      <c r="I473" s="410">
        <f>'СМР Приняты СК П7'!I473</f>
        <v>14</v>
      </c>
      <c r="J473" s="410"/>
      <c r="K473" s="418" t="s">
        <v>294</v>
      </c>
      <c r="L473" s="418"/>
      <c r="M473" s="410"/>
      <c r="N473" s="410"/>
      <c r="O473" s="410"/>
      <c r="P473" s="410"/>
      <c r="Q473" s="410"/>
      <c r="R473" s="410"/>
      <c r="S473" s="410"/>
      <c r="T473" s="410"/>
      <c r="U473" s="410"/>
      <c r="V473" s="410"/>
      <c r="W473" s="410"/>
      <c r="X473" s="410"/>
      <c r="Y473" s="410"/>
      <c r="Z473" s="411">
        <f t="shared" si="79"/>
        <v>0</v>
      </c>
      <c r="AA473" s="412">
        <f t="shared" si="74"/>
        <v>1</v>
      </c>
      <c r="AB473" s="413">
        <f t="shared" si="73"/>
        <v>1</v>
      </c>
      <c r="AC473" s="414"/>
      <c r="AD473" s="706">
        <f t="shared" si="76"/>
        <v>0</v>
      </c>
      <c r="AE473" s="474">
        <f t="shared" si="77"/>
        <v>0</v>
      </c>
      <c r="AF473" s="475">
        <f t="shared" si="78"/>
        <v>0</v>
      </c>
      <c r="AG473" s="487"/>
      <c r="AH473" s="488"/>
      <c r="AI473" s="488"/>
      <c r="AJ473" s="488"/>
      <c r="AK473" s="488"/>
      <c r="AL473" s="488"/>
      <c r="AM473" s="488"/>
      <c r="AN473" s="488"/>
      <c r="AO473" s="488"/>
      <c r="AP473" s="488"/>
      <c r="AQ473" s="488"/>
      <c r="AR473" s="488"/>
      <c r="AS473" s="488"/>
      <c r="AT473" s="488"/>
      <c r="AU473" s="488"/>
      <c r="AV473" s="488"/>
      <c r="AW473" s="488"/>
      <c r="AX473" s="488"/>
      <c r="AY473" s="488"/>
      <c r="AZ473" s="488"/>
      <c r="BA473" s="488"/>
      <c r="BB473" s="488"/>
      <c r="BC473" s="488"/>
      <c r="BD473" s="488"/>
      <c r="BE473" s="488"/>
      <c r="BF473" s="488"/>
      <c r="BG473" s="488"/>
    </row>
    <row r="474" spans="1:59" s="65" customFormat="1">
      <c r="A474" s="397">
        <f t="shared" si="75"/>
        <v>455</v>
      </c>
      <c r="B474" s="501"/>
      <c r="C474" s="502" t="s">
        <v>108</v>
      </c>
      <c r="D474" s="423"/>
      <c r="E474" s="423"/>
      <c r="F474" s="503" t="s">
        <v>108</v>
      </c>
      <c r="G474" s="424"/>
      <c r="H474" s="425"/>
      <c r="I474" s="425"/>
      <c r="J474" s="425"/>
      <c r="K474" s="425"/>
      <c r="L474" s="425"/>
      <c r="M474" s="425"/>
      <c r="N474" s="425"/>
      <c r="O474" s="425"/>
      <c r="P474" s="425"/>
      <c r="Q474" s="425"/>
      <c r="R474" s="425"/>
      <c r="S474" s="425"/>
      <c r="T474" s="425"/>
      <c r="U474" s="425"/>
      <c r="V474" s="425"/>
      <c r="W474" s="425"/>
      <c r="X474" s="425"/>
      <c r="Y474" s="425"/>
      <c r="Z474" s="426"/>
      <c r="AA474" s="427"/>
      <c r="AB474" s="424"/>
      <c r="AC474" s="428"/>
      <c r="AD474" s="708"/>
      <c r="AE474" s="476"/>
      <c r="AF474" s="477"/>
      <c r="AG474" s="485"/>
      <c r="AH474" s="486"/>
      <c r="AI474" s="486"/>
      <c r="AJ474" s="486"/>
      <c r="AK474" s="486"/>
      <c r="AL474" s="486"/>
      <c r="AM474" s="486"/>
      <c r="AN474" s="486"/>
      <c r="AO474" s="486"/>
      <c r="AP474" s="486"/>
      <c r="AQ474" s="486"/>
      <c r="AR474" s="486"/>
      <c r="AS474" s="486"/>
      <c r="AT474" s="486"/>
      <c r="AU474" s="486"/>
      <c r="AV474" s="486"/>
      <c r="AW474" s="486"/>
      <c r="AX474" s="486"/>
      <c r="AY474" s="486"/>
      <c r="AZ474" s="486"/>
      <c r="BA474" s="486"/>
      <c r="BB474" s="486"/>
      <c r="BC474" s="486"/>
      <c r="BD474" s="486"/>
      <c r="BE474" s="486"/>
      <c r="BF474" s="486"/>
      <c r="BG474" s="486"/>
    </row>
    <row r="475" spans="1:59" ht="30">
      <c r="A475" s="405">
        <f t="shared" si="75"/>
        <v>456</v>
      </c>
      <c r="B475" s="497" t="s">
        <v>254</v>
      </c>
      <c r="C475" s="498" t="s">
        <v>255</v>
      </c>
      <c r="D475" s="407" t="s">
        <v>294</v>
      </c>
      <c r="E475" s="407">
        <v>10</v>
      </c>
      <c r="F475" s="499" t="s">
        <v>255</v>
      </c>
      <c r="G475" s="409" t="s">
        <v>294</v>
      </c>
      <c r="H475" s="410">
        <v>10</v>
      </c>
      <c r="I475" s="410">
        <f>'СМР Приняты СК П7'!I475</f>
        <v>0.49299999999999999</v>
      </c>
      <c r="J475" s="410"/>
      <c r="K475" s="410" t="s">
        <v>294</v>
      </c>
      <c r="L475" s="410"/>
      <c r="M475" s="410"/>
      <c r="N475" s="410"/>
      <c r="O475" s="410"/>
      <c r="P475" s="410"/>
      <c r="Q475" s="410"/>
      <c r="R475" s="410"/>
      <c r="S475" s="410"/>
      <c r="T475" s="410"/>
      <c r="U475" s="410"/>
      <c r="V475" s="410"/>
      <c r="W475" s="410"/>
      <c r="X475" s="410"/>
      <c r="Y475" s="410"/>
      <c r="Z475" s="411">
        <f t="shared" si="79"/>
        <v>0</v>
      </c>
      <c r="AA475" s="412">
        <f t="shared" si="74"/>
        <v>10</v>
      </c>
      <c r="AB475" s="413">
        <f t="shared" ref="AB475:AB477" si="80">E475-Z475</f>
        <v>10</v>
      </c>
      <c r="AC475" s="414"/>
      <c r="AD475" s="706">
        <f t="shared" si="76"/>
        <v>0</v>
      </c>
      <c r="AE475" s="474">
        <f t="shared" si="77"/>
        <v>0</v>
      </c>
      <c r="AF475" s="475">
        <f t="shared" si="78"/>
        <v>0</v>
      </c>
      <c r="AG475" s="487"/>
      <c r="AH475" s="488"/>
      <c r="AI475" s="488"/>
      <c r="AJ475" s="488"/>
      <c r="AK475" s="488"/>
      <c r="AL475" s="488"/>
      <c r="AM475" s="488"/>
      <c r="AN475" s="488"/>
      <c r="AO475" s="488"/>
      <c r="AP475" s="488"/>
      <c r="AQ475" s="488"/>
      <c r="AR475" s="488"/>
      <c r="AS475" s="488"/>
      <c r="AT475" s="488"/>
      <c r="AU475" s="488"/>
      <c r="AV475" s="488"/>
      <c r="AW475" s="488"/>
      <c r="AX475" s="488"/>
      <c r="AY475" s="488"/>
      <c r="AZ475" s="488"/>
      <c r="BA475" s="488"/>
      <c r="BB475" s="488"/>
      <c r="BC475" s="488"/>
      <c r="BD475" s="488"/>
      <c r="BE475" s="488"/>
      <c r="BF475" s="488"/>
      <c r="BG475" s="488"/>
    </row>
    <row r="476" spans="1:59" ht="30">
      <c r="A476" s="405">
        <f t="shared" si="75"/>
        <v>457</v>
      </c>
      <c r="B476" s="497" t="s">
        <v>254</v>
      </c>
      <c r="C476" s="498" t="s">
        <v>255</v>
      </c>
      <c r="D476" s="407" t="s">
        <v>294</v>
      </c>
      <c r="E476" s="407">
        <v>20</v>
      </c>
      <c r="F476" s="499" t="s">
        <v>255</v>
      </c>
      <c r="G476" s="409" t="s">
        <v>294</v>
      </c>
      <c r="H476" s="410">
        <v>20</v>
      </c>
      <c r="I476" s="410">
        <f>'СМР Приняты СК П7'!I476</f>
        <v>0.49299999999999999</v>
      </c>
      <c r="J476" s="410"/>
      <c r="K476" s="410" t="s">
        <v>294</v>
      </c>
      <c r="L476" s="410"/>
      <c r="M476" s="410"/>
      <c r="N476" s="410"/>
      <c r="O476" s="410"/>
      <c r="P476" s="410"/>
      <c r="Q476" s="410"/>
      <c r="R476" s="410"/>
      <c r="S476" s="410"/>
      <c r="T476" s="410"/>
      <c r="U476" s="410"/>
      <c r="V476" s="410"/>
      <c r="W476" s="410"/>
      <c r="X476" s="410"/>
      <c r="Y476" s="410"/>
      <c r="Z476" s="411">
        <f t="shared" si="79"/>
        <v>0</v>
      </c>
      <c r="AA476" s="412">
        <f t="shared" si="74"/>
        <v>20</v>
      </c>
      <c r="AB476" s="413">
        <f t="shared" si="80"/>
        <v>20</v>
      </c>
      <c r="AC476" s="414"/>
      <c r="AD476" s="706">
        <f t="shared" si="76"/>
        <v>0</v>
      </c>
      <c r="AE476" s="474">
        <f t="shared" si="77"/>
        <v>0</v>
      </c>
      <c r="AF476" s="475">
        <f t="shared" si="78"/>
        <v>0</v>
      </c>
      <c r="AG476" s="487"/>
      <c r="AH476" s="488"/>
      <c r="AI476" s="488"/>
      <c r="AJ476" s="488"/>
      <c r="AK476" s="488"/>
      <c r="AL476" s="488"/>
      <c r="AM476" s="488"/>
      <c r="AN476" s="488"/>
      <c r="AO476" s="488"/>
      <c r="AP476" s="488"/>
      <c r="AQ476" s="488"/>
      <c r="AR476" s="488"/>
      <c r="AS476" s="488"/>
      <c r="AT476" s="488"/>
      <c r="AU476" s="488"/>
      <c r="AV476" s="488"/>
      <c r="AW476" s="488"/>
      <c r="AX476" s="488"/>
      <c r="AY476" s="488"/>
      <c r="AZ476" s="488"/>
      <c r="BA476" s="488"/>
      <c r="BB476" s="488"/>
      <c r="BC476" s="488"/>
      <c r="BD476" s="488"/>
      <c r="BE476" s="488"/>
      <c r="BF476" s="488"/>
      <c r="BG476" s="488"/>
    </row>
    <row r="477" spans="1:59" ht="60">
      <c r="A477" s="405">
        <f t="shared" si="75"/>
        <v>458</v>
      </c>
      <c r="B477" s="497" t="s">
        <v>256</v>
      </c>
      <c r="C477" s="498" t="s">
        <v>257</v>
      </c>
      <c r="D477" s="407" t="s">
        <v>291</v>
      </c>
      <c r="E477" s="407">
        <v>70</v>
      </c>
      <c r="F477" s="499" t="s">
        <v>257</v>
      </c>
      <c r="G477" s="409" t="s">
        <v>291</v>
      </c>
      <c r="H477" s="410">
        <v>70</v>
      </c>
      <c r="I477" s="410">
        <f>'СМР Приняты СК П7'!I477</f>
        <v>0.16900000000000001</v>
      </c>
      <c r="J477" s="410"/>
      <c r="K477" s="410" t="s">
        <v>291</v>
      </c>
      <c r="L477" s="410"/>
      <c r="M477" s="410"/>
      <c r="N477" s="410"/>
      <c r="O477" s="410"/>
      <c r="P477" s="410"/>
      <c r="Q477" s="410"/>
      <c r="R477" s="410"/>
      <c r="S477" s="410"/>
      <c r="T477" s="410"/>
      <c r="U477" s="410"/>
      <c r="V477" s="410"/>
      <c r="W477" s="410"/>
      <c r="X477" s="410"/>
      <c r="Y477" s="410"/>
      <c r="Z477" s="411">
        <f t="shared" si="79"/>
        <v>0</v>
      </c>
      <c r="AA477" s="412">
        <f t="shared" si="74"/>
        <v>70</v>
      </c>
      <c r="AB477" s="413">
        <f t="shared" si="80"/>
        <v>70</v>
      </c>
      <c r="AC477" s="414"/>
      <c r="AD477" s="706">
        <f t="shared" si="76"/>
        <v>0</v>
      </c>
      <c r="AE477" s="474">
        <f t="shared" si="77"/>
        <v>0</v>
      </c>
      <c r="AF477" s="475">
        <f t="shared" si="78"/>
        <v>0</v>
      </c>
      <c r="AG477" s="487"/>
      <c r="AH477" s="488"/>
      <c r="AI477" s="488"/>
      <c r="AJ477" s="488"/>
      <c r="AK477" s="488"/>
      <c r="AL477" s="488"/>
      <c r="AM477" s="488"/>
      <c r="AN477" s="488"/>
      <c r="AO477" s="488"/>
      <c r="AP477" s="488"/>
      <c r="AQ477" s="488"/>
      <c r="AR477" s="488"/>
      <c r="AS477" s="488"/>
      <c r="AT477" s="488"/>
      <c r="AU477" s="488"/>
      <c r="AV477" s="488"/>
      <c r="AW477" s="488"/>
      <c r="AX477" s="488"/>
      <c r="AY477" s="488"/>
      <c r="AZ477" s="488"/>
      <c r="BA477" s="488"/>
      <c r="BB477" s="488"/>
      <c r="BC477" s="488"/>
      <c r="BD477" s="488"/>
      <c r="BE477" s="488"/>
      <c r="BF477" s="488"/>
      <c r="BG477" s="488"/>
    </row>
    <row r="478" spans="1:59" s="65" customFormat="1">
      <c r="A478" s="397">
        <f t="shared" si="75"/>
        <v>459</v>
      </c>
      <c r="B478" s="501"/>
      <c r="C478" s="502" t="s">
        <v>258</v>
      </c>
      <c r="D478" s="423"/>
      <c r="E478" s="423"/>
      <c r="F478" s="503" t="s">
        <v>258</v>
      </c>
      <c r="G478" s="424"/>
      <c r="H478" s="425"/>
      <c r="I478" s="425"/>
      <c r="J478" s="425"/>
      <c r="K478" s="425"/>
      <c r="L478" s="425"/>
      <c r="M478" s="425"/>
      <c r="N478" s="425"/>
      <c r="O478" s="425"/>
      <c r="P478" s="425"/>
      <c r="Q478" s="425"/>
      <c r="R478" s="425"/>
      <c r="S478" s="425"/>
      <c r="T478" s="425"/>
      <c r="U478" s="425"/>
      <c r="V478" s="425"/>
      <c r="W478" s="425"/>
      <c r="X478" s="425"/>
      <c r="Y478" s="425"/>
      <c r="Z478" s="426"/>
      <c r="AA478" s="427"/>
      <c r="AB478" s="424"/>
      <c r="AC478" s="428"/>
      <c r="AD478" s="708"/>
      <c r="AE478" s="476"/>
      <c r="AF478" s="477"/>
      <c r="AG478" s="485"/>
      <c r="AH478" s="486"/>
      <c r="AI478" s="486"/>
      <c r="AJ478" s="486"/>
      <c r="AK478" s="486"/>
      <c r="AL478" s="486"/>
      <c r="AM478" s="486"/>
      <c r="AN478" s="486"/>
      <c r="AO478" s="486"/>
      <c r="AP478" s="486"/>
      <c r="AQ478" s="486"/>
      <c r="AR478" s="486"/>
      <c r="AS478" s="486"/>
      <c r="AT478" s="486"/>
      <c r="AU478" s="486"/>
      <c r="AV478" s="486"/>
      <c r="AW478" s="486"/>
      <c r="AX478" s="486"/>
      <c r="AY478" s="486"/>
      <c r="AZ478" s="486"/>
      <c r="BA478" s="486"/>
      <c r="BB478" s="486"/>
      <c r="BC478" s="486"/>
      <c r="BD478" s="486"/>
      <c r="BE478" s="486"/>
      <c r="BF478" s="486"/>
      <c r="BG478" s="486"/>
    </row>
    <row r="479" spans="1:59" ht="30">
      <c r="A479" s="405">
        <f t="shared" si="75"/>
        <v>460</v>
      </c>
      <c r="B479" s="498" t="s">
        <v>259</v>
      </c>
      <c r="C479" s="498" t="s">
        <v>260</v>
      </c>
      <c r="D479" s="407" t="s">
        <v>291</v>
      </c>
      <c r="E479" s="407">
        <v>150</v>
      </c>
      <c r="F479" s="499" t="s">
        <v>260</v>
      </c>
      <c r="G479" s="409" t="s">
        <v>291</v>
      </c>
      <c r="H479" s="410">
        <v>150</v>
      </c>
      <c r="I479" s="410">
        <f>'СМР Приняты СК П7'!I479</f>
        <v>2.15</v>
      </c>
      <c r="J479" s="410"/>
      <c r="K479" s="410" t="s">
        <v>291</v>
      </c>
      <c r="L479" s="410"/>
      <c r="M479" s="410"/>
      <c r="N479" s="410"/>
      <c r="O479" s="410"/>
      <c r="P479" s="410"/>
      <c r="Q479" s="410"/>
      <c r="R479" s="410"/>
      <c r="S479" s="410"/>
      <c r="T479" s="410"/>
      <c r="U479" s="410"/>
      <c r="V479" s="410"/>
      <c r="W479" s="410"/>
      <c r="X479" s="410"/>
      <c r="Y479" s="410"/>
      <c r="Z479" s="411">
        <f t="shared" si="79"/>
        <v>0</v>
      </c>
      <c r="AA479" s="412">
        <f t="shared" si="74"/>
        <v>150</v>
      </c>
      <c r="AB479" s="413">
        <f t="shared" ref="AB479:AB481" si="81">E479-Z479</f>
        <v>150</v>
      </c>
      <c r="AC479" s="414" t="s">
        <v>413</v>
      </c>
      <c r="AD479" s="706">
        <f t="shared" si="76"/>
        <v>0</v>
      </c>
      <c r="AE479" s="474">
        <f t="shared" si="77"/>
        <v>0</v>
      </c>
      <c r="AF479" s="475">
        <f t="shared" si="78"/>
        <v>0</v>
      </c>
      <c r="AG479" s="487"/>
      <c r="AH479" s="488"/>
      <c r="AI479" s="488"/>
      <c r="AJ479" s="488"/>
      <c r="AK479" s="488"/>
      <c r="AL479" s="488"/>
      <c r="AM479" s="488"/>
      <c r="AN479" s="488"/>
      <c r="AO479" s="488"/>
      <c r="AP479" s="488"/>
      <c r="AQ479" s="488"/>
      <c r="AR479" s="488"/>
      <c r="AS479" s="488"/>
      <c r="AT479" s="488"/>
      <c r="AU479" s="488"/>
      <c r="AV479" s="488"/>
      <c r="AW479" s="488"/>
      <c r="AX479" s="488"/>
      <c r="AY479" s="488"/>
      <c r="AZ479" s="488"/>
      <c r="BA479" s="488"/>
      <c r="BB479" s="488"/>
      <c r="BC479" s="488"/>
      <c r="BD479" s="488"/>
      <c r="BE479" s="488"/>
      <c r="BF479" s="488"/>
      <c r="BG479" s="488"/>
    </row>
    <row r="480" spans="1:59" ht="30">
      <c r="A480" s="405">
        <f t="shared" si="75"/>
        <v>461</v>
      </c>
      <c r="B480" s="497" t="s">
        <v>9</v>
      </c>
      <c r="C480" s="498" t="s">
        <v>4</v>
      </c>
      <c r="D480" s="407" t="s">
        <v>290</v>
      </c>
      <c r="E480" s="407">
        <v>660</v>
      </c>
      <c r="F480" s="499" t="s">
        <v>4</v>
      </c>
      <c r="G480" s="409" t="s">
        <v>290</v>
      </c>
      <c r="H480" s="410">
        <v>660</v>
      </c>
      <c r="I480" s="410">
        <f>'СМР Приняты СК П7'!I480</f>
        <v>0.03</v>
      </c>
      <c r="J480" s="410"/>
      <c r="K480" s="410" t="s">
        <v>290</v>
      </c>
      <c r="L480" s="410"/>
      <c r="M480" s="410"/>
      <c r="N480" s="410">
        <v>120</v>
      </c>
      <c r="O480" s="410"/>
      <c r="P480" s="410"/>
      <c r="Q480" s="410"/>
      <c r="R480" s="410"/>
      <c r="S480" s="410"/>
      <c r="T480" s="410"/>
      <c r="U480" s="410"/>
      <c r="V480" s="410"/>
      <c r="W480" s="410"/>
      <c r="X480" s="410"/>
      <c r="Y480" s="410"/>
      <c r="Z480" s="411">
        <f t="shared" si="79"/>
        <v>120</v>
      </c>
      <c r="AA480" s="412">
        <f t="shared" si="74"/>
        <v>540</v>
      </c>
      <c r="AB480" s="413">
        <f t="shared" si="81"/>
        <v>540</v>
      </c>
      <c r="AC480" s="414" t="s">
        <v>413</v>
      </c>
      <c r="AD480" s="706">
        <f t="shared" si="76"/>
        <v>0</v>
      </c>
      <c r="AE480" s="474">
        <f t="shared" si="77"/>
        <v>0</v>
      </c>
      <c r="AF480" s="475">
        <f t="shared" si="78"/>
        <v>120</v>
      </c>
      <c r="AG480" s="487"/>
      <c r="AH480" s="488"/>
      <c r="AI480" s="488"/>
      <c r="AJ480" s="488"/>
      <c r="AK480" s="488"/>
      <c r="AL480" s="488"/>
      <c r="AM480" s="488"/>
      <c r="AN480" s="488"/>
      <c r="AO480" s="488"/>
      <c r="AP480" s="488"/>
      <c r="AQ480" s="488"/>
      <c r="AR480" s="488"/>
      <c r="AS480" s="488"/>
      <c r="AT480" s="488"/>
      <c r="AU480" s="488"/>
      <c r="AV480" s="488"/>
      <c r="AW480" s="488"/>
      <c r="AX480" s="488"/>
      <c r="AY480" s="488"/>
      <c r="AZ480" s="488"/>
      <c r="BA480" s="488"/>
      <c r="BB480" s="488"/>
      <c r="BC480" s="488"/>
      <c r="BD480" s="488"/>
      <c r="BE480" s="488"/>
      <c r="BF480" s="488"/>
      <c r="BG480" s="488"/>
    </row>
    <row r="481" spans="1:59" ht="30">
      <c r="A481" s="405">
        <f t="shared" si="75"/>
        <v>462</v>
      </c>
      <c r="B481" s="497" t="s">
        <v>261</v>
      </c>
      <c r="C481" s="498" t="s">
        <v>262</v>
      </c>
      <c r="D481" s="407" t="s">
        <v>291</v>
      </c>
      <c r="E481" s="407">
        <v>160</v>
      </c>
      <c r="F481" s="499" t="s">
        <v>262</v>
      </c>
      <c r="G481" s="409" t="s">
        <v>291</v>
      </c>
      <c r="H481" s="410">
        <v>160</v>
      </c>
      <c r="I481" s="410">
        <f>'СМР Приняты СК П7'!I481</f>
        <v>2.15</v>
      </c>
      <c r="J481" s="410"/>
      <c r="K481" s="410" t="s">
        <v>291</v>
      </c>
      <c r="L481" s="410"/>
      <c r="M481" s="410"/>
      <c r="N481" s="410">
        <v>528</v>
      </c>
      <c r="O481" s="410"/>
      <c r="P481" s="410"/>
      <c r="Q481" s="410"/>
      <c r="R481" s="410"/>
      <c r="S481" s="410"/>
      <c r="T481" s="410"/>
      <c r="U481" s="410"/>
      <c r="V481" s="410"/>
      <c r="W481" s="410"/>
      <c r="X481" s="410"/>
      <c r="Y481" s="410"/>
      <c r="Z481" s="411">
        <f t="shared" si="79"/>
        <v>528</v>
      </c>
      <c r="AA481" s="412">
        <f t="shared" si="74"/>
        <v>-368</v>
      </c>
      <c r="AB481" s="413">
        <f t="shared" si="81"/>
        <v>-368</v>
      </c>
      <c r="AC481" s="414" t="s">
        <v>411</v>
      </c>
      <c r="AD481" s="706">
        <f t="shared" si="76"/>
        <v>0</v>
      </c>
      <c r="AE481" s="474">
        <f t="shared" si="77"/>
        <v>0</v>
      </c>
      <c r="AF481" s="475">
        <f t="shared" si="78"/>
        <v>528</v>
      </c>
      <c r="AG481" s="487"/>
      <c r="AH481" s="488"/>
      <c r="AI481" s="488"/>
      <c r="AJ481" s="488"/>
      <c r="AK481" s="488"/>
      <c r="AL481" s="488"/>
      <c r="AM481" s="488"/>
      <c r="AN481" s="488"/>
      <c r="AO481" s="488"/>
      <c r="AP481" s="488"/>
      <c r="AQ481" s="488"/>
      <c r="AR481" s="488"/>
      <c r="AS481" s="488"/>
      <c r="AT481" s="488"/>
      <c r="AU481" s="488"/>
      <c r="AV481" s="488"/>
      <c r="AW481" s="488"/>
      <c r="AX481" s="488"/>
      <c r="AY481" s="488"/>
      <c r="AZ481" s="488"/>
      <c r="BA481" s="488"/>
      <c r="BB481" s="488"/>
      <c r="BC481" s="488"/>
      <c r="BD481" s="488"/>
      <c r="BE481" s="488"/>
      <c r="BF481" s="488"/>
      <c r="BG481" s="488"/>
    </row>
    <row r="482" spans="1:59" s="65" customFormat="1">
      <c r="A482" s="397">
        <f t="shared" si="75"/>
        <v>463</v>
      </c>
      <c r="B482" s="501"/>
      <c r="C482" s="502" t="s">
        <v>263</v>
      </c>
      <c r="D482" s="423"/>
      <c r="E482" s="423"/>
      <c r="F482" s="503" t="s">
        <v>263</v>
      </c>
      <c r="G482" s="424"/>
      <c r="H482" s="425"/>
      <c r="I482" s="425"/>
      <c r="J482" s="425"/>
      <c r="K482" s="425"/>
      <c r="L482" s="425"/>
      <c r="M482" s="425"/>
      <c r="N482" s="425">
        <v>160</v>
      </c>
      <c r="O482" s="425"/>
      <c r="P482" s="425"/>
      <c r="Q482" s="425"/>
      <c r="R482" s="425"/>
      <c r="S482" s="425"/>
      <c r="T482" s="425"/>
      <c r="U482" s="425"/>
      <c r="V482" s="425"/>
      <c r="W482" s="425"/>
      <c r="X482" s="425"/>
      <c r="Y482" s="425"/>
      <c r="Z482" s="426"/>
      <c r="AA482" s="427"/>
      <c r="AB482" s="424"/>
      <c r="AC482" s="428"/>
      <c r="AD482" s="708"/>
      <c r="AE482" s="476"/>
      <c r="AF482" s="477"/>
      <c r="AG482" s="485"/>
      <c r="AH482" s="486"/>
      <c r="AI482" s="486"/>
      <c r="AJ482" s="486"/>
      <c r="AK482" s="486"/>
      <c r="AL482" s="486"/>
      <c r="AM482" s="486"/>
      <c r="AN482" s="486"/>
      <c r="AO482" s="486"/>
      <c r="AP482" s="486"/>
      <c r="AQ482" s="486"/>
      <c r="AR482" s="486"/>
      <c r="AS482" s="486"/>
      <c r="AT482" s="486"/>
      <c r="AU482" s="486"/>
      <c r="AV482" s="486"/>
      <c r="AW482" s="486"/>
      <c r="AX482" s="486"/>
      <c r="AY482" s="486"/>
      <c r="AZ482" s="486"/>
      <c r="BA482" s="486"/>
      <c r="BB482" s="486"/>
      <c r="BC482" s="486"/>
      <c r="BD482" s="486"/>
      <c r="BE482" s="486"/>
      <c r="BF482" s="486"/>
      <c r="BG482" s="486"/>
    </row>
    <row r="483" spans="1:59">
      <c r="A483" s="405">
        <f t="shared" si="75"/>
        <v>464</v>
      </c>
      <c r="B483" s="497" t="s">
        <v>264</v>
      </c>
      <c r="C483" s="498" t="s">
        <v>265</v>
      </c>
      <c r="D483" s="407" t="s">
        <v>291</v>
      </c>
      <c r="E483" s="407">
        <v>2</v>
      </c>
      <c r="F483" s="499" t="s">
        <v>265</v>
      </c>
      <c r="G483" s="409" t="s">
        <v>291</v>
      </c>
      <c r="H483" s="410">
        <v>2</v>
      </c>
      <c r="I483" s="410">
        <f>'СМР Приняты СК П7'!I483</f>
        <v>0.52</v>
      </c>
      <c r="J483" s="410"/>
      <c r="K483" s="410" t="s">
        <v>291</v>
      </c>
      <c r="L483" s="410"/>
      <c r="M483" s="410"/>
      <c r="N483" s="410"/>
      <c r="O483" s="410"/>
      <c r="P483" s="410"/>
      <c r="Q483" s="410"/>
      <c r="R483" s="410"/>
      <c r="S483" s="410"/>
      <c r="T483" s="410"/>
      <c r="U483" s="410"/>
      <c r="V483" s="410"/>
      <c r="W483" s="410"/>
      <c r="X483" s="410"/>
      <c r="Y483" s="410"/>
      <c r="Z483" s="411">
        <f t="shared" si="79"/>
        <v>0</v>
      </c>
      <c r="AA483" s="412">
        <f t="shared" si="74"/>
        <v>2</v>
      </c>
      <c r="AB483" s="413">
        <f t="shared" ref="AB483:AB491" si="82">E483-Z483</f>
        <v>2</v>
      </c>
      <c r="AC483" s="414" t="s">
        <v>410</v>
      </c>
      <c r="AD483" s="706">
        <f t="shared" si="76"/>
        <v>0</v>
      </c>
      <c r="AE483" s="474">
        <f t="shared" si="77"/>
        <v>0</v>
      </c>
      <c r="AF483" s="475">
        <f t="shared" si="78"/>
        <v>0</v>
      </c>
      <c r="AG483" s="487"/>
      <c r="AH483" s="488"/>
      <c r="AI483" s="488"/>
      <c r="AJ483" s="488"/>
      <c r="AK483" s="488"/>
      <c r="AL483" s="488"/>
      <c r="AM483" s="488"/>
      <c r="AN483" s="488"/>
      <c r="AO483" s="488"/>
      <c r="AP483" s="488"/>
      <c r="AQ483" s="488"/>
      <c r="AR483" s="488"/>
      <c r="AS483" s="488"/>
      <c r="AT483" s="488"/>
      <c r="AU483" s="488"/>
      <c r="AV483" s="488"/>
      <c r="AW483" s="488"/>
      <c r="AX483" s="488"/>
      <c r="AY483" s="488"/>
      <c r="AZ483" s="488"/>
      <c r="BA483" s="488"/>
      <c r="BB483" s="488"/>
      <c r="BC483" s="488"/>
      <c r="BD483" s="488"/>
      <c r="BE483" s="488"/>
      <c r="BF483" s="488"/>
      <c r="BG483" s="488"/>
    </row>
    <row r="484" spans="1:59" ht="30">
      <c r="A484" s="405">
        <f t="shared" si="75"/>
        <v>465</v>
      </c>
      <c r="B484" s="497" t="s">
        <v>266</v>
      </c>
      <c r="C484" s="498" t="s">
        <v>267</v>
      </c>
      <c r="D484" s="407" t="s">
        <v>294</v>
      </c>
      <c r="E484" s="407">
        <v>4</v>
      </c>
      <c r="F484" s="499" t="s">
        <v>267</v>
      </c>
      <c r="G484" s="409" t="s">
        <v>294</v>
      </c>
      <c r="H484" s="410">
        <v>4</v>
      </c>
      <c r="I484" s="410">
        <f>'СМР Приняты СК П7'!I484</f>
        <v>1.33</v>
      </c>
      <c r="J484" s="410"/>
      <c r="K484" s="410" t="s">
        <v>294</v>
      </c>
      <c r="L484" s="410"/>
      <c r="M484" s="410"/>
      <c r="N484" s="410"/>
      <c r="O484" s="410">
        <v>2</v>
      </c>
      <c r="P484" s="410"/>
      <c r="Q484" s="410"/>
      <c r="R484" s="410"/>
      <c r="S484" s="410"/>
      <c r="T484" s="410"/>
      <c r="U484" s="410"/>
      <c r="V484" s="410"/>
      <c r="W484" s="410"/>
      <c r="X484" s="410"/>
      <c r="Y484" s="410"/>
      <c r="Z484" s="411">
        <f t="shared" si="79"/>
        <v>2</v>
      </c>
      <c r="AA484" s="412">
        <f t="shared" si="74"/>
        <v>2</v>
      </c>
      <c r="AB484" s="413">
        <f t="shared" si="82"/>
        <v>2</v>
      </c>
      <c r="AC484" s="414" t="s">
        <v>410</v>
      </c>
      <c r="AD484" s="706">
        <f t="shared" si="76"/>
        <v>0</v>
      </c>
      <c r="AE484" s="474">
        <f t="shared" si="77"/>
        <v>0</v>
      </c>
      <c r="AF484" s="475">
        <f t="shared" si="78"/>
        <v>2</v>
      </c>
      <c r="AG484" s="487"/>
      <c r="AH484" s="488"/>
      <c r="AI484" s="488"/>
      <c r="AJ484" s="488"/>
      <c r="AK484" s="488"/>
      <c r="AL484" s="488"/>
      <c r="AM484" s="488"/>
      <c r="AN484" s="488"/>
      <c r="AO484" s="488"/>
      <c r="AP484" s="488"/>
      <c r="AQ484" s="488"/>
      <c r="AR484" s="488"/>
      <c r="AS484" s="488"/>
      <c r="AT484" s="488"/>
      <c r="AU484" s="488"/>
      <c r="AV484" s="488"/>
      <c r="AW484" s="488"/>
      <c r="AX484" s="488"/>
      <c r="AY484" s="488"/>
      <c r="AZ484" s="488"/>
      <c r="BA484" s="488"/>
      <c r="BB484" s="488"/>
      <c r="BC484" s="488"/>
      <c r="BD484" s="488"/>
      <c r="BE484" s="488"/>
      <c r="BF484" s="488"/>
      <c r="BG484" s="488"/>
    </row>
    <row r="485" spans="1:59" ht="45">
      <c r="A485" s="405">
        <f t="shared" si="75"/>
        <v>466</v>
      </c>
      <c r="B485" s="497" t="s">
        <v>268</v>
      </c>
      <c r="C485" s="498" t="s">
        <v>269</v>
      </c>
      <c r="D485" s="407" t="s">
        <v>291</v>
      </c>
      <c r="E485" s="407">
        <v>150</v>
      </c>
      <c r="F485" s="499" t="s">
        <v>269</v>
      </c>
      <c r="G485" s="409" t="s">
        <v>291</v>
      </c>
      <c r="H485" s="410">
        <v>150</v>
      </c>
      <c r="I485" s="410">
        <f>'СМР Приняты СК П7'!I485</f>
        <v>0.13400000000000001</v>
      </c>
      <c r="J485" s="410"/>
      <c r="K485" s="410" t="s">
        <v>291</v>
      </c>
      <c r="L485" s="410"/>
      <c r="M485" s="410"/>
      <c r="N485" s="410"/>
      <c r="O485" s="410">
        <v>4</v>
      </c>
      <c r="P485" s="410"/>
      <c r="Q485" s="410"/>
      <c r="R485" s="410"/>
      <c r="S485" s="410"/>
      <c r="T485" s="410"/>
      <c r="U485" s="410"/>
      <c r="V485" s="410"/>
      <c r="W485" s="410"/>
      <c r="X485" s="410"/>
      <c r="Y485" s="410"/>
      <c r="Z485" s="411">
        <f t="shared" si="79"/>
        <v>4</v>
      </c>
      <c r="AA485" s="412">
        <f t="shared" si="74"/>
        <v>146</v>
      </c>
      <c r="AB485" s="413">
        <f t="shared" si="82"/>
        <v>146</v>
      </c>
      <c r="AC485" s="414" t="s">
        <v>410</v>
      </c>
      <c r="AD485" s="706">
        <f t="shared" si="76"/>
        <v>0</v>
      </c>
      <c r="AE485" s="474">
        <f t="shared" si="77"/>
        <v>0</v>
      </c>
      <c r="AF485" s="475">
        <f t="shared" si="78"/>
        <v>4</v>
      </c>
      <c r="AG485" s="487"/>
      <c r="AH485" s="488"/>
      <c r="AI485" s="488"/>
      <c r="AJ485" s="488"/>
      <c r="AK485" s="488"/>
      <c r="AL485" s="488"/>
      <c r="AM485" s="488"/>
      <c r="AN485" s="488"/>
      <c r="AO485" s="488"/>
      <c r="AP485" s="488"/>
      <c r="AQ485" s="488"/>
      <c r="AR485" s="488"/>
      <c r="AS485" s="488"/>
      <c r="AT485" s="488"/>
      <c r="AU485" s="488"/>
      <c r="AV485" s="488"/>
      <c r="AW485" s="488"/>
      <c r="AX485" s="488"/>
      <c r="AY485" s="488"/>
      <c r="AZ485" s="488"/>
      <c r="BA485" s="488"/>
      <c r="BB485" s="488"/>
      <c r="BC485" s="488"/>
      <c r="BD485" s="488"/>
      <c r="BE485" s="488"/>
      <c r="BF485" s="488"/>
      <c r="BG485" s="488"/>
    </row>
    <row r="486" spans="1:59" ht="30">
      <c r="A486" s="405">
        <f t="shared" si="75"/>
        <v>467</v>
      </c>
      <c r="B486" s="497" t="s">
        <v>270</v>
      </c>
      <c r="C486" s="498" t="s">
        <v>271</v>
      </c>
      <c r="D486" s="407" t="s">
        <v>299</v>
      </c>
      <c r="E486" s="407">
        <v>1.5</v>
      </c>
      <c r="F486" s="499" t="s">
        <v>271</v>
      </c>
      <c r="G486" s="409" t="s">
        <v>299</v>
      </c>
      <c r="H486" s="410">
        <v>1.5</v>
      </c>
      <c r="I486" s="410">
        <f>'СМР Приняты СК П7'!I486</f>
        <v>2.839</v>
      </c>
      <c r="J486" s="410"/>
      <c r="K486" s="410" t="s">
        <v>299</v>
      </c>
      <c r="L486" s="410"/>
      <c r="M486" s="410"/>
      <c r="N486" s="410"/>
      <c r="O486" s="410">
        <v>150</v>
      </c>
      <c r="P486" s="410"/>
      <c r="Q486" s="410"/>
      <c r="R486" s="410"/>
      <c r="S486" s="410"/>
      <c r="T486" s="410"/>
      <c r="U486" s="410"/>
      <c r="V486" s="410"/>
      <c r="W486" s="410"/>
      <c r="X486" s="410"/>
      <c r="Y486" s="410"/>
      <c r="Z486" s="411">
        <f t="shared" si="79"/>
        <v>150</v>
      </c>
      <c r="AA486" s="412">
        <f t="shared" si="74"/>
        <v>-148.5</v>
      </c>
      <c r="AB486" s="413">
        <f t="shared" si="82"/>
        <v>-148.5</v>
      </c>
      <c r="AC486" s="414" t="s">
        <v>410</v>
      </c>
      <c r="AD486" s="706">
        <f t="shared" si="76"/>
        <v>0</v>
      </c>
      <c r="AE486" s="474">
        <f t="shared" si="77"/>
        <v>0</v>
      </c>
      <c r="AF486" s="475">
        <f t="shared" si="78"/>
        <v>150</v>
      </c>
      <c r="AG486" s="487"/>
      <c r="AH486" s="488"/>
      <c r="AI486" s="488"/>
      <c r="AJ486" s="488"/>
      <c r="AK486" s="488"/>
      <c r="AL486" s="488"/>
      <c r="AM486" s="488"/>
      <c r="AN486" s="488"/>
      <c r="AO486" s="488"/>
      <c r="AP486" s="488"/>
      <c r="AQ486" s="488"/>
      <c r="AR486" s="488"/>
      <c r="AS486" s="488"/>
      <c r="AT486" s="488"/>
      <c r="AU486" s="488"/>
      <c r="AV486" s="488"/>
      <c r="AW486" s="488"/>
      <c r="AX486" s="488"/>
      <c r="AY486" s="488"/>
      <c r="AZ486" s="488"/>
      <c r="BA486" s="488"/>
      <c r="BB486" s="488"/>
      <c r="BC486" s="488"/>
      <c r="BD486" s="488"/>
      <c r="BE486" s="488"/>
      <c r="BF486" s="488"/>
      <c r="BG486" s="488"/>
    </row>
    <row r="487" spans="1:59" ht="45">
      <c r="A487" s="405">
        <f t="shared" si="75"/>
        <v>468</v>
      </c>
      <c r="B487" s="497" t="s">
        <v>272</v>
      </c>
      <c r="C487" s="498" t="s">
        <v>273</v>
      </c>
      <c r="D487" s="407" t="s">
        <v>294</v>
      </c>
      <c r="E487" s="407">
        <v>2</v>
      </c>
      <c r="F487" s="499" t="s">
        <v>273</v>
      </c>
      <c r="G487" s="409" t="s">
        <v>294</v>
      </c>
      <c r="H487" s="410">
        <v>2</v>
      </c>
      <c r="I487" s="410">
        <f>'СМР Приняты СК П7'!I487</f>
        <v>1.7949999999999999</v>
      </c>
      <c r="J487" s="410"/>
      <c r="K487" s="410" t="s">
        <v>294</v>
      </c>
      <c r="L487" s="410"/>
      <c r="M487" s="410"/>
      <c r="N487" s="410"/>
      <c r="O487" s="410">
        <v>1.5</v>
      </c>
      <c r="P487" s="410"/>
      <c r="Q487" s="410"/>
      <c r="R487" s="410"/>
      <c r="S487" s="410"/>
      <c r="T487" s="410"/>
      <c r="U487" s="410"/>
      <c r="V487" s="410"/>
      <c r="W487" s="410"/>
      <c r="X487" s="410"/>
      <c r="Y487" s="410"/>
      <c r="Z487" s="411">
        <f t="shared" si="79"/>
        <v>1.5</v>
      </c>
      <c r="AA487" s="412">
        <f t="shared" si="74"/>
        <v>0.5</v>
      </c>
      <c r="AB487" s="413">
        <f t="shared" si="82"/>
        <v>0.5</v>
      </c>
      <c r="AC487" s="414" t="s">
        <v>410</v>
      </c>
      <c r="AD487" s="706">
        <f t="shared" si="76"/>
        <v>0</v>
      </c>
      <c r="AE487" s="474">
        <f t="shared" si="77"/>
        <v>0</v>
      </c>
      <c r="AF487" s="475">
        <f t="shared" si="78"/>
        <v>1.5</v>
      </c>
      <c r="AG487" s="487"/>
      <c r="AH487" s="488"/>
      <c r="AI487" s="488"/>
      <c r="AJ487" s="488"/>
      <c r="AK487" s="488"/>
      <c r="AL487" s="488"/>
      <c r="AM487" s="488"/>
      <c r="AN487" s="488"/>
      <c r="AO487" s="488"/>
      <c r="AP487" s="488"/>
      <c r="AQ487" s="488"/>
      <c r="AR487" s="488"/>
      <c r="AS487" s="488"/>
      <c r="AT487" s="488"/>
      <c r="AU487" s="488"/>
      <c r="AV487" s="488"/>
      <c r="AW487" s="488"/>
      <c r="AX487" s="488"/>
      <c r="AY487" s="488"/>
      <c r="AZ487" s="488"/>
      <c r="BA487" s="488"/>
      <c r="BB487" s="488"/>
      <c r="BC487" s="488"/>
      <c r="BD487" s="488"/>
      <c r="BE487" s="488"/>
      <c r="BF487" s="488"/>
      <c r="BG487" s="488"/>
    </row>
    <row r="488" spans="1:59" ht="60">
      <c r="A488" s="405">
        <f t="shared" si="75"/>
        <v>469</v>
      </c>
      <c r="B488" s="497" t="s">
        <v>274</v>
      </c>
      <c r="C488" s="498" t="s">
        <v>275</v>
      </c>
      <c r="D488" s="407" t="s">
        <v>294</v>
      </c>
      <c r="E488" s="407">
        <v>12</v>
      </c>
      <c r="F488" s="499" t="s">
        <v>275</v>
      </c>
      <c r="G488" s="409" t="s">
        <v>294</v>
      </c>
      <c r="H488" s="410">
        <v>12</v>
      </c>
      <c r="I488" s="410">
        <f>'СМР Приняты СК П7'!I488</f>
        <v>0.14299999999999999</v>
      </c>
      <c r="J488" s="410"/>
      <c r="K488" s="410" t="s">
        <v>294</v>
      </c>
      <c r="L488" s="410"/>
      <c r="M488" s="410"/>
      <c r="N488" s="410"/>
      <c r="O488" s="410">
        <v>2</v>
      </c>
      <c r="P488" s="410"/>
      <c r="Q488" s="410"/>
      <c r="R488" s="410"/>
      <c r="S488" s="410"/>
      <c r="T488" s="410"/>
      <c r="U488" s="410"/>
      <c r="V488" s="410"/>
      <c r="W488" s="410"/>
      <c r="X488" s="410"/>
      <c r="Y488" s="410"/>
      <c r="Z488" s="411">
        <f t="shared" si="79"/>
        <v>2</v>
      </c>
      <c r="AA488" s="412">
        <f t="shared" si="74"/>
        <v>10</v>
      </c>
      <c r="AB488" s="413">
        <f t="shared" si="82"/>
        <v>10</v>
      </c>
      <c r="AC488" s="414" t="s">
        <v>410</v>
      </c>
      <c r="AD488" s="706">
        <f t="shared" si="76"/>
        <v>0</v>
      </c>
      <c r="AE488" s="474">
        <f t="shared" si="77"/>
        <v>0</v>
      </c>
      <c r="AF488" s="475">
        <f t="shared" si="78"/>
        <v>2</v>
      </c>
      <c r="AG488" s="487"/>
      <c r="AH488" s="488"/>
      <c r="AI488" s="488"/>
      <c r="AJ488" s="488"/>
      <c r="AK488" s="488"/>
      <c r="AL488" s="488"/>
      <c r="AM488" s="488"/>
      <c r="AN488" s="488"/>
      <c r="AO488" s="488"/>
      <c r="AP488" s="488"/>
      <c r="AQ488" s="488"/>
      <c r="AR488" s="488"/>
      <c r="AS488" s="488"/>
      <c r="AT488" s="488"/>
      <c r="AU488" s="488"/>
      <c r="AV488" s="488"/>
      <c r="AW488" s="488"/>
      <c r="AX488" s="488"/>
      <c r="AY488" s="488"/>
      <c r="AZ488" s="488"/>
      <c r="BA488" s="488"/>
      <c r="BB488" s="488"/>
      <c r="BC488" s="488"/>
      <c r="BD488" s="488"/>
      <c r="BE488" s="488"/>
      <c r="BF488" s="488"/>
      <c r="BG488" s="488"/>
    </row>
    <row r="489" spans="1:59" ht="45">
      <c r="A489" s="405">
        <f t="shared" si="75"/>
        <v>470</v>
      </c>
      <c r="B489" s="497" t="s">
        <v>276</v>
      </c>
      <c r="C489" s="498" t="s">
        <v>277</v>
      </c>
      <c r="D489" s="407" t="s">
        <v>300</v>
      </c>
      <c r="E489" s="407">
        <v>1</v>
      </c>
      <c r="F489" s="499" t="s">
        <v>277</v>
      </c>
      <c r="G489" s="409" t="s">
        <v>300</v>
      </c>
      <c r="H489" s="410">
        <v>1</v>
      </c>
      <c r="I489" s="410">
        <f>'СМР Приняты СК П7'!I489</f>
        <v>27.72</v>
      </c>
      <c r="J489" s="410"/>
      <c r="K489" s="410" t="s">
        <v>300</v>
      </c>
      <c r="L489" s="410"/>
      <c r="M489" s="410"/>
      <c r="N489" s="410"/>
      <c r="O489" s="410">
        <v>12</v>
      </c>
      <c r="P489" s="410"/>
      <c r="Q489" s="410"/>
      <c r="R489" s="410"/>
      <c r="S489" s="410"/>
      <c r="T489" s="410"/>
      <c r="U489" s="410"/>
      <c r="V489" s="410"/>
      <c r="W489" s="410"/>
      <c r="X489" s="410"/>
      <c r="Y489" s="410"/>
      <c r="Z489" s="411">
        <f t="shared" si="79"/>
        <v>12</v>
      </c>
      <c r="AA489" s="412">
        <f t="shared" si="74"/>
        <v>-11</v>
      </c>
      <c r="AB489" s="413">
        <f t="shared" si="82"/>
        <v>-11</v>
      </c>
      <c r="AC489" s="414" t="s">
        <v>410</v>
      </c>
      <c r="AD489" s="706">
        <f t="shared" si="76"/>
        <v>0</v>
      </c>
      <c r="AE489" s="474">
        <f t="shared" si="77"/>
        <v>0</v>
      </c>
      <c r="AF489" s="475">
        <f t="shared" si="78"/>
        <v>12</v>
      </c>
      <c r="AG489" s="487"/>
      <c r="AH489" s="488"/>
      <c r="AI489" s="488"/>
      <c r="AJ489" s="488"/>
      <c r="AK489" s="488"/>
      <c r="AL489" s="488"/>
      <c r="AM489" s="488"/>
      <c r="AN489" s="488"/>
      <c r="AO489" s="488"/>
      <c r="AP489" s="488"/>
      <c r="AQ489" s="488"/>
      <c r="AR489" s="488"/>
      <c r="AS489" s="488"/>
      <c r="AT489" s="488"/>
      <c r="AU489" s="488"/>
      <c r="AV489" s="488"/>
      <c r="AW489" s="488"/>
      <c r="AX489" s="488"/>
      <c r="AY489" s="488"/>
      <c r="AZ489" s="488"/>
      <c r="BA489" s="488"/>
      <c r="BB489" s="488"/>
      <c r="BC489" s="488"/>
      <c r="BD489" s="488"/>
      <c r="BE489" s="488"/>
      <c r="BF489" s="488"/>
      <c r="BG489" s="488"/>
    </row>
    <row r="490" spans="1:59" ht="30">
      <c r="A490" s="405">
        <f t="shared" si="75"/>
        <v>471</v>
      </c>
      <c r="B490" s="497" t="s">
        <v>278</v>
      </c>
      <c r="C490" s="498" t="s">
        <v>279</v>
      </c>
      <c r="D490" s="407" t="s">
        <v>289</v>
      </c>
      <c r="E490" s="407">
        <v>8</v>
      </c>
      <c r="F490" s="499" t="s">
        <v>279</v>
      </c>
      <c r="G490" s="409" t="s">
        <v>289</v>
      </c>
      <c r="H490" s="410">
        <v>8</v>
      </c>
      <c r="I490" s="410">
        <f>'СМР Приняты СК П7'!I490</f>
        <v>0.55000000000000004</v>
      </c>
      <c r="J490" s="410"/>
      <c r="K490" s="410" t="s">
        <v>289</v>
      </c>
      <c r="L490" s="410"/>
      <c r="M490" s="410"/>
      <c r="N490" s="410"/>
      <c r="O490" s="410">
        <v>1</v>
      </c>
      <c r="P490" s="410"/>
      <c r="Q490" s="410"/>
      <c r="R490" s="410"/>
      <c r="S490" s="410"/>
      <c r="T490" s="410"/>
      <c r="U490" s="410"/>
      <c r="V490" s="410"/>
      <c r="W490" s="410"/>
      <c r="X490" s="410"/>
      <c r="Y490" s="410"/>
      <c r="Z490" s="411">
        <f t="shared" si="79"/>
        <v>1</v>
      </c>
      <c r="AA490" s="412">
        <f t="shared" si="74"/>
        <v>7</v>
      </c>
      <c r="AB490" s="413">
        <f t="shared" si="82"/>
        <v>7</v>
      </c>
      <c r="AC490" s="414" t="s">
        <v>410</v>
      </c>
      <c r="AD490" s="706">
        <f t="shared" si="76"/>
        <v>0</v>
      </c>
      <c r="AE490" s="474">
        <f t="shared" si="77"/>
        <v>0</v>
      </c>
      <c r="AF490" s="475">
        <f t="shared" si="78"/>
        <v>1</v>
      </c>
      <c r="AG490" s="487"/>
      <c r="AH490" s="488"/>
      <c r="AI490" s="488"/>
      <c r="AJ490" s="488"/>
      <c r="AK490" s="488"/>
      <c r="AL490" s="488"/>
      <c r="AM490" s="488"/>
      <c r="AN490" s="488"/>
      <c r="AO490" s="488"/>
      <c r="AP490" s="488"/>
      <c r="AQ490" s="488"/>
      <c r="AR490" s="488"/>
      <c r="AS490" s="488"/>
      <c r="AT490" s="488"/>
      <c r="AU490" s="488"/>
      <c r="AV490" s="488"/>
      <c r="AW490" s="488"/>
      <c r="AX490" s="488"/>
      <c r="AY490" s="488"/>
      <c r="AZ490" s="488"/>
      <c r="BA490" s="488"/>
      <c r="BB490" s="488"/>
      <c r="BC490" s="488"/>
      <c r="BD490" s="488"/>
      <c r="BE490" s="488"/>
      <c r="BF490" s="488"/>
      <c r="BG490" s="488"/>
    </row>
    <row r="491" spans="1:59" ht="30">
      <c r="A491" s="405">
        <f t="shared" si="75"/>
        <v>472</v>
      </c>
      <c r="B491" s="497" t="s">
        <v>266</v>
      </c>
      <c r="C491" s="498" t="s">
        <v>267</v>
      </c>
      <c r="D491" s="407" t="s">
        <v>294</v>
      </c>
      <c r="E491" s="407">
        <v>3</v>
      </c>
      <c r="F491" s="499" t="s">
        <v>267</v>
      </c>
      <c r="G491" s="409" t="s">
        <v>294</v>
      </c>
      <c r="H491" s="410">
        <v>3</v>
      </c>
      <c r="I491" s="410">
        <f>'СМР Приняты СК П7'!I491</f>
        <v>1.33</v>
      </c>
      <c r="J491" s="410"/>
      <c r="K491" s="410" t="s">
        <v>294</v>
      </c>
      <c r="L491" s="410"/>
      <c r="M491" s="410"/>
      <c r="N491" s="410"/>
      <c r="O491" s="410">
        <v>8</v>
      </c>
      <c r="P491" s="410"/>
      <c r="Q491" s="410"/>
      <c r="R491" s="410"/>
      <c r="S491" s="410"/>
      <c r="T491" s="410"/>
      <c r="U491" s="410"/>
      <c r="V491" s="410"/>
      <c r="W491" s="410"/>
      <c r="X491" s="410"/>
      <c r="Y491" s="410"/>
      <c r="Z491" s="411">
        <f t="shared" si="79"/>
        <v>8</v>
      </c>
      <c r="AA491" s="412">
        <f t="shared" si="74"/>
        <v>-5</v>
      </c>
      <c r="AB491" s="413">
        <f t="shared" si="82"/>
        <v>-5</v>
      </c>
      <c r="AC491" s="414" t="s">
        <v>410</v>
      </c>
      <c r="AD491" s="706">
        <f t="shared" si="76"/>
        <v>0</v>
      </c>
      <c r="AE491" s="474">
        <f t="shared" si="77"/>
        <v>0</v>
      </c>
      <c r="AF491" s="475">
        <f t="shared" si="78"/>
        <v>8</v>
      </c>
      <c r="AG491" s="487"/>
      <c r="AH491" s="488"/>
      <c r="AI491" s="488"/>
      <c r="AJ491" s="488"/>
      <c r="AK491" s="488"/>
      <c r="AL491" s="488"/>
      <c r="AM491" s="488"/>
      <c r="AN491" s="488"/>
      <c r="AO491" s="488"/>
      <c r="AP491" s="488"/>
      <c r="AQ491" s="488"/>
      <c r="AR491" s="488"/>
      <c r="AS491" s="488"/>
      <c r="AT491" s="488"/>
      <c r="AU491" s="488"/>
      <c r="AV491" s="488"/>
      <c r="AW491" s="488"/>
      <c r="AX491" s="488"/>
      <c r="AY491" s="488"/>
      <c r="AZ491" s="488"/>
      <c r="BA491" s="488"/>
      <c r="BB491" s="488"/>
      <c r="BC491" s="488"/>
      <c r="BD491" s="488"/>
      <c r="BE491" s="488"/>
      <c r="BF491" s="488"/>
      <c r="BG491" s="488"/>
    </row>
    <row r="492" spans="1:59" s="65" customFormat="1">
      <c r="A492" s="397">
        <f t="shared" si="75"/>
        <v>473</v>
      </c>
      <c r="B492" s="501"/>
      <c r="C492" s="502" t="s">
        <v>280</v>
      </c>
      <c r="D492" s="423"/>
      <c r="E492" s="423"/>
      <c r="F492" s="503" t="s">
        <v>280</v>
      </c>
      <c r="G492" s="424"/>
      <c r="H492" s="425"/>
      <c r="I492" s="425"/>
      <c r="J492" s="425"/>
      <c r="K492" s="425"/>
      <c r="L492" s="425"/>
      <c r="M492" s="425"/>
      <c r="N492" s="425"/>
      <c r="O492" s="425">
        <v>3</v>
      </c>
      <c r="P492" s="425"/>
      <c r="Q492" s="425"/>
      <c r="R492" s="425"/>
      <c r="S492" s="425"/>
      <c r="T492" s="425"/>
      <c r="U492" s="425"/>
      <c r="V492" s="425"/>
      <c r="W492" s="425"/>
      <c r="X492" s="425"/>
      <c r="Y492" s="425"/>
      <c r="Z492" s="426"/>
      <c r="AA492" s="427"/>
      <c r="AB492" s="424"/>
      <c r="AC492" s="428"/>
      <c r="AD492" s="708"/>
      <c r="AE492" s="476"/>
      <c r="AF492" s="477"/>
      <c r="AG492" s="485"/>
      <c r="AH492" s="486"/>
      <c r="AI492" s="486"/>
      <c r="AJ492" s="486"/>
      <c r="AK492" s="486"/>
      <c r="AL492" s="486"/>
      <c r="AM492" s="486"/>
      <c r="AN492" s="486"/>
      <c r="AO492" s="486"/>
      <c r="AP492" s="486"/>
      <c r="AQ492" s="486"/>
      <c r="AR492" s="486"/>
      <c r="AS492" s="486"/>
      <c r="AT492" s="486"/>
      <c r="AU492" s="486"/>
      <c r="AV492" s="486"/>
      <c r="AW492" s="486"/>
      <c r="AX492" s="486"/>
      <c r="AY492" s="486"/>
      <c r="AZ492" s="486"/>
      <c r="BA492" s="486"/>
      <c r="BB492" s="486"/>
      <c r="BC492" s="486"/>
      <c r="BD492" s="486"/>
      <c r="BE492" s="486"/>
      <c r="BF492" s="486"/>
      <c r="BG492" s="486"/>
    </row>
    <row r="493" spans="1:59" ht="60">
      <c r="A493" s="405">
        <f t="shared" si="75"/>
        <v>474</v>
      </c>
      <c r="B493" s="497" t="s">
        <v>274</v>
      </c>
      <c r="C493" s="498" t="s">
        <v>275</v>
      </c>
      <c r="D493" s="407" t="s">
        <v>294</v>
      </c>
      <c r="E493" s="407">
        <v>4</v>
      </c>
      <c r="F493" s="499" t="s">
        <v>275</v>
      </c>
      <c r="G493" s="409" t="s">
        <v>294</v>
      </c>
      <c r="H493" s="410">
        <v>4</v>
      </c>
      <c r="I493" s="410">
        <f>'СМР Приняты СК П7'!I493</f>
        <v>0.14299999999999999</v>
      </c>
      <c r="J493" s="410"/>
      <c r="K493" s="410" t="s">
        <v>294</v>
      </c>
      <c r="L493" s="410"/>
      <c r="M493" s="410"/>
      <c r="N493" s="410"/>
      <c r="O493" s="410"/>
      <c r="P493" s="410"/>
      <c r="Q493" s="410"/>
      <c r="R493" s="410"/>
      <c r="S493" s="410"/>
      <c r="T493" s="410"/>
      <c r="U493" s="410"/>
      <c r="V493" s="410"/>
      <c r="W493" s="410"/>
      <c r="X493" s="410"/>
      <c r="Y493" s="410"/>
      <c r="Z493" s="411">
        <f t="shared" si="79"/>
        <v>0</v>
      </c>
      <c r="AA493" s="412">
        <f t="shared" si="74"/>
        <v>4</v>
      </c>
      <c r="AB493" s="413">
        <f t="shared" ref="AB493:AB500" si="83">E493-Z493</f>
        <v>4</v>
      </c>
      <c r="AC493" s="414" t="s">
        <v>410</v>
      </c>
      <c r="AD493" s="706">
        <f t="shared" si="76"/>
        <v>0</v>
      </c>
      <c r="AE493" s="474">
        <f t="shared" si="77"/>
        <v>0</v>
      </c>
      <c r="AF493" s="475">
        <f t="shared" si="78"/>
        <v>0</v>
      </c>
      <c r="AG493" s="487"/>
      <c r="AH493" s="488"/>
      <c r="AI493" s="488"/>
      <c r="AJ493" s="488"/>
      <c r="AK493" s="488"/>
      <c r="AL493" s="488"/>
      <c r="AM493" s="488"/>
      <c r="AN493" s="488"/>
      <c r="AO493" s="488"/>
      <c r="AP493" s="488"/>
      <c r="AQ493" s="488"/>
      <c r="AR493" s="488"/>
      <c r="AS493" s="488"/>
      <c r="AT493" s="488"/>
      <c r="AU493" s="488"/>
      <c r="AV493" s="488"/>
      <c r="AW493" s="488"/>
      <c r="AX493" s="488"/>
      <c r="AY493" s="488"/>
      <c r="AZ493" s="488"/>
      <c r="BA493" s="488"/>
      <c r="BB493" s="488"/>
      <c r="BC493" s="488"/>
      <c r="BD493" s="488"/>
      <c r="BE493" s="488"/>
      <c r="BF493" s="488"/>
      <c r="BG493" s="488"/>
    </row>
    <row r="494" spans="1:59" ht="45">
      <c r="A494" s="405">
        <f t="shared" si="75"/>
        <v>475</v>
      </c>
      <c r="B494" s="497" t="s">
        <v>281</v>
      </c>
      <c r="C494" s="498" t="s">
        <v>282</v>
      </c>
      <c r="D494" s="407" t="s">
        <v>289</v>
      </c>
      <c r="E494" s="407">
        <v>0.21</v>
      </c>
      <c r="F494" s="499" t="s">
        <v>282</v>
      </c>
      <c r="G494" s="409" t="s">
        <v>289</v>
      </c>
      <c r="H494" s="410">
        <v>0.21</v>
      </c>
      <c r="I494" s="410">
        <f>'СМР Приняты СК П7'!I494</f>
        <v>2.8119999999999998</v>
      </c>
      <c r="J494" s="410"/>
      <c r="K494" s="410" t="s">
        <v>289</v>
      </c>
      <c r="L494" s="410"/>
      <c r="M494" s="410"/>
      <c r="N494" s="410"/>
      <c r="O494" s="410">
        <v>4</v>
      </c>
      <c r="P494" s="410"/>
      <c r="Q494" s="410"/>
      <c r="R494" s="410"/>
      <c r="S494" s="410"/>
      <c r="T494" s="410"/>
      <c r="U494" s="410"/>
      <c r="V494" s="410"/>
      <c r="W494" s="410"/>
      <c r="X494" s="410"/>
      <c r="Y494" s="410"/>
      <c r="Z494" s="411">
        <f t="shared" si="79"/>
        <v>4</v>
      </c>
      <c r="AA494" s="412">
        <f t="shared" si="74"/>
        <v>-3.79</v>
      </c>
      <c r="AB494" s="413">
        <f t="shared" si="83"/>
        <v>-3.79</v>
      </c>
      <c r="AC494" s="414" t="s">
        <v>410</v>
      </c>
      <c r="AD494" s="706">
        <f t="shared" si="76"/>
        <v>0</v>
      </c>
      <c r="AE494" s="474">
        <f t="shared" si="77"/>
        <v>0</v>
      </c>
      <c r="AF494" s="475">
        <f t="shared" si="78"/>
        <v>4</v>
      </c>
      <c r="AG494" s="487"/>
      <c r="AH494" s="488"/>
      <c r="AI494" s="488"/>
      <c r="AJ494" s="488"/>
      <c r="AK494" s="488"/>
      <c r="AL494" s="488"/>
      <c r="AM494" s="488"/>
      <c r="AN494" s="488"/>
      <c r="AO494" s="488"/>
      <c r="AP494" s="488"/>
      <c r="AQ494" s="488"/>
      <c r="AR494" s="488"/>
      <c r="AS494" s="488"/>
      <c r="AT494" s="488"/>
      <c r="AU494" s="488"/>
      <c r="AV494" s="488"/>
      <c r="AW494" s="488"/>
      <c r="AX494" s="488"/>
      <c r="AY494" s="488"/>
      <c r="AZ494" s="488"/>
      <c r="BA494" s="488"/>
      <c r="BB494" s="488"/>
      <c r="BC494" s="488"/>
      <c r="BD494" s="488"/>
      <c r="BE494" s="488"/>
      <c r="BF494" s="488"/>
      <c r="BG494" s="488"/>
    </row>
    <row r="495" spans="1:59" ht="30">
      <c r="A495" s="405">
        <f t="shared" si="75"/>
        <v>476</v>
      </c>
      <c r="B495" s="497" t="s">
        <v>9</v>
      </c>
      <c r="C495" s="498" t="s">
        <v>4</v>
      </c>
      <c r="D495" s="407" t="s">
        <v>290</v>
      </c>
      <c r="E495" s="407">
        <v>0.92400000000000004</v>
      </c>
      <c r="F495" s="499" t="s">
        <v>4</v>
      </c>
      <c r="G495" s="409" t="s">
        <v>290</v>
      </c>
      <c r="H495" s="410">
        <v>0.92400000000000004</v>
      </c>
      <c r="I495" s="410">
        <f>'СМР Приняты СК П7'!I495</f>
        <v>0.03</v>
      </c>
      <c r="J495" s="410"/>
      <c r="K495" s="410" t="s">
        <v>290</v>
      </c>
      <c r="L495" s="410"/>
      <c r="M495" s="410"/>
      <c r="N495" s="410"/>
      <c r="O495" s="410">
        <v>0.21</v>
      </c>
      <c r="P495" s="410"/>
      <c r="Q495" s="410"/>
      <c r="R495" s="410"/>
      <c r="S495" s="410"/>
      <c r="T495" s="410"/>
      <c r="U495" s="410"/>
      <c r="V495" s="410"/>
      <c r="W495" s="410"/>
      <c r="X495" s="410"/>
      <c r="Y495" s="410"/>
      <c r="Z495" s="411">
        <f t="shared" si="79"/>
        <v>0.21</v>
      </c>
      <c r="AA495" s="412">
        <f t="shared" si="74"/>
        <v>0.71400000000000008</v>
      </c>
      <c r="AB495" s="413">
        <f t="shared" si="83"/>
        <v>0.71400000000000008</v>
      </c>
      <c r="AC495" s="414" t="s">
        <v>410</v>
      </c>
      <c r="AD495" s="706">
        <f t="shared" si="76"/>
        <v>0</v>
      </c>
      <c r="AE495" s="474">
        <f t="shared" si="77"/>
        <v>0</v>
      </c>
      <c r="AF495" s="475">
        <f t="shared" si="78"/>
        <v>0.21</v>
      </c>
      <c r="AG495" s="487"/>
      <c r="AH495" s="488"/>
      <c r="AI495" s="488"/>
      <c r="AJ495" s="488"/>
      <c r="AK495" s="488"/>
      <c r="AL495" s="488"/>
      <c r="AM495" s="488"/>
      <c r="AN495" s="488"/>
      <c r="AO495" s="488"/>
      <c r="AP495" s="488"/>
      <c r="AQ495" s="488"/>
      <c r="AR495" s="488"/>
      <c r="AS495" s="488"/>
      <c r="AT495" s="488"/>
      <c r="AU495" s="488"/>
      <c r="AV495" s="488"/>
      <c r="AW495" s="488"/>
      <c r="AX495" s="488"/>
      <c r="AY495" s="488"/>
      <c r="AZ495" s="488"/>
      <c r="BA495" s="488"/>
      <c r="BB495" s="488"/>
      <c r="BC495" s="488"/>
      <c r="BD495" s="488"/>
      <c r="BE495" s="488"/>
      <c r="BF495" s="488"/>
      <c r="BG495" s="488"/>
    </row>
    <row r="496" spans="1:59" ht="45">
      <c r="A496" s="405">
        <f t="shared" si="75"/>
        <v>477</v>
      </c>
      <c r="B496" s="497" t="s">
        <v>268</v>
      </c>
      <c r="C496" s="498" t="s">
        <v>269</v>
      </c>
      <c r="D496" s="407" t="s">
        <v>291</v>
      </c>
      <c r="E496" s="407">
        <v>27</v>
      </c>
      <c r="F496" s="499" t="s">
        <v>269</v>
      </c>
      <c r="G496" s="409" t="s">
        <v>291</v>
      </c>
      <c r="H496" s="410">
        <v>27</v>
      </c>
      <c r="I496" s="410">
        <f>'СМР Приняты СК П7'!I496</f>
        <v>0.13400000000000001</v>
      </c>
      <c r="J496" s="410"/>
      <c r="K496" s="410" t="s">
        <v>291</v>
      </c>
      <c r="L496" s="410"/>
      <c r="M496" s="410"/>
      <c r="N496" s="410"/>
      <c r="O496" s="410">
        <v>0.92400000000000004</v>
      </c>
      <c r="P496" s="410"/>
      <c r="Q496" s="410"/>
      <c r="R496" s="410"/>
      <c r="S496" s="410"/>
      <c r="T496" s="410"/>
      <c r="U496" s="410"/>
      <c r="V496" s="410"/>
      <c r="W496" s="410"/>
      <c r="X496" s="410"/>
      <c r="Y496" s="410"/>
      <c r="Z496" s="411">
        <f t="shared" si="79"/>
        <v>0.92400000000000004</v>
      </c>
      <c r="AA496" s="412">
        <f t="shared" si="74"/>
        <v>26.076000000000001</v>
      </c>
      <c r="AB496" s="413">
        <f t="shared" si="83"/>
        <v>26.076000000000001</v>
      </c>
      <c r="AC496" s="414" t="s">
        <v>410</v>
      </c>
      <c r="AD496" s="706">
        <f t="shared" si="76"/>
        <v>0</v>
      </c>
      <c r="AE496" s="474">
        <f t="shared" si="77"/>
        <v>0</v>
      </c>
      <c r="AF496" s="475">
        <f t="shared" si="78"/>
        <v>0.92400000000000004</v>
      </c>
      <c r="AG496" s="487"/>
      <c r="AH496" s="488"/>
      <c r="AI496" s="488"/>
      <c r="AJ496" s="488"/>
      <c r="AK496" s="488"/>
      <c r="AL496" s="488"/>
      <c r="AM496" s="488"/>
      <c r="AN496" s="488"/>
      <c r="AO496" s="488"/>
      <c r="AP496" s="488"/>
      <c r="AQ496" s="488"/>
      <c r="AR496" s="488"/>
      <c r="AS496" s="488"/>
      <c r="AT496" s="488"/>
      <c r="AU496" s="488"/>
      <c r="AV496" s="488"/>
      <c r="AW496" s="488"/>
      <c r="AX496" s="488"/>
      <c r="AY496" s="488"/>
      <c r="AZ496" s="488"/>
      <c r="BA496" s="488"/>
      <c r="BB496" s="488"/>
      <c r="BC496" s="488"/>
      <c r="BD496" s="488"/>
      <c r="BE496" s="488"/>
      <c r="BF496" s="488"/>
      <c r="BG496" s="488"/>
    </row>
    <row r="497" spans="1:59" ht="45">
      <c r="A497" s="405">
        <f t="shared" si="75"/>
        <v>478</v>
      </c>
      <c r="B497" s="497" t="s">
        <v>268</v>
      </c>
      <c r="C497" s="498" t="s">
        <v>269</v>
      </c>
      <c r="D497" s="407" t="s">
        <v>291</v>
      </c>
      <c r="E497" s="407">
        <v>111</v>
      </c>
      <c r="F497" s="499" t="s">
        <v>269</v>
      </c>
      <c r="G497" s="409" t="s">
        <v>291</v>
      </c>
      <c r="H497" s="410">
        <v>111</v>
      </c>
      <c r="I497" s="410">
        <f>'СМР Приняты СК П7'!I497</f>
        <v>0.13400000000000001</v>
      </c>
      <c r="J497" s="410"/>
      <c r="K497" s="410" t="s">
        <v>291</v>
      </c>
      <c r="L497" s="410"/>
      <c r="M497" s="410"/>
      <c r="N497" s="410"/>
      <c r="O497" s="410">
        <v>27</v>
      </c>
      <c r="P497" s="410"/>
      <c r="Q497" s="410"/>
      <c r="R497" s="410"/>
      <c r="S497" s="410"/>
      <c r="T497" s="410"/>
      <c r="U497" s="410"/>
      <c r="V497" s="410"/>
      <c r="W497" s="410"/>
      <c r="X497" s="410"/>
      <c r="Y497" s="410"/>
      <c r="Z497" s="411">
        <f t="shared" si="79"/>
        <v>27</v>
      </c>
      <c r="AA497" s="412">
        <f t="shared" si="74"/>
        <v>84</v>
      </c>
      <c r="AB497" s="413">
        <f t="shared" si="83"/>
        <v>84</v>
      </c>
      <c r="AC497" s="414" t="s">
        <v>410</v>
      </c>
      <c r="AD497" s="706">
        <f t="shared" si="76"/>
        <v>0</v>
      </c>
      <c r="AE497" s="474">
        <f t="shared" si="77"/>
        <v>0</v>
      </c>
      <c r="AF497" s="475">
        <f t="shared" si="78"/>
        <v>27</v>
      </c>
      <c r="AG497" s="487"/>
      <c r="AH497" s="488"/>
      <c r="AI497" s="488"/>
      <c r="AJ497" s="488"/>
      <c r="AK497" s="488"/>
      <c r="AL497" s="488"/>
      <c r="AM497" s="488"/>
      <c r="AN497" s="488"/>
      <c r="AO497" s="488"/>
      <c r="AP497" s="488"/>
      <c r="AQ497" s="488"/>
      <c r="AR497" s="488"/>
      <c r="AS497" s="488"/>
      <c r="AT497" s="488"/>
      <c r="AU497" s="488"/>
      <c r="AV497" s="488"/>
      <c r="AW497" s="488"/>
      <c r="AX497" s="488"/>
      <c r="AY497" s="488"/>
      <c r="AZ497" s="488"/>
      <c r="BA497" s="488"/>
      <c r="BB497" s="488"/>
      <c r="BC497" s="488"/>
      <c r="BD497" s="488"/>
      <c r="BE497" s="488"/>
      <c r="BF497" s="488"/>
      <c r="BG497" s="488"/>
    </row>
    <row r="498" spans="1:59" ht="30">
      <c r="A498" s="405">
        <f t="shared" si="75"/>
        <v>479</v>
      </c>
      <c r="B498" s="497" t="s">
        <v>283</v>
      </c>
      <c r="C498" s="498" t="s">
        <v>284</v>
      </c>
      <c r="D498" s="407" t="s">
        <v>299</v>
      </c>
      <c r="E498" s="407">
        <v>1.1200000000000001</v>
      </c>
      <c r="F498" s="499" t="s">
        <v>284</v>
      </c>
      <c r="G498" s="409" t="s">
        <v>299</v>
      </c>
      <c r="H498" s="410">
        <v>1.1200000000000001</v>
      </c>
      <c r="I498" s="410">
        <f>'СМР Приняты СК П7'!I498</f>
        <v>3.4940000000000002</v>
      </c>
      <c r="J498" s="410"/>
      <c r="K498" s="410" t="s">
        <v>299</v>
      </c>
      <c r="L498" s="410"/>
      <c r="M498" s="410"/>
      <c r="N498" s="410"/>
      <c r="O498" s="410">
        <v>111</v>
      </c>
      <c r="P498" s="410"/>
      <c r="Q498" s="410"/>
      <c r="R498" s="410"/>
      <c r="S498" s="410"/>
      <c r="T498" s="410"/>
      <c r="U498" s="410"/>
      <c r="V498" s="410"/>
      <c r="W498" s="410"/>
      <c r="X498" s="410"/>
      <c r="Y498" s="410"/>
      <c r="Z498" s="411">
        <f t="shared" si="79"/>
        <v>111</v>
      </c>
      <c r="AA498" s="412">
        <f t="shared" si="74"/>
        <v>-109.88</v>
      </c>
      <c r="AB498" s="413">
        <f t="shared" si="83"/>
        <v>-109.88</v>
      </c>
      <c r="AC498" s="414" t="s">
        <v>410</v>
      </c>
      <c r="AD498" s="706">
        <f t="shared" si="76"/>
        <v>0</v>
      </c>
      <c r="AE498" s="474">
        <f t="shared" si="77"/>
        <v>0</v>
      </c>
      <c r="AF498" s="475">
        <f t="shared" si="78"/>
        <v>111</v>
      </c>
      <c r="AG498" s="487"/>
      <c r="AH498" s="488"/>
      <c r="AI498" s="488"/>
      <c r="AJ498" s="488"/>
      <c r="AK498" s="488"/>
      <c r="AL498" s="488"/>
      <c r="AM498" s="488"/>
      <c r="AN498" s="488"/>
      <c r="AO498" s="488"/>
      <c r="AP498" s="488"/>
      <c r="AQ498" s="488"/>
      <c r="AR498" s="488"/>
      <c r="AS498" s="488"/>
      <c r="AT498" s="488"/>
      <c r="AU498" s="488"/>
      <c r="AV498" s="488"/>
      <c r="AW498" s="488"/>
      <c r="AX498" s="488"/>
      <c r="AY498" s="488"/>
      <c r="AZ498" s="488"/>
      <c r="BA498" s="488"/>
      <c r="BB498" s="488"/>
      <c r="BC498" s="488"/>
      <c r="BD498" s="488"/>
      <c r="BE498" s="488"/>
      <c r="BF498" s="488"/>
      <c r="BG498" s="488"/>
    </row>
    <row r="499" spans="1:59" ht="30">
      <c r="A499" s="405">
        <f t="shared" si="75"/>
        <v>480</v>
      </c>
      <c r="B499" s="497" t="s">
        <v>285</v>
      </c>
      <c r="C499" s="498" t="s">
        <v>286</v>
      </c>
      <c r="D499" s="407" t="s">
        <v>299</v>
      </c>
      <c r="E499" s="407">
        <v>2.35</v>
      </c>
      <c r="F499" s="499" t="s">
        <v>286</v>
      </c>
      <c r="G499" s="409" t="s">
        <v>299</v>
      </c>
      <c r="H499" s="410">
        <v>2.35</v>
      </c>
      <c r="I499" s="410">
        <f>'СМР Приняты СК П7'!I499</f>
        <v>2.339</v>
      </c>
      <c r="J499" s="410"/>
      <c r="K499" s="410" t="s">
        <v>299</v>
      </c>
      <c r="L499" s="410"/>
      <c r="M499" s="410"/>
      <c r="N499" s="410"/>
      <c r="O499" s="410">
        <v>1.1200000000000001</v>
      </c>
      <c r="P499" s="410"/>
      <c r="Q499" s="410"/>
      <c r="R499" s="410"/>
      <c r="S499" s="410"/>
      <c r="T499" s="410"/>
      <c r="U499" s="410"/>
      <c r="V499" s="410"/>
      <c r="W499" s="410"/>
      <c r="X499" s="410"/>
      <c r="Y499" s="410"/>
      <c r="Z499" s="411">
        <f t="shared" si="79"/>
        <v>1.1200000000000001</v>
      </c>
      <c r="AA499" s="412">
        <f t="shared" si="74"/>
        <v>1.23</v>
      </c>
      <c r="AB499" s="413">
        <f t="shared" si="83"/>
        <v>1.23</v>
      </c>
      <c r="AC499" s="414" t="s">
        <v>410</v>
      </c>
      <c r="AD499" s="706">
        <f t="shared" si="76"/>
        <v>0</v>
      </c>
      <c r="AE499" s="474">
        <f t="shared" si="77"/>
        <v>0</v>
      </c>
      <c r="AF499" s="475">
        <f t="shared" si="78"/>
        <v>1.1200000000000001</v>
      </c>
      <c r="AG499" s="487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/>
      <c r="AU499" s="488"/>
      <c r="AV499" s="488"/>
      <c r="AW499" s="488"/>
      <c r="AX499" s="488"/>
      <c r="AY499" s="488"/>
      <c r="AZ499" s="488"/>
      <c r="BA499" s="488"/>
      <c r="BB499" s="488"/>
      <c r="BC499" s="488"/>
      <c r="BD499" s="488"/>
      <c r="BE499" s="488"/>
      <c r="BF499" s="488"/>
      <c r="BG499" s="488"/>
    </row>
    <row r="500" spans="1:59" ht="60">
      <c r="A500" s="405">
        <f t="shared" si="75"/>
        <v>481</v>
      </c>
      <c r="B500" s="497" t="s">
        <v>274</v>
      </c>
      <c r="C500" s="498" t="s">
        <v>275</v>
      </c>
      <c r="D500" s="407" t="s">
        <v>294</v>
      </c>
      <c r="E500" s="407">
        <v>1</v>
      </c>
      <c r="F500" s="499" t="s">
        <v>275</v>
      </c>
      <c r="G500" s="409" t="s">
        <v>294</v>
      </c>
      <c r="H500" s="410">
        <v>1</v>
      </c>
      <c r="I500" s="410">
        <f>'СМР Приняты СК П7'!I500</f>
        <v>0.14299999999999999</v>
      </c>
      <c r="J500" s="410"/>
      <c r="K500" s="410" t="s">
        <v>294</v>
      </c>
      <c r="L500" s="410"/>
      <c r="M500" s="410"/>
      <c r="N500" s="410"/>
      <c r="O500" s="410">
        <v>2.35</v>
      </c>
      <c r="P500" s="410"/>
      <c r="Q500" s="410"/>
      <c r="R500" s="410"/>
      <c r="S500" s="410"/>
      <c r="T500" s="410"/>
      <c r="U500" s="410"/>
      <c r="V500" s="410"/>
      <c r="W500" s="410"/>
      <c r="X500" s="410"/>
      <c r="Y500" s="410"/>
      <c r="Z500" s="411">
        <f t="shared" si="79"/>
        <v>2.35</v>
      </c>
      <c r="AA500" s="412">
        <f t="shared" si="74"/>
        <v>-1.35</v>
      </c>
      <c r="AB500" s="413">
        <f t="shared" si="83"/>
        <v>-1.35</v>
      </c>
      <c r="AC500" s="414" t="s">
        <v>410</v>
      </c>
      <c r="AD500" s="706">
        <f t="shared" si="76"/>
        <v>0</v>
      </c>
      <c r="AE500" s="474">
        <f t="shared" si="77"/>
        <v>0</v>
      </c>
      <c r="AF500" s="475">
        <f t="shared" si="78"/>
        <v>2.35</v>
      </c>
      <c r="AG500" s="487"/>
      <c r="AH500" s="488"/>
      <c r="AI500" s="488"/>
      <c r="AJ500" s="488"/>
      <c r="AK500" s="488"/>
      <c r="AL500" s="488"/>
      <c r="AM500" s="488"/>
      <c r="AN500" s="488"/>
      <c r="AO500" s="488"/>
      <c r="AP500" s="488"/>
      <c r="AQ500" s="488"/>
      <c r="AR500" s="488"/>
      <c r="AS500" s="488"/>
      <c r="AT500" s="488"/>
      <c r="AU500" s="488"/>
      <c r="AV500" s="488"/>
      <c r="AW500" s="488"/>
      <c r="AX500" s="488"/>
      <c r="AY500" s="488"/>
      <c r="AZ500" s="488"/>
      <c r="BA500" s="488"/>
      <c r="BB500" s="488"/>
      <c r="BC500" s="488"/>
      <c r="BD500" s="488"/>
      <c r="BE500" s="488"/>
      <c r="BF500" s="488"/>
      <c r="BG500" s="488"/>
    </row>
    <row r="501" spans="1:59" s="65" customFormat="1">
      <c r="A501" s="397">
        <f t="shared" si="75"/>
        <v>482</v>
      </c>
      <c r="B501" s="501"/>
      <c r="C501" s="502" t="s">
        <v>287</v>
      </c>
      <c r="D501" s="423"/>
      <c r="E501" s="423"/>
      <c r="F501" s="503" t="s">
        <v>287</v>
      </c>
      <c r="G501" s="424"/>
      <c r="H501" s="425"/>
      <c r="I501" s="425"/>
      <c r="J501" s="425"/>
      <c r="K501" s="425"/>
      <c r="L501" s="425"/>
      <c r="M501" s="425"/>
      <c r="N501" s="425"/>
      <c r="O501" s="425">
        <v>1</v>
      </c>
      <c r="P501" s="425"/>
      <c r="Q501" s="425"/>
      <c r="R501" s="425"/>
      <c r="S501" s="425"/>
      <c r="T501" s="425"/>
      <c r="U501" s="425"/>
      <c r="V501" s="425"/>
      <c r="W501" s="425"/>
      <c r="X501" s="425"/>
      <c r="Y501" s="425"/>
      <c r="Z501" s="426"/>
      <c r="AA501" s="427"/>
      <c r="AB501" s="424"/>
      <c r="AC501" s="428"/>
      <c r="AD501" s="708"/>
      <c r="AE501" s="476"/>
      <c r="AF501" s="477"/>
      <c r="AG501" s="485"/>
      <c r="AH501" s="486"/>
      <c r="AI501" s="486"/>
      <c r="AJ501" s="486"/>
      <c r="AK501" s="486"/>
      <c r="AL501" s="486"/>
      <c r="AM501" s="486"/>
      <c r="AN501" s="486"/>
      <c r="AO501" s="486"/>
      <c r="AP501" s="486"/>
      <c r="AQ501" s="486"/>
      <c r="AR501" s="486"/>
      <c r="AS501" s="486"/>
      <c r="AT501" s="486"/>
      <c r="AU501" s="486"/>
      <c r="AV501" s="486"/>
      <c r="AW501" s="486"/>
      <c r="AX501" s="486"/>
      <c r="AY501" s="486"/>
      <c r="AZ501" s="486"/>
      <c r="BA501" s="486"/>
      <c r="BB501" s="486"/>
      <c r="BC501" s="486"/>
      <c r="BD501" s="486"/>
      <c r="BE501" s="486"/>
      <c r="BF501" s="486"/>
      <c r="BG501" s="486"/>
    </row>
    <row r="502" spans="1:59" ht="60">
      <c r="A502" s="405">
        <f t="shared" si="75"/>
        <v>483</v>
      </c>
      <c r="B502" s="497" t="s">
        <v>14</v>
      </c>
      <c r="C502" s="498" t="s">
        <v>15</v>
      </c>
      <c r="D502" s="407" t="s">
        <v>289</v>
      </c>
      <c r="E502" s="407">
        <v>2625</v>
      </c>
      <c r="F502" s="499" t="s">
        <v>15</v>
      </c>
      <c r="G502" s="409" t="s">
        <v>289</v>
      </c>
      <c r="H502" s="410">
        <v>2625</v>
      </c>
      <c r="I502" s="410">
        <f>'СМР Приняты СК П7'!I502</f>
        <v>0.36</v>
      </c>
      <c r="J502" s="410"/>
      <c r="K502" s="410" t="s">
        <v>289</v>
      </c>
      <c r="L502" s="410"/>
      <c r="M502" s="410"/>
      <c r="N502" s="410"/>
      <c r="O502" s="410"/>
      <c r="P502" s="410"/>
      <c r="Q502" s="410"/>
      <c r="R502" s="410"/>
      <c r="S502" s="410"/>
      <c r="T502" s="410"/>
      <c r="U502" s="410"/>
      <c r="V502" s="410"/>
      <c r="W502" s="410"/>
      <c r="X502" s="410"/>
      <c r="Y502" s="410"/>
      <c r="Z502" s="411">
        <f t="shared" si="79"/>
        <v>0</v>
      </c>
      <c r="AA502" s="412">
        <f t="shared" si="74"/>
        <v>2625</v>
      </c>
      <c r="AB502" s="413">
        <f t="shared" ref="AB502:AB505" si="84">E502-Z502</f>
        <v>2625</v>
      </c>
      <c r="AC502" s="414" t="s">
        <v>414</v>
      </c>
      <c r="AD502" s="706">
        <f t="shared" si="76"/>
        <v>0</v>
      </c>
      <c r="AE502" s="474">
        <f t="shared" si="77"/>
        <v>0</v>
      </c>
      <c r="AF502" s="475">
        <f t="shared" si="78"/>
        <v>0</v>
      </c>
      <c r="AG502" s="487"/>
      <c r="AH502" s="488"/>
      <c r="AI502" s="488"/>
      <c r="AJ502" s="488"/>
      <c r="AK502" s="488"/>
      <c r="AL502" s="488"/>
      <c r="AM502" s="488"/>
      <c r="AN502" s="488"/>
      <c r="AO502" s="488"/>
      <c r="AP502" s="488"/>
      <c r="AQ502" s="488"/>
      <c r="AR502" s="488"/>
      <c r="AS502" s="488"/>
      <c r="AT502" s="488"/>
      <c r="AU502" s="488"/>
      <c r="AV502" s="488"/>
      <c r="AW502" s="488"/>
      <c r="AX502" s="488"/>
      <c r="AY502" s="488"/>
      <c r="AZ502" s="488"/>
      <c r="BA502" s="488"/>
      <c r="BB502" s="488"/>
      <c r="BC502" s="488"/>
      <c r="BD502" s="488"/>
      <c r="BE502" s="488"/>
      <c r="BF502" s="488"/>
      <c r="BG502" s="488"/>
    </row>
    <row r="503" spans="1:59" ht="30">
      <c r="A503" s="405">
        <f t="shared" si="75"/>
        <v>484</v>
      </c>
      <c r="B503" s="497" t="s">
        <v>18</v>
      </c>
      <c r="C503" s="498" t="s">
        <v>19</v>
      </c>
      <c r="D503" s="407" t="s">
        <v>289</v>
      </c>
      <c r="E503" s="407">
        <v>8.75</v>
      </c>
      <c r="F503" s="499" t="s">
        <v>19</v>
      </c>
      <c r="G503" s="409" t="s">
        <v>289</v>
      </c>
      <c r="H503" s="410">
        <v>8.75</v>
      </c>
      <c r="I503" s="410">
        <f>'СМР Приняты СК П7'!I503</f>
        <v>0.17</v>
      </c>
      <c r="J503" s="418" t="s">
        <v>505</v>
      </c>
      <c r="K503" s="418" t="s">
        <v>651</v>
      </c>
      <c r="L503" s="418"/>
      <c r="M503" s="410"/>
      <c r="N503" s="410"/>
      <c r="O503" s="410">
        <v>200</v>
      </c>
      <c r="P503" s="410">
        <v>1.960000000000008</v>
      </c>
      <c r="Q503" s="410">
        <v>122.69</v>
      </c>
      <c r="R503" s="410"/>
      <c r="S503" s="410"/>
      <c r="T503" s="410"/>
      <c r="U503" s="410"/>
      <c r="V503" s="410"/>
      <c r="W503" s="410"/>
      <c r="X503" s="410"/>
      <c r="Y503" s="410"/>
      <c r="Z503" s="411">
        <f t="shared" si="79"/>
        <v>324.64999999999998</v>
      </c>
      <c r="AA503" s="412">
        <f t="shared" si="74"/>
        <v>-315.89999999999998</v>
      </c>
      <c r="AB503" s="413">
        <f t="shared" si="84"/>
        <v>-315.89999999999998</v>
      </c>
      <c r="AC503" s="414" t="s">
        <v>414</v>
      </c>
      <c r="AD503" s="706">
        <f t="shared" si="76"/>
        <v>0</v>
      </c>
      <c r="AE503" s="474">
        <f t="shared" si="77"/>
        <v>0</v>
      </c>
      <c r="AF503" s="475">
        <f t="shared" si="78"/>
        <v>324.64999999999998</v>
      </c>
      <c r="AG503" s="487"/>
      <c r="AH503" s="488"/>
      <c r="AI503" s="488"/>
      <c r="AJ503" s="488"/>
      <c r="AK503" s="488"/>
      <c r="AL503" s="488"/>
      <c r="AM503" s="488"/>
      <c r="AN503" s="488"/>
      <c r="AO503" s="488"/>
      <c r="AP503" s="488"/>
      <c r="AQ503" s="488"/>
      <c r="AR503" s="488"/>
      <c r="AS503" s="488"/>
      <c r="AT503" s="488"/>
      <c r="AU503" s="488"/>
      <c r="AV503" s="488"/>
      <c r="AW503" s="488"/>
      <c r="AX503" s="488"/>
      <c r="AY503" s="488"/>
      <c r="AZ503" s="488"/>
      <c r="BA503" s="488"/>
      <c r="BB503" s="488"/>
      <c r="BC503" s="488"/>
      <c r="BD503" s="488"/>
      <c r="BE503" s="488"/>
      <c r="BF503" s="488"/>
      <c r="BG503" s="488"/>
    </row>
    <row r="504" spans="1:59" ht="60">
      <c r="A504" s="405">
        <f t="shared" si="75"/>
        <v>485</v>
      </c>
      <c r="B504" s="497" t="s">
        <v>58</v>
      </c>
      <c r="C504" s="498" t="s">
        <v>59</v>
      </c>
      <c r="D504" s="407" t="s">
        <v>289</v>
      </c>
      <c r="E504" s="407">
        <v>262.5</v>
      </c>
      <c r="F504" s="499" t="s">
        <v>59</v>
      </c>
      <c r="G504" s="409" t="s">
        <v>289</v>
      </c>
      <c r="H504" s="410">
        <v>262.5</v>
      </c>
      <c r="I504" s="410">
        <f>'СМР Приняты СК П7'!I504</f>
        <v>0.17</v>
      </c>
      <c r="J504" s="418" t="s">
        <v>505</v>
      </c>
      <c r="K504" s="418" t="s">
        <v>651</v>
      </c>
      <c r="L504" s="418">
        <v>14.437500000000002</v>
      </c>
      <c r="M504" s="410"/>
      <c r="N504" s="410"/>
      <c r="O504" s="410"/>
      <c r="P504" s="410">
        <v>18.02</v>
      </c>
      <c r="Q504" s="410">
        <v>10.3</v>
      </c>
      <c r="R504" s="410"/>
      <c r="S504" s="410"/>
      <c r="T504" s="410"/>
      <c r="U504" s="410"/>
      <c r="V504" s="410"/>
      <c r="W504" s="410"/>
      <c r="X504" s="410"/>
      <c r="Y504" s="410"/>
      <c r="Z504" s="411">
        <f t="shared" si="79"/>
        <v>28.32</v>
      </c>
      <c r="AA504" s="412">
        <f t="shared" si="74"/>
        <v>234.18</v>
      </c>
      <c r="AB504" s="413">
        <f t="shared" si="84"/>
        <v>234.18</v>
      </c>
      <c r="AC504" s="414" t="s">
        <v>414</v>
      </c>
      <c r="AD504" s="706">
        <f t="shared" si="76"/>
        <v>0</v>
      </c>
      <c r="AE504" s="474">
        <f t="shared" si="77"/>
        <v>0</v>
      </c>
      <c r="AF504" s="475">
        <f t="shared" si="78"/>
        <v>28.32</v>
      </c>
      <c r="AG504" s="487"/>
      <c r="AH504" s="488"/>
      <c r="AI504" s="488"/>
      <c r="AJ504" s="488"/>
      <c r="AK504" s="488"/>
      <c r="AL504" s="488"/>
      <c r="AM504" s="488"/>
      <c r="AN504" s="488"/>
      <c r="AO504" s="488"/>
      <c r="AP504" s="488"/>
      <c r="AQ504" s="488"/>
      <c r="AR504" s="488"/>
      <c r="AS504" s="488"/>
      <c r="AT504" s="488"/>
      <c r="AU504" s="488"/>
      <c r="AV504" s="488"/>
      <c r="AW504" s="488"/>
      <c r="AX504" s="488"/>
      <c r="AY504" s="488"/>
      <c r="AZ504" s="488"/>
      <c r="BA504" s="488"/>
      <c r="BB504" s="488"/>
      <c r="BC504" s="488"/>
      <c r="BD504" s="488"/>
      <c r="BE504" s="488"/>
      <c r="BF504" s="488"/>
      <c r="BG504" s="488"/>
    </row>
    <row r="505" spans="1:59" ht="30">
      <c r="A505" s="405">
        <f t="shared" si="75"/>
        <v>486</v>
      </c>
      <c r="B505" s="497" t="s">
        <v>62</v>
      </c>
      <c r="C505" s="498" t="s">
        <v>63</v>
      </c>
      <c r="D505" s="407" t="s">
        <v>289</v>
      </c>
      <c r="E505" s="407">
        <v>1700</v>
      </c>
      <c r="F505" s="499" t="s">
        <v>63</v>
      </c>
      <c r="G505" s="409" t="s">
        <v>289</v>
      </c>
      <c r="H505" s="410">
        <v>1700</v>
      </c>
      <c r="I505" s="410">
        <f>'СМР Приняты СК П7'!I505</f>
        <v>0.17</v>
      </c>
      <c r="J505" s="410"/>
      <c r="K505" s="410" t="s">
        <v>289</v>
      </c>
      <c r="L505" s="410">
        <v>433.12500000000006</v>
      </c>
      <c r="M505" s="410"/>
      <c r="N505" s="410"/>
      <c r="O505" s="410">
        <v>23</v>
      </c>
      <c r="P505" s="410">
        <v>84.51</v>
      </c>
      <c r="Q505" s="410">
        <v>65.14</v>
      </c>
      <c r="R505" s="410"/>
      <c r="S505" s="410"/>
      <c r="T505" s="410"/>
      <c r="U505" s="410"/>
      <c r="V505" s="410"/>
      <c r="W505" s="410"/>
      <c r="X505" s="410"/>
      <c r="Y505" s="410"/>
      <c r="Z505" s="411">
        <f t="shared" si="79"/>
        <v>172.65</v>
      </c>
      <c r="AA505" s="412">
        <f t="shared" si="74"/>
        <v>1527.35</v>
      </c>
      <c r="AB505" s="413">
        <f t="shared" si="84"/>
        <v>1527.35</v>
      </c>
      <c r="AC505" s="414" t="s">
        <v>414</v>
      </c>
      <c r="AD505" s="706">
        <f t="shared" si="76"/>
        <v>0</v>
      </c>
      <c r="AE505" s="474">
        <f t="shared" si="77"/>
        <v>0</v>
      </c>
      <c r="AF505" s="475">
        <f t="shared" si="78"/>
        <v>172.65</v>
      </c>
      <c r="AG505" s="487"/>
      <c r="AH505" s="488"/>
      <c r="AI505" s="488"/>
      <c r="AJ505" s="488"/>
      <c r="AK505" s="488"/>
      <c r="AL505" s="488"/>
      <c r="AM505" s="488"/>
      <c r="AN505" s="488"/>
      <c r="AO505" s="488"/>
      <c r="AP505" s="488"/>
      <c r="AQ505" s="488"/>
      <c r="AR505" s="488"/>
      <c r="AS505" s="488"/>
      <c r="AT505" s="488"/>
      <c r="AU505" s="488"/>
      <c r="AV505" s="488"/>
      <c r="AW505" s="488"/>
      <c r="AX505" s="488"/>
      <c r="AY505" s="488"/>
      <c r="AZ505" s="488"/>
      <c r="BA505" s="488"/>
      <c r="BB505" s="488"/>
      <c r="BC505" s="488"/>
      <c r="BD505" s="488"/>
      <c r="BE505" s="488"/>
      <c r="BF505" s="488"/>
      <c r="BG505" s="488"/>
    </row>
    <row r="506" spans="1:59" s="65" customFormat="1">
      <c r="A506" s="397">
        <f t="shared" si="75"/>
        <v>487</v>
      </c>
      <c r="B506" s="501"/>
      <c r="C506" s="502" t="s">
        <v>184</v>
      </c>
      <c r="D506" s="423"/>
      <c r="E506" s="423"/>
      <c r="F506" s="503" t="s">
        <v>184</v>
      </c>
      <c r="G506" s="424"/>
      <c r="H506" s="425"/>
      <c r="I506" s="425"/>
      <c r="J506" s="425"/>
      <c r="K506" s="425"/>
      <c r="L506" s="425"/>
      <c r="M506" s="425"/>
      <c r="N506" s="425"/>
      <c r="O506" s="425">
        <v>177</v>
      </c>
      <c r="P506" s="425"/>
      <c r="Q506" s="425">
        <v>18.239999999999998</v>
      </c>
      <c r="R506" s="425"/>
      <c r="S506" s="425"/>
      <c r="T506" s="425"/>
      <c r="U506" s="425"/>
      <c r="V506" s="425"/>
      <c r="W506" s="425"/>
      <c r="X506" s="425"/>
      <c r="Y506" s="425"/>
      <c r="Z506" s="426"/>
      <c r="AA506" s="427"/>
      <c r="AB506" s="424"/>
      <c r="AC506" s="428"/>
      <c r="AD506" s="708"/>
      <c r="AE506" s="476"/>
      <c r="AF506" s="477"/>
      <c r="AG506" s="485"/>
      <c r="AH506" s="486"/>
      <c r="AI506" s="486"/>
      <c r="AJ506" s="486"/>
      <c r="AK506" s="486"/>
      <c r="AL506" s="486"/>
      <c r="AM506" s="486"/>
      <c r="AN506" s="486"/>
      <c r="AO506" s="486"/>
      <c r="AP506" s="486"/>
      <c r="AQ506" s="486"/>
      <c r="AR506" s="486"/>
      <c r="AS506" s="486"/>
      <c r="AT506" s="486"/>
      <c r="AU506" s="486"/>
      <c r="AV506" s="486"/>
      <c r="AW506" s="486"/>
      <c r="AX506" s="486"/>
      <c r="AY506" s="486"/>
      <c r="AZ506" s="486"/>
      <c r="BA506" s="486"/>
      <c r="BB506" s="486"/>
      <c r="BC506" s="486"/>
      <c r="BD506" s="486"/>
      <c r="BE506" s="486"/>
      <c r="BF506" s="486"/>
      <c r="BG506" s="486"/>
    </row>
    <row r="507" spans="1:59" ht="60">
      <c r="A507" s="405">
        <f t="shared" si="75"/>
        <v>488</v>
      </c>
      <c r="B507" s="497" t="s">
        <v>14</v>
      </c>
      <c r="C507" s="498" t="s">
        <v>15</v>
      </c>
      <c r="D507" s="407" t="s">
        <v>289</v>
      </c>
      <c r="E507" s="407">
        <v>75</v>
      </c>
      <c r="F507" s="499" t="s">
        <v>15</v>
      </c>
      <c r="G507" s="409" t="s">
        <v>289</v>
      </c>
      <c r="H507" s="410">
        <v>75</v>
      </c>
      <c r="I507" s="410">
        <f>'СМР Приняты СК П7'!I507</f>
        <v>0.36</v>
      </c>
      <c r="J507" s="410"/>
      <c r="K507" s="410" t="s">
        <v>289</v>
      </c>
      <c r="L507" s="410"/>
      <c r="M507" s="410"/>
      <c r="N507" s="410"/>
      <c r="O507" s="410"/>
      <c r="P507" s="410"/>
      <c r="Q507" s="410"/>
      <c r="R507" s="410"/>
      <c r="S507" s="410"/>
      <c r="T507" s="410"/>
      <c r="U507" s="410"/>
      <c r="V507" s="410"/>
      <c r="W507" s="410"/>
      <c r="X507" s="410"/>
      <c r="Y507" s="410"/>
      <c r="Z507" s="411">
        <f t="shared" si="79"/>
        <v>0</v>
      </c>
      <c r="AA507" s="412">
        <f t="shared" si="74"/>
        <v>75</v>
      </c>
      <c r="AB507" s="413">
        <f t="shared" ref="AB507:AB510" si="85">E507-Z507</f>
        <v>75</v>
      </c>
      <c r="AC507" s="414" t="s">
        <v>414</v>
      </c>
      <c r="AD507" s="706">
        <f t="shared" si="76"/>
        <v>0</v>
      </c>
      <c r="AE507" s="474">
        <f t="shared" si="77"/>
        <v>0</v>
      </c>
      <c r="AF507" s="475">
        <f t="shared" si="78"/>
        <v>0</v>
      </c>
      <c r="AG507" s="487"/>
      <c r="AH507" s="488"/>
      <c r="AI507" s="488"/>
      <c r="AJ507" s="488"/>
      <c r="AK507" s="488"/>
      <c r="AL507" s="488"/>
      <c r="AM507" s="488"/>
      <c r="AN507" s="488"/>
      <c r="AO507" s="488"/>
      <c r="AP507" s="488"/>
      <c r="AQ507" s="488"/>
      <c r="AR507" s="488"/>
      <c r="AS507" s="488"/>
      <c r="AT507" s="488"/>
      <c r="AU507" s="488"/>
      <c r="AV507" s="488"/>
      <c r="AW507" s="488"/>
      <c r="AX507" s="488"/>
      <c r="AY507" s="488"/>
      <c r="AZ507" s="488"/>
      <c r="BA507" s="488"/>
      <c r="BB507" s="488"/>
      <c r="BC507" s="488"/>
      <c r="BD507" s="488"/>
      <c r="BE507" s="488"/>
      <c r="BF507" s="488"/>
      <c r="BG507" s="488"/>
    </row>
    <row r="508" spans="1:59" ht="30">
      <c r="A508" s="405">
        <f t="shared" si="75"/>
        <v>489</v>
      </c>
      <c r="B508" s="497" t="s">
        <v>18</v>
      </c>
      <c r="C508" s="498" t="s">
        <v>19</v>
      </c>
      <c r="D508" s="407" t="s">
        <v>289</v>
      </c>
      <c r="E508" s="407">
        <v>0.05</v>
      </c>
      <c r="F508" s="499" t="s">
        <v>19</v>
      </c>
      <c r="G508" s="409" t="s">
        <v>289</v>
      </c>
      <c r="H508" s="410">
        <v>0.05</v>
      </c>
      <c r="I508" s="410">
        <f>'СМР Приняты СК П7'!I508</f>
        <v>0.17</v>
      </c>
      <c r="J508" s="418" t="s">
        <v>505</v>
      </c>
      <c r="K508" s="418" t="s">
        <v>651</v>
      </c>
      <c r="L508" s="418"/>
      <c r="M508" s="410"/>
      <c r="N508" s="410">
        <v>58.5</v>
      </c>
      <c r="O508" s="410"/>
      <c r="P508" s="410">
        <v>36.56</v>
      </c>
      <c r="Q508" s="456">
        <v>108.16800000000001</v>
      </c>
      <c r="R508" s="410"/>
      <c r="S508" s="410"/>
      <c r="T508" s="410"/>
      <c r="U508" s="410"/>
      <c r="V508" s="410"/>
      <c r="W508" s="410"/>
      <c r="X508" s="410"/>
      <c r="Y508" s="410"/>
      <c r="Z508" s="411">
        <f t="shared" si="79"/>
        <v>203.22800000000001</v>
      </c>
      <c r="AA508" s="412">
        <f t="shared" si="74"/>
        <v>-203.178</v>
      </c>
      <c r="AB508" s="413">
        <f t="shared" si="85"/>
        <v>-203.178</v>
      </c>
      <c r="AC508" s="414" t="s">
        <v>414</v>
      </c>
      <c r="AD508" s="706">
        <f t="shared" si="76"/>
        <v>0</v>
      </c>
      <c r="AE508" s="474">
        <f t="shared" si="77"/>
        <v>0</v>
      </c>
      <c r="AF508" s="475">
        <f t="shared" si="78"/>
        <v>203.22800000000001</v>
      </c>
      <c r="AG508" s="487"/>
      <c r="AH508" s="488"/>
      <c r="AI508" s="488"/>
      <c r="AJ508" s="488"/>
      <c r="AK508" s="488"/>
      <c r="AL508" s="488"/>
      <c r="AM508" s="488"/>
      <c r="AN508" s="488"/>
      <c r="AO508" s="488"/>
      <c r="AP508" s="488"/>
      <c r="AQ508" s="488"/>
      <c r="AR508" s="488"/>
      <c r="AS508" s="488"/>
      <c r="AT508" s="488"/>
      <c r="AU508" s="488"/>
      <c r="AV508" s="488"/>
      <c r="AW508" s="488"/>
      <c r="AX508" s="488"/>
      <c r="AY508" s="488"/>
      <c r="AZ508" s="488"/>
      <c r="BA508" s="488"/>
      <c r="BB508" s="488"/>
      <c r="BC508" s="488"/>
      <c r="BD508" s="488"/>
      <c r="BE508" s="488"/>
      <c r="BF508" s="488"/>
      <c r="BG508" s="488"/>
    </row>
    <row r="509" spans="1:59" ht="60">
      <c r="A509" s="405">
        <f t="shared" si="75"/>
        <v>490</v>
      </c>
      <c r="B509" s="497" t="s">
        <v>58</v>
      </c>
      <c r="C509" s="498" t="s">
        <v>59</v>
      </c>
      <c r="D509" s="407" t="s">
        <v>289</v>
      </c>
      <c r="E509" s="407">
        <v>2.5</v>
      </c>
      <c r="F509" s="499" t="s">
        <v>59</v>
      </c>
      <c r="G509" s="409" t="s">
        <v>289</v>
      </c>
      <c r="H509" s="410">
        <v>2.5</v>
      </c>
      <c r="I509" s="410">
        <f>'СМР Приняты СК П7'!I509</f>
        <v>0.17</v>
      </c>
      <c r="J509" s="418" t="s">
        <v>505</v>
      </c>
      <c r="K509" s="418" t="s">
        <v>651</v>
      </c>
      <c r="L509" s="418">
        <v>8.2500000000000018E-2</v>
      </c>
      <c r="M509" s="410"/>
      <c r="N509" s="410"/>
      <c r="O509" s="410"/>
      <c r="P509" s="410">
        <v>0.53</v>
      </c>
      <c r="Q509" s="410"/>
      <c r="R509" s="410"/>
      <c r="S509" s="410"/>
      <c r="T509" s="410"/>
      <c r="U509" s="410"/>
      <c r="V509" s="410"/>
      <c r="W509" s="410"/>
      <c r="X509" s="410"/>
      <c r="Y509" s="410"/>
      <c r="Z509" s="411">
        <f t="shared" si="79"/>
        <v>0.53</v>
      </c>
      <c r="AA509" s="412">
        <f t="shared" si="74"/>
        <v>1.97</v>
      </c>
      <c r="AB509" s="413">
        <f t="shared" si="85"/>
        <v>1.97</v>
      </c>
      <c r="AC509" s="414" t="s">
        <v>414</v>
      </c>
      <c r="AD509" s="706">
        <f t="shared" si="76"/>
        <v>0</v>
      </c>
      <c r="AE509" s="474">
        <f t="shared" si="77"/>
        <v>0</v>
      </c>
      <c r="AF509" s="475">
        <f t="shared" si="78"/>
        <v>0.53</v>
      </c>
      <c r="AG509" s="487"/>
      <c r="AH509" s="488"/>
      <c r="AI509" s="488"/>
      <c r="AJ509" s="488"/>
      <c r="AK509" s="488"/>
      <c r="AL509" s="488"/>
      <c r="AM509" s="488"/>
      <c r="AN509" s="488"/>
      <c r="AO509" s="488"/>
      <c r="AP509" s="488"/>
      <c r="AQ509" s="488"/>
      <c r="AR509" s="488"/>
      <c r="AS509" s="488"/>
      <c r="AT509" s="488"/>
      <c r="AU509" s="488"/>
      <c r="AV509" s="488"/>
      <c r="AW509" s="488"/>
      <c r="AX509" s="488"/>
      <c r="AY509" s="488"/>
      <c r="AZ509" s="488"/>
      <c r="BA509" s="488"/>
      <c r="BB509" s="488"/>
      <c r="BC509" s="488"/>
      <c r="BD509" s="488"/>
      <c r="BE509" s="488"/>
      <c r="BF509" s="488"/>
      <c r="BG509" s="488"/>
    </row>
    <row r="510" spans="1:59" ht="30">
      <c r="A510" s="405">
        <f t="shared" si="75"/>
        <v>491</v>
      </c>
      <c r="B510" s="497" t="s">
        <v>62</v>
      </c>
      <c r="C510" s="498" t="s">
        <v>63</v>
      </c>
      <c r="D510" s="407" t="s">
        <v>289</v>
      </c>
      <c r="E510" s="407">
        <v>60</v>
      </c>
      <c r="F510" s="499" t="s">
        <v>63</v>
      </c>
      <c r="G510" s="409" t="s">
        <v>289</v>
      </c>
      <c r="H510" s="410">
        <v>60</v>
      </c>
      <c r="I510" s="410">
        <f>'СМР Приняты СК П7'!I510</f>
        <v>0.17</v>
      </c>
      <c r="J510" s="410"/>
      <c r="K510" s="410" t="s">
        <v>289</v>
      </c>
      <c r="L510" s="410">
        <v>4.125</v>
      </c>
      <c r="M510" s="410"/>
      <c r="N510" s="410">
        <v>6.43</v>
      </c>
      <c r="O510" s="410"/>
      <c r="P510" s="410"/>
      <c r="Q510" s="410">
        <v>35.112000000000002</v>
      </c>
      <c r="R510" s="410"/>
      <c r="S510" s="410"/>
      <c r="T510" s="410"/>
      <c r="U510" s="410"/>
      <c r="V510" s="410"/>
      <c r="W510" s="410"/>
      <c r="X510" s="410"/>
      <c r="Y510" s="410"/>
      <c r="Z510" s="411">
        <f t="shared" si="79"/>
        <v>41.542000000000002</v>
      </c>
      <c r="AA510" s="412">
        <f t="shared" ref="AA510" si="86">H510-Z510</f>
        <v>18.457999999999998</v>
      </c>
      <c r="AB510" s="413">
        <f t="shared" si="85"/>
        <v>18.457999999999998</v>
      </c>
      <c r="AC510" s="414" t="s">
        <v>414</v>
      </c>
      <c r="AD510" s="706">
        <f t="shared" si="76"/>
        <v>0</v>
      </c>
      <c r="AE510" s="474">
        <f t="shared" si="77"/>
        <v>0</v>
      </c>
      <c r="AF510" s="475">
        <f t="shared" si="78"/>
        <v>41.542000000000002</v>
      </c>
      <c r="AG510" s="487"/>
      <c r="AH510" s="488"/>
      <c r="AI510" s="488"/>
      <c r="AJ510" s="488"/>
      <c r="AK510" s="488"/>
      <c r="AL510" s="488"/>
      <c r="AM510" s="488"/>
      <c r="AN510" s="488"/>
      <c r="AO510" s="488"/>
      <c r="AP510" s="488"/>
      <c r="AQ510" s="488"/>
      <c r="AR510" s="488"/>
      <c r="AS510" s="488"/>
      <c r="AT510" s="488"/>
      <c r="AU510" s="488"/>
      <c r="AV510" s="488"/>
      <c r="AW510" s="488"/>
      <c r="AX510" s="488"/>
      <c r="AY510" s="488"/>
      <c r="AZ510" s="488"/>
      <c r="BA510" s="488"/>
      <c r="BB510" s="488"/>
      <c r="BC510" s="488"/>
      <c r="BD510" s="488"/>
      <c r="BE510" s="488"/>
      <c r="BF510" s="488"/>
      <c r="BG510" s="488"/>
    </row>
    <row r="511" spans="1:59">
      <c r="A511" s="457">
        <f t="shared" si="75"/>
        <v>492</v>
      </c>
      <c r="B511" s="501"/>
      <c r="C511" s="502"/>
      <c r="D511" s="423"/>
      <c r="E511" s="458"/>
      <c r="F511" s="503" t="s">
        <v>386</v>
      </c>
      <c r="G511" s="424"/>
      <c r="H511" s="425"/>
      <c r="I511" s="425"/>
      <c r="J511" s="425"/>
      <c r="K511" s="425"/>
      <c r="L511" s="425"/>
      <c r="M511" s="425"/>
      <c r="N511" s="425">
        <v>52.07</v>
      </c>
      <c r="O511" s="425"/>
      <c r="P511" s="425">
        <v>42.999999999999993</v>
      </c>
      <c r="Q511" s="425">
        <v>44.22</v>
      </c>
      <c r="R511" s="425"/>
      <c r="S511" s="425"/>
      <c r="T511" s="425"/>
      <c r="U511" s="425"/>
      <c r="V511" s="425"/>
      <c r="W511" s="425"/>
      <c r="X511" s="425"/>
      <c r="Y511" s="425"/>
      <c r="Z511" s="459"/>
      <c r="AA511" s="460"/>
      <c r="AB511" s="461"/>
      <c r="AC511" s="428"/>
      <c r="AD511" s="708"/>
      <c r="AE511" s="476"/>
      <c r="AF511" s="477"/>
      <c r="AG511" s="485"/>
      <c r="AH511" s="486"/>
      <c r="AI511" s="486"/>
      <c r="AJ511" s="486"/>
      <c r="AK511" s="486"/>
      <c r="AL511" s="486"/>
      <c r="AM511" s="486"/>
      <c r="AN511" s="486"/>
      <c r="AO511" s="486"/>
      <c r="AP511" s="486"/>
      <c r="AQ511" s="486"/>
      <c r="AR511" s="486"/>
      <c r="AS511" s="486"/>
      <c r="AT511" s="486"/>
      <c r="AU511" s="486"/>
      <c r="AV511" s="486"/>
      <c r="AW511" s="486"/>
      <c r="AX511" s="486"/>
      <c r="AY511" s="486"/>
      <c r="AZ511" s="486"/>
      <c r="BA511" s="486"/>
      <c r="BB511" s="486"/>
      <c r="BC511" s="486"/>
      <c r="BD511" s="486"/>
      <c r="BE511" s="486"/>
      <c r="BF511" s="486"/>
      <c r="BG511" s="486"/>
    </row>
    <row r="512" spans="1:59" ht="30">
      <c r="A512" s="405">
        <f t="shared" si="75"/>
        <v>493</v>
      </c>
      <c r="B512" s="497"/>
      <c r="C512" s="497"/>
      <c r="D512" s="462"/>
      <c r="E512" s="463"/>
      <c r="F512" s="505" t="s">
        <v>396</v>
      </c>
      <c r="G512" s="464" t="s">
        <v>294</v>
      </c>
      <c r="H512" s="465">
        <v>0</v>
      </c>
      <c r="I512" s="465">
        <f>'СМР Приняты СК П7'!I512</f>
        <v>0</v>
      </c>
      <c r="J512" s="465"/>
      <c r="K512" s="465" t="s">
        <v>294</v>
      </c>
      <c r="L512" s="465"/>
      <c r="M512" s="465"/>
      <c r="N512" s="465"/>
      <c r="O512" s="465"/>
      <c r="P512" s="465"/>
      <c r="Q512" s="465"/>
      <c r="R512" s="465"/>
      <c r="S512" s="465"/>
      <c r="T512" s="465"/>
      <c r="U512" s="465"/>
      <c r="V512" s="465"/>
      <c r="W512" s="465"/>
      <c r="X512" s="465"/>
      <c r="Y512" s="465"/>
      <c r="Z512" s="466">
        <f t="shared" si="79"/>
        <v>0</v>
      </c>
      <c r="AA512" s="420">
        <f t="shared" ref="AA512:AA513" si="87">H512-Z512</f>
        <v>0</v>
      </c>
      <c r="AB512" s="413">
        <f t="shared" ref="AB512:AB513" si="88">E512-Z512</f>
        <v>0</v>
      </c>
      <c r="AC512" s="421"/>
      <c r="AD512" s="707">
        <f t="shared" si="76"/>
        <v>0</v>
      </c>
      <c r="AE512" s="474">
        <f t="shared" si="77"/>
        <v>0</v>
      </c>
      <c r="AF512" s="475">
        <f t="shared" si="78"/>
        <v>0</v>
      </c>
      <c r="AG512" s="487"/>
      <c r="AH512" s="488"/>
      <c r="AI512" s="488"/>
      <c r="AJ512" s="488"/>
      <c r="AK512" s="488"/>
      <c r="AL512" s="488"/>
      <c r="AM512" s="488"/>
      <c r="AN512" s="488"/>
      <c r="AO512" s="488"/>
      <c r="AP512" s="488"/>
      <c r="AQ512" s="488"/>
      <c r="AR512" s="488"/>
      <c r="AS512" s="488"/>
      <c r="AT512" s="488"/>
      <c r="AU512" s="488"/>
      <c r="AV512" s="488"/>
      <c r="AW512" s="488"/>
      <c r="AX512" s="488"/>
      <c r="AY512" s="488"/>
      <c r="AZ512" s="488"/>
      <c r="BA512" s="488"/>
      <c r="BB512" s="488"/>
      <c r="BC512" s="488"/>
      <c r="BD512" s="488"/>
      <c r="BE512" s="488"/>
      <c r="BF512" s="488"/>
      <c r="BG512" s="488"/>
    </row>
    <row r="513" spans="1:59" ht="30.75" thickBot="1">
      <c r="A513" s="467">
        <f t="shared" si="75"/>
        <v>494</v>
      </c>
      <c r="B513" s="506"/>
      <c r="C513" s="506"/>
      <c r="D513" s="468"/>
      <c r="E513" s="469"/>
      <c r="F513" s="507" t="s">
        <v>404</v>
      </c>
      <c r="G513" s="470" t="s">
        <v>291</v>
      </c>
      <c r="H513" s="471">
        <v>0</v>
      </c>
      <c r="I513" s="471">
        <f>'СМР Приняты СК П7'!I513</f>
        <v>0</v>
      </c>
      <c r="J513" s="471"/>
      <c r="K513" s="471" t="s">
        <v>291</v>
      </c>
      <c r="L513" s="471"/>
      <c r="M513" s="471"/>
      <c r="N513" s="471">
        <v>4</v>
      </c>
      <c r="O513" s="471"/>
      <c r="P513" s="471"/>
      <c r="Q513" s="471"/>
      <c r="R513" s="471"/>
      <c r="S513" s="471"/>
      <c r="T513" s="471"/>
      <c r="U513" s="471"/>
      <c r="V513" s="471"/>
      <c r="W513" s="471"/>
      <c r="X513" s="471"/>
      <c r="Y513" s="471"/>
      <c r="Z513" s="472">
        <f t="shared" si="79"/>
        <v>4</v>
      </c>
      <c r="AA513" s="420">
        <f t="shared" si="87"/>
        <v>-4</v>
      </c>
      <c r="AB513" s="413">
        <f t="shared" si="88"/>
        <v>-4</v>
      </c>
      <c r="AC513" s="421"/>
      <c r="AD513" s="716">
        <f t="shared" si="76"/>
        <v>0</v>
      </c>
      <c r="AE513" s="483">
        <f t="shared" si="77"/>
        <v>0</v>
      </c>
      <c r="AF513" s="484">
        <f t="shared" si="78"/>
        <v>4</v>
      </c>
      <c r="AG513" s="487"/>
      <c r="AH513" s="488"/>
      <c r="AI513" s="488"/>
      <c r="AJ513" s="488"/>
      <c r="AK513" s="488"/>
      <c r="AL513" s="488"/>
      <c r="AM513" s="488"/>
      <c r="AN513" s="488"/>
      <c r="AO513" s="488"/>
      <c r="AP513" s="488"/>
      <c r="AQ513" s="488"/>
      <c r="AR513" s="488"/>
      <c r="AS513" s="488"/>
      <c r="AT513" s="488"/>
      <c r="AU513" s="488"/>
      <c r="AV513" s="488"/>
      <c r="AW513" s="488"/>
      <c r="AX513" s="488"/>
      <c r="AY513" s="488"/>
      <c r="AZ513" s="488"/>
      <c r="BA513" s="488"/>
      <c r="BB513" s="488"/>
      <c r="BC513" s="488"/>
      <c r="BD513" s="488"/>
      <c r="BE513" s="488"/>
      <c r="BF513" s="488"/>
      <c r="BG513" s="488"/>
    </row>
    <row r="514" spans="1:59">
      <c r="O514" s="2">
        <v>200</v>
      </c>
    </row>
  </sheetData>
  <autoFilter ref="A4:BG513"/>
  <mergeCells count="8">
    <mergeCell ref="BC2:BG2"/>
    <mergeCell ref="AC164:AC170"/>
    <mergeCell ref="AC172:AC178"/>
    <mergeCell ref="AG2:AJ2"/>
    <mergeCell ref="AK2:AO2"/>
    <mergeCell ref="AP2:AS2"/>
    <mergeCell ref="AT2:AW2"/>
    <mergeCell ref="AX2:BB2"/>
  </mergeCells>
  <pageMargins left="0" right="0" top="0" bottom="0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8" tint="0.59999389629810485"/>
    <outlinePr summaryBelow="0"/>
  </sheetPr>
  <dimension ref="A1:AB295"/>
  <sheetViews>
    <sheetView topLeftCell="A65" zoomScale="70" zoomScaleNormal="70" workbookViewId="0">
      <selection activeCell="F85" sqref="F85"/>
    </sheetView>
  </sheetViews>
  <sheetFormatPr defaultRowHeight="15" outlineLevelRow="1" outlineLevelCol="1"/>
  <cols>
    <col min="1" max="1" width="5.7109375" style="36" customWidth="1"/>
    <col min="2" max="2" width="19.85546875" style="36" hidden="1" customWidth="1" outlineLevel="1"/>
    <col min="3" max="3" width="54.28515625" style="36" hidden="1" customWidth="1" outlineLevel="1"/>
    <col min="4" max="4" width="7.42578125" style="42" hidden="1" customWidth="1" outlineLevel="1"/>
    <col min="5" max="5" width="11" style="43" hidden="1" customWidth="1" outlineLevel="1"/>
    <col min="6" max="6" width="54.28515625" style="36" customWidth="1" collapsed="1"/>
    <col min="7" max="7" width="7.42578125" style="42" customWidth="1"/>
    <col min="8" max="8" width="11" style="43" bestFit="1" customWidth="1"/>
    <col min="9" max="9" width="42.85546875" style="43" customWidth="1" outlineLevel="1"/>
    <col min="10" max="10" width="7.42578125" style="43" customWidth="1" outlineLevel="1"/>
    <col min="11" max="11" width="11.28515625" style="43" customWidth="1" outlineLevel="1"/>
    <col min="12" max="24" width="10.42578125" style="44" customWidth="1"/>
    <col min="25" max="25" width="14.42578125" style="45" customWidth="1"/>
    <col min="26" max="27" width="11.85546875" style="45" customWidth="1"/>
    <col min="28" max="28" width="57.5703125" style="36" customWidth="1"/>
    <col min="29" max="16384" width="9.140625" style="36"/>
  </cols>
  <sheetData>
    <row r="1" spans="1:28" ht="19.5">
      <c r="A1" s="735" t="s">
        <v>409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  <c r="L1" s="735"/>
      <c r="M1" s="735"/>
      <c r="N1" s="735"/>
      <c r="O1" s="735"/>
      <c r="P1" s="735"/>
      <c r="Q1" s="735"/>
      <c r="R1" s="735"/>
      <c r="S1" s="735"/>
      <c r="T1" s="735"/>
      <c r="U1" s="735"/>
      <c r="V1" s="735"/>
      <c r="W1" s="735"/>
      <c r="X1" s="735"/>
      <c r="Y1" s="735"/>
      <c r="Z1" s="735"/>
      <c r="AA1" s="735"/>
      <c r="AB1" s="735"/>
    </row>
    <row r="2" spans="1:28">
      <c r="A2" s="37"/>
      <c r="B2" s="37"/>
      <c r="C2" s="37"/>
      <c r="D2" s="38"/>
      <c r="E2" s="39"/>
      <c r="F2" s="37"/>
      <c r="G2" s="38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40"/>
      <c r="Z2" s="40"/>
      <c r="AA2" s="40"/>
      <c r="AB2" s="37"/>
    </row>
    <row r="3" spans="1:28" ht="15.75" thickBot="1">
      <c r="A3" s="41"/>
      <c r="B3" s="72"/>
      <c r="C3" s="73"/>
      <c r="D3" s="74"/>
      <c r="F3" s="73">
        <v>45483</v>
      </c>
      <c r="G3" s="74" t="s">
        <v>950</v>
      </c>
    </row>
    <row r="4" spans="1:28" ht="57.75" thickBot="1">
      <c r="A4" s="9" t="s">
        <v>0</v>
      </c>
      <c r="B4" s="10" t="s">
        <v>7</v>
      </c>
      <c r="C4" s="10" t="s">
        <v>1004</v>
      </c>
      <c r="D4" s="10" t="s">
        <v>2</v>
      </c>
      <c r="E4" s="106" t="s">
        <v>1022</v>
      </c>
      <c r="F4" s="238" t="s">
        <v>1005</v>
      </c>
      <c r="G4" s="10" t="s">
        <v>2</v>
      </c>
      <c r="H4" s="82" t="s">
        <v>288</v>
      </c>
      <c r="I4" s="135" t="s">
        <v>506</v>
      </c>
      <c r="J4" s="10" t="s">
        <v>2</v>
      </c>
      <c r="K4" s="135" t="s">
        <v>507</v>
      </c>
      <c r="L4" s="105" t="s">
        <v>385</v>
      </c>
      <c r="M4" s="14" t="s">
        <v>432</v>
      </c>
      <c r="N4" s="14" t="s">
        <v>434</v>
      </c>
      <c r="O4" s="14" t="s">
        <v>433</v>
      </c>
      <c r="P4" s="14" t="s">
        <v>435</v>
      </c>
      <c r="Q4" s="14" t="s">
        <v>436</v>
      </c>
      <c r="R4" s="14" t="s">
        <v>437</v>
      </c>
      <c r="S4" s="14" t="s">
        <v>438</v>
      </c>
      <c r="T4" s="14" t="s">
        <v>439</v>
      </c>
      <c r="U4" s="14" t="s">
        <v>440</v>
      </c>
      <c r="V4" s="14" t="s">
        <v>441</v>
      </c>
      <c r="W4" s="14" t="s">
        <v>442</v>
      </c>
      <c r="X4" s="106" t="s">
        <v>443</v>
      </c>
      <c r="Y4" s="97" t="s">
        <v>649</v>
      </c>
      <c r="Z4" s="82" t="s">
        <v>1021</v>
      </c>
      <c r="AA4" s="135" t="s">
        <v>1020</v>
      </c>
      <c r="AB4" s="225" t="s">
        <v>464</v>
      </c>
    </row>
    <row r="5" spans="1:28" ht="15.75" thickBot="1">
      <c r="A5" s="12">
        <v>1</v>
      </c>
      <c r="B5" s="13">
        <v>2</v>
      </c>
      <c r="C5" s="13">
        <v>3</v>
      </c>
      <c r="D5" s="13">
        <v>4</v>
      </c>
      <c r="E5" s="252">
        <v>5</v>
      </c>
      <c r="F5" s="239">
        <v>3</v>
      </c>
      <c r="G5" s="13">
        <v>4</v>
      </c>
      <c r="H5" s="174">
        <v>5</v>
      </c>
      <c r="I5" s="173" t="s">
        <v>652</v>
      </c>
      <c r="J5" s="7" t="s">
        <v>653</v>
      </c>
      <c r="K5" s="143" t="s">
        <v>654</v>
      </c>
      <c r="L5" s="6">
        <v>6</v>
      </c>
      <c r="M5" s="7" t="s">
        <v>389</v>
      </c>
      <c r="N5" s="7" t="s">
        <v>390</v>
      </c>
      <c r="O5" s="7" t="s">
        <v>391</v>
      </c>
      <c r="P5" s="7" t="s">
        <v>392</v>
      </c>
      <c r="Q5" s="7" t="s">
        <v>393</v>
      </c>
      <c r="R5" s="7" t="s">
        <v>394</v>
      </c>
      <c r="S5" s="7" t="s">
        <v>395</v>
      </c>
      <c r="T5" s="7" t="s">
        <v>444</v>
      </c>
      <c r="U5" s="7" t="s">
        <v>445</v>
      </c>
      <c r="V5" s="7" t="s">
        <v>446</v>
      </c>
      <c r="W5" s="7" t="s">
        <v>447</v>
      </c>
      <c r="X5" s="8" t="s">
        <v>448</v>
      </c>
      <c r="Y5" s="172">
        <v>7</v>
      </c>
      <c r="Z5" s="218">
        <v>8</v>
      </c>
      <c r="AA5" s="232">
        <v>8</v>
      </c>
      <c r="AB5" s="226">
        <v>9</v>
      </c>
    </row>
    <row r="6" spans="1:28">
      <c r="A6" s="46">
        <v>1</v>
      </c>
      <c r="B6" s="255" t="s">
        <v>301</v>
      </c>
      <c r="C6" s="255" t="s">
        <v>302</v>
      </c>
      <c r="D6" s="256" t="s">
        <v>293</v>
      </c>
      <c r="E6" s="257">
        <v>9000</v>
      </c>
      <c r="F6" s="240" t="s">
        <v>302</v>
      </c>
      <c r="G6" s="344" t="s">
        <v>293</v>
      </c>
      <c r="H6" s="345">
        <v>9000</v>
      </c>
      <c r="I6" s="346"/>
      <c r="J6" s="346"/>
      <c r="K6" s="347"/>
      <c r="L6" s="348">
        <v>9000</v>
      </c>
      <c r="M6" s="349"/>
      <c r="N6" s="349"/>
      <c r="O6" s="349"/>
      <c r="P6" s="349"/>
      <c r="Q6" s="349"/>
      <c r="R6" s="349"/>
      <c r="S6" s="349"/>
      <c r="T6" s="349"/>
      <c r="U6" s="349"/>
      <c r="V6" s="349"/>
      <c r="W6" s="349"/>
      <c r="X6" s="350"/>
      <c r="Y6" s="346">
        <f>SUM(L6:X6)</f>
        <v>9000</v>
      </c>
      <c r="Z6" s="202">
        <f>H6-Y6</f>
        <v>0</v>
      </c>
      <c r="AA6" s="233">
        <f>E6-Y6</f>
        <v>0</v>
      </c>
      <c r="AB6" s="227" t="s">
        <v>1070</v>
      </c>
    </row>
    <row r="7" spans="1:28">
      <c r="A7" s="11">
        <f>A6+1</f>
        <v>2</v>
      </c>
      <c r="B7" s="208" t="s">
        <v>303</v>
      </c>
      <c r="C7" s="208" t="s">
        <v>304</v>
      </c>
      <c r="D7" s="203" t="s">
        <v>294</v>
      </c>
      <c r="E7" s="253">
        <v>200</v>
      </c>
      <c r="F7" s="241" t="s">
        <v>304</v>
      </c>
      <c r="G7" s="24" t="s">
        <v>294</v>
      </c>
      <c r="H7" s="175">
        <v>337</v>
      </c>
      <c r="I7" s="176"/>
      <c r="J7" s="176"/>
      <c r="K7" s="177"/>
      <c r="L7" s="320">
        <v>337</v>
      </c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321"/>
      <c r="Y7" s="176">
        <f>SUM(L7:X7)</f>
        <v>337</v>
      </c>
      <c r="Z7" s="219">
        <f>H7-Y7</f>
        <v>0</v>
      </c>
      <c r="AA7" s="234">
        <f>E7-Y7</f>
        <v>-137</v>
      </c>
      <c r="AB7" s="48" t="s">
        <v>1070</v>
      </c>
    </row>
    <row r="8" spans="1:28">
      <c r="A8" s="11">
        <f t="shared" ref="A8:A71" si="0">A7+1</f>
        <v>3</v>
      </c>
      <c r="B8" s="208" t="s">
        <v>305</v>
      </c>
      <c r="C8" s="208" t="s">
        <v>306</v>
      </c>
      <c r="D8" s="203" t="s">
        <v>294</v>
      </c>
      <c r="E8" s="253">
        <v>200</v>
      </c>
      <c r="F8" s="241" t="s">
        <v>306</v>
      </c>
      <c r="G8" s="24" t="s">
        <v>294</v>
      </c>
      <c r="H8" s="175">
        <v>337</v>
      </c>
      <c r="I8" s="176"/>
      <c r="J8" s="176"/>
      <c r="K8" s="177"/>
      <c r="L8" s="320">
        <v>337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321"/>
      <c r="Y8" s="176">
        <f t="shared" ref="Y8:Y208" si="1">SUM(L8:X8)</f>
        <v>337</v>
      </c>
      <c r="Z8" s="219">
        <f>H8-Y8</f>
        <v>0</v>
      </c>
      <c r="AA8" s="234">
        <f>E8-Y8</f>
        <v>-137</v>
      </c>
      <c r="AB8" s="48" t="s">
        <v>1070</v>
      </c>
    </row>
    <row r="9" spans="1:28" s="65" customFormat="1" ht="15.75">
      <c r="A9" s="63">
        <f t="shared" si="0"/>
        <v>4</v>
      </c>
      <c r="B9" s="258"/>
      <c r="C9" s="259" t="s">
        <v>32</v>
      </c>
      <c r="D9" s="260"/>
      <c r="E9" s="261"/>
      <c r="F9" s="242" t="s">
        <v>32</v>
      </c>
      <c r="G9" s="64"/>
      <c r="H9" s="122"/>
      <c r="I9" s="137"/>
      <c r="J9" s="137"/>
      <c r="K9" s="169"/>
      <c r="L9" s="126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127"/>
      <c r="Y9" s="137"/>
      <c r="Z9" s="212"/>
      <c r="AA9" s="137"/>
      <c r="AB9" s="228"/>
    </row>
    <row r="10" spans="1:28">
      <c r="A10" s="11">
        <f t="shared" si="0"/>
        <v>5</v>
      </c>
      <c r="B10" s="208" t="s">
        <v>307</v>
      </c>
      <c r="C10" s="208" t="s">
        <v>308</v>
      </c>
      <c r="D10" s="203" t="s">
        <v>293</v>
      </c>
      <c r="E10" s="253">
        <v>13672</v>
      </c>
      <c r="F10" s="241" t="s">
        <v>308</v>
      </c>
      <c r="G10" s="24" t="s">
        <v>293</v>
      </c>
      <c r="H10" s="175">
        <f>12389+241</f>
        <v>12630</v>
      </c>
      <c r="I10" s="176"/>
      <c r="J10" s="176"/>
      <c r="K10" s="177"/>
      <c r="L10" s="320">
        <v>9550.52</v>
      </c>
      <c r="M10" s="351"/>
      <c r="N10" s="351"/>
      <c r="O10" s="351"/>
      <c r="P10" s="351"/>
      <c r="Q10" s="351"/>
      <c r="R10" s="351"/>
      <c r="S10" s="351">
        <v>188</v>
      </c>
      <c r="T10" s="351">
        <v>1151.5</v>
      </c>
      <c r="U10" s="351"/>
      <c r="V10" s="351"/>
      <c r="W10" s="351"/>
      <c r="X10" s="352"/>
      <c r="Y10" s="176">
        <f t="shared" si="1"/>
        <v>10890.02</v>
      </c>
      <c r="Z10" s="219">
        <f t="shared" ref="Z10:Z62" si="2">H10-Y10</f>
        <v>1739.9799999999996</v>
      </c>
      <c r="AA10" s="234">
        <f t="shared" ref="AA10:AA62" si="3">E10-Y10</f>
        <v>2781.9799999999996</v>
      </c>
      <c r="AB10" s="48"/>
    </row>
    <row r="11" spans="1:28" ht="75">
      <c r="A11" s="11">
        <f t="shared" si="0"/>
        <v>6</v>
      </c>
      <c r="B11" s="208" t="s">
        <v>98</v>
      </c>
      <c r="C11" s="208" t="s">
        <v>99</v>
      </c>
      <c r="D11" s="203" t="s">
        <v>289</v>
      </c>
      <c r="E11" s="253">
        <v>26709.599999999999</v>
      </c>
      <c r="F11" s="241" t="s">
        <v>669</v>
      </c>
      <c r="G11" s="24" t="s">
        <v>289</v>
      </c>
      <c r="H11" s="175">
        <f>12411+176</f>
        <v>12587</v>
      </c>
      <c r="I11" s="176"/>
      <c r="J11" s="176"/>
      <c r="K11" s="177"/>
      <c r="L11" s="320">
        <v>6674</v>
      </c>
      <c r="M11" s="351"/>
      <c r="N11" s="351">
        <f>7380.04-L11</f>
        <v>706.04</v>
      </c>
      <c r="O11" s="351">
        <f>1864.12*0.73</f>
        <v>1360.8075999999999</v>
      </c>
      <c r="P11" s="351">
        <v>319.68</v>
      </c>
      <c r="Q11" s="351">
        <v>120</v>
      </c>
      <c r="R11" s="351">
        <f>730*0.73</f>
        <v>532.9</v>
      </c>
      <c r="S11" s="351"/>
      <c r="T11" s="351">
        <v>2750</v>
      </c>
      <c r="U11" s="351"/>
      <c r="V11" s="351"/>
      <c r="W11" s="351"/>
      <c r="X11" s="352"/>
      <c r="Y11" s="176">
        <f t="shared" si="1"/>
        <v>12463.427599999999</v>
      </c>
      <c r="Z11" s="219">
        <f t="shared" si="2"/>
        <v>123.57240000000093</v>
      </c>
      <c r="AA11" s="234">
        <f t="shared" si="3"/>
        <v>14246.172399999999</v>
      </c>
      <c r="AB11" s="48" t="s">
        <v>1075</v>
      </c>
    </row>
    <row r="12" spans="1:28" ht="75">
      <c r="A12" s="11">
        <f t="shared" si="0"/>
        <v>7</v>
      </c>
      <c r="B12" s="208"/>
      <c r="C12" s="208"/>
      <c r="D12" s="203"/>
      <c r="E12" s="253"/>
      <c r="F12" s="243" t="s">
        <v>449</v>
      </c>
      <c r="G12" s="152" t="s">
        <v>293</v>
      </c>
      <c r="H12" s="191">
        <v>1992.5</v>
      </c>
      <c r="I12" s="179"/>
      <c r="J12" s="179"/>
      <c r="K12" s="180"/>
      <c r="L12" s="353"/>
      <c r="M12" s="330"/>
      <c r="N12" s="330"/>
      <c r="O12" s="330"/>
      <c r="P12" s="330">
        <f>797*2.5</f>
        <v>1992.5</v>
      </c>
      <c r="Q12" s="330"/>
      <c r="R12" s="330"/>
      <c r="S12" s="330"/>
      <c r="T12" s="330"/>
      <c r="U12" s="330"/>
      <c r="V12" s="330"/>
      <c r="W12" s="330"/>
      <c r="X12" s="331"/>
      <c r="Y12" s="176">
        <f t="shared" si="1"/>
        <v>1992.5</v>
      </c>
      <c r="Z12" s="206">
        <f t="shared" si="2"/>
        <v>0</v>
      </c>
      <c r="AA12" s="234">
        <f t="shared" si="3"/>
        <v>-1992.5</v>
      </c>
      <c r="AB12" s="71" t="s">
        <v>450</v>
      </c>
    </row>
    <row r="13" spans="1:28">
      <c r="A13" s="11">
        <f t="shared" si="0"/>
        <v>8</v>
      </c>
      <c r="B13" s="208"/>
      <c r="C13" s="208"/>
      <c r="D13" s="203"/>
      <c r="E13" s="253"/>
      <c r="F13" s="270" t="s">
        <v>666</v>
      </c>
      <c r="G13" s="294" t="s">
        <v>289</v>
      </c>
      <c r="H13" s="354">
        <f>3724+1261+176</f>
        <v>5161</v>
      </c>
      <c r="I13" s="179"/>
      <c r="J13" s="179"/>
      <c r="K13" s="180"/>
      <c r="L13" s="353"/>
      <c r="M13" s="330"/>
      <c r="N13" s="330"/>
      <c r="O13" s="330"/>
      <c r="P13" s="330">
        <v>5000</v>
      </c>
      <c r="Q13" s="330"/>
      <c r="R13" s="330">
        <v>161</v>
      </c>
      <c r="S13" s="330"/>
      <c r="T13" s="330"/>
      <c r="U13" s="330"/>
      <c r="V13" s="330"/>
      <c r="W13" s="330"/>
      <c r="X13" s="331"/>
      <c r="Y13" s="176">
        <f t="shared" si="1"/>
        <v>5161</v>
      </c>
      <c r="Z13" s="206">
        <f t="shared" ref="Z13" si="4">H13-Y13</f>
        <v>0</v>
      </c>
      <c r="AA13" s="234">
        <f t="shared" si="3"/>
        <v>-5161</v>
      </c>
      <c r="AB13" s="71"/>
    </row>
    <row r="14" spans="1:28" ht="30">
      <c r="A14" s="11">
        <f t="shared" si="0"/>
        <v>9</v>
      </c>
      <c r="B14" s="208"/>
      <c r="C14" s="208"/>
      <c r="D14" s="203"/>
      <c r="E14" s="253"/>
      <c r="F14" s="270" t="s">
        <v>660</v>
      </c>
      <c r="G14" s="294" t="s">
        <v>289</v>
      </c>
      <c r="H14" s="354">
        <v>1261</v>
      </c>
      <c r="I14" s="178"/>
      <c r="J14" s="179"/>
      <c r="K14" s="180"/>
      <c r="L14" s="353">
        <v>1000</v>
      </c>
      <c r="M14" s="355">
        <v>261</v>
      </c>
      <c r="N14" s="355"/>
      <c r="O14" s="355"/>
      <c r="P14" s="355"/>
      <c r="Q14" s="355"/>
      <c r="R14" s="355"/>
      <c r="S14" s="355"/>
      <c r="T14" s="355"/>
      <c r="U14" s="355"/>
      <c r="V14" s="355"/>
      <c r="W14" s="355"/>
      <c r="X14" s="356"/>
      <c r="Y14" s="176">
        <f t="shared" si="1"/>
        <v>1261</v>
      </c>
      <c r="Z14" s="206">
        <f>H14-Y14</f>
        <v>0</v>
      </c>
      <c r="AA14" s="234">
        <f t="shared" si="3"/>
        <v>-1261</v>
      </c>
      <c r="AB14" s="71" t="s">
        <v>659</v>
      </c>
    </row>
    <row r="15" spans="1:28" ht="75">
      <c r="A15" s="11">
        <f t="shared" si="0"/>
        <v>10</v>
      </c>
      <c r="B15" s="208"/>
      <c r="C15" s="208"/>
      <c r="D15" s="203"/>
      <c r="E15" s="253"/>
      <c r="F15" s="241" t="s">
        <v>667</v>
      </c>
      <c r="G15" s="24" t="s">
        <v>289</v>
      </c>
      <c r="H15" s="175">
        <v>1261</v>
      </c>
      <c r="I15" s="176"/>
      <c r="J15" s="176"/>
      <c r="K15" s="177"/>
      <c r="L15" s="320"/>
      <c r="M15" s="351">
        <v>1261</v>
      </c>
      <c r="N15" s="351"/>
      <c r="O15" s="351"/>
      <c r="P15" s="351"/>
      <c r="Q15" s="351"/>
      <c r="R15" s="351"/>
      <c r="S15" s="351"/>
      <c r="T15" s="351"/>
      <c r="U15" s="351"/>
      <c r="V15" s="351"/>
      <c r="W15" s="351"/>
      <c r="X15" s="352"/>
      <c r="Y15" s="176">
        <f t="shared" si="1"/>
        <v>1261</v>
      </c>
      <c r="Z15" s="219">
        <f t="shared" ref="Z15:Z16" si="5">H15-Y15</f>
        <v>0</v>
      </c>
      <c r="AA15" s="234">
        <f t="shared" si="3"/>
        <v>-1261</v>
      </c>
      <c r="AB15" s="71" t="s">
        <v>661</v>
      </c>
    </row>
    <row r="16" spans="1:28">
      <c r="A16" s="11">
        <f t="shared" si="0"/>
        <v>11</v>
      </c>
      <c r="B16" s="208"/>
      <c r="C16" s="208"/>
      <c r="D16" s="203"/>
      <c r="E16" s="253"/>
      <c r="F16" s="270" t="s">
        <v>668</v>
      </c>
      <c r="G16" s="294" t="s">
        <v>289</v>
      </c>
      <c r="H16" s="354">
        <v>1261</v>
      </c>
      <c r="I16" s="179"/>
      <c r="J16" s="179"/>
      <c r="K16" s="180">
        <v>2018</v>
      </c>
      <c r="L16" s="353">
        <v>1000</v>
      </c>
      <c r="M16" s="330">
        <v>261</v>
      </c>
      <c r="N16" s="330"/>
      <c r="O16" s="330"/>
      <c r="P16" s="330"/>
      <c r="Q16" s="330"/>
      <c r="R16" s="330"/>
      <c r="S16" s="330"/>
      <c r="T16" s="330"/>
      <c r="U16" s="330"/>
      <c r="V16" s="330"/>
      <c r="W16" s="330"/>
      <c r="X16" s="331"/>
      <c r="Y16" s="176">
        <f t="shared" si="1"/>
        <v>1261</v>
      </c>
      <c r="Z16" s="206">
        <f t="shared" si="5"/>
        <v>0</v>
      </c>
      <c r="AA16" s="234">
        <f t="shared" si="3"/>
        <v>-1261</v>
      </c>
      <c r="AB16" s="71"/>
    </row>
    <row r="17" spans="1:28" ht="30">
      <c r="A17" s="11">
        <f t="shared" si="0"/>
        <v>12</v>
      </c>
      <c r="B17" s="208"/>
      <c r="C17" s="208"/>
      <c r="D17" s="203"/>
      <c r="E17" s="253"/>
      <c r="F17" s="270" t="s">
        <v>658</v>
      </c>
      <c r="G17" s="294" t="s">
        <v>289</v>
      </c>
      <c r="H17" s="354">
        <v>1261</v>
      </c>
      <c r="I17" s="178" t="s">
        <v>505</v>
      </c>
      <c r="J17" s="179" t="s">
        <v>289</v>
      </c>
      <c r="K17" s="180">
        <v>2018</v>
      </c>
      <c r="L17" s="353">
        <v>1000</v>
      </c>
      <c r="M17" s="355">
        <v>261</v>
      </c>
      <c r="N17" s="355"/>
      <c r="O17" s="355"/>
      <c r="P17" s="355"/>
      <c r="Q17" s="355"/>
      <c r="R17" s="355"/>
      <c r="S17" s="355"/>
      <c r="T17" s="355">
        <v>146</v>
      </c>
      <c r="U17" s="355"/>
      <c r="V17" s="355"/>
      <c r="W17" s="355"/>
      <c r="X17" s="356"/>
      <c r="Y17" s="176">
        <f t="shared" si="1"/>
        <v>1407</v>
      </c>
      <c r="Z17" s="206">
        <f>H17-Y17</f>
        <v>-146</v>
      </c>
      <c r="AA17" s="234">
        <f t="shared" si="3"/>
        <v>-1407</v>
      </c>
      <c r="AB17" s="71"/>
    </row>
    <row r="18" spans="1:28">
      <c r="A18" s="11">
        <f t="shared" si="0"/>
        <v>13</v>
      </c>
      <c r="B18" s="208" t="s">
        <v>309</v>
      </c>
      <c r="C18" s="208" t="s">
        <v>1006</v>
      </c>
      <c r="D18" s="203" t="s">
        <v>289</v>
      </c>
      <c r="E18" s="253">
        <v>2</v>
      </c>
      <c r="F18" s="241" t="s">
        <v>1001</v>
      </c>
      <c r="G18" s="24" t="s">
        <v>289</v>
      </c>
      <c r="H18" s="175">
        <v>45</v>
      </c>
      <c r="I18" s="176"/>
      <c r="J18" s="176"/>
      <c r="K18" s="177"/>
      <c r="L18" s="320"/>
      <c r="M18" s="351"/>
      <c r="N18" s="351"/>
      <c r="O18" s="351"/>
      <c r="P18" s="351"/>
      <c r="Q18" s="351"/>
      <c r="R18" s="351"/>
      <c r="S18" s="351"/>
      <c r="T18" s="351">
        <v>45</v>
      </c>
      <c r="U18" s="351"/>
      <c r="V18" s="351"/>
      <c r="W18" s="351"/>
      <c r="X18" s="352"/>
      <c r="Y18" s="176">
        <f t="shared" si="1"/>
        <v>45</v>
      </c>
      <c r="Z18" s="219">
        <f t="shared" si="2"/>
        <v>0</v>
      </c>
      <c r="AA18" s="234">
        <f t="shared" si="3"/>
        <v>-43</v>
      </c>
      <c r="AB18" s="48"/>
    </row>
    <row r="19" spans="1:28" ht="30">
      <c r="A19" s="11">
        <f t="shared" si="0"/>
        <v>14</v>
      </c>
      <c r="B19" s="208" t="s">
        <v>16</v>
      </c>
      <c r="C19" s="208" t="s">
        <v>17</v>
      </c>
      <c r="D19" s="203" t="s">
        <v>292</v>
      </c>
      <c r="E19" s="253">
        <v>10.76</v>
      </c>
      <c r="F19" s="241" t="s">
        <v>657</v>
      </c>
      <c r="G19" s="24" t="s">
        <v>651</v>
      </c>
      <c r="H19" s="175">
        <f>15202.3+2206.8</f>
        <v>17409.099999999999</v>
      </c>
      <c r="I19" s="176"/>
      <c r="J19" s="176"/>
      <c r="K19" s="177"/>
      <c r="L19" s="320">
        <v>800</v>
      </c>
      <c r="M19" s="351">
        <v>1200</v>
      </c>
      <c r="N19" s="351">
        <v>1000</v>
      </c>
      <c r="O19" s="351">
        <v>750</v>
      </c>
      <c r="P19" s="351">
        <v>1500</v>
      </c>
      <c r="Q19" s="351">
        <v>1100</v>
      </c>
      <c r="R19" s="351">
        <v>1250</v>
      </c>
      <c r="S19" s="351">
        <v>1300</v>
      </c>
      <c r="T19" s="351"/>
      <c r="U19" s="351"/>
      <c r="V19" s="351"/>
      <c r="W19" s="351"/>
      <c r="X19" s="352"/>
      <c r="Y19" s="176">
        <f t="shared" si="1"/>
        <v>8900</v>
      </c>
      <c r="Z19" s="219">
        <f t="shared" si="2"/>
        <v>8509.0999999999985</v>
      </c>
      <c r="AA19" s="234">
        <f t="shared" si="3"/>
        <v>-8889.24</v>
      </c>
      <c r="AB19" s="48"/>
    </row>
    <row r="20" spans="1:28" ht="30">
      <c r="A20" s="11">
        <f t="shared" si="0"/>
        <v>15</v>
      </c>
      <c r="B20" s="208" t="s">
        <v>18</v>
      </c>
      <c r="C20" s="208" t="s">
        <v>19</v>
      </c>
      <c r="D20" s="203" t="s">
        <v>289</v>
      </c>
      <c r="E20" s="253">
        <v>6063</v>
      </c>
      <c r="F20" s="241" t="s">
        <v>19</v>
      </c>
      <c r="G20" s="24" t="s">
        <v>289</v>
      </c>
      <c r="H20" s="175">
        <f>4360+229+448+100+104+244+30</f>
        <v>5515</v>
      </c>
      <c r="I20" s="178" t="s">
        <v>505</v>
      </c>
      <c r="J20" s="179" t="s">
        <v>289</v>
      </c>
      <c r="K20" s="180">
        <v>5515</v>
      </c>
      <c r="L20" s="320"/>
      <c r="M20" s="351">
        <v>1261</v>
      </c>
      <c r="N20" s="351"/>
      <c r="O20" s="351">
        <v>723.14</v>
      </c>
      <c r="P20" s="351"/>
      <c r="Q20" s="351">
        <f>1112-P20+2353+115</f>
        <v>3580</v>
      </c>
      <c r="R20" s="351">
        <f>730*0.36</f>
        <v>262.8</v>
      </c>
      <c r="S20" s="351"/>
      <c r="T20" s="351">
        <f>72+83.4+100</f>
        <v>255.4</v>
      </c>
      <c r="U20" s="351"/>
      <c r="V20" s="351"/>
      <c r="W20" s="351"/>
      <c r="X20" s="352"/>
      <c r="Y20" s="176">
        <f t="shared" si="1"/>
        <v>6082.3399999999992</v>
      </c>
      <c r="Z20" s="219">
        <f t="shared" si="2"/>
        <v>-567.33999999999924</v>
      </c>
      <c r="AA20" s="234">
        <f t="shared" si="3"/>
        <v>-19.339999999999236</v>
      </c>
      <c r="AB20" s="48" t="s">
        <v>1075</v>
      </c>
    </row>
    <row r="21" spans="1:28" ht="30">
      <c r="A21" s="11">
        <f t="shared" si="0"/>
        <v>16</v>
      </c>
      <c r="B21" s="208" t="s">
        <v>310</v>
      </c>
      <c r="C21" s="208" t="s">
        <v>311</v>
      </c>
      <c r="D21" s="203" t="s">
        <v>289</v>
      </c>
      <c r="E21" s="253">
        <v>36.799999999999997</v>
      </c>
      <c r="F21" s="241" t="s">
        <v>311</v>
      </c>
      <c r="G21" s="24" t="s">
        <v>289</v>
      </c>
      <c r="H21" s="175">
        <v>36.799999999999997</v>
      </c>
      <c r="I21" s="176"/>
      <c r="J21" s="176"/>
      <c r="K21" s="177"/>
      <c r="L21" s="320"/>
      <c r="M21" s="351"/>
      <c r="N21" s="351"/>
      <c r="O21" s="351"/>
      <c r="P21" s="351"/>
      <c r="Q21" s="351"/>
      <c r="R21" s="351"/>
      <c r="S21" s="351"/>
      <c r="T21" s="351"/>
      <c r="U21" s="351"/>
      <c r="V21" s="351"/>
      <c r="W21" s="351"/>
      <c r="X21" s="352"/>
      <c r="Y21" s="176">
        <f t="shared" si="1"/>
        <v>0</v>
      </c>
      <c r="Z21" s="219">
        <f t="shared" si="2"/>
        <v>36.799999999999997</v>
      </c>
      <c r="AA21" s="234">
        <f t="shared" si="3"/>
        <v>36.799999999999997</v>
      </c>
      <c r="AB21" s="48" t="s">
        <v>1075</v>
      </c>
    </row>
    <row r="22" spans="1:28">
      <c r="A22" s="11">
        <f t="shared" si="0"/>
        <v>17</v>
      </c>
      <c r="B22" s="208" t="s">
        <v>312</v>
      </c>
      <c r="C22" s="208" t="s">
        <v>313</v>
      </c>
      <c r="D22" s="203" t="s">
        <v>289</v>
      </c>
      <c r="E22" s="253">
        <v>1</v>
      </c>
      <c r="F22" s="241" t="s">
        <v>313</v>
      </c>
      <c r="G22" s="24" t="s">
        <v>289</v>
      </c>
      <c r="H22" s="175">
        <v>1</v>
      </c>
      <c r="I22" s="176"/>
      <c r="J22" s="176"/>
      <c r="K22" s="177"/>
      <c r="L22" s="320"/>
      <c r="M22" s="351"/>
      <c r="N22" s="351"/>
      <c r="O22" s="351"/>
      <c r="P22" s="351"/>
      <c r="Q22" s="351"/>
      <c r="R22" s="351"/>
      <c r="S22" s="351"/>
      <c r="T22" s="351"/>
      <c r="U22" s="351"/>
      <c r="V22" s="351"/>
      <c r="W22" s="351"/>
      <c r="X22" s="352"/>
      <c r="Y22" s="176">
        <f t="shared" si="1"/>
        <v>0</v>
      </c>
      <c r="Z22" s="219">
        <f t="shared" si="2"/>
        <v>1</v>
      </c>
      <c r="AA22" s="234">
        <f t="shared" si="3"/>
        <v>1</v>
      </c>
      <c r="AB22" s="48"/>
    </row>
    <row r="23" spans="1:28">
      <c r="A23" s="11">
        <f t="shared" si="0"/>
        <v>18</v>
      </c>
      <c r="B23" s="208" t="s">
        <v>314</v>
      </c>
      <c r="C23" s="208" t="s">
        <v>315</v>
      </c>
      <c r="D23" s="203" t="s">
        <v>293</v>
      </c>
      <c r="E23" s="253">
        <v>1895</v>
      </c>
      <c r="F23" s="241" t="s">
        <v>315</v>
      </c>
      <c r="G23" s="24" t="s">
        <v>293</v>
      </c>
      <c r="H23" s="175">
        <v>1895</v>
      </c>
      <c r="I23" s="176"/>
      <c r="J23" s="176"/>
      <c r="K23" s="177"/>
      <c r="L23" s="320"/>
      <c r="M23" s="351"/>
      <c r="N23" s="351"/>
      <c r="O23" s="351"/>
      <c r="P23" s="351"/>
      <c r="Q23" s="351"/>
      <c r="R23" s="351"/>
      <c r="S23" s="351"/>
      <c r="T23" s="351"/>
      <c r="U23" s="351"/>
      <c r="V23" s="351"/>
      <c r="W23" s="351"/>
      <c r="X23" s="352"/>
      <c r="Y23" s="176">
        <f t="shared" si="1"/>
        <v>0</v>
      </c>
      <c r="Z23" s="219">
        <f t="shared" si="2"/>
        <v>1895</v>
      </c>
      <c r="AA23" s="234">
        <f t="shared" si="3"/>
        <v>1895</v>
      </c>
      <c r="AB23" s="48"/>
    </row>
    <row r="24" spans="1:28" ht="30">
      <c r="A24" s="11">
        <f t="shared" si="0"/>
        <v>19</v>
      </c>
      <c r="B24" s="208" t="s">
        <v>33</v>
      </c>
      <c r="C24" s="208" t="s">
        <v>34</v>
      </c>
      <c r="D24" s="203" t="s">
        <v>289</v>
      </c>
      <c r="E24" s="253">
        <v>3156.11</v>
      </c>
      <c r="F24" s="241" t="s">
        <v>34</v>
      </c>
      <c r="G24" s="24" t="s">
        <v>289</v>
      </c>
      <c r="H24" s="175">
        <f>(12630*0.2+317*0.28+96*0.23+324*0.15+274*0.2+99*0.15)</f>
        <v>2755.09</v>
      </c>
      <c r="I24" s="178" t="s">
        <v>655</v>
      </c>
      <c r="J24" s="179" t="s">
        <v>651</v>
      </c>
      <c r="K24" s="180">
        <f>(12630*0.2+317*0.28+96*0.23+324*0.15+274*0.2+99*0.15)*1.26</f>
        <v>3471.4134000000004</v>
      </c>
      <c r="L24" s="320"/>
      <c r="M24" s="351"/>
      <c r="N24" s="351"/>
      <c r="O24" s="351"/>
      <c r="P24" s="351">
        <v>1544</v>
      </c>
      <c r="Q24" s="351">
        <v>95</v>
      </c>
      <c r="R24" s="351">
        <v>1055</v>
      </c>
      <c r="S24" s="351">
        <f>730*0.2</f>
        <v>146</v>
      </c>
      <c r="T24" s="351">
        <f>(40+240)*0.2</f>
        <v>56</v>
      </c>
      <c r="U24" s="351"/>
      <c r="V24" s="351"/>
      <c r="W24" s="351"/>
      <c r="X24" s="352"/>
      <c r="Y24" s="176">
        <f t="shared" si="1"/>
        <v>2896</v>
      </c>
      <c r="Z24" s="219">
        <f t="shared" si="2"/>
        <v>-140.90999999999985</v>
      </c>
      <c r="AA24" s="234">
        <f t="shared" si="3"/>
        <v>260.11000000000013</v>
      </c>
      <c r="AB24" s="48"/>
    </row>
    <row r="25" spans="1:28" ht="45">
      <c r="A25" s="11">
        <f t="shared" si="0"/>
        <v>20</v>
      </c>
      <c r="B25" s="208" t="s">
        <v>24</v>
      </c>
      <c r="C25" s="208" t="s">
        <v>25</v>
      </c>
      <c r="D25" s="203" t="s">
        <v>289</v>
      </c>
      <c r="E25" s="253">
        <v>1471.8</v>
      </c>
      <c r="F25" s="241" t="s">
        <v>25</v>
      </c>
      <c r="G25" s="24" t="s">
        <v>289</v>
      </c>
      <c r="H25" s="175">
        <f>(12630+572+1119+274+259+74+1477)*0.1</f>
        <v>1640.5</v>
      </c>
      <c r="I25" s="178" t="s">
        <v>474</v>
      </c>
      <c r="J25" s="179" t="s">
        <v>651</v>
      </c>
      <c r="K25" s="180">
        <f>H25*1.26</f>
        <v>2067.0300000000002</v>
      </c>
      <c r="L25" s="320"/>
      <c r="M25" s="351"/>
      <c r="N25" s="351"/>
      <c r="O25" s="351"/>
      <c r="P25" s="351">
        <v>510</v>
      </c>
      <c r="Q25" s="351"/>
      <c r="R25" s="351"/>
      <c r="S25" s="351">
        <f>730*0.1</f>
        <v>73</v>
      </c>
      <c r="T25" s="351">
        <f>(262+162+95+66+81+60)*0.15+(280+200)*0.1</f>
        <v>156.89999999999998</v>
      </c>
      <c r="U25" s="351"/>
      <c r="V25" s="351"/>
      <c r="W25" s="351"/>
      <c r="X25" s="352"/>
      <c r="Y25" s="176">
        <f t="shared" si="1"/>
        <v>739.9</v>
      </c>
      <c r="Z25" s="219">
        <f t="shared" si="2"/>
        <v>900.6</v>
      </c>
      <c r="AA25" s="234">
        <f t="shared" si="3"/>
        <v>731.9</v>
      </c>
      <c r="AB25" s="48" t="s">
        <v>1076</v>
      </c>
    </row>
    <row r="26" spans="1:28" ht="30">
      <c r="A26" s="11">
        <f t="shared" si="0"/>
        <v>21</v>
      </c>
      <c r="B26" s="208" t="s">
        <v>36</v>
      </c>
      <c r="C26" s="208" t="s">
        <v>37</v>
      </c>
      <c r="D26" s="203" t="s">
        <v>291</v>
      </c>
      <c r="E26" s="253">
        <v>1592</v>
      </c>
      <c r="F26" s="241" t="s">
        <v>429</v>
      </c>
      <c r="G26" s="24" t="s">
        <v>430</v>
      </c>
      <c r="H26" s="175">
        <f>2025+454</f>
        <v>2479</v>
      </c>
      <c r="I26" s="178" t="s">
        <v>663</v>
      </c>
      <c r="J26" s="179" t="s">
        <v>294</v>
      </c>
      <c r="K26" s="180">
        <f>H26</f>
        <v>2479</v>
      </c>
      <c r="L26" s="320"/>
      <c r="M26" s="351"/>
      <c r="N26" s="351"/>
      <c r="O26" s="351">
        <v>160</v>
      </c>
      <c r="P26" s="351">
        <v>917</v>
      </c>
      <c r="Q26" s="351">
        <f>1129.7-1077</f>
        <v>52.700000000000045</v>
      </c>
      <c r="R26" s="351"/>
      <c r="S26" s="351">
        <v>180</v>
      </c>
      <c r="T26" s="351">
        <f>450+80</f>
        <v>530</v>
      </c>
      <c r="U26" s="351"/>
      <c r="V26" s="351"/>
      <c r="W26" s="351"/>
      <c r="X26" s="352"/>
      <c r="Y26" s="176">
        <f t="shared" si="1"/>
        <v>1839.7</v>
      </c>
      <c r="Z26" s="219">
        <f t="shared" si="2"/>
        <v>639.29999999999995</v>
      </c>
      <c r="AA26" s="234">
        <f t="shared" si="3"/>
        <v>-247.70000000000005</v>
      </c>
      <c r="AB26" s="71" t="s">
        <v>1077</v>
      </c>
    </row>
    <row r="27" spans="1:28" ht="30">
      <c r="A27" s="11">
        <f t="shared" si="0"/>
        <v>22</v>
      </c>
      <c r="B27" s="208"/>
      <c r="C27" s="208"/>
      <c r="D27" s="203"/>
      <c r="E27" s="253"/>
      <c r="F27" s="241" t="s">
        <v>662</v>
      </c>
      <c r="G27" s="24" t="s">
        <v>430</v>
      </c>
      <c r="H27" s="175">
        <f>109+819</f>
        <v>928</v>
      </c>
      <c r="I27" s="178" t="s">
        <v>664</v>
      </c>
      <c r="J27" s="179" t="s">
        <v>294</v>
      </c>
      <c r="K27" s="180">
        <f>H27</f>
        <v>928</v>
      </c>
      <c r="L27" s="320"/>
      <c r="M27" s="351"/>
      <c r="N27" s="351"/>
      <c r="O27" s="351"/>
      <c r="P27" s="351"/>
      <c r="Q27" s="351"/>
      <c r="R27" s="351"/>
      <c r="S27" s="351"/>
      <c r="T27" s="351">
        <f>450+60</f>
        <v>510</v>
      </c>
      <c r="U27" s="351"/>
      <c r="V27" s="351"/>
      <c r="W27" s="351"/>
      <c r="X27" s="352"/>
      <c r="Y27" s="176">
        <f t="shared" si="1"/>
        <v>510</v>
      </c>
      <c r="Z27" s="219">
        <f t="shared" ref="Z27" si="6">H27-Y27</f>
        <v>418</v>
      </c>
      <c r="AA27" s="234">
        <f t="shared" si="3"/>
        <v>-510</v>
      </c>
      <c r="AB27" s="48" t="s">
        <v>1078</v>
      </c>
    </row>
    <row r="28" spans="1:28" s="1" customFormat="1" ht="30">
      <c r="A28" s="11">
        <f t="shared" si="0"/>
        <v>23</v>
      </c>
      <c r="B28" s="208" t="s">
        <v>26</v>
      </c>
      <c r="C28" s="208" t="s">
        <v>1018</v>
      </c>
      <c r="D28" s="203" t="s">
        <v>293</v>
      </c>
      <c r="E28" s="262">
        <v>30974</v>
      </c>
      <c r="F28" s="243" t="s">
        <v>672</v>
      </c>
      <c r="G28" s="152" t="s">
        <v>293</v>
      </c>
      <c r="H28" s="357">
        <f>11976+241</f>
        <v>12217</v>
      </c>
      <c r="I28" s="159" t="s">
        <v>467</v>
      </c>
      <c r="J28" s="154" t="s">
        <v>651</v>
      </c>
      <c r="K28" s="180">
        <f>H28*0.7</f>
        <v>8551.9</v>
      </c>
      <c r="L28" s="155"/>
      <c r="M28" s="152">
        <v>0</v>
      </c>
      <c r="N28" s="152"/>
      <c r="O28" s="152">
        <v>0</v>
      </c>
      <c r="P28" s="152"/>
      <c r="Q28" s="355">
        <f>Q29</f>
        <v>5126.42</v>
      </c>
      <c r="R28" s="355">
        <v>4873.58</v>
      </c>
      <c r="S28" s="355">
        <v>730</v>
      </c>
      <c r="T28" s="355">
        <v>2700</v>
      </c>
      <c r="U28" s="355"/>
      <c r="V28" s="355"/>
      <c r="W28" s="355"/>
      <c r="X28" s="356"/>
      <c r="Y28" s="176">
        <f t="shared" si="1"/>
        <v>13430</v>
      </c>
      <c r="Z28" s="206">
        <f t="shared" si="2"/>
        <v>-1213</v>
      </c>
      <c r="AA28" s="234">
        <f t="shared" si="3"/>
        <v>17544</v>
      </c>
      <c r="AB28" s="229" t="s">
        <v>1079</v>
      </c>
    </row>
    <row r="29" spans="1:28" ht="30">
      <c r="A29" s="11">
        <f t="shared" si="0"/>
        <v>24</v>
      </c>
      <c r="B29" s="208" t="s">
        <v>28</v>
      </c>
      <c r="C29" s="208" t="s">
        <v>1007</v>
      </c>
      <c r="D29" s="203" t="s">
        <v>293</v>
      </c>
      <c r="E29" s="253">
        <v>15737</v>
      </c>
      <c r="F29" s="241" t="s">
        <v>671</v>
      </c>
      <c r="G29" s="24" t="s">
        <v>293</v>
      </c>
      <c r="H29" s="175">
        <f>H28</f>
        <v>12217</v>
      </c>
      <c r="I29" s="178" t="s">
        <v>670</v>
      </c>
      <c r="J29" s="179" t="s">
        <v>651</v>
      </c>
      <c r="K29" s="180">
        <f>H29*0.08*2.56</f>
        <v>2502.0416</v>
      </c>
      <c r="L29" s="320"/>
      <c r="M29" s="351"/>
      <c r="N29" s="351"/>
      <c r="O29" s="351"/>
      <c r="P29" s="351"/>
      <c r="Q29" s="351">
        <f>5093.61+32.81</f>
        <v>5126.42</v>
      </c>
      <c r="R29" s="351">
        <v>4873.58</v>
      </c>
      <c r="S29" s="351">
        <f>730</f>
        <v>730</v>
      </c>
      <c r="T29" s="351">
        <f>2000+700</f>
        <v>2700</v>
      </c>
      <c r="U29" s="351"/>
      <c r="V29" s="351"/>
      <c r="W29" s="351"/>
      <c r="X29" s="352"/>
      <c r="Y29" s="176">
        <f t="shared" si="1"/>
        <v>13430</v>
      </c>
      <c r="Z29" s="219">
        <f t="shared" si="2"/>
        <v>-1213</v>
      </c>
      <c r="AA29" s="234">
        <f t="shared" si="3"/>
        <v>2307</v>
      </c>
      <c r="AB29" s="229" t="s">
        <v>1080</v>
      </c>
    </row>
    <row r="30" spans="1:28" s="1" customFormat="1" ht="30">
      <c r="A30" s="11">
        <f t="shared" si="0"/>
        <v>25</v>
      </c>
      <c r="B30" s="208"/>
      <c r="C30" s="208"/>
      <c r="D30" s="203"/>
      <c r="E30" s="262"/>
      <c r="F30" s="243" t="s">
        <v>665</v>
      </c>
      <c r="G30" s="152" t="s">
        <v>293</v>
      </c>
      <c r="H30" s="357">
        <f>11976+2963+96+241+1216</f>
        <v>16492</v>
      </c>
      <c r="I30" s="159" t="s">
        <v>467</v>
      </c>
      <c r="J30" s="154" t="s">
        <v>651</v>
      </c>
      <c r="K30" s="180">
        <f>H30*0.3</f>
        <v>4947.5999999999995</v>
      </c>
      <c r="L30" s="155"/>
      <c r="M30" s="152">
        <v>0</v>
      </c>
      <c r="N30" s="152"/>
      <c r="O30" s="152">
        <v>0</v>
      </c>
      <c r="P30" s="152"/>
      <c r="Q30" s="355">
        <f>Q31</f>
        <v>0</v>
      </c>
      <c r="R30" s="355">
        <v>4873.58</v>
      </c>
      <c r="S30" s="355">
        <v>730</v>
      </c>
      <c r="T30" s="355"/>
      <c r="U30" s="355"/>
      <c r="V30" s="355"/>
      <c r="W30" s="355"/>
      <c r="X30" s="356"/>
      <c r="Y30" s="176">
        <f t="shared" si="1"/>
        <v>5603.58</v>
      </c>
      <c r="Z30" s="206">
        <f t="shared" ref="Z30" si="7">H30-Y30</f>
        <v>10888.42</v>
      </c>
      <c r="AA30" s="234">
        <f t="shared" si="3"/>
        <v>-5603.58</v>
      </c>
      <c r="AB30" s="229" t="s">
        <v>1081</v>
      </c>
    </row>
    <row r="31" spans="1:28" ht="30">
      <c r="A31" s="11">
        <f t="shared" si="0"/>
        <v>26</v>
      </c>
      <c r="B31" s="208" t="s">
        <v>30</v>
      </c>
      <c r="C31" s="208" t="s">
        <v>316</v>
      </c>
      <c r="D31" s="203" t="s">
        <v>293</v>
      </c>
      <c r="E31" s="253">
        <v>15737</v>
      </c>
      <c r="F31" s="241" t="s">
        <v>316</v>
      </c>
      <c r="G31" s="24" t="s">
        <v>293</v>
      </c>
      <c r="H31" s="175">
        <f>11976+2963+96+241+1216</f>
        <v>16492</v>
      </c>
      <c r="I31" s="178" t="s">
        <v>469</v>
      </c>
      <c r="J31" s="179" t="s">
        <v>651</v>
      </c>
      <c r="K31" s="180">
        <f>H31*0.05*2.56</f>
        <v>2110.9760000000001</v>
      </c>
      <c r="L31" s="320"/>
      <c r="M31" s="351"/>
      <c r="N31" s="351"/>
      <c r="O31" s="351"/>
      <c r="P31" s="351"/>
      <c r="Q31" s="351"/>
      <c r="R31" s="351"/>
      <c r="S31" s="351"/>
      <c r="T31" s="351"/>
      <c r="U31" s="351"/>
      <c r="V31" s="351"/>
      <c r="W31" s="351"/>
      <c r="X31" s="352"/>
      <c r="Y31" s="176">
        <f t="shared" si="1"/>
        <v>0</v>
      </c>
      <c r="Z31" s="219">
        <f>H31-Y31</f>
        <v>16492</v>
      </c>
      <c r="AA31" s="234">
        <f t="shared" si="3"/>
        <v>15737</v>
      </c>
      <c r="AB31" s="48"/>
    </row>
    <row r="32" spans="1:28" ht="30">
      <c r="A32" s="11">
        <f t="shared" si="0"/>
        <v>27</v>
      </c>
      <c r="B32" s="208"/>
      <c r="C32" s="208"/>
      <c r="D32" s="203"/>
      <c r="E32" s="253"/>
      <c r="F32" s="243" t="s">
        <v>676</v>
      </c>
      <c r="G32" s="152" t="s">
        <v>293</v>
      </c>
      <c r="H32" s="191">
        <f>879.06+1216</f>
        <v>2095.06</v>
      </c>
      <c r="I32" s="178"/>
      <c r="J32" s="179"/>
      <c r="K32" s="180"/>
      <c r="L32" s="320"/>
      <c r="M32" s="351"/>
      <c r="N32" s="351"/>
      <c r="O32" s="351"/>
      <c r="P32" s="351"/>
      <c r="Q32" s="351"/>
      <c r="R32" s="351"/>
      <c r="S32" s="351">
        <v>2095.06</v>
      </c>
      <c r="T32" s="351"/>
      <c r="U32" s="351"/>
      <c r="V32" s="351"/>
      <c r="W32" s="351"/>
      <c r="X32" s="352"/>
      <c r="Y32" s="176">
        <f t="shared" si="1"/>
        <v>2095.06</v>
      </c>
      <c r="Z32" s="206">
        <f t="shared" ref="Z32:Z36" si="8">H32-Y32</f>
        <v>0</v>
      </c>
      <c r="AA32" s="234">
        <f t="shared" si="3"/>
        <v>-2095.06</v>
      </c>
      <c r="AB32" s="48" t="s">
        <v>1082</v>
      </c>
    </row>
    <row r="33" spans="1:28" ht="45">
      <c r="A33" s="11">
        <f t="shared" si="0"/>
        <v>28</v>
      </c>
      <c r="B33" s="208"/>
      <c r="C33" s="208"/>
      <c r="D33" s="203"/>
      <c r="E33" s="253"/>
      <c r="F33" s="243" t="s">
        <v>673</v>
      </c>
      <c r="G33" s="152" t="s">
        <v>651</v>
      </c>
      <c r="H33" s="191">
        <f>774+1070</f>
        <v>1844</v>
      </c>
      <c r="I33" s="178"/>
      <c r="J33" s="179"/>
      <c r="K33" s="180"/>
      <c r="L33" s="320"/>
      <c r="M33" s="351"/>
      <c r="N33" s="351"/>
      <c r="O33" s="351"/>
      <c r="P33" s="351"/>
      <c r="Q33" s="351"/>
      <c r="R33" s="351"/>
      <c r="S33" s="351">
        <v>1844</v>
      </c>
      <c r="T33" s="351"/>
      <c r="U33" s="351"/>
      <c r="V33" s="351"/>
      <c r="W33" s="351"/>
      <c r="X33" s="352"/>
      <c r="Y33" s="176">
        <f t="shared" si="1"/>
        <v>1844</v>
      </c>
      <c r="Z33" s="206">
        <f t="shared" si="8"/>
        <v>0</v>
      </c>
      <c r="AA33" s="234">
        <f t="shared" si="3"/>
        <v>-1844</v>
      </c>
      <c r="AB33" s="48" t="s">
        <v>1082</v>
      </c>
    </row>
    <row r="34" spans="1:28" ht="30">
      <c r="A34" s="11">
        <f t="shared" si="0"/>
        <v>29</v>
      </c>
      <c r="B34" s="208"/>
      <c r="C34" s="208"/>
      <c r="D34" s="203"/>
      <c r="E34" s="253"/>
      <c r="F34" s="241" t="s">
        <v>674</v>
      </c>
      <c r="G34" s="24" t="s">
        <v>293</v>
      </c>
      <c r="H34" s="175">
        <f>879+1216</f>
        <v>2095</v>
      </c>
      <c r="I34" s="159" t="s">
        <v>467</v>
      </c>
      <c r="J34" s="154" t="s">
        <v>651</v>
      </c>
      <c r="K34" s="180">
        <f>H34*0.4</f>
        <v>838</v>
      </c>
      <c r="L34" s="320"/>
      <c r="M34" s="351"/>
      <c r="N34" s="351"/>
      <c r="O34" s="351"/>
      <c r="P34" s="351"/>
      <c r="Q34" s="351"/>
      <c r="R34" s="351"/>
      <c r="S34" s="351"/>
      <c r="T34" s="351"/>
      <c r="U34" s="351"/>
      <c r="V34" s="351"/>
      <c r="W34" s="351"/>
      <c r="X34" s="352"/>
      <c r="Y34" s="176">
        <f t="shared" si="1"/>
        <v>0</v>
      </c>
      <c r="Z34" s="219">
        <f t="shared" si="8"/>
        <v>2095</v>
      </c>
      <c r="AA34" s="234">
        <f t="shared" si="3"/>
        <v>0</v>
      </c>
      <c r="AB34" s="48"/>
    </row>
    <row r="35" spans="1:28" ht="30">
      <c r="A35" s="11">
        <f t="shared" si="0"/>
        <v>30</v>
      </c>
      <c r="B35" s="208"/>
      <c r="C35" s="208"/>
      <c r="D35" s="203"/>
      <c r="E35" s="253"/>
      <c r="F35" s="241" t="s">
        <v>665</v>
      </c>
      <c r="G35" s="24" t="s">
        <v>293</v>
      </c>
      <c r="H35" s="175">
        <v>1220</v>
      </c>
      <c r="I35" s="159" t="s">
        <v>467</v>
      </c>
      <c r="J35" s="154" t="s">
        <v>651</v>
      </c>
      <c r="K35" s="180">
        <f>H35*0.3</f>
        <v>366</v>
      </c>
      <c r="L35" s="320"/>
      <c r="M35" s="351"/>
      <c r="N35" s="351"/>
      <c r="O35" s="351"/>
      <c r="P35" s="351"/>
      <c r="Q35" s="351"/>
      <c r="R35" s="351"/>
      <c r="S35" s="351"/>
      <c r="T35" s="351"/>
      <c r="U35" s="351"/>
      <c r="V35" s="351"/>
      <c r="W35" s="351"/>
      <c r="X35" s="352"/>
      <c r="Y35" s="176">
        <f t="shared" si="1"/>
        <v>0</v>
      </c>
      <c r="Z35" s="219">
        <f t="shared" si="8"/>
        <v>1220</v>
      </c>
      <c r="AA35" s="234">
        <f t="shared" si="3"/>
        <v>0</v>
      </c>
      <c r="AB35" s="48"/>
    </row>
    <row r="36" spans="1:28" ht="45">
      <c r="A36" s="11">
        <f t="shared" si="0"/>
        <v>31</v>
      </c>
      <c r="B36" s="208"/>
      <c r="C36" s="208"/>
      <c r="D36" s="203"/>
      <c r="E36" s="253"/>
      <c r="F36" s="243" t="s">
        <v>675</v>
      </c>
      <c r="G36" s="152" t="s">
        <v>293</v>
      </c>
      <c r="H36" s="191">
        <f>1220+1216</f>
        <v>2436</v>
      </c>
      <c r="I36" s="159" t="s">
        <v>1003</v>
      </c>
      <c r="J36" s="154" t="s">
        <v>651</v>
      </c>
      <c r="K36" s="180">
        <f>H36*0.04*2.56</f>
        <v>249.44640000000001</v>
      </c>
      <c r="L36" s="320"/>
      <c r="M36" s="351"/>
      <c r="N36" s="351"/>
      <c r="O36" s="351"/>
      <c r="P36" s="351"/>
      <c r="Q36" s="351"/>
      <c r="R36" s="351"/>
      <c r="S36" s="351"/>
      <c r="T36" s="351"/>
      <c r="U36" s="351"/>
      <c r="V36" s="351"/>
      <c r="W36" s="351"/>
      <c r="X36" s="352"/>
      <c r="Y36" s="176">
        <f t="shared" si="1"/>
        <v>0</v>
      </c>
      <c r="Z36" s="206">
        <f t="shared" si="8"/>
        <v>2436</v>
      </c>
      <c r="AA36" s="234">
        <f t="shared" si="3"/>
        <v>0</v>
      </c>
      <c r="AB36" s="48"/>
    </row>
    <row r="37" spans="1:28" ht="30">
      <c r="A37" s="11">
        <f t="shared" si="0"/>
        <v>32</v>
      </c>
      <c r="B37" s="208"/>
      <c r="C37" s="208"/>
      <c r="D37" s="203"/>
      <c r="E37" s="253"/>
      <c r="F37" s="243" t="s">
        <v>770</v>
      </c>
      <c r="G37" s="152" t="s">
        <v>291</v>
      </c>
      <c r="H37" s="191">
        <v>1477</v>
      </c>
      <c r="I37" s="159" t="s">
        <v>692</v>
      </c>
      <c r="J37" s="154" t="s">
        <v>651</v>
      </c>
      <c r="K37" s="180">
        <f>H37*0.05*2.56</f>
        <v>189.05600000000001</v>
      </c>
      <c r="L37" s="320"/>
      <c r="M37" s="351"/>
      <c r="N37" s="351"/>
      <c r="O37" s="351"/>
      <c r="P37" s="351"/>
      <c r="Q37" s="351"/>
      <c r="R37" s="351"/>
      <c r="S37" s="351"/>
      <c r="T37" s="351"/>
      <c r="U37" s="351"/>
      <c r="V37" s="351"/>
      <c r="W37" s="351"/>
      <c r="X37" s="352"/>
      <c r="Y37" s="176">
        <f t="shared" si="1"/>
        <v>0</v>
      </c>
      <c r="Z37" s="206"/>
      <c r="AA37" s="234">
        <f t="shared" si="3"/>
        <v>0</v>
      </c>
      <c r="AB37" s="48"/>
    </row>
    <row r="38" spans="1:28" ht="30">
      <c r="A38" s="11">
        <f t="shared" si="0"/>
        <v>33</v>
      </c>
      <c r="B38" s="208"/>
      <c r="C38" s="208"/>
      <c r="D38" s="203"/>
      <c r="E38" s="253"/>
      <c r="F38" s="243" t="s">
        <v>472</v>
      </c>
      <c r="G38" s="152" t="s">
        <v>293</v>
      </c>
      <c r="H38" s="191">
        <f>572+1119+259+74</f>
        <v>2024</v>
      </c>
      <c r="I38" s="159" t="s">
        <v>677</v>
      </c>
      <c r="J38" s="154" t="s">
        <v>293</v>
      </c>
      <c r="K38" s="180">
        <f>629+1231+285+81</f>
        <v>2226</v>
      </c>
      <c r="L38" s="320"/>
      <c r="M38" s="351"/>
      <c r="N38" s="351"/>
      <c r="O38" s="351"/>
      <c r="P38" s="351"/>
      <c r="Q38" s="351"/>
      <c r="R38" s="351"/>
      <c r="S38" s="351"/>
      <c r="T38" s="351"/>
      <c r="U38" s="351"/>
      <c r="V38" s="351"/>
      <c r="W38" s="351"/>
      <c r="X38" s="352"/>
      <c r="Y38" s="176">
        <f t="shared" si="1"/>
        <v>0</v>
      </c>
      <c r="Z38" s="206">
        <f t="shared" ref="Z38:Z40" si="9">H38-Y38</f>
        <v>2024</v>
      </c>
      <c r="AA38" s="234">
        <f t="shared" si="3"/>
        <v>0</v>
      </c>
      <c r="AB38" s="48"/>
    </row>
    <row r="39" spans="1:28">
      <c r="A39" s="11">
        <f t="shared" si="0"/>
        <v>34</v>
      </c>
      <c r="B39" s="208" t="s">
        <v>1010</v>
      </c>
      <c r="C39" s="208" t="s">
        <v>1011</v>
      </c>
      <c r="D39" s="203" t="s">
        <v>292</v>
      </c>
      <c r="E39" s="253">
        <v>1.3784000000000001</v>
      </c>
      <c r="F39" s="243" t="s">
        <v>678</v>
      </c>
      <c r="G39" s="152" t="s">
        <v>293</v>
      </c>
      <c r="H39" s="191">
        <f>H38</f>
        <v>2024</v>
      </c>
      <c r="I39" s="159" t="s">
        <v>679</v>
      </c>
      <c r="J39" s="154" t="s">
        <v>293</v>
      </c>
      <c r="K39" s="180">
        <f>H39</f>
        <v>2024</v>
      </c>
      <c r="L39" s="320"/>
      <c r="M39" s="351"/>
      <c r="N39" s="351"/>
      <c r="O39" s="351"/>
      <c r="P39" s="351"/>
      <c r="Q39" s="351"/>
      <c r="R39" s="351"/>
      <c r="S39" s="351"/>
      <c r="T39" s="351"/>
      <c r="U39" s="351"/>
      <c r="V39" s="351"/>
      <c r="W39" s="351"/>
      <c r="X39" s="352"/>
      <c r="Y39" s="176">
        <f t="shared" si="1"/>
        <v>0</v>
      </c>
      <c r="Z39" s="206">
        <f t="shared" si="9"/>
        <v>2024</v>
      </c>
      <c r="AA39" s="234">
        <f t="shared" si="3"/>
        <v>1.3784000000000001</v>
      </c>
      <c r="AB39" s="48"/>
    </row>
    <row r="40" spans="1:28" ht="30">
      <c r="A40" s="11">
        <f t="shared" si="0"/>
        <v>35</v>
      </c>
      <c r="B40" s="208"/>
      <c r="C40" s="208"/>
      <c r="D40" s="203"/>
      <c r="E40" s="253"/>
      <c r="F40" s="243" t="s">
        <v>680</v>
      </c>
      <c r="G40" s="152" t="s">
        <v>289</v>
      </c>
      <c r="H40" s="191">
        <f>114+224+52+15</f>
        <v>405</v>
      </c>
      <c r="I40" s="159" t="s">
        <v>681</v>
      </c>
      <c r="J40" s="154" t="s">
        <v>289</v>
      </c>
      <c r="K40" s="180">
        <f>H40</f>
        <v>405</v>
      </c>
      <c r="L40" s="320"/>
      <c r="M40" s="351"/>
      <c r="N40" s="351"/>
      <c r="O40" s="351"/>
      <c r="P40" s="351"/>
      <c r="Q40" s="351"/>
      <c r="R40" s="351"/>
      <c r="S40" s="351"/>
      <c r="T40" s="351"/>
      <c r="U40" s="351"/>
      <c r="V40" s="351"/>
      <c r="W40" s="351"/>
      <c r="X40" s="352"/>
      <c r="Y40" s="176">
        <f t="shared" si="1"/>
        <v>0</v>
      </c>
      <c r="Z40" s="206">
        <f t="shared" si="9"/>
        <v>405</v>
      </c>
      <c r="AA40" s="234">
        <f t="shared" si="3"/>
        <v>0</v>
      </c>
      <c r="AB40" s="48"/>
    </row>
    <row r="41" spans="1:28" ht="30">
      <c r="A41" s="11">
        <f t="shared" si="0"/>
        <v>36</v>
      </c>
      <c r="B41" s="208" t="s">
        <v>1014</v>
      </c>
      <c r="C41" s="208" t="s">
        <v>1015</v>
      </c>
      <c r="D41" s="203" t="s">
        <v>289</v>
      </c>
      <c r="E41" s="253">
        <v>69</v>
      </c>
      <c r="F41" s="243" t="s">
        <v>682</v>
      </c>
      <c r="G41" s="152" t="s">
        <v>289</v>
      </c>
      <c r="H41" s="191">
        <f>23+45+10+3</f>
        <v>81</v>
      </c>
      <c r="I41" s="159" t="s">
        <v>683</v>
      </c>
      <c r="J41" s="154" t="s">
        <v>289</v>
      </c>
      <c r="K41" s="180">
        <f>H41</f>
        <v>81</v>
      </c>
      <c r="L41" s="320"/>
      <c r="M41" s="351"/>
      <c r="N41" s="351"/>
      <c r="O41" s="351"/>
      <c r="P41" s="351"/>
      <c r="Q41" s="351"/>
      <c r="R41" s="351"/>
      <c r="S41" s="351"/>
      <c r="T41" s="351"/>
      <c r="U41" s="351"/>
      <c r="V41" s="351"/>
      <c r="W41" s="351"/>
      <c r="X41" s="352"/>
      <c r="Y41" s="176">
        <f t="shared" si="1"/>
        <v>0</v>
      </c>
      <c r="Z41" s="206">
        <f t="shared" ref="Z41:Z43" si="10">H41-Y41</f>
        <v>81</v>
      </c>
      <c r="AA41" s="234">
        <f t="shared" si="3"/>
        <v>69</v>
      </c>
      <c r="AB41" s="48"/>
    </row>
    <row r="42" spans="1:28" ht="30">
      <c r="A42" s="11">
        <f t="shared" si="0"/>
        <v>37</v>
      </c>
      <c r="B42" s="208" t="s">
        <v>1012</v>
      </c>
      <c r="C42" s="208" t="s">
        <v>1013</v>
      </c>
      <c r="D42" s="203" t="s">
        <v>293</v>
      </c>
      <c r="E42" s="253">
        <v>1723</v>
      </c>
      <c r="F42" s="243" t="s">
        <v>684</v>
      </c>
      <c r="G42" s="152" t="s">
        <v>293</v>
      </c>
      <c r="H42" s="191">
        <f>572+1119+259+74</f>
        <v>2024</v>
      </c>
      <c r="I42" s="159" t="s">
        <v>685</v>
      </c>
      <c r="J42" s="154" t="s">
        <v>293</v>
      </c>
      <c r="K42" s="180">
        <f>H42</f>
        <v>2024</v>
      </c>
      <c r="L42" s="320"/>
      <c r="M42" s="351"/>
      <c r="N42" s="351"/>
      <c r="O42" s="351"/>
      <c r="P42" s="351"/>
      <c r="Q42" s="351"/>
      <c r="R42" s="351"/>
      <c r="S42" s="351"/>
      <c r="T42" s="351"/>
      <c r="U42" s="351"/>
      <c r="V42" s="351"/>
      <c r="W42" s="351"/>
      <c r="X42" s="352"/>
      <c r="Y42" s="176">
        <f t="shared" si="1"/>
        <v>0</v>
      </c>
      <c r="Z42" s="206">
        <f t="shared" si="10"/>
        <v>2024</v>
      </c>
      <c r="AA42" s="234">
        <f t="shared" si="3"/>
        <v>1723</v>
      </c>
      <c r="AB42" s="48"/>
    </row>
    <row r="43" spans="1:28">
      <c r="A43" s="11">
        <f t="shared" si="0"/>
        <v>38</v>
      </c>
      <c r="B43" s="208"/>
      <c r="C43" s="208"/>
      <c r="D43" s="203"/>
      <c r="E43" s="253"/>
      <c r="F43" s="243" t="s">
        <v>686</v>
      </c>
      <c r="G43" s="152" t="s">
        <v>293</v>
      </c>
      <c r="H43" s="191">
        <f>3102+1140</f>
        <v>4242</v>
      </c>
      <c r="I43" s="159" t="s">
        <v>687</v>
      </c>
      <c r="J43" s="154" t="s">
        <v>289</v>
      </c>
      <c r="K43" s="180">
        <f>H43</f>
        <v>4242</v>
      </c>
      <c r="L43" s="320"/>
      <c r="M43" s="351"/>
      <c r="N43" s="351"/>
      <c r="O43" s="351"/>
      <c r="P43" s="351"/>
      <c r="Q43" s="351"/>
      <c r="R43" s="351"/>
      <c r="S43" s="351"/>
      <c r="T43" s="351"/>
      <c r="U43" s="351"/>
      <c r="V43" s="351"/>
      <c r="W43" s="351"/>
      <c r="X43" s="352"/>
      <c r="Y43" s="176">
        <f t="shared" si="1"/>
        <v>0</v>
      </c>
      <c r="Z43" s="206">
        <f t="shared" si="10"/>
        <v>4242</v>
      </c>
      <c r="AA43" s="234">
        <f t="shared" si="3"/>
        <v>0</v>
      </c>
      <c r="AB43" s="48"/>
    </row>
    <row r="44" spans="1:28" ht="30">
      <c r="A44" s="11">
        <f t="shared" si="0"/>
        <v>39</v>
      </c>
      <c r="B44" s="208"/>
      <c r="C44" s="208"/>
      <c r="D44" s="203"/>
      <c r="E44" s="253"/>
      <c r="F44" s="243" t="s">
        <v>688</v>
      </c>
      <c r="G44" s="152" t="s">
        <v>430</v>
      </c>
      <c r="H44" s="191">
        <v>14.6</v>
      </c>
      <c r="I44" s="159" t="s">
        <v>690</v>
      </c>
      <c r="J44" s="154" t="s">
        <v>691</v>
      </c>
      <c r="K44" s="180">
        <f>H45</f>
        <v>22.106000000000002</v>
      </c>
      <c r="L44" s="320"/>
      <c r="M44" s="351"/>
      <c r="N44" s="351"/>
      <c r="O44" s="351"/>
      <c r="P44" s="351"/>
      <c r="Q44" s="351"/>
      <c r="R44" s="351"/>
      <c r="S44" s="351"/>
      <c r="T44" s="351"/>
      <c r="U44" s="351"/>
      <c r="V44" s="351"/>
      <c r="W44" s="351"/>
      <c r="X44" s="352"/>
      <c r="Y44" s="176">
        <f t="shared" si="1"/>
        <v>0</v>
      </c>
      <c r="Z44" s="206">
        <f t="shared" ref="Z44:Z45" si="11">H44-Y44</f>
        <v>14.6</v>
      </c>
      <c r="AA44" s="234">
        <f t="shared" si="3"/>
        <v>0</v>
      </c>
      <c r="AB44" s="48"/>
    </row>
    <row r="45" spans="1:28" ht="30">
      <c r="A45" s="11">
        <f t="shared" si="0"/>
        <v>40</v>
      </c>
      <c r="B45" s="208"/>
      <c r="C45" s="208"/>
      <c r="D45" s="203"/>
      <c r="E45" s="253"/>
      <c r="F45" s="243" t="s">
        <v>689</v>
      </c>
      <c r="G45" s="152" t="s">
        <v>289</v>
      </c>
      <c r="H45" s="191">
        <v>22.106000000000002</v>
      </c>
      <c r="I45" s="159" t="s">
        <v>505</v>
      </c>
      <c r="J45" s="154" t="s">
        <v>289</v>
      </c>
      <c r="K45" s="180">
        <f>H45</f>
        <v>22.106000000000002</v>
      </c>
      <c r="L45" s="320"/>
      <c r="M45" s="351"/>
      <c r="N45" s="351"/>
      <c r="O45" s="351"/>
      <c r="P45" s="351"/>
      <c r="Q45" s="351"/>
      <c r="R45" s="351"/>
      <c r="S45" s="351"/>
      <c r="T45" s="351"/>
      <c r="U45" s="351"/>
      <c r="V45" s="351"/>
      <c r="W45" s="351"/>
      <c r="X45" s="352"/>
      <c r="Y45" s="176">
        <f t="shared" si="1"/>
        <v>0</v>
      </c>
      <c r="Z45" s="206">
        <f t="shared" si="11"/>
        <v>22.106000000000002</v>
      </c>
      <c r="AA45" s="234">
        <f t="shared" si="3"/>
        <v>0</v>
      </c>
      <c r="AB45" s="48"/>
    </row>
    <row r="46" spans="1:28">
      <c r="A46" s="11">
        <f t="shared" si="0"/>
        <v>41</v>
      </c>
      <c r="B46" s="208" t="s">
        <v>55</v>
      </c>
      <c r="C46" s="208" t="s">
        <v>56</v>
      </c>
      <c r="D46" s="203" t="s">
        <v>293</v>
      </c>
      <c r="E46" s="253">
        <v>10</v>
      </c>
      <c r="F46" s="241" t="s">
        <v>56</v>
      </c>
      <c r="G46" s="24" t="s">
        <v>430</v>
      </c>
      <c r="H46" s="175">
        <f>391+860+50+42+30+0</f>
        <v>1373</v>
      </c>
      <c r="I46" s="178" t="s">
        <v>702</v>
      </c>
      <c r="J46" s="179" t="s">
        <v>293</v>
      </c>
      <c r="K46" s="180">
        <v>58.65</v>
      </c>
      <c r="L46" s="320"/>
      <c r="M46" s="351"/>
      <c r="N46" s="351"/>
      <c r="O46" s="351"/>
      <c r="P46" s="351"/>
      <c r="Q46" s="351"/>
      <c r="R46" s="351"/>
      <c r="S46" s="351"/>
      <c r="T46" s="351"/>
      <c r="U46" s="351"/>
      <c r="V46" s="351"/>
      <c r="W46" s="351"/>
      <c r="X46" s="352"/>
      <c r="Y46" s="176">
        <f t="shared" si="1"/>
        <v>0</v>
      </c>
      <c r="Z46" s="206">
        <f t="shared" ref="Z46:Z48" si="12">H46-Y46</f>
        <v>1373</v>
      </c>
      <c r="AA46" s="234">
        <f t="shared" si="3"/>
        <v>10</v>
      </c>
      <c r="AB46" s="48"/>
    </row>
    <row r="47" spans="1:28" outlineLevel="1">
      <c r="A47" s="11">
        <f t="shared" si="0"/>
        <v>42</v>
      </c>
      <c r="B47" s="208"/>
      <c r="C47" s="208"/>
      <c r="D47" s="203"/>
      <c r="E47" s="253"/>
      <c r="F47" s="241"/>
      <c r="G47" s="24"/>
      <c r="H47" s="175"/>
      <c r="I47" s="178" t="s">
        <v>703</v>
      </c>
      <c r="J47" s="179" t="s">
        <v>293</v>
      </c>
      <c r="K47" s="180">
        <v>32.25</v>
      </c>
      <c r="L47" s="320"/>
      <c r="M47" s="351"/>
      <c r="N47" s="351"/>
      <c r="O47" s="351"/>
      <c r="P47" s="351"/>
      <c r="Q47" s="351"/>
      <c r="R47" s="351"/>
      <c r="S47" s="351"/>
      <c r="T47" s="351"/>
      <c r="U47" s="351"/>
      <c r="V47" s="351"/>
      <c r="W47" s="351"/>
      <c r="X47" s="352"/>
      <c r="Y47" s="176">
        <f t="shared" si="1"/>
        <v>0</v>
      </c>
      <c r="Z47" s="206">
        <f t="shared" si="12"/>
        <v>0</v>
      </c>
      <c r="AA47" s="234">
        <f t="shared" si="3"/>
        <v>0</v>
      </c>
      <c r="AB47" s="48"/>
    </row>
    <row r="48" spans="1:28" outlineLevel="1">
      <c r="A48" s="11">
        <f t="shared" si="0"/>
        <v>43</v>
      </c>
      <c r="B48" s="208"/>
      <c r="C48" s="208"/>
      <c r="D48" s="203"/>
      <c r="E48" s="253"/>
      <c r="F48" s="241"/>
      <c r="G48" s="24"/>
      <c r="H48" s="175"/>
      <c r="I48" s="178" t="s">
        <v>704</v>
      </c>
      <c r="J48" s="179" t="s">
        <v>293</v>
      </c>
      <c r="K48" s="180">
        <v>5.625</v>
      </c>
      <c r="L48" s="320"/>
      <c r="M48" s="351"/>
      <c r="N48" s="351"/>
      <c r="O48" s="351"/>
      <c r="P48" s="351"/>
      <c r="Q48" s="351"/>
      <c r="R48" s="351"/>
      <c r="S48" s="351"/>
      <c r="T48" s="351"/>
      <c r="U48" s="351"/>
      <c r="V48" s="351"/>
      <c r="W48" s="351"/>
      <c r="X48" s="352"/>
      <c r="Y48" s="176">
        <f t="shared" si="1"/>
        <v>0</v>
      </c>
      <c r="Z48" s="206">
        <f t="shared" si="12"/>
        <v>0</v>
      </c>
      <c r="AA48" s="234">
        <f t="shared" si="3"/>
        <v>0</v>
      </c>
      <c r="AB48" s="48"/>
    </row>
    <row r="49" spans="1:28" outlineLevel="1">
      <c r="A49" s="11">
        <f t="shared" si="0"/>
        <v>44</v>
      </c>
      <c r="B49" s="208"/>
      <c r="C49" s="208"/>
      <c r="D49" s="203"/>
      <c r="E49" s="253"/>
      <c r="F49" s="241"/>
      <c r="G49" s="24"/>
      <c r="H49" s="175"/>
      <c r="I49" s="178" t="s">
        <v>705</v>
      </c>
      <c r="J49" s="179" t="s">
        <v>293</v>
      </c>
      <c r="K49" s="180">
        <v>67.2</v>
      </c>
      <c r="L49" s="320"/>
      <c r="M49" s="351"/>
      <c r="N49" s="351"/>
      <c r="O49" s="351"/>
      <c r="P49" s="351"/>
      <c r="Q49" s="351"/>
      <c r="R49" s="351"/>
      <c r="S49" s="351"/>
      <c r="T49" s="351"/>
      <c r="U49" s="351"/>
      <c r="V49" s="351"/>
      <c r="W49" s="351"/>
      <c r="X49" s="352"/>
      <c r="Y49" s="176">
        <f t="shared" si="1"/>
        <v>0</v>
      </c>
      <c r="Z49" s="206"/>
      <c r="AA49" s="234">
        <f t="shared" si="3"/>
        <v>0</v>
      </c>
      <c r="AB49" s="48"/>
    </row>
    <row r="50" spans="1:28" outlineLevel="1">
      <c r="A50" s="11">
        <f t="shared" si="0"/>
        <v>45</v>
      </c>
      <c r="B50" s="208"/>
      <c r="C50" s="208"/>
      <c r="D50" s="203"/>
      <c r="E50" s="253"/>
      <c r="F50" s="241"/>
      <c r="G50" s="24"/>
      <c r="H50" s="175"/>
      <c r="I50" s="178" t="s">
        <v>706</v>
      </c>
      <c r="J50" s="179" t="s">
        <v>293</v>
      </c>
      <c r="K50" s="180">
        <v>12</v>
      </c>
      <c r="L50" s="320"/>
      <c r="M50" s="351"/>
      <c r="N50" s="351"/>
      <c r="O50" s="351"/>
      <c r="P50" s="351"/>
      <c r="Q50" s="351"/>
      <c r="R50" s="351"/>
      <c r="S50" s="351"/>
      <c r="T50" s="351"/>
      <c r="U50" s="351"/>
      <c r="V50" s="351"/>
      <c r="W50" s="351"/>
      <c r="X50" s="352"/>
      <c r="Y50" s="176">
        <f t="shared" si="1"/>
        <v>0</v>
      </c>
      <c r="Z50" s="206"/>
      <c r="AA50" s="234">
        <f t="shared" si="3"/>
        <v>0</v>
      </c>
      <c r="AB50" s="48"/>
    </row>
    <row r="51" spans="1:28" outlineLevel="1">
      <c r="A51" s="11">
        <f t="shared" si="0"/>
        <v>46</v>
      </c>
      <c r="B51" s="208"/>
      <c r="C51" s="208"/>
      <c r="D51" s="203"/>
      <c r="E51" s="253"/>
      <c r="F51" s="241"/>
      <c r="G51" s="24"/>
      <c r="H51" s="175"/>
      <c r="I51" s="178" t="s">
        <v>707</v>
      </c>
      <c r="J51" s="179" t="s">
        <v>293</v>
      </c>
      <c r="K51" s="180">
        <v>4.88</v>
      </c>
      <c r="L51" s="320"/>
      <c r="M51" s="351"/>
      <c r="N51" s="351"/>
      <c r="O51" s="351"/>
      <c r="P51" s="351"/>
      <c r="Q51" s="351"/>
      <c r="R51" s="351"/>
      <c r="S51" s="351"/>
      <c r="T51" s="351"/>
      <c r="U51" s="351"/>
      <c r="V51" s="351"/>
      <c r="W51" s="351"/>
      <c r="X51" s="352"/>
      <c r="Y51" s="176">
        <f t="shared" si="1"/>
        <v>0</v>
      </c>
      <c r="Z51" s="206"/>
      <c r="AA51" s="234">
        <f t="shared" si="3"/>
        <v>0</v>
      </c>
      <c r="AB51" s="48"/>
    </row>
    <row r="52" spans="1:28" outlineLevel="1">
      <c r="A52" s="11">
        <f t="shared" si="0"/>
        <v>47</v>
      </c>
      <c r="B52" s="208"/>
      <c r="C52" s="208"/>
      <c r="D52" s="203"/>
      <c r="E52" s="253"/>
      <c r="F52" s="241"/>
      <c r="G52" s="24"/>
      <c r="H52" s="175"/>
      <c r="I52" s="178" t="s">
        <v>708</v>
      </c>
      <c r="J52" s="179" t="s">
        <v>293</v>
      </c>
      <c r="K52" s="180">
        <v>0</v>
      </c>
      <c r="L52" s="320"/>
      <c r="M52" s="351"/>
      <c r="N52" s="351"/>
      <c r="O52" s="351"/>
      <c r="P52" s="351"/>
      <c r="Q52" s="351"/>
      <c r="R52" s="351"/>
      <c r="S52" s="351"/>
      <c r="T52" s="351"/>
      <c r="U52" s="351"/>
      <c r="V52" s="351"/>
      <c r="W52" s="351"/>
      <c r="X52" s="352"/>
      <c r="Y52" s="176">
        <f t="shared" si="1"/>
        <v>0</v>
      </c>
      <c r="Z52" s="206"/>
      <c r="AA52" s="234">
        <f t="shared" si="3"/>
        <v>0</v>
      </c>
      <c r="AB52" s="48"/>
    </row>
    <row r="53" spans="1:28" ht="30" outlineLevel="1">
      <c r="A53" s="11">
        <f t="shared" si="0"/>
        <v>48</v>
      </c>
      <c r="B53" s="208"/>
      <c r="C53" s="208"/>
      <c r="D53" s="203"/>
      <c r="E53" s="253"/>
      <c r="F53" s="241"/>
      <c r="G53" s="24"/>
      <c r="H53" s="175"/>
      <c r="I53" s="178" t="s">
        <v>709</v>
      </c>
      <c r="J53" s="179" t="s">
        <v>293</v>
      </c>
      <c r="K53" s="180">
        <v>0</v>
      </c>
      <c r="L53" s="320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2"/>
      <c r="Y53" s="176">
        <f t="shared" si="1"/>
        <v>0</v>
      </c>
      <c r="Z53" s="206"/>
      <c r="AA53" s="234">
        <f t="shared" si="3"/>
        <v>0</v>
      </c>
      <c r="AB53" s="48"/>
    </row>
    <row r="54" spans="1:28" ht="30">
      <c r="A54" s="11">
        <f t="shared" si="0"/>
        <v>49</v>
      </c>
      <c r="B54" s="208" t="s">
        <v>52</v>
      </c>
      <c r="C54" s="208" t="s">
        <v>53</v>
      </c>
      <c r="D54" s="203" t="s">
        <v>294</v>
      </c>
      <c r="E54" s="253">
        <v>8</v>
      </c>
      <c r="F54" s="241" t="s">
        <v>53</v>
      </c>
      <c r="G54" s="24" t="s">
        <v>294</v>
      </c>
      <c r="H54" s="175">
        <v>314</v>
      </c>
      <c r="I54" s="178" t="s">
        <v>696</v>
      </c>
      <c r="J54" s="179" t="s">
        <v>294</v>
      </c>
      <c r="K54" s="180">
        <v>12</v>
      </c>
      <c r="L54" s="320"/>
      <c r="M54" s="351"/>
      <c r="N54" s="351"/>
      <c r="O54" s="351"/>
      <c r="P54" s="351"/>
      <c r="Q54" s="351"/>
      <c r="R54" s="351"/>
      <c r="S54" s="351"/>
      <c r="T54" s="351"/>
      <c r="U54" s="351"/>
      <c r="V54" s="351"/>
      <c r="W54" s="351"/>
      <c r="X54" s="352"/>
      <c r="Y54" s="176">
        <f t="shared" si="1"/>
        <v>0</v>
      </c>
      <c r="Z54" s="206">
        <f t="shared" si="2"/>
        <v>314</v>
      </c>
      <c r="AA54" s="234">
        <f t="shared" si="3"/>
        <v>8</v>
      </c>
      <c r="AB54" s="48"/>
    </row>
    <row r="55" spans="1:28" ht="30" outlineLevel="1">
      <c r="A55" s="11">
        <f t="shared" si="0"/>
        <v>50</v>
      </c>
      <c r="B55" s="208"/>
      <c r="C55" s="208"/>
      <c r="D55" s="203"/>
      <c r="E55" s="253"/>
      <c r="F55" s="241"/>
      <c r="G55" s="24"/>
      <c r="H55" s="175"/>
      <c r="I55" s="178" t="s">
        <v>697</v>
      </c>
      <c r="J55" s="179" t="s">
        <v>294</v>
      </c>
      <c r="K55" s="180">
        <v>60</v>
      </c>
      <c r="L55" s="320"/>
      <c r="M55" s="351"/>
      <c r="N55" s="351"/>
      <c r="O55" s="351"/>
      <c r="P55" s="351"/>
      <c r="Q55" s="351"/>
      <c r="R55" s="351"/>
      <c r="S55" s="351"/>
      <c r="T55" s="351"/>
      <c r="U55" s="351"/>
      <c r="V55" s="351"/>
      <c r="W55" s="351"/>
      <c r="X55" s="352"/>
      <c r="Y55" s="176">
        <f t="shared" si="1"/>
        <v>0</v>
      </c>
      <c r="Z55" s="206">
        <f t="shared" ref="Z55:Z60" si="13">H55-Y55</f>
        <v>0</v>
      </c>
      <c r="AA55" s="234">
        <f t="shared" si="3"/>
        <v>0</v>
      </c>
      <c r="AB55" s="48"/>
    </row>
    <row r="56" spans="1:28" ht="30" outlineLevel="1">
      <c r="A56" s="11">
        <f t="shared" si="0"/>
        <v>51</v>
      </c>
      <c r="B56" s="208"/>
      <c r="C56" s="208"/>
      <c r="D56" s="203"/>
      <c r="E56" s="253"/>
      <c r="F56" s="241"/>
      <c r="G56" s="24"/>
      <c r="H56" s="175"/>
      <c r="I56" s="178" t="s">
        <v>698</v>
      </c>
      <c r="J56" s="179" t="s">
        <v>294</v>
      </c>
      <c r="K56" s="180">
        <v>4</v>
      </c>
      <c r="L56" s="320"/>
      <c r="M56" s="351"/>
      <c r="N56" s="351"/>
      <c r="O56" s="351"/>
      <c r="P56" s="351"/>
      <c r="Q56" s="351"/>
      <c r="R56" s="351"/>
      <c r="S56" s="351"/>
      <c r="T56" s="351"/>
      <c r="U56" s="351"/>
      <c r="V56" s="351"/>
      <c r="W56" s="351"/>
      <c r="X56" s="352"/>
      <c r="Y56" s="176">
        <f t="shared" si="1"/>
        <v>0</v>
      </c>
      <c r="Z56" s="206">
        <f t="shared" si="13"/>
        <v>0</v>
      </c>
      <c r="AA56" s="234">
        <f t="shared" si="3"/>
        <v>0</v>
      </c>
      <c r="AB56" s="48"/>
    </row>
    <row r="57" spans="1:28" ht="45" outlineLevel="1">
      <c r="A57" s="11">
        <f t="shared" si="0"/>
        <v>52</v>
      </c>
      <c r="B57" s="208"/>
      <c r="C57" s="208"/>
      <c r="D57" s="203"/>
      <c r="E57" s="253"/>
      <c r="F57" s="241"/>
      <c r="G57" s="24"/>
      <c r="H57" s="175"/>
      <c r="I57" s="178" t="s">
        <v>699</v>
      </c>
      <c r="J57" s="179" t="s">
        <v>294</v>
      </c>
      <c r="K57" s="180">
        <v>26</v>
      </c>
      <c r="L57" s="320"/>
      <c r="M57" s="351"/>
      <c r="N57" s="351"/>
      <c r="O57" s="351"/>
      <c r="P57" s="351"/>
      <c r="Q57" s="351"/>
      <c r="R57" s="351"/>
      <c r="S57" s="351"/>
      <c r="T57" s="351"/>
      <c r="U57" s="351"/>
      <c r="V57" s="351"/>
      <c r="W57" s="351"/>
      <c r="X57" s="352"/>
      <c r="Y57" s="176">
        <f t="shared" si="1"/>
        <v>0</v>
      </c>
      <c r="Z57" s="206">
        <f t="shared" si="13"/>
        <v>0</v>
      </c>
      <c r="AA57" s="234">
        <f t="shared" si="3"/>
        <v>0</v>
      </c>
      <c r="AB57" s="48"/>
    </row>
    <row r="58" spans="1:28" ht="30" outlineLevel="1">
      <c r="A58" s="11">
        <f t="shared" si="0"/>
        <v>53</v>
      </c>
      <c r="B58" s="208"/>
      <c r="C58" s="208"/>
      <c r="D58" s="203"/>
      <c r="E58" s="253"/>
      <c r="F58" s="241"/>
      <c r="G58" s="24"/>
      <c r="H58" s="175"/>
      <c r="I58" s="178" t="s">
        <v>700</v>
      </c>
      <c r="J58" s="179" t="s">
        <v>294</v>
      </c>
      <c r="K58" s="180">
        <v>40</v>
      </c>
      <c r="L58" s="320"/>
      <c r="M58" s="351"/>
      <c r="N58" s="351"/>
      <c r="O58" s="351"/>
      <c r="P58" s="351"/>
      <c r="Q58" s="351"/>
      <c r="R58" s="351"/>
      <c r="S58" s="351"/>
      <c r="T58" s="351"/>
      <c r="U58" s="351"/>
      <c r="V58" s="351"/>
      <c r="W58" s="351"/>
      <c r="X58" s="352"/>
      <c r="Y58" s="176">
        <f t="shared" si="1"/>
        <v>0</v>
      </c>
      <c r="Z58" s="206">
        <f t="shared" si="13"/>
        <v>0</v>
      </c>
      <c r="AA58" s="234">
        <f t="shared" si="3"/>
        <v>0</v>
      </c>
      <c r="AB58" s="48"/>
    </row>
    <row r="59" spans="1:28" ht="60" outlineLevel="1">
      <c r="A59" s="11">
        <f t="shared" si="0"/>
        <v>54</v>
      </c>
      <c r="B59" s="208"/>
      <c r="C59" s="208"/>
      <c r="D59" s="203"/>
      <c r="E59" s="253"/>
      <c r="F59" s="241"/>
      <c r="G59" s="24"/>
      <c r="H59" s="175"/>
      <c r="I59" s="178" t="s">
        <v>701</v>
      </c>
      <c r="J59" s="179" t="s">
        <v>294</v>
      </c>
      <c r="K59" s="180">
        <v>172</v>
      </c>
      <c r="L59" s="320"/>
      <c r="M59" s="351"/>
      <c r="N59" s="351"/>
      <c r="O59" s="351"/>
      <c r="P59" s="351"/>
      <c r="Q59" s="351"/>
      <c r="R59" s="351"/>
      <c r="S59" s="351"/>
      <c r="T59" s="351"/>
      <c r="U59" s="351"/>
      <c r="V59" s="351"/>
      <c r="W59" s="351"/>
      <c r="X59" s="352"/>
      <c r="Y59" s="176">
        <f t="shared" si="1"/>
        <v>0</v>
      </c>
      <c r="Z59" s="206">
        <f t="shared" si="13"/>
        <v>0</v>
      </c>
      <c r="AA59" s="234">
        <f t="shared" si="3"/>
        <v>0</v>
      </c>
      <c r="AB59" s="48"/>
    </row>
    <row r="60" spans="1:28" outlineLevel="1">
      <c r="A60" s="11">
        <f t="shared" si="0"/>
        <v>55</v>
      </c>
      <c r="B60" s="208" t="s">
        <v>317</v>
      </c>
      <c r="C60" s="208" t="s">
        <v>1008</v>
      </c>
      <c r="D60" s="203" t="s">
        <v>294</v>
      </c>
      <c r="E60" s="253">
        <v>25</v>
      </c>
      <c r="F60" s="241"/>
      <c r="G60" s="24"/>
      <c r="H60" s="175"/>
      <c r="I60" s="176"/>
      <c r="J60" s="176"/>
      <c r="K60" s="177"/>
      <c r="L60" s="320"/>
      <c r="M60" s="351"/>
      <c r="N60" s="351"/>
      <c r="O60" s="351"/>
      <c r="P60" s="351"/>
      <c r="Q60" s="351"/>
      <c r="R60" s="351"/>
      <c r="S60" s="351"/>
      <c r="T60" s="351"/>
      <c r="U60" s="351"/>
      <c r="V60" s="351"/>
      <c r="W60" s="351"/>
      <c r="X60" s="352"/>
      <c r="Y60" s="176">
        <f t="shared" si="1"/>
        <v>0</v>
      </c>
      <c r="Z60" s="206">
        <f t="shared" si="13"/>
        <v>0</v>
      </c>
      <c r="AA60" s="234">
        <f t="shared" si="3"/>
        <v>25</v>
      </c>
      <c r="AB60" s="48"/>
    </row>
    <row r="61" spans="1:28" ht="30">
      <c r="A61" s="11">
        <f t="shared" si="0"/>
        <v>56</v>
      </c>
      <c r="B61" s="208"/>
      <c r="C61" s="208"/>
      <c r="D61" s="203"/>
      <c r="E61" s="253"/>
      <c r="F61" s="243" t="s">
        <v>693</v>
      </c>
      <c r="G61" s="152" t="s">
        <v>289</v>
      </c>
      <c r="H61" s="191">
        <v>14.1</v>
      </c>
      <c r="I61" s="178" t="s">
        <v>694</v>
      </c>
      <c r="J61" s="179" t="s">
        <v>289</v>
      </c>
      <c r="K61" s="180">
        <f>H61</f>
        <v>14.1</v>
      </c>
      <c r="L61" s="320"/>
      <c r="M61" s="351"/>
      <c r="N61" s="351"/>
      <c r="O61" s="351"/>
      <c r="P61" s="351"/>
      <c r="Q61" s="351"/>
      <c r="R61" s="351"/>
      <c r="S61" s="351"/>
      <c r="T61" s="351"/>
      <c r="U61" s="351"/>
      <c r="V61" s="351"/>
      <c r="W61" s="351"/>
      <c r="X61" s="352"/>
      <c r="Y61" s="176">
        <f t="shared" si="1"/>
        <v>0</v>
      </c>
      <c r="Z61" s="206">
        <f t="shared" ref="Z61" si="14">H61-Y61</f>
        <v>14.1</v>
      </c>
      <c r="AA61" s="234">
        <f t="shared" si="3"/>
        <v>0</v>
      </c>
      <c r="AB61" s="48"/>
    </row>
    <row r="62" spans="1:28" ht="30">
      <c r="A62" s="11">
        <f t="shared" si="0"/>
        <v>57</v>
      </c>
      <c r="B62" s="208"/>
      <c r="C62" s="208"/>
      <c r="D62" s="203"/>
      <c r="E62" s="253"/>
      <c r="F62" s="243" t="s">
        <v>695</v>
      </c>
      <c r="G62" s="152" t="s">
        <v>294</v>
      </c>
      <c r="H62" s="191">
        <v>94</v>
      </c>
      <c r="I62" s="176"/>
      <c r="J62" s="176"/>
      <c r="K62" s="177"/>
      <c r="L62" s="320"/>
      <c r="M62" s="351"/>
      <c r="N62" s="351"/>
      <c r="O62" s="351"/>
      <c r="P62" s="351"/>
      <c r="Q62" s="351"/>
      <c r="R62" s="351"/>
      <c r="S62" s="351"/>
      <c r="T62" s="351"/>
      <c r="U62" s="351"/>
      <c r="V62" s="351"/>
      <c r="W62" s="351"/>
      <c r="X62" s="352"/>
      <c r="Y62" s="176">
        <f t="shared" si="1"/>
        <v>0</v>
      </c>
      <c r="Z62" s="219">
        <f t="shared" si="2"/>
        <v>94</v>
      </c>
      <c r="AA62" s="234">
        <f t="shared" si="3"/>
        <v>0</v>
      </c>
      <c r="AB62" s="48"/>
    </row>
    <row r="63" spans="1:28" s="65" customFormat="1" ht="15.75">
      <c r="A63" s="63">
        <f t="shared" si="0"/>
        <v>58</v>
      </c>
      <c r="B63" s="258"/>
      <c r="C63" s="259" t="s">
        <v>57</v>
      </c>
      <c r="D63" s="260"/>
      <c r="E63" s="261"/>
      <c r="F63" s="242" t="s">
        <v>57</v>
      </c>
      <c r="G63" s="64"/>
      <c r="H63" s="122"/>
      <c r="I63" s="137"/>
      <c r="J63" s="137"/>
      <c r="K63" s="169"/>
      <c r="L63" s="126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127"/>
      <c r="Y63" s="137"/>
      <c r="Z63" s="212"/>
      <c r="AA63" s="137"/>
      <c r="AB63" s="228"/>
    </row>
    <row r="64" spans="1:28" ht="75">
      <c r="A64" s="11">
        <f t="shared" si="0"/>
        <v>59</v>
      </c>
      <c r="B64" s="208"/>
      <c r="C64" s="208"/>
      <c r="D64" s="203"/>
      <c r="E64" s="253"/>
      <c r="F64" s="243" t="s">
        <v>711</v>
      </c>
      <c r="G64" s="152" t="s">
        <v>289</v>
      </c>
      <c r="H64" s="191">
        <v>2267.8000000000002</v>
      </c>
      <c r="I64" s="178"/>
      <c r="J64" s="179"/>
      <c r="K64" s="180"/>
      <c r="L64" s="353"/>
      <c r="M64" s="330"/>
      <c r="N64" s="330">
        <v>300</v>
      </c>
      <c r="O64" s="330">
        <v>180</v>
      </c>
      <c r="P64" s="330">
        <v>50</v>
      </c>
      <c r="Q64" s="330">
        <v>60</v>
      </c>
      <c r="R64" s="330"/>
      <c r="S64" s="330">
        <f>120+7.2*20*6.4</f>
        <v>1041.5999999999999</v>
      </c>
      <c r="T64" s="330"/>
      <c r="U64" s="330"/>
      <c r="V64" s="330"/>
      <c r="W64" s="330"/>
      <c r="X64" s="331"/>
      <c r="Y64" s="176">
        <f t="shared" si="1"/>
        <v>1631.6</v>
      </c>
      <c r="Z64" s="206">
        <f>H64-Y64</f>
        <v>636.20000000000027</v>
      </c>
      <c r="AA64" s="234">
        <f t="shared" ref="AA64:AA127" si="15">E64-Y64</f>
        <v>-1631.6</v>
      </c>
      <c r="AB64" s="48" t="s">
        <v>1083</v>
      </c>
    </row>
    <row r="65" spans="1:28" ht="30">
      <c r="A65" s="11">
        <f t="shared" si="0"/>
        <v>60</v>
      </c>
      <c r="B65" s="208"/>
      <c r="C65" s="208"/>
      <c r="D65" s="203"/>
      <c r="E65" s="253"/>
      <c r="F65" s="243" t="s">
        <v>710</v>
      </c>
      <c r="G65" s="152" t="s">
        <v>289</v>
      </c>
      <c r="H65" s="191">
        <f>32.1+1.8+4.8</f>
        <v>38.699999999999996</v>
      </c>
      <c r="I65" s="178" t="s">
        <v>505</v>
      </c>
      <c r="J65" s="179" t="s">
        <v>289</v>
      </c>
      <c r="K65" s="180">
        <f>H65*1.1</f>
        <v>42.57</v>
      </c>
      <c r="L65" s="353"/>
      <c r="M65" s="330"/>
      <c r="N65" s="330">
        <v>30</v>
      </c>
      <c r="O65" s="330"/>
      <c r="P65" s="330"/>
      <c r="Q65" s="330"/>
      <c r="R65" s="330"/>
      <c r="S65" s="330"/>
      <c r="T65" s="330"/>
      <c r="U65" s="330"/>
      <c r="V65" s="330"/>
      <c r="W65" s="330"/>
      <c r="X65" s="331"/>
      <c r="Y65" s="176">
        <f t="shared" si="1"/>
        <v>30</v>
      </c>
      <c r="Z65" s="206">
        <f t="shared" ref="Z65:Z68" si="16">H65-Y65</f>
        <v>8.6999999999999957</v>
      </c>
      <c r="AA65" s="234">
        <f t="shared" si="15"/>
        <v>-30</v>
      </c>
      <c r="AB65" s="48"/>
    </row>
    <row r="66" spans="1:28" ht="30">
      <c r="A66" s="11">
        <f t="shared" si="0"/>
        <v>61</v>
      </c>
      <c r="B66" s="208"/>
      <c r="C66" s="208"/>
      <c r="D66" s="203"/>
      <c r="E66" s="253"/>
      <c r="F66" s="243" t="s">
        <v>712</v>
      </c>
      <c r="G66" s="152" t="s">
        <v>289</v>
      </c>
      <c r="H66" s="191">
        <v>2087.6</v>
      </c>
      <c r="I66" s="178" t="s">
        <v>505</v>
      </c>
      <c r="J66" s="179" t="s">
        <v>289</v>
      </c>
      <c r="K66" s="180">
        <f>H66*1.1</f>
        <v>2296.36</v>
      </c>
      <c r="L66" s="320"/>
      <c r="M66" s="351"/>
      <c r="N66" s="351"/>
      <c r="O66" s="351"/>
      <c r="P66" s="351"/>
      <c r="Q66" s="351"/>
      <c r="R66" s="351"/>
      <c r="S66" s="351"/>
      <c r="T66" s="351"/>
      <c r="U66" s="351"/>
      <c r="V66" s="351"/>
      <c r="W66" s="351"/>
      <c r="X66" s="352"/>
      <c r="Y66" s="176">
        <f t="shared" si="1"/>
        <v>0</v>
      </c>
      <c r="Z66" s="219">
        <f t="shared" si="16"/>
        <v>2087.6</v>
      </c>
      <c r="AA66" s="234">
        <f t="shared" si="15"/>
        <v>0</v>
      </c>
      <c r="AB66" s="48"/>
    </row>
    <row r="67" spans="1:28" ht="30">
      <c r="A67" s="11">
        <f t="shared" si="0"/>
        <v>62</v>
      </c>
      <c r="B67" s="208"/>
      <c r="C67" s="208"/>
      <c r="D67" s="203"/>
      <c r="E67" s="253"/>
      <c r="F67" s="243" t="s">
        <v>713</v>
      </c>
      <c r="G67" s="152" t="s">
        <v>430</v>
      </c>
      <c r="H67" s="191">
        <f>11*50</f>
        <v>550</v>
      </c>
      <c r="I67" s="178" t="s">
        <v>714</v>
      </c>
      <c r="J67" s="179" t="s">
        <v>482</v>
      </c>
      <c r="K67" s="180">
        <v>50</v>
      </c>
      <c r="L67" s="320"/>
      <c r="M67" s="351"/>
      <c r="N67" s="351"/>
      <c r="O67" s="351"/>
      <c r="P67" s="351"/>
      <c r="Q67" s="351"/>
      <c r="R67" s="351"/>
      <c r="S67" s="351">
        <v>550</v>
      </c>
      <c r="T67" s="351"/>
      <c r="U67" s="351"/>
      <c r="V67" s="351"/>
      <c r="W67" s="351"/>
      <c r="X67" s="352"/>
      <c r="Y67" s="176">
        <f t="shared" si="1"/>
        <v>550</v>
      </c>
      <c r="Z67" s="219">
        <f t="shared" si="16"/>
        <v>0</v>
      </c>
      <c r="AA67" s="234">
        <f t="shared" si="15"/>
        <v>-550</v>
      </c>
      <c r="AB67" s="48" t="s">
        <v>1084</v>
      </c>
    </row>
    <row r="68" spans="1:28">
      <c r="A68" s="11">
        <f t="shared" si="0"/>
        <v>63</v>
      </c>
      <c r="B68" s="208"/>
      <c r="C68" s="208"/>
      <c r="D68" s="203"/>
      <c r="E68" s="253"/>
      <c r="F68" s="243" t="s">
        <v>746</v>
      </c>
      <c r="G68" s="152" t="s">
        <v>430</v>
      </c>
      <c r="H68" s="191">
        <v>48</v>
      </c>
      <c r="I68" s="178"/>
      <c r="J68" s="179"/>
      <c r="K68" s="180"/>
      <c r="L68" s="320"/>
      <c r="M68" s="351"/>
      <c r="N68" s="351"/>
      <c r="O68" s="351"/>
      <c r="P68" s="351"/>
      <c r="Q68" s="351"/>
      <c r="R68" s="351"/>
      <c r="S68" s="351"/>
      <c r="T68" s="351"/>
      <c r="U68" s="351"/>
      <c r="V68" s="351"/>
      <c r="W68" s="351"/>
      <c r="X68" s="352"/>
      <c r="Y68" s="176">
        <f t="shared" si="1"/>
        <v>0</v>
      </c>
      <c r="Z68" s="219">
        <f t="shared" si="16"/>
        <v>48</v>
      </c>
      <c r="AA68" s="234">
        <f t="shared" si="15"/>
        <v>0</v>
      </c>
      <c r="AB68" s="48"/>
    </row>
    <row r="69" spans="1:28" ht="30">
      <c r="A69" s="11">
        <f t="shared" si="0"/>
        <v>64</v>
      </c>
      <c r="B69" s="208"/>
      <c r="C69" s="208"/>
      <c r="D69" s="203"/>
      <c r="E69" s="253"/>
      <c r="F69" s="243" t="s">
        <v>715</v>
      </c>
      <c r="G69" s="152" t="s">
        <v>294</v>
      </c>
      <c r="H69" s="191">
        <v>50</v>
      </c>
      <c r="I69" s="178"/>
      <c r="J69" s="179"/>
      <c r="K69" s="180"/>
      <c r="L69" s="320"/>
      <c r="M69" s="351"/>
      <c r="N69" s="351"/>
      <c r="O69" s="351"/>
      <c r="P69" s="351"/>
      <c r="Q69" s="351"/>
      <c r="R69" s="351"/>
      <c r="S69" s="351"/>
      <c r="T69" s="351"/>
      <c r="U69" s="351"/>
      <c r="V69" s="351"/>
      <c r="W69" s="351"/>
      <c r="X69" s="352"/>
      <c r="Y69" s="176">
        <f t="shared" si="1"/>
        <v>0</v>
      </c>
      <c r="Z69" s="219"/>
      <c r="AA69" s="234">
        <f t="shared" si="15"/>
        <v>0</v>
      </c>
      <c r="AB69" s="48"/>
    </row>
    <row r="70" spans="1:28" ht="30">
      <c r="A70" s="11">
        <f t="shared" si="0"/>
        <v>65</v>
      </c>
      <c r="B70" s="208" t="s">
        <v>318</v>
      </c>
      <c r="C70" s="208" t="s">
        <v>1009</v>
      </c>
      <c r="D70" s="203" t="s">
        <v>291</v>
      </c>
      <c r="E70" s="253">
        <v>80</v>
      </c>
      <c r="F70" s="241" t="s">
        <v>717</v>
      </c>
      <c r="G70" s="24" t="s">
        <v>291</v>
      </c>
      <c r="H70" s="175">
        <v>80</v>
      </c>
      <c r="I70" s="178" t="s">
        <v>718</v>
      </c>
      <c r="J70" s="179" t="s">
        <v>482</v>
      </c>
      <c r="K70" s="358">
        <v>15</v>
      </c>
      <c r="L70" s="320"/>
      <c r="M70" s="351"/>
      <c r="N70" s="351"/>
      <c r="O70" s="351"/>
      <c r="P70" s="351"/>
      <c r="Q70" s="351"/>
      <c r="R70" s="351"/>
      <c r="S70" s="351"/>
      <c r="T70" s="351"/>
      <c r="U70" s="351"/>
      <c r="V70" s="351"/>
      <c r="W70" s="351"/>
      <c r="X70" s="352"/>
      <c r="Y70" s="176">
        <f t="shared" si="1"/>
        <v>0</v>
      </c>
      <c r="Z70" s="219">
        <f t="shared" ref="Z70:Z116" si="17">H70-Y70</f>
        <v>80</v>
      </c>
      <c r="AA70" s="234">
        <f t="shared" si="15"/>
        <v>80</v>
      </c>
      <c r="AB70" s="48"/>
    </row>
    <row r="71" spans="1:28" ht="30">
      <c r="A71" s="11">
        <f t="shared" si="0"/>
        <v>66</v>
      </c>
      <c r="B71" s="208" t="s">
        <v>67</v>
      </c>
      <c r="C71" s="208" t="s">
        <v>68</v>
      </c>
      <c r="D71" s="203" t="s">
        <v>294</v>
      </c>
      <c r="E71" s="253">
        <v>4</v>
      </c>
      <c r="F71" s="241" t="s">
        <v>68</v>
      </c>
      <c r="G71" s="24" t="s">
        <v>294</v>
      </c>
      <c r="H71" s="175">
        <v>4</v>
      </c>
      <c r="I71" s="178" t="s">
        <v>719</v>
      </c>
      <c r="J71" s="179" t="s">
        <v>482</v>
      </c>
      <c r="K71" s="358">
        <v>1</v>
      </c>
      <c r="L71" s="320"/>
      <c r="M71" s="351"/>
      <c r="N71" s="351"/>
      <c r="O71" s="351"/>
      <c r="P71" s="351"/>
      <c r="Q71" s="351"/>
      <c r="R71" s="351"/>
      <c r="S71" s="351"/>
      <c r="T71" s="351"/>
      <c r="U71" s="351"/>
      <c r="V71" s="351"/>
      <c r="W71" s="351"/>
      <c r="X71" s="352"/>
      <c r="Y71" s="176">
        <f t="shared" si="1"/>
        <v>0</v>
      </c>
      <c r="Z71" s="219">
        <f t="shared" si="17"/>
        <v>4</v>
      </c>
      <c r="AA71" s="234">
        <f t="shared" si="15"/>
        <v>4</v>
      </c>
      <c r="AB71" s="48"/>
    </row>
    <row r="72" spans="1:28" ht="30" outlineLevel="1">
      <c r="A72" s="11">
        <f t="shared" ref="A72:A135" si="18">A71+1</f>
        <v>67</v>
      </c>
      <c r="B72" s="208"/>
      <c r="C72" s="208"/>
      <c r="D72" s="203"/>
      <c r="E72" s="253"/>
      <c r="F72" s="241"/>
      <c r="G72" s="24"/>
      <c r="H72" s="175"/>
      <c r="I72" s="178" t="s">
        <v>721</v>
      </c>
      <c r="J72" s="179" t="s">
        <v>482</v>
      </c>
      <c r="K72" s="358">
        <v>1</v>
      </c>
      <c r="L72" s="320"/>
      <c r="M72" s="351"/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2"/>
      <c r="Y72" s="176">
        <f t="shared" si="1"/>
        <v>0</v>
      </c>
      <c r="Z72" s="219"/>
      <c r="AA72" s="234">
        <f t="shared" si="15"/>
        <v>0</v>
      </c>
      <c r="AB72" s="48"/>
    </row>
    <row r="73" spans="1:28" ht="45" outlineLevel="1">
      <c r="A73" s="11">
        <f t="shared" si="18"/>
        <v>68</v>
      </c>
      <c r="B73" s="208"/>
      <c r="C73" s="208"/>
      <c r="D73" s="203"/>
      <c r="E73" s="253"/>
      <c r="F73" s="241"/>
      <c r="G73" s="24"/>
      <c r="H73" s="175"/>
      <c r="I73" s="178" t="s">
        <v>722</v>
      </c>
      <c r="J73" s="179" t="s">
        <v>482</v>
      </c>
      <c r="K73" s="358">
        <v>1</v>
      </c>
      <c r="L73" s="320"/>
      <c r="M73" s="351"/>
      <c r="N73" s="351"/>
      <c r="O73" s="351"/>
      <c r="P73" s="351"/>
      <c r="Q73" s="351"/>
      <c r="R73" s="351"/>
      <c r="S73" s="351"/>
      <c r="T73" s="351"/>
      <c r="U73" s="351"/>
      <c r="V73" s="351"/>
      <c r="W73" s="351"/>
      <c r="X73" s="352"/>
      <c r="Y73" s="176">
        <f t="shared" si="1"/>
        <v>0</v>
      </c>
      <c r="Z73" s="219"/>
      <c r="AA73" s="234">
        <f t="shared" si="15"/>
        <v>0</v>
      </c>
      <c r="AB73" s="48"/>
    </row>
    <row r="74" spans="1:28" ht="30" outlineLevel="1">
      <c r="A74" s="11">
        <f t="shared" si="18"/>
        <v>69</v>
      </c>
      <c r="B74" s="208"/>
      <c r="C74" s="208"/>
      <c r="D74" s="203"/>
      <c r="E74" s="253"/>
      <c r="F74" s="241"/>
      <c r="G74" s="24"/>
      <c r="H74" s="175"/>
      <c r="I74" s="178" t="s">
        <v>725</v>
      </c>
      <c r="J74" s="179" t="s">
        <v>482</v>
      </c>
      <c r="K74" s="358">
        <v>31</v>
      </c>
      <c r="L74" s="320"/>
      <c r="M74" s="351"/>
      <c r="N74" s="351"/>
      <c r="O74" s="351"/>
      <c r="P74" s="351"/>
      <c r="Q74" s="351"/>
      <c r="R74" s="351"/>
      <c r="S74" s="351"/>
      <c r="T74" s="351"/>
      <c r="U74" s="351"/>
      <c r="V74" s="351"/>
      <c r="W74" s="351"/>
      <c r="X74" s="352"/>
      <c r="Y74" s="176">
        <f t="shared" si="1"/>
        <v>0</v>
      </c>
      <c r="Z74" s="219"/>
      <c r="AA74" s="234">
        <f t="shared" si="15"/>
        <v>0</v>
      </c>
      <c r="AB74" s="48"/>
    </row>
    <row r="75" spans="1:28" outlineLevel="1">
      <c r="A75" s="11">
        <f t="shared" si="18"/>
        <v>70</v>
      </c>
      <c r="B75" s="208"/>
      <c r="C75" s="208"/>
      <c r="D75" s="203"/>
      <c r="E75" s="253"/>
      <c r="F75" s="241"/>
      <c r="G75" s="24"/>
      <c r="H75" s="175"/>
      <c r="I75" s="178" t="s">
        <v>726</v>
      </c>
      <c r="J75" s="179" t="s">
        <v>482</v>
      </c>
      <c r="K75" s="358">
        <v>124</v>
      </c>
      <c r="L75" s="320"/>
      <c r="M75" s="351"/>
      <c r="N75" s="351"/>
      <c r="O75" s="351"/>
      <c r="P75" s="351"/>
      <c r="Q75" s="351"/>
      <c r="R75" s="351"/>
      <c r="S75" s="351"/>
      <c r="T75" s="351"/>
      <c r="U75" s="351"/>
      <c r="V75" s="351"/>
      <c r="W75" s="351"/>
      <c r="X75" s="352"/>
      <c r="Y75" s="176">
        <f t="shared" si="1"/>
        <v>0</v>
      </c>
      <c r="Z75" s="219"/>
      <c r="AA75" s="234">
        <f t="shared" si="15"/>
        <v>0</v>
      </c>
      <c r="AB75" s="48"/>
    </row>
    <row r="76" spans="1:28" outlineLevel="1">
      <c r="A76" s="11">
        <f t="shared" si="18"/>
        <v>71</v>
      </c>
      <c r="B76" s="208"/>
      <c r="C76" s="208"/>
      <c r="D76" s="203"/>
      <c r="E76" s="253"/>
      <c r="F76" s="241"/>
      <c r="G76" s="24"/>
      <c r="H76" s="175"/>
      <c r="I76" s="178" t="s">
        <v>727</v>
      </c>
      <c r="J76" s="179" t="s">
        <v>482</v>
      </c>
      <c r="K76" s="358">
        <v>14</v>
      </c>
      <c r="L76" s="320"/>
      <c r="M76" s="351"/>
      <c r="N76" s="351"/>
      <c r="O76" s="351"/>
      <c r="P76" s="351"/>
      <c r="Q76" s="351"/>
      <c r="R76" s="351"/>
      <c r="S76" s="351"/>
      <c r="T76" s="351"/>
      <c r="U76" s="351"/>
      <c r="V76" s="351"/>
      <c r="W76" s="351"/>
      <c r="X76" s="352"/>
      <c r="Y76" s="176">
        <f t="shared" si="1"/>
        <v>0</v>
      </c>
      <c r="Z76" s="219"/>
      <c r="AA76" s="234">
        <f t="shared" si="15"/>
        <v>0</v>
      </c>
      <c r="AB76" s="48"/>
    </row>
    <row r="77" spans="1:28" ht="30" outlineLevel="1">
      <c r="A77" s="11">
        <f t="shared" si="18"/>
        <v>72</v>
      </c>
      <c r="B77" s="208"/>
      <c r="C77" s="208"/>
      <c r="D77" s="203"/>
      <c r="E77" s="253"/>
      <c r="F77" s="241"/>
      <c r="G77" s="24"/>
      <c r="H77" s="175"/>
      <c r="I77" s="178" t="s">
        <v>728</v>
      </c>
      <c r="J77" s="179" t="s">
        <v>482</v>
      </c>
      <c r="K77" s="358">
        <v>2</v>
      </c>
      <c r="L77" s="320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2"/>
      <c r="Y77" s="176">
        <f t="shared" si="1"/>
        <v>0</v>
      </c>
      <c r="Z77" s="219"/>
      <c r="AA77" s="234">
        <f t="shared" si="15"/>
        <v>0</v>
      </c>
      <c r="AB77" s="48"/>
    </row>
    <row r="78" spans="1:28" ht="30">
      <c r="A78" s="11">
        <f t="shared" si="18"/>
        <v>73</v>
      </c>
      <c r="B78" s="208" t="s">
        <v>319</v>
      </c>
      <c r="C78" s="208" t="s">
        <v>320</v>
      </c>
      <c r="D78" s="203" t="s">
        <v>294</v>
      </c>
      <c r="E78" s="253">
        <v>1</v>
      </c>
      <c r="F78" s="241" t="s">
        <v>320</v>
      </c>
      <c r="G78" s="24" t="s">
        <v>294</v>
      </c>
      <c r="H78" s="175">
        <v>1</v>
      </c>
      <c r="I78" s="178" t="s">
        <v>720</v>
      </c>
      <c r="J78" s="179" t="s">
        <v>482</v>
      </c>
      <c r="K78" s="358">
        <v>1</v>
      </c>
      <c r="L78" s="320"/>
      <c r="M78" s="351"/>
      <c r="N78" s="351">
        <v>1</v>
      </c>
      <c r="O78" s="351"/>
      <c r="P78" s="351"/>
      <c r="Q78" s="351"/>
      <c r="R78" s="351"/>
      <c r="S78" s="351"/>
      <c r="T78" s="351"/>
      <c r="U78" s="351"/>
      <c r="V78" s="351"/>
      <c r="W78" s="351"/>
      <c r="X78" s="352"/>
      <c r="Y78" s="176">
        <f t="shared" si="1"/>
        <v>1</v>
      </c>
      <c r="Z78" s="219">
        <f t="shared" si="17"/>
        <v>0</v>
      </c>
      <c r="AA78" s="234">
        <f t="shared" si="15"/>
        <v>0</v>
      </c>
      <c r="AB78" s="48"/>
    </row>
    <row r="79" spans="1:28" ht="30" outlineLevel="1">
      <c r="A79" s="11">
        <f t="shared" si="18"/>
        <v>74</v>
      </c>
      <c r="B79" s="208"/>
      <c r="C79" s="208"/>
      <c r="D79" s="203"/>
      <c r="E79" s="253"/>
      <c r="F79" s="241"/>
      <c r="G79" s="24"/>
      <c r="H79" s="175"/>
      <c r="I79" s="178" t="s">
        <v>723</v>
      </c>
      <c r="J79" s="179" t="s">
        <v>482</v>
      </c>
      <c r="K79" s="358">
        <v>1</v>
      </c>
      <c r="L79" s="320"/>
      <c r="M79" s="351"/>
      <c r="N79" s="351"/>
      <c r="O79" s="351"/>
      <c r="P79" s="351"/>
      <c r="Q79" s="351"/>
      <c r="R79" s="351"/>
      <c r="S79" s="351"/>
      <c r="T79" s="351"/>
      <c r="U79" s="351"/>
      <c r="V79" s="351"/>
      <c r="W79" s="351"/>
      <c r="X79" s="352"/>
      <c r="Y79" s="176">
        <f t="shared" si="1"/>
        <v>0</v>
      </c>
      <c r="Z79" s="219"/>
      <c r="AA79" s="234">
        <f t="shared" si="15"/>
        <v>0</v>
      </c>
      <c r="AB79" s="48"/>
    </row>
    <row r="80" spans="1:28" ht="30" outlineLevel="1">
      <c r="A80" s="11">
        <f t="shared" si="18"/>
        <v>75</v>
      </c>
      <c r="B80" s="208"/>
      <c r="C80" s="208"/>
      <c r="D80" s="203"/>
      <c r="E80" s="253"/>
      <c r="F80" s="241"/>
      <c r="G80" s="24"/>
      <c r="H80" s="175"/>
      <c r="I80" s="178" t="s">
        <v>724</v>
      </c>
      <c r="J80" s="179" t="s">
        <v>482</v>
      </c>
      <c r="K80" s="358">
        <v>1</v>
      </c>
      <c r="L80" s="320"/>
      <c r="M80" s="351"/>
      <c r="N80" s="351"/>
      <c r="O80" s="351"/>
      <c r="P80" s="351"/>
      <c r="Q80" s="351"/>
      <c r="R80" s="351"/>
      <c r="S80" s="351"/>
      <c r="T80" s="351"/>
      <c r="U80" s="351"/>
      <c r="V80" s="351"/>
      <c r="W80" s="351"/>
      <c r="X80" s="352"/>
      <c r="Y80" s="176">
        <f t="shared" si="1"/>
        <v>0</v>
      </c>
      <c r="Z80" s="219"/>
      <c r="AA80" s="234">
        <f t="shared" si="15"/>
        <v>0</v>
      </c>
      <c r="AB80" s="48"/>
    </row>
    <row r="81" spans="1:28" ht="30">
      <c r="A81" s="11">
        <f t="shared" si="18"/>
        <v>76</v>
      </c>
      <c r="B81" s="208" t="s">
        <v>321</v>
      </c>
      <c r="C81" s="208" t="s">
        <v>322</v>
      </c>
      <c r="D81" s="203" t="s">
        <v>294</v>
      </c>
      <c r="E81" s="253">
        <v>1</v>
      </c>
      <c r="F81" s="241" t="s">
        <v>322</v>
      </c>
      <c r="G81" s="24" t="s">
        <v>294</v>
      </c>
      <c r="H81" s="175">
        <v>1</v>
      </c>
      <c r="I81" s="178" t="s">
        <v>769</v>
      </c>
      <c r="J81" s="179" t="s">
        <v>482</v>
      </c>
      <c r="K81" s="180">
        <v>1</v>
      </c>
      <c r="L81" s="320"/>
      <c r="M81" s="351"/>
      <c r="N81" s="351"/>
      <c r="O81" s="351"/>
      <c r="P81" s="351"/>
      <c r="Q81" s="351"/>
      <c r="R81" s="351"/>
      <c r="S81" s="351"/>
      <c r="T81" s="351"/>
      <c r="U81" s="351"/>
      <c r="V81" s="351"/>
      <c r="W81" s="351"/>
      <c r="X81" s="352"/>
      <c r="Y81" s="176">
        <f t="shared" si="1"/>
        <v>0</v>
      </c>
      <c r="Z81" s="219">
        <f t="shared" si="17"/>
        <v>1</v>
      </c>
      <c r="AA81" s="234">
        <f t="shared" si="15"/>
        <v>1</v>
      </c>
      <c r="AB81" s="48"/>
    </row>
    <row r="82" spans="1:28" ht="30">
      <c r="A82" s="11">
        <f t="shared" si="18"/>
        <v>77</v>
      </c>
      <c r="B82" s="208" t="s">
        <v>323</v>
      </c>
      <c r="C82" s="208" t="s">
        <v>324</v>
      </c>
      <c r="D82" s="203" t="s">
        <v>294</v>
      </c>
      <c r="E82" s="253">
        <v>6</v>
      </c>
      <c r="F82" s="241" t="s">
        <v>324</v>
      </c>
      <c r="G82" s="24" t="s">
        <v>294</v>
      </c>
      <c r="H82" s="175">
        <v>6</v>
      </c>
      <c r="I82" s="178"/>
      <c r="J82" s="179"/>
      <c r="K82" s="180"/>
      <c r="L82" s="320"/>
      <c r="M82" s="351"/>
      <c r="N82" s="351"/>
      <c r="O82" s="351"/>
      <c r="P82" s="351"/>
      <c r="Q82" s="351"/>
      <c r="R82" s="351"/>
      <c r="S82" s="351"/>
      <c r="T82" s="351"/>
      <c r="U82" s="351"/>
      <c r="V82" s="351"/>
      <c r="W82" s="351"/>
      <c r="X82" s="352"/>
      <c r="Y82" s="176">
        <f t="shared" si="1"/>
        <v>0</v>
      </c>
      <c r="Z82" s="219">
        <f t="shared" si="17"/>
        <v>6</v>
      </c>
      <c r="AA82" s="234">
        <f t="shared" si="15"/>
        <v>6</v>
      </c>
      <c r="AB82" s="48"/>
    </row>
    <row r="83" spans="1:28" ht="45">
      <c r="A83" s="11">
        <f t="shared" si="18"/>
        <v>78</v>
      </c>
      <c r="B83" s="208"/>
      <c r="C83" s="208"/>
      <c r="D83" s="203"/>
      <c r="E83" s="253"/>
      <c r="F83" s="243" t="s">
        <v>766</v>
      </c>
      <c r="G83" s="152" t="s">
        <v>430</v>
      </c>
      <c r="H83" s="191">
        <f>380+67.2</f>
        <v>447.2</v>
      </c>
      <c r="I83" s="178" t="s">
        <v>762</v>
      </c>
      <c r="J83" s="179" t="s">
        <v>291</v>
      </c>
      <c r="K83" s="180">
        <v>343.7</v>
      </c>
      <c r="L83" s="353"/>
      <c r="M83" s="330"/>
      <c r="N83" s="330"/>
      <c r="O83" s="330">
        <v>140</v>
      </c>
      <c r="P83" s="330">
        <v>50</v>
      </c>
      <c r="Q83" s="330">
        <v>60</v>
      </c>
      <c r="R83" s="330">
        <f>60+67.2</f>
        <v>127.2</v>
      </c>
      <c r="S83" s="330">
        <v>70</v>
      </c>
      <c r="T83" s="330"/>
      <c r="U83" s="330"/>
      <c r="V83" s="330"/>
      <c r="W83" s="330"/>
      <c r="X83" s="331"/>
      <c r="Y83" s="176">
        <f t="shared" si="1"/>
        <v>447.2</v>
      </c>
      <c r="Z83" s="206">
        <f t="shared" si="17"/>
        <v>0</v>
      </c>
      <c r="AA83" s="234">
        <f t="shared" si="15"/>
        <v>-447.2</v>
      </c>
      <c r="AB83" s="48"/>
    </row>
    <row r="84" spans="1:28" ht="45" outlineLevel="1">
      <c r="A84" s="11">
        <f t="shared" si="18"/>
        <v>79</v>
      </c>
      <c r="B84" s="208"/>
      <c r="C84" s="208"/>
      <c r="D84" s="203"/>
      <c r="E84" s="253"/>
      <c r="F84" s="243"/>
      <c r="G84" s="152"/>
      <c r="H84" s="191"/>
      <c r="I84" s="178" t="s">
        <v>763</v>
      </c>
      <c r="J84" s="179" t="s">
        <v>291</v>
      </c>
      <c r="K84" s="180">
        <v>60.9</v>
      </c>
      <c r="L84" s="353"/>
      <c r="M84" s="330"/>
      <c r="N84" s="330"/>
      <c r="O84" s="330"/>
      <c r="P84" s="330"/>
      <c r="Q84" s="330"/>
      <c r="R84" s="330"/>
      <c r="S84" s="330"/>
      <c r="T84" s="330"/>
      <c r="U84" s="330"/>
      <c r="V84" s="330"/>
      <c r="W84" s="330"/>
      <c r="X84" s="331"/>
      <c r="Y84" s="176">
        <f t="shared" si="1"/>
        <v>0</v>
      </c>
      <c r="Z84" s="206"/>
      <c r="AA84" s="234">
        <f t="shared" si="15"/>
        <v>0</v>
      </c>
      <c r="AB84" s="48"/>
    </row>
    <row r="85" spans="1:28" ht="45" outlineLevel="1">
      <c r="A85" s="11">
        <f t="shared" si="18"/>
        <v>80</v>
      </c>
      <c r="B85" s="208"/>
      <c r="C85" s="208"/>
      <c r="D85" s="203"/>
      <c r="E85" s="253"/>
      <c r="F85" s="243"/>
      <c r="G85" s="152"/>
      <c r="H85" s="191"/>
      <c r="I85" s="178" t="s">
        <v>764</v>
      </c>
      <c r="J85" s="179" t="s">
        <v>291</v>
      </c>
      <c r="K85" s="180">
        <v>207.4</v>
      </c>
      <c r="L85" s="353"/>
      <c r="M85" s="330"/>
      <c r="N85" s="330"/>
      <c r="O85" s="330"/>
      <c r="P85" s="330"/>
      <c r="Q85" s="330"/>
      <c r="R85" s="330"/>
      <c r="S85" s="330"/>
      <c r="T85" s="330"/>
      <c r="U85" s="330"/>
      <c r="V85" s="330"/>
      <c r="W85" s="330"/>
      <c r="X85" s="331"/>
      <c r="Y85" s="176">
        <f t="shared" si="1"/>
        <v>0</v>
      </c>
      <c r="Z85" s="206"/>
      <c r="AA85" s="234">
        <f t="shared" si="15"/>
        <v>0</v>
      </c>
      <c r="AB85" s="48"/>
    </row>
    <row r="86" spans="1:28" ht="45" outlineLevel="1">
      <c r="A86" s="11">
        <f t="shared" si="18"/>
        <v>81</v>
      </c>
      <c r="B86" s="208"/>
      <c r="C86" s="208"/>
      <c r="D86" s="203"/>
      <c r="E86" s="253"/>
      <c r="F86" s="243"/>
      <c r="G86" s="152"/>
      <c r="H86" s="191"/>
      <c r="I86" s="178" t="s">
        <v>765</v>
      </c>
      <c r="J86" s="179" t="s">
        <v>291</v>
      </c>
      <c r="K86" s="180">
        <v>2.6</v>
      </c>
      <c r="L86" s="353"/>
      <c r="M86" s="330"/>
      <c r="N86" s="330"/>
      <c r="O86" s="330"/>
      <c r="P86" s="330"/>
      <c r="Q86" s="330"/>
      <c r="R86" s="330"/>
      <c r="S86" s="330"/>
      <c r="T86" s="330"/>
      <c r="U86" s="330"/>
      <c r="V86" s="330"/>
      <c r="W86" s="330"/>
      <c r="X86" s="331"/>
      <c r="Y86" s="176">
        <f t="shared" si="1"/>
        <v>0</v>
      </c>
      <c r="Z86" s="206"/>
      <c r="AA86" s="234">
        <f t="shared" si="15"/>
        <v>0</v>
      </c>
      <c r="AB86" s="48"/>
    </row>
    <row r="87" spans="1:28" outlineLevel="1">
      <c r="A87" s="11">
        <f t="shared" si="18"/>
        <v>82</v>
      </c>
      <c r="B87" s="208"/>
      <c r="C87" s="208"/>
      <c r="D87" s="203"/>
      <c r="E87" s="253"/>
      <c r="F87" s="243"/>
      <c r="G87" s="152"/>
      <c r="H87" s="191"/>
      <c r="I87" s="178" t="s">
        <v>767</v>
      </c>
      <c r="J87" s="179" t="s">
        <v>291</v>
      </c>
      <c r="K87" s="180">
        <v>13.8</v>
      </c>
      <c r="L87" s="353"/>
      <c r="M87" s="330"/>
      <c r="N87" s="330"/>
      <c r="O87" s="330"/>
      <c r="P87" s="330"/>
      <c r="Q87" s="330"/>
      <c r="R87" s="330"/>
      <c r="S87" s="330"/>
      <c r="T87" s="330"/>
      <c r="U87" s="330"/>
      <c r="V87" s="330"/>
      <c r="W87" s="330"/>
      <c r="X87" s="331"/>
      <c r="Y87" s="176">
        <f t="shared" si="1"/>
        <v>0</v>
      </c>
      <c r="Z87" s="206"/>
      <c r="AA87" s="234">
        <f t="shared" si="15"/>
        <v>0</v>
      </c>
      <c r="AB87" s="48"/>
    </row>
    <row r="88" spans="1:28" outlineLevel="1">
      <c r="A88" s="11">
        <f t="shared" si="18"/>
        <v>83</v>
      </c>
      <c r="B88" s="208"/>
      <c r="C88" s="208"/>
      <c r="D88" s="203"/>
      <c r="E88" s="253"/>
      <c r="F88" s="243"/>
      <c r="G88" s="152"/>
      <c r="H88" s="191"/>
      <c r="I88" s="178" t="s">
        <v>768</v>
      </c>
      <c r="J88" s="179" t="s">
        <v>291</v>
      </c>
      <c r="K88" s="180">
        <v>70</v>
      </c>
      <c r="L88" s="353"/>
      <c r="M88" s="330"/>
      <c r="N88" s="330"/>
      <c r="O88" s="330"/>
      <c r="P88" s="330"/>
      <c r="Q88" s="330"/>
      <c r="R88" s="330"/>
      <c r="S88" s="330"/>
      <c r="T88" s="330"/>
      <c r="U88" s="330"/>
      <c r="V88" s="330"/>
      <c r="W88" s="330"/>
      <c r="X88" s="331"/>
      <c r="Y88" s="176">
        <f t="shared" si="1"/>
        <v>0</v>
      </c>
      <c r="Z88" s="206"/>
      <c r="AA88" s="234">
        <f t="shared" si="15"/>
        <v>0</v>
      </c>
      <c r="AB88" s="48"/>
    </row>
    <row r="89" spans="1:28">
      <c r="A89" s="11">
        <f t="shared" si="18"/>
        <v>84</v>
      </c>
      <c r="B89" s="208"/>
      <c r="C89" s="208"/>
      <c r="D89" s="203"/>
      <c r="E89" s="253"/>
      <c r="F89" s="243" t="s">
        <v>736</v>
      </c>
      <c r="G89" s="152" t="s">
        <v>294</v>
      </c>
      <c r="H89" s="191">
        <v>20</v>
      </c>
      <c r="I89" s="178"/>
      <c r="J89" s="179" t="s">
        <v>482</v>
      </c>
      <c r="K89" s="180">
        <v>20</v>
      </c>
      <c r="L89" s="353"/>
      <c r="M89" s="330"/>
      <c r="N89" s="330"/>
      <c r="O89" s="330">
        <v>4</v>
      </c>
      <c r="P89" s="330">
        <v>2</v>
      </c>
      <c r="Q89" s="330"/>
      <c r="R89" s="330"/>
      <c r="S89" s="330"/>
      <c r="T89" s="330"/>
      <c r="U89" s="330"/>
      <c r="V89" s="330"/>
      <c r="W89" s="330"/>
      <c r="X89" s="331"/>
      <c r="Y89" s="176">
        <f t="shared" si="1"/>
        <v>6</v>
      </c>
      <c r="Z89" s="206">
        <f t="shared" si="17"/>
        <v>14</v>
      </c>
      <c r="AA89" s="234">
        <f t="shared" si="15"/>
        <v>-6</v>
      </c>
      <c r="AB89" s="48"/>
    </row>
    <row r="90" spans="1:28">
      <c r="A90" s="11">
        <f t="shared" si="18"/>
        <v>85</v>
      </c>
      <c r="B90" s="208"/>
      <c r="C90" s="208"/>
      <c r="D90" s="203"/>
      <c r="E90" s="253"/>
      <c r="F90" s="243" t="s">
        <v>737</v>
      </c>
      <c r="G90" s="152"/>
      <c r="H90" s="191"/>
      <c r="I90" s="178" t="s">
        <v>738</v>
      </c>
      <c r="J90" s="179" t="s">
        <v>482</v>
      </c>
      <c r="K90" s="180">
        <v>19</v>
      </c>
      <c r="L90" s="353"/>
      <c r="M90" s="330"/>
      <c r="N90" s="330"/>
      <c r="O90" s="330"/>
      <c r="P90" s="330"/>
      <c r="Q90" s="330"/>
      <c r="R90" s="330"/>
      <c r="S90" s="330"/>
      <c r="T90" s="330"/>
      <c r="U90" s="330"/>
      <c r="V90" s="330"/>
      <c r="W90" s="330"/>
      <c r="X90" s="331"/>
      <c r="Y90" s="176">
        <f t="shared" si="1"/>
        <v>0</v>
      </c>
      <c r="Z90" s="206"/>
      <c r="AA90" s="234">
        <f t="shared" si="15"/>
        <v>0</v>
      </c>
      <c r="AB90" s="48"/>
    </row>
    <row r="91" spans="1:28" outlineLevel="1">
      <c r="A91" s="11">
        <f t="shared" si="18"/>
        <v>86</v>
      </c>
      <c r="B91" s="208"/>
      <c r="C91" s="208"/>
      <c r="D91" s="203"/>
      <c r="E91" s="253"/>
      <c r="F91" s="243"/>
      <c r="G91" s="152"/>
      <c r="H91" s="191"/>
      <c r="I91" s="178" t="s">
        <v>739</v>
      </c>
      <c r="J91" s="179" t="s">
        <v>482</v>
      </c>
      <c r="K91" s="180">
        <v>1</v>
      </c>
      <c r="L91" s="353"/>
      <c r="M91" s="330"/>
      <c r="N91" s="330"/>
      <c r="O91" s="330"/>
      <c r="P91" s="330"/>
      <c r="Q91" s="330"/>
      <c r="R91" s="330"/>
      <c r="S91" s="330"/>
      <c r="T91" s="330"/>
      <c r="U91" s="330"/>
      <c r="V91" s="330"/>
      <c r="W91" s="330"/>
      <c r="X91" s="331"/>
      <c r="Y91" s="176">
        <f t="shared" si="1"/>
        <v>0</v>
      </c>
      <c r="Z91" s="206"/>
      <c r="AA91" s="234">
        <f t="shared" si="15"/>
        <v>0</v>
      </c>
      <c r="AB91" s="48"/>
    </row>
    <row r="92" spans="1:28" outlineLevel="1">
      <c r="A92" s="11">
        <f t="shared" si="18"/>
        <v>87</v>
      </c>
      <c r="B92" s="208"/>
      <c r="C92" s="208"/>
      <c r="D92" s="203"/>
      <c r="E92" s="253"/>
      <c r="F92" s="243"/>
      <c r="G92" s="152"/>
      <c r="H92" s="191"/>
      <c r="I92" s="178" t="s">
        <v>740</v>
      </c>
      <c r="J92" s="179" t="s">
        <v>482</v>
      </c>
      <c r="K92" s="180">
        <v>21</v>
      </c>
      <c r="L92" s="353"/>
      <c r="M92" s="330"/>
      <c r="N92" s="330"/>
      <c r="O92" s="330"/>
      <c r="P92" s="330"/>
      <c r="Q92" s="330"/>
      <c r="R92" s="330"/>
      <c r="S92" s="330"/>
      <c r="T92" s="330"/>
      <c r="U92" s="330"/>
      <c r="V92" s="330"/>
      <c r="W92" s="330"/>
      <c r="X92" s="331"/>
      <c r="Y92" s="176">
        <f t="shared" si="1"/>
        <v>0</v>
      </c>
      <c r="Z92" s="206"/>
      <c r="AA92" s="234">
        <f t="shared" si="15"/>
        <v>0</v>
      </c>
      <c r="AB92" s="48"/>
    </row>
    <row r="93" spans="1:28" outlineLevel="1">
      <c r="A93" s="11">
        <f t="shared" si="18"/>
        <v>88</v>
      </c>
      <c r="B93" s="208"/>
      <c r="C93" s="208"/>
      <c r="D93" s="203"/>
      <c r="E93" s="253"/>
      <c r="F93" s="243"/>
      <c r="G93" s="152"/>
      <c r="H93" s="191"/>
      <c r="I93" s="178" t="s">
        <v>733</v>
      </c>
      <c r="J93" s="179" t="s">
        <v>289</v>
      </c>
      <c r="K93" s="180">
        <v>3.2</v>
      </c>
      <c r="L93" s="353"/>
      <c r="M93" s="330"/>
      <c r="N93" s="330"/>
      <c r="O93" s="330"/>
      <c r="P93" s="330"/>
      <c r="Q93" s="330"/>
      <c r="R93" s="330"/>
      <c r="S93" s="330"/>
      <c r="T93" s="330"/>
      <c r="U93" s="330"/>
      <c r="V93" s="330"/>
      <c r="W93" s="330"/>
      <c r="X93" s="331"/>
      <c r="Y93" s="176">
        <f t="shared" si="1"/>
        <v>0</v>
      </c>
      <c r="Z93" s="206"/>
      <c r="AA93" s="234">
        <f t="shared" si="15"/>
        <v>0</v>
      </c>
      <c r="AB93" s="48"/>
    </row>
    <row r="94" spans="1:28">
      <c r="A94" s="11">
        <f t="shared" si="18"/>
        <v>89</v>
      </c>
      <c r="B94" s="208"/>
      <c r="C94" s="208"/>
      <c r="D94" s="203"/>
      <c r="E94" s="253"/>
      <c r="F94" s="243" t="s">
        <v>741</v>
      </c>
      <c r="G94" s="152" t="s">
        <v>482</v>
      </c>
      <c r="H94" s="191">
        <f>K94+K95+K96+K97</f>
        <v>21</v>
      </c>
      <c r="I94" s="178" t="s">
        <v>742</v>
      </c>
      <c r="J94" s="179" t="s">
        <v>482</v>
      </c>
      <c r="K94" s="180">
        <v>1</v>
      </c>
      <c r="L94" s="353"/>
      <c r="M94" s="330"/>
      <c r="N94" s="330"/>
      <c r="O94" s="330"/>
      <c r="P94" s="330"/>
      <c r="Q94" s="330"/>
      <c r="R94" s="330"/>
      <c r="S94" s="330"/>
      <c r="T94" s="330"/>
      <c r="U94" s="330"/>
      <c r="V94" s="330"/>
      <c r="W94" s="330"/>
      <c r="X94" s="331"/>
      <c r="Y94" s="176">
        <f t="shared" si="1"/>
        <v>0</v>
      </c>
      <c r="Z94" s="206"/>
      <c r="AA94" s="234">
        <f t="shared" si="15"/>
        <v>0</v>
      </c>
      <c r="AB94" s="48"/>
    </row>
    <row r="95" spans="1:28" outlineLevel="1">
      <c r="A95" s="11">
        <f t="shared" si="18"/>
        <v>90</v>
      </c>
      <c r="B95" s="208"/>
      <c r="C95" s="208"/>
      <c r="D95" s="203"/>
      <c r="E95" s="253"/>
      <c r="F95" s="243"/>
      <c r="G95" s="152"/>
      <c r="H95" s="191"/>
      <c r="I95" s="178" t="s">
        <v>743</v>
      </c>
      <c r="J95" s="179" t="s">
        <v>482</v>
      </c>
      <c r="K95" s="180">
        <v>5</v>
      </c>
      <c r="L95" s="353"/>
      <c r="M95" s="330"/>
      <c r="N95" s="330"/>
      <c r="O95" s="330"/>
      <c r="P95" s="330"/>
      <c r="Q95" s="330"/>
      <c r="R95" s="330"/>
      <c r="S95" s="330"/>
      <c r="T95" s="330"/>
      <c r="U95" s="330"/>
      <c r="V95" s="330"/>
      <c r="W95" s="330"/>
      <c r="X95" s="331"/>
      <c r="Y95" s="176">
        <f t="shared" si="1"/>
        <v>0</v>
      </c>
      <c r="Z95" s="206"/>
      <c r="AA95" s="234">
        <f t="shared" si="15"/>
        <v>0</v>
      </c>
      <c r="AB95" s="48"/>
    </row>
    <row r="96" spans="1:28" outlineLevel="1">
      <c r="A96" s="11">
        <f t="shared" si="18"/>
        <v>91</v>
      </c>
      <c r="B96" s="208"/>
      <c r="C96" s="208"/>
      <c r="D96" s="203"/>
      <c r="E96" s="253"/>
      <c r="F96" s="243"/>
      <c r="G96" s="152"/>
      <c r="H96" s="191"/>
      <c r="I96" s="178" t="s">
        <v>744</v>
      </c>
      <c r="J96" s="179" t="s">
        <v>482</v>
      </c>
      <c r="K96" s="180">
        <v>4</v>
      </c>
      <c r="L96" s="353"/>
      <c r="M96" s="330"/>
      <c r="N96" s="330"/>
      <c r="O96" s="330"/>
      <c r="P96" s="330"/>
      <c r="Q96" s="330"/>
      <c r="R96" s="330"/>
      <c r="S96" s="330"/>
      <c r="T96" s="330"/>
      <c r="U96" s="330"/>
      <c r="V96" s="330"/>
      <c r="W96" s="330"/>
      <c r="X96" s="331"/>
      <c r="Y96" s="176">
        <f t="shared" si="1"/>
        <v>0</v>
      </c>
      <c r="Z96" s="206"/>
      <c r="AA96" s="234">
        <f t="shared" si="15"/>
        <v>0</v>
      </c>
      <c r="AB96" s="48"/>
    </row>
    <row r="97" spans="1:28" outlineLevel="1">
      <c r="A97" s="11">
        <f t="shared" si="18"/>
        <v>92</v>
      </c>
      <c r="B97" s="208"/>
      <c r="C97" s="208"/>
      <c r="D97" s="203"/>
      <c r="E97" s="253"/>
      <c r="F97" s="243"/>
      <c r="G97" s="152"/>
      <c r="H97" s="191"/>
      <c r="I97" s="178" t="s">
        <v>745</v>
      </c>
      <c r="J97" s="179" t="s">
        <v>482</v>
      </c>
      <c r="K97" s="180">
        <v>11</v>
      </c>
      <c r="L97" s="353"/>
      <c r="M97" s="330"/>
      <c r="N97" s="330"/>
      <c r="O97" s="330"/>
      <c r="P97" s="330"/>
      <c r="Q97" s="330"/>
      <c r="R97" s="330"/>
      <c r="S97" s="330"/>
      <c r="T97" s="330"/>
      <c r="U97" s="330"/>
      <c r="V97" s="330"/>
      <c r="W97" s="330"/>
      <c r="X97" s="331"/>
      <c r="Y97" s="176">
        <f t="shared" si="1"/>
        <v>0</v>
      </c>
      <c r="Z97" s="206"/>
      <c r="AA97" s="234">
        <f t="shared" si="15"/>
        <v>0</v>
      </c>
      <c r="AB97" s="48"/>
    </row>
    <row r="98" spans="1:28" outlineLevel="1">
      <c r="A98" s="11">
        <f t="shared" si="18"/>
        <v>93</v>
      </c>
      <c r="B98" s="208"/>
      <c r="C98" s="208"/>
      <c r="D98" s="203"/>
      <c r="E98" s="253"/>
      <c r="F98" s="243"/>
      <c r="G98" s="152"/>
      <c r="H98" s="191"/>
      <c r="I98" s="178"/>
      <c r="J98" s="179"/>
      <c r="K98" s="180"/>
      <c r="L98" s="353"/>
      <c r="M98" s="330"/>
      <c r="N98" s="330"/>
      <c r="O98" s="330"/>
      <c r="P98" s="330"/>
      <c r="Q98" s="330"/>
      <c r="R98" s="330"/>
      <c r="S98" s="330"/>
      <c r="T98" s="330"/>
      <c r="U98" s="330"/>
      <c r="V98" s="330"/>
      <c r="W98" s="330"/>
      <c r="X98" s="331"/>
      <c r="Y98" s="176">
        <f t="shared" si="1"/>
        <v>0</v>
      </c>
      <c r="Z98" s="206"/>
      <c r="AA98" s="234">
        <f t="shared" si="15"/>
        <v>0</v>
      </c>
      <c r="AB98" s="48"/>
    </row>
    <row r="99" spans="1:28" ht="30">
      <c r="A99" s="11">
        <f t="shared" si="18"/>
        <v>94</v>
      </c>
      <c r="B99" s="208"/>
      <c r="C99" s="208"/>
      <c r="D99" s="203"/>
      <c r="E99" s="253"/>
      <c r="F99" s="243" t="s">
        <v>735</v>
      </c>
      <c r="G99" s="152" t="s">
        <v>294</v>
      </c>
      <c r="H99" s="191">
        <v>16</v>
      </c>
      <c r="I99" s="178" t="s">
        <v>730</v>
      </c>
      <c r="J99" s="179" t="s">
        <v>482</v>
      </c>
      <c r="K99" s="180">
        <v>16</v>
      </c>
      <c r="L99" s="353"/>
      <c r="M99" s="330"/>
      <c r="N99" s="330"/>
      <c r="O99" s="330">
        <v>2</v>
      </c>
      <c r="P99" s="330">
        <v>2</v>
      </c>
      <c r="Q99" s="330"/>
      <c r="R99" s="330"/>
      <c r="S99" s="330"/>
      <c r="T99" s="330"/>
      <c r="U99" s="330"/>
      <c r="V99" s="330"/>
      <c r="W99" s="330"/>
      <c r="X99" s="331"/>
      <c r="Y99" s="176">
        <f t="shared" si="1"/>
        <v>4</v>
      </c>
      <c r="Z99" s="206">
        <f t="shared" si="17"/>
        <v>12</v>
      </c>
      <c r="AA99" s="234">
        <f t="shared" si="15"/>
        <v>-4</v>
      </c>
      <c r="AB99" s="48"/>
    </row>
    <row r="100" spans="1:28" outlineLevel="1">
      <c r="A100" s="11">
        <f t="shared" si="18"/>
        <v>95</v>
      </c>
      <c r="B100" s="208"/>
      <c r="C100" s="208"/>
      <c r="D100" s="203"/>
      <c r="E100" s="253"/>
      <c r="F100" s="243"/>
      <c r="G100" s="152"/>
      <c r="H100" s="191"/>
      <c r="I100" s="178" t="s">
        <v>731</v>
      </c>
      <c r="J100" s="179" t="s">
        <v>482</v>
      </c>
      <c r="K100" s="180">
        <v>16</v>
      </c>
      <c r="L100" s="353"/>
      <c r="M100" s="330"/>
      <c r="N100" s="330"/>
      <c r="O100" s="330"/>
      <c r="P100" s="330"/>
      <c r="Q100" s="330"/>
      <c r="R100" s="330"/>
      <c r="S100" s="330"/>
      <c r="T100" s="330"/>
      <c r="U100" s="330"/>
      <c r="V100" s="330"/>
      <c r="W100" s="330"/>
      <c r="X100" s="331"/>
      <c r="Y100" s="176">
        <f t="shared" si="1"/>
        <v>0</v>
      </c>
      <c r="Z100" s="206"/>
      <c r="AA100" s="234">
        <f t="shared" si="15"/>
        <v>0</v>
      </c>
      <c r="AB100" s="48"/>
    </row>
    <row r="101" spans="1:28" outlineLevel="1">
      <c r="A101" s="11">
        <f t="shared" si="18"/>
        <v>96</v>
      </c>
      <c r="B101" s="208"/>
      <c r="C101" s="208"/>
      <c r="D101" s="203"/>
      <c r="E101" s="253"/>
      <c r="F101" s="243"/>
      <c r="G101" s="152"/>
      <c r="H101" s="191"/>
      <c r="I101" s="178" t="s">
        <v>732</v>
      </c>
      <c r="J101" s="179" t="s">
        <v>289</v>
      </c>
      <c r="K101" s="180">
        <v>1.8</v>
      </c>
      <c r="L101" s="353"/>
      <c r="M101" s="330"/>
      <c r="N101" s="330"/>
      <c r="O101" s="330"/>
      <c r="P101" s="330"/>
      <c r="Q101" s="330"/>
      <c r="R101" s="330"/>
      <c r="S101" s="330"/>
      <c r="T101" s="330"/>
      <c r="U101" s="330"/>
      <c r="V101" s="330"/>
      <c r="W101" s="330"/>
      <c r="X101" s="331"/>
      <c r="Y101" s="176">
        <f t="shared" si="1"/>
        <v>0</v>
      </c>
      <c r="Z101" s="206"/>
      <c r="AA101" s="234">
        <f t="shared" si="15"/>
        <v>0</v>
      </c>
      <c r="AB101" s="48"/>
    </row>
    <row r="102" spans="1:28" outlineLevel="1">
      <c r="A102" s="11">
        <f t="shared" si="18"/>
        <v>97</v>
      </c>
      <c r="B102" s="208"/>
      <c r="C102" s="208"/>
      <c r="D102" s="203"/>
      <c r="E102" s="253"/>
      <c r="F102" s="243"/>
      <c r="G102" s="152"/>
      <c r="H102" s="191"/>
      <c r="I102" s="178" t="s">
        <v>733</v>
      </c>
      <c r="J102" s="179" t="s">
        <v>289</v>
      </c>
      <c r="K102" s="180">
        <v>1.1000000000000001</v>
      </c>
      <c r="L102" s="353"/>
      <c r="M102" s="330"/>
      <c r="N102" s="330"/>
      <c r="O102" s="330"/>
      <c r="P102" s="330"/>
      <c r="Q102" s="330"/>
      <c r="R102" s="330"/>
      <c r="S102" s="330"/>
      <c r="T102" s="330"/>
      <c r="U102" s="330"/>
      <c r="V102" s="330"/>
      <c r="W102" s="330"/>
      <c r="X102" s="331"/>
      <c r="Y102" s="176">
        <f t="shared" si="1"/>
        <v>0</v>
      </c>
      <c r="Z102" s="206"/>
      <c r="AA102" s="234">
        <f t="shared" si="15"/>
        <v>0</v>
      </c>
      <c r="AB102" s="48"/>
    </row>
    <row r="103" spans="1:28">
      <c r="A103" s="11">
        <f t="shared" si="18"/>
        <v>98</v>
      </c>
      <c r="B103" s="208"/>
      <c r="C103" s="208"/>
      <c r="D103" s="203"/>
      <c r="E103" s="253"/>
      <c r="F103" s="243" t="s">
        <v>760</v>
      </c>
      <c r="G103" s="152" t="s">
        <v>291</v>
      </c>
      <c r="H103" s="191">
        <v>0</v>
      </c>
      <c r="I103" s="178"/>
      <c r="J103" s="179"/>
      <c r="K103" s="180"/>
      <c r="L103" s="353"/>
      <c r="M103" s="330"/>
      <c r="N103" s="330"/>
      <c r="O103" s="330">
        <v>15.5</v>
      </c>
      <c r="P103" s="330"/>
      <c r="Q103" s="330"/>
      <c r="R103" s="330"/>
      <c r="S103" s="330"/>
      <c r="T103" s="330"/>
      <c r="U103" s="330"/>
      <c r="V103" s="330"/>
      <c r="W103" s="330"/>
      <c r="X103" s="331"/>
      <c r="Y103" s="176">
        <f t="shared" si="1"/>
        <v>15.5</v>
      </c>
      <c r="Z103" s="206">
        <f t="shared" si="17"/>
        <v>-15.5</v>
      </c>
      <c r="AA103" s="234">
        <f t="shared" si="15"/>
        <v>-15.5</v>
      </c>
      <c r="AB103" s="48"/>
    </row>
    <row r="104" spans="1:28" ht="45">
      <c r="A104" s="11">
        <f t="shared" si="18"/>
        <v>99</v>
      </c>
      <c r="B104" s="208"/>
      <c r="C104" s="208"/>
      <c r="D104" s="203"/>
      <c r="E104" s="253"/>
      <c r="F104" s="243" t="s">
        <v>431</v>
      </c>
      <c r="G104" s="152" t="s">
        <v>291</v>
      </c>
      <c r="H104" s="191">
        <v>60.5</v>
      </c>
      <c r="I104" s="178" t="s">
        <v>749</v>
      </c>
      <c r="J104" s="179" t="s">
        <v>291</v>
      </c>
      <c r="K104" s="180">
        <v>60.5</v>
      </c>
      <c r="L104" s="353"/>
      <c r="M104" s="330"/>
      <c r="N104" s="330"/>
      <c r="O104" s="330">
        <v>10</v>
      </c>
      <c r="P104" s="330"/>
      <c r="Q104" s="330"/>
      <c r="R104" s="330"/>
      <c r="S104" s="330"/>
      <c r="T104" s="330"/>
      <c r="U104" s="330"/>
      <c r="V104" s="330"/>
      <c r="W104" s="330"/>
      <c r="X104" s="331"/>
      <c r="Y104" s="176">
        <f t="shared" si="1"/>
        <v>10</v>
      </c>
      <c r="Z104" s="206">
        <f t="shared" si="17"/>
        <v>50.5</v>
      </c>
      <c r="AA104" s="234">
        <f t="shared" si="15"/>
        <v>-10</v>
      </c>
      <c r="AB104" s="71" t="s">
        <v>750</v>
      </c>
    </row>
    <row r="105" spans="1:28" ht="30">
      <c r="A105" s="11">
        <f t="shared" si="18"/>
        <v>100</v>
      </c>
      <c r="B105" s="208"/>
      <c r="C105" s="208"/>
      <c r="D105" s="203"/>
      <c r="E105" s="253"/>
      <c r="F105" s="243" t="s">
        <v>751</v>
      </c>
      <c r="G105" s="152" t="s">
        <v>294</v>
      </c>
      <c r="H105" s="191">
        <f>K105+K106+K107+K108+K109+K110+K111+K112</f>
        <v>128</v>
      </c>
      <c r="I105" s="178" t="s">
        <v>752</v>
      </c>
      <c r="J105" s="179" t="s">
        <v>482</v>
      </c>
      <c r="K105" s="180">
        <v>24</v>
      </c>
      <c r="L105" s="353"/>
      <c r="M105" s="330"/>
      <c r="N105" s="330"/>
      <c r="O105" s="330"/>
      <c r="P105" s="330"/>
      <c r="Q105" s="330"/>
      <c r="R105" s="330"/>
      <c r="S105" s="330"/>
      <c r="T105" s="330"/>
      <c r="U105" s="330"/>
      <c r="V105" s="330"/>
      <c r="W105" s="330"/>
      <c r="X105" s="331"/>
      <c r="Y105" s="176">
        <f t="shared" si="1"/>
        <v>0</v>
      </c>
      <c r="Z105" s="206"/>
      <c r="AA105" s="234">
        <f t="shared" si="15"/>
        <v>0</v>
      </c>
      <c r="AB105" s="71"/>
    </row>
    <row r="106" spans="1:28" outlineLevel="1">
      <c r="A106" s="11">
        <f t="shared" si="18"/>
        <v>101</v>
      </c>
      <c r="B106" s="208"/>
      <c r="C106" s="208"/>
      <c r="D106" s="203"/>
      <c r="E106" s="253"/>
      <c r="F106" s="243"/>
      <c r="G106" s="152"/>
      <c r="H106" s="191"/>
      <c r="I106" s="178" t="s">
        <v>753</v>
      </c>
      <c r="J106" s="179" t="s">
        <v>482</v>
      </c>
      <c r="K106" s="180">
        <v>20</v>
      </c>
      <c r="L106" s="353"/>
      <c r="M106" s="330"/>
      <c r="N106" s="330"/>
      <c r="O106" s="330"/>
      <c r="P106" s="330"/>
      <c r="Q106" s="330"/>
      <c r="R106" s="330"/>
      <c r="S106" s="330"/>
      <c r="T106" s="330"/>
      <c r="U106" s="330"/>
      <c r="V106" s="330"/>
      <c r="W106" s="330"/>
      <c r="X106" s="331"/>
      <c r="Y106" s="176">
        <f t="shared" si="1"/>
        <v>0</v>
      </c>
      <c r="Z106" s="206"/>
      <c r="AA106" s="234">
        <f t="shared" si="15"/>
        <v>0</v>
      </c>
      <c r="AB106" s="71"/>
    </row>
    <row r="107" spans="1:28" outlineLevel="1">
      <c r="A107" s="11">
        <f t="shared" si="18"/>
        <v>102</v>
      </c>
      <c r="B107" s="208"/>
      <c r="C107" s="208"/>
      <c r="D107" s="203"/>
      <c r="E107" s="253"/>
      <c r="F107" s="243"/>
      <c r="G107" s="152"/>
      <c r="H107" s="191"/>
      <c r="I107" s="178" t="s">
        <v>754</v>
      </c>
      <c r="J107" s="179" t="s">
        <v>482</v>
      </c>
      <c r="K107" s="180">
        <v>19</v>
      </c>
      <c r="L107" s="353"/>
      <c r="M107" s="330"/>
      <c r="N107" s="330"/>
      <c r="O107" s="330"/>
      <c r="P107" s="330"/>
      <c r="Q107" s="330"/>
      <c r="R107" s="330"/>
      <c r="S107" s="330"/>
      <c r="T107" s="330"/>
      <c r="U107" s="330"/>
      <c r="V107" s="330"/>
      <c r="W107" s="330"/>
      <c r="X107" s="331"/>
      <c r="Y107" s="176">
        <f t="shared" si="1"/>
        <v>0</v>
      </c>
      <c r="Z107" s="206"/>
      <c r="AA107" s="234">
        <f t="shared" si="15"/>
        <v>0</v>
      </c>
      <c r="AB107" s="71"/>
    </row>
    <row r="108" spans="1:28" outlineLevel="1">
      <c r="A108" s="11">
        <f t="shared" si="18"/>
        <v>103</v>
      </c>
      <c r="B108" s="208"/>
      <c r="C108" s="208"/>
      <c r="D108" s="203"/>
      <c r="E108" s="253"/>
      <c r="F108" s="243"/>
      <c r="G108" s="152"/>
      <c r="H108" s="191"/>
      <c r="I108" s="178" t="s">
        <v>755</v>
      </c>
      <c r="J108" s="179" t="s">
        <v>482</v>
      </c>
      <c r="K108" s="180">
        <v>1</v>
      </c>
      <c r="L108" s="353"/>
      <c r="M108" s="330"/>
      <c r="N108" s="330"/>
      <c r="O108" s="330"/>
      <c r="P108" s="330"/>
      <c r="Q108" s="330"/>
      <c r="R108" s="330"/>
      <c r="S108" s="330"/>
      <c r="T108" s="330"/>
      <c r="U108" s="330"/>
      <c r="V108" s="330"/>
      <c r="W108" s="330"/>
      <c r="X108" s="331"/>
      <c r="Y108" s="176">
        <f t="shared" si="1"/>
        <v>0</v>
      </c>
      <c r="Z108" s="206"/>
      <c r="AA108" s="234">
        <f t="shared" si="15"/>
        <v>0</v>
      </c>
      <c r="AB108" s="71"/>
    </row>
    <row r="109" spans="1:28" outlineLevel="1">
      <c r="A109" s="11">
        <f t="shared" si="18"/>
        <v>104</v>
      </c>
      <c r="B109" s="208"/>
      <c r="C109" s="208"/>
      <c r="D109" s="203"/>
      <c r="E109" s="253"/>
      <c r="F109" s="243"/>
      <c r="G109" s="152"/>
      <c r="H109" s="191"/>
      <c r="I109" s="178" t="s">
        <v>756</v>
      </c>
      <c r="J109" s="179" t="s">
        <v>482</v>
      </c>
      <c r="K109" s="180">
        <v>24</v>
      </c>
      <c r="L109" s="353"/>
      <c r="M109" s="330"/>
      <c r="N109" s="330"/>
      <c r="O109" s="330"/>
      <c r="P109" s="330"/>
      <c r="Q109" s="330"/>
      <c r="R109" s="330"/>
      <c r="S109" s="330"/>
      <c r="T109" s="330"/>
      <c r="U109" s="330"/>
      <c r="V109" s="330"/>
      <c r="W109" s="330"/>
      <c r="X109" s="331"/>
      <c r="Y109" s="176">
        <f t="shared" si="1"/>
        <v>0</v>
      </c>
      <c r="Z109" s="206"/>
      <c r="AA109" s="234">
        <f t="shared" si="15"/>
        <v>0</v>
      </c>
      <c r="AB109" s="71"/>
    </row>
    <row r="110" spans="1:28" outlineLevel="1">
      <c r="A110" s="11">
        <f t="shared" si="18"/>
        <v>105</v>
      </c>
      <c r="B110" s="208"/>
      <c r="C110" s="208"/>
      <c r="D110" s="203"/>
      <c r="E110" s="253"/>
      <c r="F110" s="243"/>
      <c r="G110" s="152"/>
      <c r="H110" s="191"/>
      <c r="I110" s="178" t="s">
        <v>757</v>
      </c>
      <c r="J110" s="179" t="s">
        <v>482</v>
      </c>
      <c r="K110" s="180">
        <v>20</v>
      </c>
      <c r="L110" s="353"/>
      <c r="M110" s="330"/>
      <c r="N110" s="330"/>
      <c r="O110" s="330"/>
      <c r="P110" s="330"/>
      <c r="Q110" s="330"/>
      <c r="R110" s="330"/>
      <c r="S110" s="330"/>
      <c r="T110" s="330"/>
      <c r="U110" s="330"/>
      <c r="V110" s="330"/>
      <c r="W110" s="330"/>
      <c r="X110" s="331"/>
      <c r="Y110" s="176">
        <f t="shared" si="1"/>
        <v>0</v>
      </c>
      <c r="Z110" s="206"/>
      <c r="AA110" s="234">
        <f t="shared" si="15"/>
        <v>0</v>
      </c>
      <c r="AB110" s="71"/>
    </row>
    <row r="111" spans="1:28" outlineLevel="1">
      <c r="A111" s="11">
        <f t="shared" si="18"/>
        <v>106</v>
      </c>
      <c r="B111" s="208"/>
      <c r="C111" s="208"/>
      <c r="D111" s="203"/>
      <c r="E111" s="253"/>
      <c r="F111" s="243"/>
      <c r="G111" s="152"/>
      <c r="H111" s="191"/>
      <c r="I111" s="178" t="s">
        <v>758</v>
      </c>
      <c r="J111" s="179" t="s">
        <v>482</v>
      </c>
      <c r="K111" s="180">
        <v>19</v>
      </c>
      <c r="L111" s="353"/>
      <c r="M111" s="330"/>
      <c r="N111" s="330"/>
      <c r="O111" s="330"/>
      <c r="P111" s="330"/>
      <c r="Q111" s="330"/>
      <c r="R111" s="330"/>
      <c r="S111" s="330"/>
      <c r="T111" s="330"/>
      <c r="U111" s="330"/>
      <c r="V111" s="330"/>
      <c r="W111" s="330"/>
      <c r="X111" s="331"/>
      <c r="Y111" s="176">
        <f t="shared" si="1"/>
        <v>0</v>
      </c>
      <c r="Z111" s="206"/>
      <c r="AA111" s="234">
        <f t="shared" si="15"/>
        <v>0</v>
      </c>
      <c r="AB111" s="71"/>
    </row>
    <row r="112" spans="1:28" outlineLevel="1">
      <c r="A112" s="11">
        <f t="shared" si="18"/>
        <v>107</v>
      </c>
      <c r="B112" s="208"/>
      <c r="C112" s="208"/>
      <c r="D112" s="203"/>
      <c r="E112" s="253"/>
      <c r="F112" s="243"/>
      <c r="G112" s="152"/>
      <c r="H112" s="191"/>
      <c r="I112" s="178" t="s">
        <v>759</v>
      </c>
      <c r="J112" s="179" t="s">
        <v>482</v>
      </c>
      <c r="K112" s="180">
        <v>1</v>
      </c>
      <c r="L112" s="353"/>
      <c r="M112" s="330"/>
      <c r="N112" s="330"/>
      <c r="O112" s="330"/>
      <c r="P112" s="330"/>
      <c r="Q112" s="330"/>
      <c r="R112" s="330"/>
      <c r="S112" s="330"/>
      <c r="T112" s="330"/>
      <c r="U112" s="330"/>
      <c r="V112" s="330"/>
      <c r="W112" s="330"/>
      <c r="X112" s="331"/>
      <c r="Y112" s="176">
        <f t="shared" si="1"/>
        <v>0</v>
      </c>
      <c r="Z112" s="206"/>
      <c r="AA112" s="234">
        <f t="shared" si="15"/>
        <v>0</v>
      </c>
      <c r="AB112" s="71"/>
    </row>
    <row r="113" spans="1:28">
      <c r="A113" s="11">
        <f t="shared" si="18"/>
        <v>108</v>
      </c>
      <c r="B113" s="208"/>
      <c r="C113" s="208"/>
      <c r="D113" s="203"/>
      <c r="E113" s="253"/>
      <c r="F113" s="243" t="s">
        <v>747</v>
      </c>
      <c r="G113" s="152" t="s">
        <v>398</v>
      </c>
      <c r="H113" s="191">
        <v>2</v>
      </c>
      <c r="I113" s="178"/>
      <c r="J113" s="179"/>
      <c r="K113" s="180"/>
      <c r="L113" s="353"/>
      <c r="M113" s="355">
        <v>2</v>
      </c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6"/>
      <c r="Y113" s="176">
        <f>SUM(L113:X113)</f>
        <v>2</v>
      </c>
      <c r="Z113" s="206">
        <f t="shared" si="17"/>
        <v>0</v>
      </c>
      <c r="AA113" s="234">
        <f t="shared" si="15"/>
        <v>-2</v>
      </c>
      <c r="AB113" s="48"/>
    </row>
    <row r="114" spans="1:28" ht="30">
      <c r="A114" s="11">
        <f t="shared" si="18"/>
        <v>109</v>
      </c>
      <c r="B114" s="208"/>
      <c r="C114" s="208"/>
      <c r="D114" s="203"/>
      <c r="E114" s="253"/>
      <c r="F114" s="243" t="s">
        <v>397</v>
      </c>
      <c r="G114" s="152" t="s">
        <v>291</v>
      </c>
      <c r="H114" s="191">
        <v>160</v>
      </c>
      <c r="I114" s="178" t="s">
        <v>716</v>
      </c>
      <c r="J114" s="179" t="s">
        <v>691</v>
      </c>
      <c r="K114" s="180">
        <v>160</v>
      </c>
      <c r="L114" s="353"/>
      <c r="M114" s="355">
        <f>17*2</f>
        <v>34</v>
      </c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6"/>
      <c r="Y114" s="176">
        <f>SUM(K114:X114)</f>
        <v>194</v>
      </c>
      <c r="Z114" s="206">
        <f t="shared" si="17"/>
        <v>-34</v>
      </c>
      <c r="AA114" s="234">
        <f t="shared" si="15"/>
        <v>-194</v>
      </c>
      <c r="AB114" s="48"/>
    </row>
    <row r="115" spans="1:28" ht="45">
      <c r="A115" s="11">
        <f t="shared" si="18"/>
        <v>110</v>
      </c>
      <c r="B115" s="208"/>
      <c r="C115" s="208"/>
      <c r="D115" s="203"/>
      <c r="E115" s="253"/>
      <c r="F115" s="243" t="s">
        <v>748</v>
      </c>
      <c r="G115" s="152" t="s">
        <v>293</v>
      </c>
      <c r="H115" s="191">
        <f>119.5+166.2</f>
        <v>285.7</v>
      </c>
      <c r="I115" s="178" t="s">
        <v>734</v>
      </c>
      <c r="J115" s="179" t="s">
        <v>293</v>
      </c>
      <c r="K115" s="180">
        <f>H115</f>
        <v>285.7</v>
      </c>
      <c r="L115" s="353"/>
      <c r="M115" s="355">
        <f>2.78*3+3.71*2+0.56+0.75</f>
        <v>17.07</v>
      </c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6"/>
      <c r="Y115" s="176">
        <f t="shared" si="1"/>
        <v>17.07</v>
      </c>
      <c r="Z115" s="206">
        <f>K115-Y115</f>
        <v>268.63</v>
      </c>
      <c r="AA115" s="234">
        <f t="shared" si="15"/>
        <v>-17.07</v>
      </c>
      <c r="AB115" s="48"/>
    </row>
    <row r="116" spans="1:28" ht="30">
      <c r="A116" s="11">
        <f t="shared" si="18"/>
        <v>111</v>
      </c>
      <c r="B116" s="208"/>
      <c r="C116" s="208"/>
      <c r="D116" s="203"/>
      <c r="E116" s="253"/>
      <c r="F116" s="243" t="s">
        <v>729</v>
      </c>
      <c r="G116" s="152" t="s">
        <v>291</v>
      </c>
      <c r="H116" s="191">
        <v>166.2</v>
      </c>
      <c r="I116" s="178" t="s">
        <v>761</v>
      </c>
      <c r="J116" s="179" t="s">
        <v>291</v>
      </c>
      <c r="K116" s="180">
        <v>166.2</v>
      </c>
      <c r="L116" s="359"/>
      <c r="M116" s="360"/>
      <c r="N116" s="355"/>
      <c r="O116" s="360">
        <v>232</v>
      </c>
      <c r="P116" s="360"/>
      <c r="Q116" s="360"/>
      <c r="R116" s="360"/>
      <c r="S116" s="360"/>
      <c r="T116" s="360"/>
      <c r="U116" s="360"/>
      <c r="V116" s="360"/>
      <c r="W116" s="360"/>
      <c r="X116" s="361"/>
      <c r="Y116" s="176">
        <f t="shared" si="1"/>
        <v>232</v>
      </c>
      <c r="Z116" s="206">
        <f t="shared" si="17"/>
        <v>-65.800000000000011</v>
      </c>
      <c r="AA116" s="234">
        <f t="shared" si="15"/>
        <v>-232</v>
      </c>
      <c r="AB116" s="48"/>
    </row>
    <row r="117" spans="1:28" s="65" customFormat="1" ht="15.75">
      <c r="A117" s="63">
        <f t="shared" si="18"/>
        <v>112</v>
      </c>
      <c r="B117" s="258"/>
      <c r="C117" s="259" t="s">
        <v>425</v>
      </c>
      <c r="D117" s="260"/>
      <c r="E117" s="261"/>
      <c r="F117" s="242" t="s">
        <v>425</v>
      </c>
      <c r="G117" s="64"/>
      <c r="H117" s="122"/>
      <c r="I117" s="137"/>
      <c r="J117" s="137"/>
      <c r="K117" s="169"/>
      <c r="L117" s="126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127"/>
      <c r="Y117" s="197">
        <f t="shared" si="1"/>
        <v>0</v>
      </c>
      <c r="Z117" s="212"/>
      <c r="AA117" s="137"/>
      <c r="AB117" s="228"/>
    </row>
    <row r="118" spans="1:28">
      <c r="A118" s="11">
        <f t="shared" si="18"/>
        <v>113</v>
      </c>
      <c r="B118" s="208" t="s">
        <v>325</v>
      </c>
      <c r="C118" s="208" t="s">
        <v>326</v>
      </c>
      <c r="D118" s="203" t="s">
        <v>291</v>
      </c>
      <c r="E118" s="253">
        <v>120</v>
      </c>
      <c r="F118" s="241" t="s">
        <v>326</v>
      </c>
      <c r="G118" s="24" t="s">
        <v>291</v>
      </c>
      <c r="H118" s="175">
        <v>120</v>
      </c>
      <c r="I118" s="176"/>
      <c r="J118" s="176"/>
      <c r="K118" s="177"/>
      <c r="L118" s="320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321"/>
      <c r="Y118" s="176">
        <f t="shared" si="1"/>
        <v>0</v>
      </c>
      <c r="Z118" s="219">
        <f t="shared" ref="Z118:Z133" si="19">H118-Y118</f>
        <v>120</v>
      </c>
      <c r="AA118" s="234">
        <f t="shared" si="15"/>
        <v>120</v>
      </c>
      <c r="AB118" s="48"/>
    </row>
    <row r="119" spans="1:28">
      <c r="A119" s="66">
        <f t="shared" si="18"/>
        <v>114</v>
      </c>
      <c r="B119" s="263" t="s">
        <v>327</v>
      </c>
      <c r="C119" s="263" t="s">
        <v>328</v>
      </c>
      <c r="D119" s="264" t="s">
        <v>294</v>
      </c>
      <c r="E119" s="265">
        <v>600</v>
      </c>
      <c r="F119" s="362" t="s">
        <v>328</v>
      </c>
      <c r="G119" s="363" t="s">
        <v>294</v>
      </c>
      <c r="H119" s="364">
        <v>600</v>
      </c>
      <c r="I119" s="365"/>
      <c r="J119" s="176"/>
      <c r="K119" s="177"/>
      <c r="L119" s="320"/>
      <c r="M119" s="351"/>
      <c r="N119" s="351"/>
      <c r="O119" s="351"/>
      <c r="P119" s="351"/>
      <c r="Q119" s="351"/>
      <c r="R119" s="351"/>
      <c r="S119" s="351"/>
      <c r="T119" s="351"/>
      <c r="U119" s="351"/>
      <c r="V119" s="351"/>
      <c r="W119" s="351"/>
      <c r="X119" s="352"/>
      <c r="Y119" s="176">
        <f t="shared" si="1"/>
        <v>0</v>
      </c>
      <c r="Z119" s="213">
        <f t="shared" si="19"/>
        <v>600</v>
      </c>
      <c r="AA119" s="234">
        <f t="shared" si="15"/>
        <v>600</v>
      </c>
      <c r="AB119" s="230"/>
    </row>
    <row r="120" spans="1:28" ht="30">
      <c r="A120" s="11">
        <f t="shared" si="18"/>
        <v>115</v>
      </c>
      <c r="B120" s="208" t="s">
        <v>329</v>
      </c>
      <c r="C120" s="208" t="s">
        <v>330</v>
      </c>
      <c r="D120" s="203" t="s">
        <v>291</v>
      </c>
      <c r="E120" s="253">
        <v>100</v>
      </c>
      <c r="F120" s="241" t="s">
        <v>330</v>
      </c>
      <c r="G120" s="24" t="s">
        <v>291</v>
      </c>
      <c r="H120" s="175">
        <v>100</v>
      </c>
      <c r="I120" s="365"/>
      <c r="J120" s="176"/>
      <c r="K120" s="177"/>
      <c r="L120" s="366"/>
      <c r="M120" s="351"/>
      <c r="N120" s="351"/>
      <c r="O120" s="351"/>
      <c r="P120" s="351"/>
      <c r="Q120" s="351"/>
      <c r="R120" s="351"/>
      <c r="S120" s="351"/>
      <c r="T120" s="351"/>
      <c r="U120" s="351"/>
      <c r="V120" s="351"/>
      <c r="W120" s="351"/>
      <c r="X120" s="352"/>
      <c r="Y120" s="176">
        <f t="shared" si="1"/>
        <v>0</v>
      </c>
      <c r="Z120" s="219">
        <f t="shared" si="19"/>
        <v>100</v>
      </c>
      <c r="AA120" s="234">
        <f t="shared" si="15"/>
        <v>100</v>
      </c>
      <c r="AB120" s="48"/>
    </row>
    <row r="121" spans="1:28" ht="30">
      <c r="A121" s="11">
        <f t="shared" si="18"/>
        <v>116</v>
      </c>
      <c r="B121" s="208" t="s">
        <v>331</v>
      </c>
      <c r="C121" s="208" t="s">
        <v>332</v>
      </c>
      <c r="D121" s="203" t="s">
        <v>291</v>
      </c>
      <c r="E121" s="253">
        <v>50</v>
      </c>
      <c r="F121" s="241" t="s">
        <v>332</v>
      </c>
      <c r="G121" s="24" t="s">
        <v>291</v>
      </c>
      <c r="H121" s="175">
        <v>50</v>
      </c>
      <c r="I121" s="176"/>
      <c r="J121" s="176"/>
      <c r="K121" s="177"/>
      <c r="L121" s="320"/>
      <c r="M121" s="351"/>
      <c r="N121" s="351"/>
      <c r="O121" s="351"/>
      <c r="P121" s="351"/>
      <c r="Q121" s="351"/>
      <c r="R121" s="351"/>
      <c r="S121" s="351"/>
      <c r="T121" s="351"/>
      <c r="U121" s="351"/>
      <c r="V121" s="351"/>
      <c r="W121" s="351"/>
      <c r="X121" s="352"/>
      <c r="Y121" s="176">
        <f t="shared" si="1"/>
        <v>0</v>
      </c>
      <c r="Z121" s="219">
        <f t="shared" si="19"/>
        <v>50</v>
      </c>
      <c r="AA121" s="234">
        <f t="shared" si="15"/>
        <v>50</v>
      </c>
      <c r="AB121" s="48"/>
    </row>
    <row r="122" spans="1:28" ht="30">
      <c r="A122" s="11">
        <f t="shared" si="18"/>
        <v>117</v>
      </c>
      <c r="B122" s="208" t="s">
        <v>360</v>
      </c>
      <c r="C122" s="208" t="s">
        <v>361</v>
      </c>
      <c r="D122" s="203" t="s">
        <v>293</v>
      </c>
      <c r="E122" s="253">
        <v>300</v>
      </c>
      <c r="F122" s="241" t="s">
        <v>361</v>
      </c>
      <c r="G122" s="24" t="s">
        <v>293</v>
      </c>
      <c r="H122" s="175">
        <v>300</v>
      </c>
      <c r="I122" s="176"/>
      <c r="J122" s="176"/>
      <c r="K122" s="177"/>
      <c r="L122" s="320"/>
      <c r="M122" s="351"/>
      <c r="N122" s="351"/>
      <c r="O122" s="351"/>
      <c r="P122" s="351"/>
      <c r="Q122" s="351"/>
      <c r="R122" s="351"/>
      <c r="S122" s="351"/>
      <c r="T122" s="351"/>
      <c r="U122" s="351"/>
      <c r="V122" s="351"/>
      <c r="W122" s="351"/>
      <c r="X122" s="352"/>
      <c r="Y122" s="176">
        <f t="shared" si="1"/>
        <v>0</v>
      </c>
      <c r="Z122" s="219">
        <f t="shared" si="19"/>
        <v>300</v>
      </c>
      <c r="AA122" s="234">
        <f t="shared" si="15"/>
        <v>300</v>
      </c>
      <c r="AB122" s="48"/>
    </row>
    <row r="123" spans="1:28" ht="30">
      <c r="A123" s="11">
        <f t="shared" si="18"/>
        <v>118</v>
      </c>
      <c r="B123" s="208" t="s">
        <v>362</v>
      </c>
      <c r="C123" s="208" t="s">
        <v>363</v>
      </c>
      <c r="D123" s="203" t="s">
        <v>294</v>
      </c>
      <c r="E123" s="253">
        <v>1</v>
      </c>
      <c r="F123" s="241" t="s">
        <v>363</v>
      </c>
      <c r="G123" s="24" t="s">
        <v>294</v>
      </c>
      <c r="H123" s="175">
        <v>1</v>
      </c>
      <c r="I123" s="176"/>
      <c r="J123" s="176"/>
      <c r="K123" s="177"/>
      <c r="L123" s="320"/>
      <c r="M123" s="351"/>
      <c r="N123" s="351"/>
      <c r="O123" s="351"/>
      <c r="P123" s="351"/>
      <c r="Q123" s="351"/>
      <c r="R123" s="351"/>
      <c r="S123" s="351"/>
      <c r="T123" s="351"/>
      <c r="U123" s="351"/>
      <c r="V123" s="351"/>
      <c r="W123" s="351"/>
      <c r="X123" s="352"/>
      <c r="Y123" s="176">
        <f t="shared" si="1"/>
        <v>0</v>
      </c>
      <c r="Z123" s="219">
        <f t="shared" si="19"/>
        <v>1</v>
      </c>
      <c r="AA123" s="234">
        <f t="shared" si="15"/>
        <v>1</v>
      </c>
      <c r="AB123" s="48"/>
    </row>
    <row r="124" spans="1:28">
      <c r="A124" s="11">
        <f t="shared" si="18"/>
        <v>119</v>
      </c>
      <c r="B124" s="208" t="s">
        <v>364</v>
      </c>
      <c r="C124" s="208" t="s">
        <v>365</v>
      </c>
      <c r="D124" s="203" t="s">
        <v>294</v>
      </c>
      <c r="E124" s="253">
        <v>3</v>
      </c>
      <c r="F124" s="241" t="s">
        <v>365</v>
      </c>
      <c r="G124" s="24" t="s">
        <v>294</v>
      </c>
      <c r="H124" s="175">
        <v>3</v>
      </c>
      <c r="I124" s="176"/>
      <c r="J124" s="176"/>
      <c r="K124" s="177"/>
      <c r="L124" s="320"/>
      <c r="M124" s="351"/>
      <c r="N124" s="351"/>
      <c r="O124" s="351"/>
      <c r="P124" s="351"/>
      <c r="Q124" s="351"/>
      <c r="R124" s="351"/>
      <c r="S124" s="351"/>
      <c r="T124" s="351"/>
      <c r="U124" s="351"/>
      <c r="V124" s="351"/>
      <c r="W124" s="351"/>
      <c r="X124" s="352"/>
      <c r="Y124" s="176">
        <f t="shared" si="1"/>
        <v>0</v>
      </c>
      <c r="Z124" s="219">
        <f t="shared" si="19"/>
        <v>3</v>
      </c>
      <c r="AA124" s="234">
        <f t="shared" si="15"/>
        <v>3</v>
      </c>
      <c r="AB124" s="48"/>
    </row>
    <row r="125" spans="1:28">
      <c r="A125" s="11">
        <f t="shared" si="18"/>
        <v>120</v>
      </c>
      <c r="B125" s="208" t="s">
        <v>366</v>
      </c>
      <c r="C125" s="208" t="s">
        <v>367</v>
      </c>
      <c r="D125" s="203" t="s">
        <v>294</v>
      </c>
      <c r="E125" s="253">
        <v>20</v>
      </c>
      <c r="F125" s="241" t="s">
        <v>367</v>
      </c>
      <c r="G125" s="24" t="s">
        <v>294</v>
      </c>
      <c r="H125" s="175">
        <v>20</v>
      </c>
      <c r="I125" s="176"/>
      <c r="J125" s="176"/>
      <c r="K125" s="177"/>
      <c r="L125" s="320"/>
      <c r="M125" s="351"/>
      <c r="N125" s="351"/>
      <c r="O125" s="351"/>
      <c r="P125" s="351"/>
      <c r="Q125" s="351"/>
      <c r="R125" s="351"/>
      <c r="S125" s="351"/>
      <c r="T125" s="351"/>
      <c r="U125" s="351"/>
      <c r="V125" s="351"/>
      <c r="W125" s="351"/>
      <c r="X125" s="352"/>
      <c r="Y125" s="176">
        <f t="shared" si="1"/>
        <v>0</v>
      </c>
      <c r="Z125" s="219">
        <f t="shared" si="19"/>
        <v>20</v>
      </c>
      <c r="AA125" s="234">
        <f t="shared" si="15"/>
        <v>20</v>
      </c>
      <c r="AB125" s="48"/>
    </row>
    <row r="126" spans="1:28">
      <c r="A126" s="11">
        <f t="shared" si="18"/>
        <v>121</v>
      </c>
      <c r="B126" s="208" t="s">
        <v>368</v>
      </c>
      <c r="C126" s="208" t="s">
        <v>369</v>
      </c>
      <c r="D126" s="203" t="s">
        <v>294</v>
      </c>
      <c r="E126" s="253">
        <v>9</v>
      </c>
      <c r="F126" s="241" t="s">
        <v>369</v>
      </c>
      <c r="G126" s="24" t="s">
        <v>294</v>
      </c>
      <c r="H126" s="175">
        <v>9</v>
      </c>
      <c r="I126" s="176"/>
      <c r="J126" s="176"/>
      <c r="K126" s="177"/>
      <c r="L126" s="320"/>
      <c r="M126" s="351"/>
      <c r="N126" s="351"/>
      <c r="O126" s="351"/>
      <c r="P126" s="351"/>
      <c r="Q126" s="351"/>
      <c r="R126" s="351"/>
      <c r="S126" s="351"/>
      <c r="T126" s="351"/>
      <c r="U126" s="351"/>
      <c r="V126" s="351"/>
      <c r="W126" s="351"/>
      <c r="X126" s="352"/>
      <c r="Y126" s="176">
        <f t="shared" si="1"/>
        <v>0</v>
      </c>
      <c r="Z126" s="219">
        <f t="shared" si="19"/>
        <v>9</v>
      </c>
      <c r="AA126" s="234">
        <f t="shared" si="15"/>
        <v>9</v>
      </c>
      <c r="AB126" s="48"/>
    </row>
    <row r="127" spans="1:28">
      <c r="A127" s="11">
        <f t="shared" si="18"/>
        <v>122</v>
      </c>
      <c r="B127" s="208" t="s">
        <v>370</v>
      </c>
      <c r="C127" s="208" t="s">
        <v>371</v>
      </c>
      <c r="D127" s="203" t="s">
        <v>294</v>
      </c>
      <c r="E127" s="253">
        <v>8</v>
      </c>
      <c r="F127" s="241" t="s">
        <v>371</v>
      </c>
      <c r="G127" s="24" t="s">
        <v>294</v>
      </c>
      <c r="H127" s="175">
        <v>8</v>
      </c>
      <c r="I127" s="176"/>
      <c r="J127" s="176"/>
      <c r="K127" s="177"/>
      <c r="L127" s="320"/>
      <c r="M127" s="351"/>
      <c r="N127" s="351"/>
      <c r="O127" s="351"/>
      <c r="P127" s="351"/>
      <c r="Q127" s="351"/>
      <c r="R127" s="351"/>
      <c r="S127" s="351"/>
      <c r="T127" s="351"/>
      <c r="U127" s="351"/>
      <c r="V127" s="351"/>
      <c r="W127" s="351"/>
      <c r="X127" s="352"/>
      <c r="Y127" s="176">
        <f t="shared" si="1"/>
        <v>0</v>
      </c>
      <c r="Z127" s="219">
        <f t="shared" si="19"/>
        <v>8</v>
      </c>
      <c r="AA127" s="234">
        <f t="shared" si="15"/>
        <v>8</v>
      </c>
      <c r="AB127" s="48"/>
    </row>
    <row r="128" spans="1:28" ht="30">
      <c r="A128" s="11">
        <f t="shared" si="18"/>
        <v>123</v>
      </c>
      <c r="B128" s="208" t="s">
        <v>372</v>
      </c>
      <c r="C128" s="208" t="s">
        <v>373</v>
      </c>
      <c r="D128" s="203" t="s">
        <v>293</v>
      </c>
      <c r="E128" s="253">
        <v>50</v>
      </c>
      <c r="F128" s="241" t="s">
        <v>373</v>
      </c>
      <c r="G128" s="24" t="s">
        <v>293</v>
      </c>
      <c r="H128" s="175">
        <v>50</v>
      </c>
      <c r="I128" s="176"/>
      <c r="J128" s="176"/>
      <c r="K128" s="177"/>
      <c r="L128" s="320"/>
      <c r="M128" s="351"/>
      <c r="N128" s="351"/>
      <c r="O128" s="351"/>
      <c r="P128" s="351"/>
      <c r="Q128" s="351"/>
      <c r="R128" s="351"/>
      <c r="S128" s="351"/>
      <c r="T128" s="351"/>
      <c r="U128" s="351"/>
      <c r="V128" s="351"/>
      <c r="W128" s="351"/>
      <c r="X128" s="352"/>
      <c r="Y128" s="176">
        <f t="shared" si="1"/>
        <v>0</v>
      </c>
      <c r="Z128" s="219">
        <f t="shared" si="19"/>
        <v>50</v>
      </c>
      <c r="AA128" s="234">
        <f t="shared" ref="AA128:AA138" si="20">E128-Y128</f>
        <v>50</v>
      </c>
      <c r="AB128" s="48"/>
    </row>
    <row r="129" spans="1:28">
      <c r="A129" s="11">
        <f t="shared" si="18"/>
        <v>124</v>
      </c>
      <c r="B129" s="208" t="s">
        <v>384</v>
      </c>
      <c r="C129" s="208" t="s">
        <v>1017</v>
      </c>
      <c r="D129" s="203" t="s">
        <v>291</v>
      </c>
      <c r="E129" s="253">
        <v>160</v>
      </c>
      <c r="F129" s="241" t="s">
        <v>457</v>
      </c>
      <c r="G129" s="24" t="s">
        <v>291</v>
      </c>
      <c r="H129" s="175">
        <v>160</v>
      </c>
      <c r="I129" s="176"/>
      <c r="J129" s="176"/>
      <c r="K129" s="177"/>
      <c r="L129" s="320"/>
      <c r="M129" s="49"/>
      <c r="N129" s="49"/>
      <c r="O129" s="49"/>
      <c r="P129" s="49"/>
      <c r="Q129" s="49"/>
      <c r="R129" s="49">
        <v>3</v>
      </c>
      <c r="S129" s="49">
        <v>128</v>
      </c>
      <c r="T129" s="49"/>
      <c r="U129" s="49"/>
      <c r="V129" s="49"/>
      <c r="W129" s="49"/>
      <c r="X129" s="321"/>
      <c r="Y129" s="176">
        <f t="shared" si="1"/>
        <v>131</v>
      </c>
      <c r="Z129" s="219">
        <f t="shared" si="19"/>
        <v>29</v>
      </c>
      <c r="AA129" s="234">
        <f t="shared" si="20"/>
        <v>29</v>
      </c>
      <c r="AB129" s="48"/>
    </row>
    <row r="130" spans="1:28">
      <c r="A130" s="11">
        <f t="shared" si="18"/>
        <v>125</v>
      </c>
      <c r="B130" s="208"/>
      <c r="C130" s="208"/>
      <c r="D130" s="203"/>
      <c r="E130" s="253"/>
      <c r="F130" s="241" t="s">
        <v>405</v>
      </c>
      <c r="G130" s="24" t="s">
        <v>289</v>
      </c>
      <c r="H130" s="175">
        <v>0</v>
      </c>
      <c r="I130" s="176"/>
      <c r="J130" s="176"/>
      <c r="K130" s="177"/>
      <c r="L130" s="367"/>
      <c r="M130" s="368"/>
      <c r="N130" s="49">
        <v>76.5</v>
      </c>
      <c r="O130" s="368"/>
      <c r="P130" s="368"/>
      <c r="Q130" s="368"/>
      <c r="R130" s="368"/>
      <c r="S130" s="368"/>
      <c r="T130" s="368"/>
      <c r="U130" s="368"/>
      <c r="V130" s="368"/>
      <c r="W130" s="368"/>
      <c r="X130" s="369"/>
      <c r="Y130" s="176">
        <f t="shared" si="1"/>
        <v>76.5</v>
      </c>
      <c r="Z130" s="219">
        <f t="shared" si="19"/>
        <v>-76.5</v>
      </c>
      <c r="AA130" s="234">
        <f t="shared" si="20"/>
        <v>-76.5</v>
      </c>
      <c r="AB130" s="48"/>
    </row>
    <row r="131" spans="1:28" s="193" customFormat="1" ht="30">
      <c r="A131" s="134">
        <f t="shared" si="18"/>
        <v>126</v>
      </c>
      <c r="B131" s="208"/>
      <c r="C131" s="208"/>
      <c r="D131" s="203"/>
      <c r="E131" s="253"/>
      <c r="F131" s="243" t="s">
        <v>406</v>
      </c>
      <c r="G131" s="152" t="s">
        <v>294</v>
      </c>
      <c r="H131" s="191">
        <v>0</v>
      </c>
      <c r="I131" s="179"/>
      <c r="J131" s="179"/>
      <c r="K131" s="180"/>
      <c r="L131" s="359"/>
      <c r="M131" s="360"/>
      <c r="N131" s="355">
        <v>22</v>
      </c>
      <c r="O131" s="360"/>
      <c r="P131" s="355">
        <v>32</v>
      </c>
      <c r="Q131" s="360"/>
      <c r="R131" s="360"/>
      <c r="S131" s="360"/>
      <c r="T131" s="360"/>
      <c r="U131" s="360"/>
      <c r="V131" s="360"/>
      <c r="W131" s="360"/>
      <c r="X131" s="361"/>
      <c r="Y131" s="176">
        <f t="shared" si="1"/>
        <v>54</v>
      </c>
      <c r="Z131" s="206">
        <f t="shared" si="19"/>
        <v>-54</v>
      </c>
      <c r="AA131" s="234">
        <f t="shared" si="20"/>
        <v>-54</v>
      </c>
      <c r="AB131" s="71"/>
    </row>
    <row r="132" spans="1:28" s="193" customFormat="1">
      <c r="A132" s="194">
        <f t="shared" si="18"/>
        <v>127</v>
      </c>
      <c r="B132" s="217"/>
      <c r="C132" s="217"/>
      <c r="D132" s="209"/>
      <c r="E132" s="253"/>
      <c r="F132" s="246" t="s">
        <v>428</v>
      </c>
      <c r="G132" s="325" t="s">
        <v>289</v>
      </c>
      <c r="H132" s="191">
        <v>0</v>
      </c>
      <c r="I132" s="327"/>
      <c r="J132" s="327"/>
      <c r="K132" s="328"/>
      <c r="L132" s="329"/>
      <c r="M132" s="330"/>
      <c r="N132" s="330"/>
      <c r="O132" s="330"/>
      <c r="P132" s="330">
        <v>5</v>
      </c>
      <c r="Q132" s="330"/>
      <c r="R132" s="330"/>
      <c r="S132" s="330"/>
      <c r="T132" s="330"/>
      <c r="U132" s="330"/>
      <c r="V132" s="330"/>
      <c r="W132" s="330"/>
      <c r="X132" s="331"/>
      <c r="Y132" s="176">
        <f t="shared" si="1"/>
        <v>5</v>
      </c>
      <c r="Z132" s="206">
        <f t="shared" si="19"/>
        <v>-5</v>
      </c>
      <c r="AA132" s="234">
        <f t="shared" si="20"/>
        <v>-5</v>
      </c>
      <c r="AB132" s="195"/>
    </row>
    <row r="133" spans="1:28" s="193" customFormat="1" ht="30">
      <c r="A133" s="194">
        <f t="shared" si="18"/>
        <v>128</v>
      </c>
      <c r="B133" s="217"/>
      <c r="C133" s="217"/>
      <c r="D133" s="209"/>
      <c r="E133" s="254"/>
      <c r="F133" s="246" t="s">
        <v>420</v>
      </c>
      <c r="G133" s="325" t="s">
        <v>289</v>
      </c>
      <c r="H133" s="196">
        <v>0</v>
      </c>
      <c r="I133" s="327"/>
      <c r="J133" s="327"/>
      <c r="K133" s="328"/>
      <c r="L133" s="329"/>
      <c r="M133" s="330"/>
      <c r="N133" s="330"/>
      <c r="O133" s="330">
        <v>25</v>
      </c>
      <c r="P133" s="330"/>
      <c r="Q133" s="330"/>
      <c r="R133" s="330">
        <v>22.5</v>
      </c>
      <c r="S133" s="330"/>
      <c r="T133" s="330"/>
      <c r="U133" s="330"/>
      <c r="V133" s="330"/>
      <c r="W133" s="330"/>
      <c r="X133" s="331"/>
      <c r="Y133" s="176">
        <f t="shared" si="1"/>
        <v>47.5</v>
      </c>
      <c r="Z133" s="206">
        <f t="shared" si="19"/>
        <v>-47.5</v>
      </c>
      <c r="AA133" s="234">
        <f t="shared" si="20"/>
        <v>-47.5</v>
      </c>
      <c r="AB133" s="195"/>
    </row>
    <row r="134" spans="1:28" s="193" customFormat="1">
      <c r="A134" s="194">
        <f t="shared" si="18"/>
        <v>129</v>
      </c>
      <c r="B134" s="217"/>
      <c r="C134" s="217"/>
      <c r="D134" s="209"/>
      <c r="E134" s="254"/>
      <c r="F134" s="246" t="s">
        <v>1002</v>
      </c>
      <c r="G134" s="325" t="s">
        <v>293</v>
      </c>
      <c r="H134" s="196"/>
      <c r="I134" s="327"/>
      <c r="J134" s="327"/>
      <c r="K134" s="328"/>
      <c r="L134" s="329"/>
      <c r="M134" s="330"/>
      <c r="N134" s="330"/>
      <c r="O134" s="330"/>
      <c r="P134" s="330"/>
      <c r="Q134" s="330"/>
      <c r="R134" s="330">
        <f>R129*0.5</f>
        <v>1.5</v>
      </c>
      <c r="S134" s="330">
        <f>S129*0.5</f>
        <v>64</v>
      </c>
      <c r="T134" s="330"/>
      <c r="U134" s="330"/>
      <c r="V134" s="330"/>
      <c r="W134" s="330"/>
      <c r="X134" s="331"/>
      <c r="Y134" s="176">
        <f t="shared" si="1"/>
        <v>65.5</v>
      </c>
      <c r="Z134" s="206">
        <f t="shared" ref="Z134" si="21">H134-Y134</f>
        <v>-65.5</v>
      </c>
      <c r="AA134" s="234">
        <f t="shared" si="20"/>
        <v>-65.5</v>
      </c>
      <c r="AB134" s="195"/>
    </row>
    <row r="135" spans="1:28" s="193" customFormat="1">
      <c r="A135" s="194">
        <f t="shared" si="18"/>
        <v>130</v>
      </c>
      <c r="B135" s="217"/>
      <c r="C135" s="217"/>
      <c r="D135" s="209"/>
      <c r="E135" s="254"/>
      <c r="F135" s="246" t="s">
        <v>994</v>
      </c>
      <c r="G135" s="325" t="s">
        <v>291</v>
      </c>
      <c r="H135" s="196"/>
      <c r="I135" s="326" t="s">
        <v>998</v>
      </c>
      <c r="J135" s="327"/>
      <c r="K135" s="328"/>
      <c r="L135" s="329"/>
      <c r="M135" s="330"/>
      <c r="N135" s="330"/>
      <c r="O135" s="330"/>
      <c r="P135" s="330"/>
      <c r="Q135" s="330"/>
      <c r="R135" s="330"/>
      <c r="S135" s="330"/>
      <c r="T135" s="330"/>
      <c r="U135" s="330"/>
      <c r="V135" s="330"/>
      <c r="W135" s="330"/>
      <c r="X135" s="331"/>
      <c r="Y135" s="176">
        <f t="shared" si="1"/>
        <v>0</v>
      </c>
      <c r="Z135" s="206">
        <f t="shared" ref="Z135" si="22">H135-Y135</f>
        <v>0</v>
      </c>
      <c r="AA135" s="234">
        <f t="shared" si="20"/>
        <v>0</v>
      </c>
      <c r="AB135" s="195"/>
    </row>
    <row r="136" spans="1:28" s="193" customFormat="1">
      <c r="A136" s="194">
        <f t="shared" ref="A136:A199" si="23">A135+1</f>
        <v>131</v>
      </c>
      <c r="B136" s="217"/>
      <c r="C136" s="217"/>
      <c r="D136" s="209"/>
      <c r="E136" s="254"/>
      <c r="F136" s="246" t="s">
        <v>996</v>
      </c>
      <c r="G136" s="325" t="s">
        <v>289</v>
      </c>
      <c r="H136" s="196"/>
      <c r="I136" s="326" t="s">
        <v>997</v>
      </c>
      <c r="J136" s="327" t="s">
        <v>289</v>
      </c>
      <c r="K136" s="328">
        <v>23</v>
      </c>
      <c r="L136" s="329"/>
      <c r="M136" s="330"/>
      <c r="N136" s="330"/>
      <c r="O136" s="330"/>
      <c r="P136" s="330"/>
      <c r="Q136" s="330"/>
      <c r="R136" s="330"/>
      <c r="S136" s="330"/>
      <c r="T136" s="330">
        <v>23</v>
      </c>
      <c r="U136" s="330"/>
      <c r="V136" s="330"/>
      <c r="W136" s="330"/>
      <c r="X136" s="331"/>
      <c r="Y136" s="176">
        <f t="shared" si="1"/>
        <v>23</v>
      </c>
      <c r="Z136" s="206">
        <f t="shared" ref="Z136:Z137" si="24">H136-Y136</f>
        <v>-23</v>
      </c>
      <c r="AA136" s="234">
        <f t="shared" si="20"/>
        <v>-23</v>
      </c>
      <c r="AB136" s="195"/>
    </row>
    <row r="137" spans="1:28" s="193" customFormat="1" ht="15.75">
      <c r="A137" s="194">
        <f t="shared" si="23"/>
        <v>132</v>
      </c>
      <c r="B137" s="217"/>
      <c r="C137" s="217"/>
      <c r="D137" s="209"/>
      <c r="E137" s="254"/>
      <c r="F137" s="246" t="s">
        <v>999</v>
      </c>
      <c r="G137" s="325" t="s">
        <v>482</v>
      </c>
      <c r="H137" s="196">
        <v>48</v>
      </c>
      <c r="I137" s="326" t="s">
        <v>1000</v>
      </c>
      <c r="J137" s="327" t="s">
        <v>482</v>
      </c>
      <c r="K137" s="328">
        <v>48</v>
      </c>
      <c r="L137" s="329"/>
      <c r="M137" s="330"/>
      <c r="N137" s="330"/>
      <c r="O137" s="330"/>
      <c r="P137" s="330"/>
      <c r="Q137" s="330"/>
      <c r="R137" s="330"/>
      <c r="S137" s="330"/>
      <c r="T137" s="330"/>
      <c r="U137" s="330"/>
      <c r="V137" s="330"/>
      <c r="W137" s="330"/>
      <c r="X137" s="331"/>
      <c r="Y137" s="176">
        <f t="shared" si="1"/>
        <v>0</v>
      </c>
      <c r="Z137" s="206">
        <f t="shared" si="24"/>
        <v>48</v>
      </c>
      <c r="AA137" s="234">
        <f t="shared" si="20"/>
        <v>0</v>
      </c>
      <c r="AB137" s="195"/>
    </row>
    <row r="138" spans="1:28" s="205" customFormat="1" ht="30" outlineLevel="1">
      <c r="A138" s="201">
        <f t="shared" si="23"/>
        <v>133</v>
      </c>
      <c r="B138" s="217" t="s">
        <v>41</v>
      </c>
      <c r="C138" s="217" t="s">
        <v>42</v>
      </c>
      <c r="D138" s="209" t="s">
        <v>289</v>
      </c>
      <c r="E138" s="254">
        <v>114</v>
      </c>
      <c r="F138" s="247"/>
      <c r="G138" s="214"/>
      <c r="H138" s="207"/>
      <c r="I138" s="220"/>
      <c r="J138" s="198"/>
      <c r="K138" s="216"/>
      <c r="L138" s="210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  <c r="X138" s="199"/>
      <c r="Y138" s="200"/>
      <c r="Z138" s="224"/>
      <c r="AA138" s="234">
        <f t="shared" si="20"/>
        <v>114</v>
      </c>
      <c r="AB138" s="215"/>
    </row>
    <row r="139" spans="1:28" s="65" customFormat="1" ht="15.75">
      <c r="A139" s="67">
        <f t="shared" si="23"/>
        <v>134</v>
      </c>
      <c r="B139" s="266"/>
      <c r="C139" s="267" t="s">
        <v>421</v>
      </c>
      <c r="D139" s="266"/>
      <c r="E139" s="268"/>
      <c r="F139" s="248" t="s">
        <v>421</v>
      </c>
      <c r="G139" s="68"/>
      <c r="H139" s="124"/>
      <c r="I139" s="140"/>
      <c r="J139" s="140"/>
      <c r="K139" s="170"/>
      <c r="L139" s="67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9"/>
      <c r="Y139" s="197">
        <f t="shared" si="1"/>
        <v>0</v>
      </c>
      <c r="Z139" s="211"/>
      <c r="AA139" s="140"/>
      <c r="AB139" s="231"/>
    </row>
    <row r="140" spans="1:28">
      <c r="A140" s="11">
        <f t="shared" si="23"/>
        <v>135</v>
      </c>
      <c r="B140" s="208" t="s">
        <v>259</v>
      </c>
      <c r="C140" s="208" t="s">
        <v>260</v>
      </c>
      <c r="D140" s="203" t="s">
        <v>291</v>
      </c>
      <c r="E140" s="253">
        <v>120</v>
      </c>
      <c r="F140" s="241" t="s">
        <v>260</v>
      </c>
      <c r="G140" s="24" t="s">
        <v>291</v>
      </c>
      <c r="H140" s="175">
        <v>120</v>
      </c>
      <c r="I140" s="176"/>
      <c r="J140" s="176"/>
      <c r="K140" s="177"/>
      <c r="L140" s="320"/>
      <c r="M140" s="351"/>
      <c r="N140" s="351"/>
      <c r="O140" s="351"/>
      <c r="P140" s="351"/>
      <c r="Q140" s="351"/>
      <c r="R140" s="351"/>
      <c r="S140" s="351"/>
      <c r="T140" s="351">
        <v>30</v>
      </c>
      <c r="U140" s="351"/>
      <c r="V140" s="351"/>
      <c r="W140" s="351"/>
      <c r="X140" s="352"/>
      <c r="Y140" s="176">
        <f t="shared" si="1"/>
        <v>30</v>
      </c>
      <c r="Z140" s="219">
        <f>H140-Y140</f>
        <v>90</v>
      </c>
      <c r="AA140" s="234">
        <f t="shared" ref="AA140:AA147" si="25">E140-Y140</f>
        <v>90</v>
      </c>
      <c r="AB140" s="48"/>
    </row>
    <row r="141" spans="1:28" ht="30">
      <c r="A141" s="11">
        <f t="shared" si="23"/>
        <v>136</v>
      </c>
      <c r="B141" s="208" t="s">
        <v>8</v>
      </c>
      <c r="C141" s="208" t="s">
        <v>3</v>
      </c>
      <c r="D141" s="203" t="s">
        <v>289</v>
      </c>
      <c r="E141" s="253">
        <v>359</v>
      </c>
      <c r="F141" s="243" t="s">
        <v>771</v>
      </c>
      <c r="G141" s="152" t="s">
        <v>293</v>
      </c>
      <c r="H141" s="191">
        <f>1892.79+189.87</f>
        <v>2082.66</v>
      </c>
      <c r="I141" s="179"/>
      <c r="J141" s="179"/>
      <c r="K141" s="180"/>
      <c r="L141" s="353"/>
      <c r="M141" s="330"/>
      <c r="N141" s="330"/>
      <c r="O141" s="330">
        <v>1000</v>
      </c>
      <c r="P141" s="330">
        <v>892.79</v>
      </c>
      <c r="Q141" s="330">
        <v>189.87</v>
      </c>
      <c r="R141" s="330"/>
      <c r="S141" s="330"/>
      <c r="T141" s="330"/>
      <c r="U141" s="330"/>
      <c r="V141" s="330"/>
      <c r="W141" s="330"/>
      <c r="X141" s="331"/>
      <c r="Y141" s="176">
        <f t="shared" si="1"/>
        <v>2082.66</v>
      </c>
      <c r="Z141" s="206">
        <f t="shared" ref="Z141:Z143" si="26">H141-Y141</f>
        <v>0</v>
      </c>
      <c r="AA141" s="234">
        <f t="shared" si="25"/>
        <v>-1723.6599999999999</v>
      </c>
      <c r="AB141" s="48"/>
    </row>
    <row r="142" spans="1:28" ht="45">
      <c r="A142" s="11">
        <f t="shared" si="23"/>
        <v>137</v>
      </c>
      <c r="B142" s="208" t="s">
        <v>9</v>
      </c>
      <c r="C142" s="208" t="s">
        <v>1019</v>
      </c>
      <c r="D142" s="203" t="s">
        <v>290</v>
      </c>
      <c r="E142" s="253">
        <v>330</v>
      </c>
      <c r="F142" s="243" t="s">
        <v>673</v>
      </c>
      <c r="G142" s="152" t="s">
        <v>651</v>
      </c>
      <c r="H142" s="191">
        <f>H141*2.2*2</f>
        <v>9163.7039999999997</v>
      </c>
      <c r="I142" s="178"/>
      <c r="J142" s="179"/>
      <c r="K142" s="180"/>
      <c r="L142" s="320"/>
      <c r="M142" s="351"/>
      <c r="N142" s="351"/>
      <c r="O142" s="191">
        <f t="shared" ref="O142:Q142" si="27">O141*2.2*2</f>
        <v>4400</v>
      </c>
      <c r="P142" s="191">
        <f t="shared" si="27"/>
        <v>3928.2760000000003</v>
      </c>
      <c r="Q142" s="191">
        <f t="shared" si="27"/>
        <v>835.42800000000011</v>
      </c>
      <c r="R142" s="330"/>
      <c r="S142" s="330"/>
      <c r="T142" s="330"/>
      <c r="U142" s="330"/>
      <c r="V142" s="330"/>
      <c r="W142" s="330"/>
      <c r="X142" s="331"/>
      <c r="Y142" s="176">
        <f t="shared" si="1"/>
        <v>9163.7039999999997</v>
      </c>
      <c r="Z142" s="206">
        <f t="shared" si="26"/>
        <v>0</v>
      </c>
      <c r="AA142" s="234">
        <f t="shared" si="25"/>
        <v>-8833.7039999999997</v>
      </c>
      <c r="AB142" s="48"/>
    </row>
    <row r="143" spans="1:28" ht="45">
      <c r="A143" s="11">
        <f t="shared" si="23"/>
        <v>138</v>
      </c>
      <c r="B143" s="208" t="s">
        <v>10</v>
      </c>
      <c r="C143" s="208" t="s">
        <v>5</v>
      </c>
      <c r="D143" s="203" t="s">
        <v>289</v>
      </c>
      <c r="E143" s="253">
        <v>719</v>
      </c>
      <c r="F143" s="243" t="s">
        <v>772</v>
      </c>
      <c r="G143" s="152" t="s">
        <v>293</v>
      </c>
      <c r="H143" s="191">
        <v>869.64</v>
      </c>
      <c r="I143" s="179"/>
      <c r="J143" s="179"/>
      <c r="K143" s="180"/>
      <c r="L143" s="353"/>
      <c r="M143" s="330"/>
      <c r="N143" s="330"/>
      <c r="O143" s="330"/>
      <c r="P143" s="330"/>
      <c r="Q143" s="330">
        <v>869.64</v>
      </c>
      <c r="R143" s="330"/>
      <c r="S143" s="330"/>
      <c r="T143" s="330"/>
      <c r="U143" s="330"/>
      <c r="V143" s="330"/>
      <c r="W143" s="330"/>
      <c r="X143" s="331"/>
      <c r="Y143" s="176">
        <f t="shared" si="1"/>
        <v>869.64</v>
      </c>
      <c r="Z143" s="206">
        <f t="shared" si="26"/>
        <v>0</v>
      </c>
      <c r="AA143" s="234">
        <f t="shared" si="25"/>
        <v>-150.63999999999999</v>
      </c>
      <c r="AB143" s="48"/>
    </row>
    <row r="144" spans="1:28" ht="45">
      <c r="A144" s="11">
        <f t="shared" si="23"/>
        <v>139</v>
      </c>
      <c r="B144" s="208"/>
      <c r="C144" s="208"/>
      <c r="D144" s="203"/>
      <c r="E144" s="253"/>
      <c r="F144" s="243" t="s">
        <v>673</v>
      </c>
      <c r="G144" s="152" t="s">
        <v>651</v>
      </c>
      <c r="H144" s="191">
        <f>H143*2.5*2</f>
        <v>4348.2</v>
      </c>
      <c r="I144" s="178"/>
      <c r="J144" s="179"/>
      <c r="K144" s="180"/>
      <c r="L144" s="320"/>
      <c r="M144" s="351"/>
      <c r="N144" s="351"/>
      <c r="O144" s="351"/>
      <c r="P144" s="351"/>
      <c r="Q144" s="191">
        <f>Q143*2.5*2</f>
        <v>4348.2</v>
      </c>
      <c r="R144" s="351"/>
      <c r="S144" s="351"/>
      <c r="T144" s="351"/>
      <c r="U144" s="351"/>
      <c r="V144" s="351"/>
      <c r="W144" s="351"/>
      <c r="X144" s="352"/>
      <c r="Y144" s="176">
        <f t="shared" si="1"/>
        <v>4348.2</v>
      </c>
      <c r="Z144" s="206">
        <f t="shared" ref="Z144" si="28">H144-Y144</f>
        <v>0</v>
      </c>
      <c r="AA144" s="234">
        <f t="shared" si="25"/>
        <v>-4348.2</v>
      </c>
      <c r="AB144" s="48"/>
    </row>
    <row r="145" spans="1:28" ht="30">
      <c r="A145" s="11">
        <f t="shared" si="23"/>
        <v>140</v>
      </c>
      <c r="B145" s="208" t="s">
        <v>333</v>
      </c>
      <c r="C145" s="208" t="s">
        <v>334</v>
      </c>
      <c r="D145" s="203" t="s">
        <v>289</v>
      </c>
      <c r="E145" s="253">
        <v>150</v>
      </c>
      <c r="F145" s="241" t="s">
        <v>334</v>
      </c>
      <c r="G145" s="24" t="s">
        <v>289</v>
      </c>
      <c r="H145" s="175">
        <v>150</v>
      </c>
      <c r="I145" s="176"/>
      <c r="J145" s="176"/>
      <c r="K145" s="177"/>
      <c r="L145" s="320"/>
      <c r="M145" s="351"/>
      <c r="N145" s="351"/>
      <c r="O145" s="351"/>
      <c r="P145" s="351"/>
      <c r="Q145" s="351"/>
      <c r="R145" s="351"/>
      <c r="S145" s="351"/>
      <c r="T145" s="351"/>
      <c r="U145" s="351"/>
      <c r="V145" s="351"/>
      <c r="W145" s="351"/>
      <c r="X145" s="352"/>
      <c r="Y145" s="176">
        <f t="shared" si="1"/>
        <v>0</v>
      </c>
      <c r="Z145" s="219">
        <f>H145-Y145</f>
        <v>150</v>
      </c>
      <c r="AA145" s="234">
        <f t="shared" si="25"/>
        <v>150</v>
      </c>
      <c r="AB145" s="48"/>
    </row>
    <row r="146" spans="1:28">
      <c r="A146" s="11">
        <f t="shared" si="23"/>
        <v>141</v>
      </c>
      <c r="B146" s="208" t="s">
        <v>12</v>
      </c>
      <c r="C146" s="208" t="s">
        <v>13</v>
      </c>
      <c r="D146" s="203" t="s">
        <v>291</v>
      </c>
      <c r="E146" s="253">
        <v>40</v>
      </c>
      <c r="F146" s="241" t="s">
        <v>13</v>
      </c>
      <c r="G146" s="24" t="s">
        <v>291</v>
      </c>
      <c r="H146" s="175">
        <v>40</v>
      </c>
      <c r="I146" s="176"/>
      <c r="J146" s="176"/>
      <c r="K146" s="177"/>
      <c r="L146" s="320"/>
      <c r="M146" s="351"/>
      <c r="N146" s="351"/>
      <c r="O146" s="351"/>
      <c r="P146" s="351"/>
      <c r="Q146" s="351"/>
      <c r="R146" s="351"/>
      <c r="S146" s="351"/>
      <c r="T146" s="351"/>
      <c r="U146" s="351"/>
      <c r="V146" s="351"/>
      <c r="W146" s="351"/>
      <c r="X146" s="352"/>
      <c r="Y146" s="176">
        <f t="shared" si="1"/>
        <v>0</v>
      </c>
      <c r="Z146" s="219">
        <f>H146-Y146</f>
        <v>40</v>
      </c>
      <c r="AA146" s="234">
        <f t="shared" si="25"/>
        <v>40</v>
      </c>
      <c r="AB146" s="48"/>
    </row>
    <row r="147" spans="1:28" ht="30">
      <c r="A147" s="11">
        <f t="shared" si="23"/>
        <v>142</v>
      </c>
      <c r="B147" s="208" t="s">
        <v>266</v>
      </c>
      <c r="C147" s="208" t="s">
        <v>267</v>
      </c>
      <c r="D147" s="203" t="s">
        <v>294</v>
      </c>
      <c r="E147" s="253">
        <v>20</v>
      </c>
      <c r="F147" s="241" t="s">
        <v>267</v>
      </c>
      <c r="G147" s="24" t="s">
        <v>294</v>
      </c>
      <c r="H147" s="175">
        <v>20</v>
      </c>
      <c r="I147" s="176"/>
      <c r="J147" s="176"/>
      <c r="K147" s="177"/>
      <c r="L147" s="320"/>
      <c r="M147" s="351"/>
      <c r="N147" s="351"/>
      <c r="O147" s="351"/>
      <c r="P147" s="351"/>
      <c r="Q147" s="351"/>
      <c r="R147" s="351"/>
      <c r="S147" s="351"/>
      <c r="T147" s="351"/>
      <c r="U147" s="351"/>
      <c r="V147" s="351"/>
      <c r="W147" s="351"/>
      <c r="X147" s="352"/>
      <c r="Y147" s="176">
        <f t="shared" si="1"/>
        <v>0</v>
      </c>
      <c r="Z147" s="219">
        <f>H147-Y147</f>
        <v>20</v>
      </c>
      <c r="AA147" s="234">
        <f t="shared" si="25"/>
        <v>20</v>
      </c>
      <c r="AB147" s="48"/>
    </row>
    <row r="148" spans="1:28" s="65" customFormat="1" ht="15.75">
      <c r="A148" s="67">
        <f t="shared" si="23"/>
        <v>143</v>
      </c>
      <c r="B148" s="266"/>
      <c r="C148" s="267" t="s">
        <v>423</v>
      </c>
      <c r="D148" s="266"/>
      <c r="E148" s="268"/>
      <c r="F148" s="248" t="s">
        <v>423</v>
      </c>
      <c r="G148" s="68"/>
      <c r="H148" s="124"/>
      <c r="I148" s="140"/>
      <c r="J148" s="140"/>
      <c r="K148" s="170"/>
      <c r="L148" s="67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9"/>
      <c r="Y148" s="197">
        <f t="shared" si="1"/>
        <v>0</v>
      </c>
      <c r="Z148" s="211"/>
      <c r="AA148" s="140"/>
      <c r="AB148" s="231"/>
    </row>
    <row r="149" spans="1:28">
      <c r="A149" s="11">
        <f t="shared" si="23"/>
        <v>144</v>
      </c>
      <c r="B149" s="208" t="s">
        <v>335</v>
      </c>
      <c r="C149" s="208" t="s">
        <v>336</v>
      </c>
      <c r="D149" s="203" t="s">
        <v>294</v>
      </c>
      <c r="E149" s="253">
        <v>2</v>
      </c>
      <c r="F149" s="241" t="s">
        <v>336</v>
      </c>
      <c r="G149" s="24" t="s">
        <v>294</v>
      </c>
      <c r="H149" s="175">
        <v>2</v>
      </c>
      <c r="I149" s="176"/>
      <c r="J149" s="176"/>
      <c r="K149" s="177"/>
      <c r="L149" s="320"/>
      <c r="M149" s="351"/>
      <c r="N149" s="351"/>
      <c r="O149" s="351"/>
      <c r="P149" s="351"/>
      <c r="Q149" s="351"/>
      <c r="R149" s="351"/>
      <c r="S149" s="351"/>
      <c r="T149" s="351"/>
      <c r="U149" s="351"/>
      <c r="V149" s="351"/>
      <c r="W149" s="351"/>
      <c r="X149" s="352"/>
      <c r="Y149" s="176">
        <f t="shared" si="1"/>
        <v>0</v>
      </c>
      <c r="Z149" s="219">
        <f>H149-Y149</f>
        <v>2</v>
      </c>
      <c r="AA149" s="234">
        <f t="shared" ref="AA149:AA152" si="29">E149-Y149</f>
        <v>2</v>
      </c>
      <c r="AB149" s="48"/>
    </row>
    <row r="150" spans="1:28">
      <c r="A150" s="11">
        <f t="shared" si="23"/>
        <v>145</v>
      </c>
      <c r="B150" s="208" t="s">
        <v>337</v>
      </c>
      <c r="C150" s="208" t="s">
        <v>338</v>
      </c>
      <c r="D150" s="203" t="s">
        <v>294</v>
      </c>
      <c r="E150" s="253">
        <v>2</v>
      </c>
      <c r="F150" s="241" t="s">
        <v>338</v>
      </c>
      <c r="G150" s="24" t="s">
        <v>294</v>
      </c>
      <c r="H150" s="175">
        <v>2</v>
      </c>
      <c r="I150" s="176"/>
      <c r="J150" s="176"/>
      <c r="K150" s="177"/>
      <c r="L150" s="320"/>
      <c r="M150" s="351"/>
      <c r="N150" s="351"/>
      <c r="O150" s="351"/>
      <c r="P150" s="351"/>
      <c r="Q150" s="351"/>
      <c r="R150" s="351"/>
      <c r="S150" s="351"/>
      <c r="T150" s="351"/>
      <c r="U150" s="351"/>
      <c r="V150" s="351"/>
      <c r="W150" s="351"/>
      <c r="X150" s="352"/>
      <c r="Y150" s="176">
        <f t="shared" si="1"/>
        <v>0</v>
      </c>
      <c r="Z150" s="219">
        <f>H150-Y150</f>
        <v>2</v>
      </c>
      <c r="AA150" s="234">
        <f t="shared" si="29"/>
        <v>2</v>
      </c>
      <c r="AB150" s="48"/>
    </row>
    <row r="151" spans="1:28">
      <c r="A151" s="11">
        <f t="shared" si="23"/>
        <v>146</v>
      </c>
      <c r="B151" s="208" t="s">
        <v>339</v>
      </c>
      <c r="C151" s="208" t="s">
        <v>340</v>
      </c>
      <c r="D151" s="203" t="s">
        <v>294</v>
      </c>
      <c r="E151" s="253">
        <v>1</v>
      </c>
      <c r="F151" s="241" t="s">
        <v>340</v>
      </c>
      <c r="G151" s="24" t="s">
        <v>294</v>
      </c>
      <c r="H151" s="175">
        <v>1</v>
      </c>
      <c r="I151" s="176"/>
      <c r="J151" s="176"/>
      <c r="K151" s="177"/>
      <c r="L151" s="320"/>
      <c r="M151" s="351"/>
      <c r="N151" s="351"/>
      <c r="O151" s="351"/>
      <c r="P151" s="351"/>
      <c r="Q151" s="351"/>
      <c r="R151" s="351"/>
      <c r="S151" s="351"/>
      <c r="T151" s="351"/>
      <c r="U151" s="351"/>
      <c r="V151" s="351"/>
      <c r="W151" s="351"/>
      <c r="X151" s="352"/>
      <c r="Y151" s="176">
        <f t="shared" si="1"/>
        <v>0</v>
      </c>
      <c r="Z151" s="219">
        <f>H151-Y151</f>
        <v>1</v>
      </c>
      <c r="AA151" s="234">
        <f t="shared" si="29"/>
        <v>1</v>
      </c>
      <c r="AB151" s="48"/>
    </row>
    <row r="152" spans="1:28" ht="30">
      <c r="A152" s="11">
        <f t="shared" si="23"/>
        <v>147</v>
      </c>
      <c r="B152" s="208"/>
      <c r="C152" s="208"/>
      <c r="D152" s="203"/>
      <c r="E152" s="253"/>
      <c r="F152" s="241" t="s">
        <v>426</v>
      </c>
      <c r="G152" s="24" t="s">
        <v>291</v>
      </c>
      <c r="H152" s="175">
        <v>0</v>
      </c>
      <c r="I152" s="176"/>
      <c r="J152" s="176"/>
      <c r="K152" s="177"/>
      <c r="L152" s="320"/>
      <c r="M152" s="351"/>
      <c r="N152" s="351"/>
      <c r="O152" s="351">
        <v>232</v>
      </c>
      <c r="P152" s="351"/>
      <c r="Q152" s="351"/>
      <c r="R152" s="351"/>
      <c r="S152" s="351"/>
      <c r="T152" s="351"/>
      <c r="U152" s="351"/>
      <c r="V152" s="351"/>
      <c r="W152" s="351"/>
      <c r="X152" s="352"/>
      <c r="Y152" s="176">
        <f t="shared" si="1"/>
        <v>232</v>
      </c>
      <c r="Z152" s="219">
        <f>H152-Y152</f>
        <v>-232</v>
      </c>
      <c r="AA152" s="234">
        <f t="shared" si="29"/>
        <v>-232</v>
      </c>
      <c r="AB152" s="48"/>
    </row>
    <row r="153" spans="1:28" s="65" customFormat="1" ht="15.75">
      <c r="A153" s="67">
        <f t="shared" si="23"/>
        <v>148</v>
      </c>
      <c r="B153" s="266"/>
      <c r="C153" s="267" t="s">
        <v>422</v>
      </c>
      <c r="D153" s="266"/>
      <c r="E153" s="268"/>
      <c r="F153" s="248" t="s">
        <v>422</v>
      </c>
      <c r="G153" s="68"/>
      <c r="H153" s="124"/>
      <c r="I153" s="140"/>
      <c r="J153" s="140"/>
      <c r="K153" s="170"/>
      <c r="L153" s="67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9"/>
      <c r="Y153" s="197">
        <f t="shared" si="1"/>
        <v>0</v>
      </c>
      <c r="Z153" s="211"/>
      <c r="AA153" s="140"/>
      <c r="AB153" s="231"/>
    </row>
    <row r="154" spans="1:28">
      <c r="A154" s="11">
        <f t="shared" si="23"/>
        <v>149</v>
      </c>
      <c r="B154" s="208" t="s">
        <v>100</v>
      </c>
      <c r="C154" s="208" t="s">
        <v>101</v>
      </c>
      <c r="D154" s="203" t="s">
        <v>289</v>
      </c>
      <c r="E154" s="253">
        <v>347.83</v>
      </c>
      <c r="F154" s="241" t="s">
        <v>101</v>
      </c>
      <c r="G154" s="24" t="s">
        <v>289</v>
      </c>
      <c r="H154" s="175">
        <f>11.49+0.52+0.681+2.08</f>
        <v>14.770999999999999</v>
      </c>
      <c r="I154" s="178" t="s">
        <v>773</v>
      </c>
      <c r="J154" s="179" t="s">
        <v>289</v>
      </c>
      <c r="K154" s="180">
        <f>11.49*1.02</f>
        <v>11.719800000000001</v>
      </c>
      <c r="L154" s="320"/>
      <c r="M154" s="351"/>
      <c r="N154" s="351"/>
      <c r="O154" s="351"/>
      <c r="P154" s="351"/>
      <c r="Q154" s="351"/>
      <c r="R154" s="351"/>
      <c r="S154" s="351">
        <v>3.24</v>
      </c>
      <c r="T154" s="351"/>
      <c r="U154" s="351"/>
      <c r="V154" s="351"/>
      <c r="W154" s="351"/>
      <c r="X154" s="352"/>
      <c r="Y154" s="176">
        <f t="shared" si="1"/>
        <v>3.24</v>
      </c>
      <c r="Z154" s="206">
        <f t="shared" ref="Z154:Z197" si="30">H154-Y154</f>
        <v>11.530999999999999</v>
      </c>
      <c r="AA154" s="234">
        <f t="shared" ref="AA154:AA197" si="31">E154-Y154</f>
        <v>344.59</v>
      </c>
      <c r="AB154" s="48"/>
    </row>
    <row r="155" spans="1:28" outlineLevel="1">
      <c r="A155" s="11">
        <f t="shared" si="23"/>
        <v>150</v>
      </c>
      <c r="B155" s="208"/>
      <c r="C155" s="208"/>
      <c r="D155" s="203"/>
      <c r="E155" s="253"/>
      <c r="F155" s="241"/>
      <c r="G155" s="24"/>
      <c r="H155" s="175"/>
      <c r="I155" s="178" t="s">
        <v>774</v>
      </c>
      <c r="J155" s="179" t="s">
        <v>289</v>
      </c>
      <c r="K155" s="180">
        <f>(0.52+0.681+2.08)*1.02</f>
        <v>3.3466200000000002</v>
      </c>
      <c r="L155" s="320"/>
      <c r="M155" s="351"/>
      <c r="N155" s="351"/>
      <c r="O155" s="351"/>
      <c r="P155" s="351"/>
      <c r="Q155" s="351"/>
      <c r="R155" s="351"/>
      <c r="S155" s="351"/>
      <c r="T155" s="351"/>
      <c r="U155" s="351"/>
      <c r="V155" s="351"/>
      <c r="W155" s="351"/>
      <c r="X155" s="352"/>
      <c r="Y155" s="176">
        <f t="shared" si="1"/>
        <v>0</v>
      </c>
      <c r="Z155" s="206">
        <f t="shared" ref="Z155:Z169" si="32">H155-Y155</f>
        <v>0</v>
      </c>
      <c r="AA155" s="234">
        <f t="shared" si="31"/>
        <v>0</v>
      </c>
      <c r="AB155" s="48"/>
    </row>
    <row r="156" spans="1:28">
      <c r="A156" s="11">
        <f t="shared" si="23"/>
        <v>151</v>
      </c>
      <c r="B156" s="208"/>
      <c r="C156" s="208"/>
      <c r="D156" s="203"/>
      <c r="E156" s="269"/>
      <c r="F156" s="243" t="s">
        <v>416</v>
      </c>
      <c r="G156" s="152" t="s">
        <v>294</v>
      </c>
      <c r="H156" s="153">
        <f>K156+K157+K158</f>
        <v>105</v>
      </c>
      <c r="I156" s="159" t="s">
        <v>775</v>
      </c>
      <c r="J156" s="154" t="s">
        <v>482</v>
      </c>
      <c r="K156" s="370">
        <f>83+15</f>
        <v>98</v>
      </c>
      <c r="L156" s="155"/>
      <c r="M156" s="152"/>
      <c r="N156" s="152"/>
      <c r="O156" s="152"/>
      <c r="P156" s="152"/>
      <c r="Q156" s="152"/>
      <c r="R156" s="330"/>
      <c r="S156" s="330">
        <v>36</v>
      </c>
      <c r="T156" s="330"/>
      <c r="U156" s="330"/>
      <c r="V156" s="330"/>
      <c r="W156" s="330"/>
      <c r="X156" s="331"/>
      <c r="Y156" s="176">
        <f t="shared" si="1"/>
        <v>36</v>
      </c>
      <c r="Z156" s="206">
        <f t="shared" si="32"/>
        <v>69</v>
      </c>
      <c r="AA156" s="234">
        <f t="shared" si="31"/>
        <v>-36</v>
      </c>
      <c r="AB156" s="71"/>
    </row>
    <row r="157" spans="1:28" outlineLevel="1">
      <c r="A157" s="11">
        <f t="shared" si="23"/>
        <v>152</v>
      </c>
      <c r="B157" s="208"/>
      <c r="C157" s="208"/>
      <c r="D157" s="203"/>
      <c r="E157" s="269"/>
      <c r="F157" s="243"/>
      <c r="G157" s="152"/>
      <c r="H157" s="153"/>
      <c r="I157" s="159" t="s">
        <v>776</v>
      </c>
      <c r="J157" s="154" t="s">
        <v>482</v>
      </c>
      <c r="K157" s="370">
        <v>5</v>
      </c>
      <c r="L157" s="155"/>
      <c r="M157" s="325"/>
      <c r="N157" s="325"/>
      <c r="O157" s="325"/>
      <c r="P157" s="325"/>
      <c r="Q157" s="325"/>
      <c r="R157" s="330"/>
      <c r="S157" s="330"/>
      <c r="T157" s="330"/>
      <c r="U157" s="330"/>
      <c r="V157" s="330"/>
      <c r="W157" s="330"/>
      <c r="X157" s="331"/>
      <c r="Y157" s="176">
        <f t="shared" si="1"/>
        <v>0</v>
      </c>
      <c r="Z157" s="206">
        <f t="shared" si="32"/>
        <v>0</v>
      </c>
      <c r="AA157" s="234">
        <f t="shared" si="31"/>
        <v>0</v>
      </c>
      <c r="AB157" s="71"/>
    </row>
    <row r="158" spans="1:28" outlineLevel="1">
      <c r="A158" s="11">
        <f t="shared" si="23"/>
        <v>153</v>
      </c>
      <c r="B158" s="208"/>
      <c r="C158" s="208"/>
      <c r="D158" s="203"/>
      <c r="E158" s="269"/>
      <c r="F158" s="243"/>
      <c r="G158" s="152"/>
      <c r="H158" s="153"/>
      <c r="I158" s="159" t="s">
        <v>777</v>
      </c>
      <c r="J158" s="154" t="s">
        <v>482</v>
      </c>
      <c r="K158" s="370">
        <v>2</v>
      </c>
      <c r="L158" s="155"/>
      <c r="M158" s="325"/>
      <c r="N158" s="325"/>
      <c r="O158" s="325"/>
      <c r="P158" s="325"/>
      <c r="Q158" s="325"/>
      <c r="R158" s="330"/>
      <c r="S158" s="330"/>
      <c r="T158" s="330"/>
      <c r="U158" s="330"/>
      <c r="V158" s="330"/>
      <c r="W158" s="330"/>
      <c r="X158" s="331"/>
      <c r="Y158" s="176">
        <f t="shared" si="1"/>
        <v>0</v>
      </c>
      <c r="Z158" s="206">
        <f t="shared" si="32"/>
        <v>0</v>
      </c>
      <c r="AA158" s="234">
        <f t="shared" si="31"/>
        <v>0</v>
      </c>
      <c r="AB158" s="71"/>
    </row>
    <row r="159" spans="1:28">
      <c r="A159" s="11">
        <f t="shared" si="23"/>
        <v>154</v>
      </c>
      <c r="B159" s="208"/>
      <c r="C159" s="208"/>
      <c r="D159" s="203"/>
      <c r="E159" s="269"/>
      <c r="F159" s="243" t="s">
        <v>778</v>
      </c>
      <c r="G159" s="152" t="s">
        <v>294</v>
      </c>
      <c r="H159" s="153">
        <f>K159+K160</f>
        <v>17</v>
      </c>
      <c r="I159" s="159" t="s">
        <v>779</v>
      </c>
      <c r="J159" s="154" t="s">
        <v>482</v>
      </c>
      <c r="K159" s="370">
        <f>2</f>
        <v>2</v>
      </c>
      <c r="L159" s="155"/>
      <c r="M159" s="325"/>
      <c r="N159" s="325"/>
      <c r="O159" s="325"/>
      <c r="P159" s="325"/>
      <c r="Q159" s="325"/>
      <c r="R159" s="330"/>
      <c r="S159" s="330"/>
      <c r="T159" s="330"/>
      <c r="U159" s="330"/>
      <c r="V159" s="330"/>
      <c r="W159" s="330"/>
      <c r="X159" s="331"/>
      <c r="Y159" s="176">
        <f t="shared" si="1"/>
        <v>0</v>
      </c>
      <c r="Z159" s="206">
        <f t="shared" si="32"/>
        <v>17</v>
      </c>
      <c r="AA159" s="234">
        <f t="shared" si="31"/>
        <v>0</v>
      </c>
      <c r="AB159" s="71"/>
    </row>
    <row r="160" spans="1:28" ht="30" outlineLevel="1">
      <c r="A160" s="11">
        <f t="shared" si="23"/>
        <v>155</v>
      </c>
      <c r="B160" s="208"/>
      <c r="C160" s="208"/>
      <c r="D160" s="203"/>
      <c r="E160" s="269"/>
      <c r="F160" s="243"/>
      <c r="G160" s="152"/>
      <c r="H160" s="153"/>
      <c r="I160" s="159" t="s">
        <v>780</v>
      </c>
      <c r="J160" s="154" t="s">
        <v>482</v>
      </c>
      <c r="K160" s="370">
        <v>15</v>
      </c>
      <c r="L160" s="155"/>
      <c r="M160" s="325"/>
      <c r="N160" s="325"/>
      <c r="O160" s="325"/>
      <c r="P160" s="325"/>
      <c r="Q160" s="325"/>
      <c r="R160" s="330"/>
      <c r="S160" s="330"/>
      <c r="T160" s="330"/>
      <c r="U160" s="330"/>
      <c r="V160" s="330"/>
      <c r="W160" s="330"/>
      <c r="X160" s="331"/>
      <c r="Y160" s="176">
        <f t="shared" si="1"/>
        <v>0</v>
      </c>
      <c r="Z160" s="206">
        <f t="shared" si="32"/>
        <v>0</v>
      </c>
      <c r="AA160" s="234">
        <f t="shared" si="31"/>
        <v>0</v>
      </c>
      <c r="AB160" s="71"/>
    </row>
    <row r="161" spans="1:28">
      <c r="A161" s="11">
        <f t="shared" si="23"/>
        <v>156</v>
      </c>
      <c r="B161" s="208"/>
      <c r="C161" s="208"/>
      <c r="D161" s="203"/>
      <c r="E161" s="269"/>
      <c r="F161" s="243" t="s">
        <v>781</v>
      </c>
      <c r="G161" s="152" t="s">
        <v>294</v>
      </c>
      <c r="H161" s="153">
        <f>K161+K162</f>
        <v>88</v>
      </c>
      <c r="I161" s="159" t="s">
        <v>782</v>
      </c>
      <c r="J161" s="154" t="s">
        <v>482</v>
      </c>
      <c r="K161" s="370">
        <v>83</v>
      </c>
      <c r="L161" s="155"/>
      <c r="M161" s="325"/>
      <c r="N161" s="325"/>
      <c r="O161" s="325"/>
      <c r="P161" s="325"/>
      <c r="Q161" s="325"/>
      <c r="R161" s="330"/>
      <c r="S161" s="330"/>
      <c r="T161" s="330"/>
      <c r="U161" s="330"/>
      <c r="V161" s="330"/>
      <c r="W161" s="330"/>
      <c r="X161" s="331"/>
      <c r="Y161" s="176">
        <f t="shared" si="1"/>
        <v>0</v>
      </c>
      <c r="Z161" s="206">
        <f t="shared" si="32"/>
        <v>88</v>
      </c>
      <c r="AA161" s="234">
        <f t="shared" si="31"/>
        <v>0</v>
      </c>
      <c r="AB161" s="71"/>
    </row>
    <row r="162" spans="1:28" outlineLevel="1">
      <c r="A162" s="11">
        <f t="shared" si="23"/>
        <v>157</v>
      </c>
      <c r="B162" s="208"/>
      <c r="C162" s="208"/>
      <c r="D162" s="203"/>
      <c r="E162" s="269"/>
      <c r="F162" s="243"/>
      <c r="G162" s="152"/>
      <c r="H162" s="153"/>
      <c r="I162" s="159" t="s">
        <v>783</v>
      </c>
      <c r="J162" s="154" t="s">
        <v>482</v>
      </c>
      <c r="K162" s="370">
        <v>5</v>
      </c>
      <c r="L162" s="155"/>
      <c r="M162" s="325"/>
      <c r="N162" s="325"/>
      <c r="O162" s="325"/>
      <c r="P162" s="325"/>
      <c r="Q162" s="325"/>
      <c r="R162" s="330"/>
      <c r="S162" s="330"/>
      <c r="T162" s="330"/>
      <c r="U162" s="330"/>
      <c r="V162" s="330"/>
      <c r="W162" s="330"/>
      <c r="X162" s="331"/>
      <c r="Y162" s="176">
        <f t="shared" si="1"/>
        <v>0</v>
      </c>
      <c r="Z162" s="206">
        <f t="shared" si="32"/>
        <v>0</v>
      </c>
      <c r="AA162" s="234">
        <f t="shared" si="31"/>
        <v>0</v>
      </c>
      <c r="AB162" s="71"/>
    </row>
    <row r="163" spans="1:28">
      <c r="A163" s="11">
        <f t="shared" si="23"/>
        <v>158</v>
      </c>
      <c r="B163" s="208"/>
      <c r="C163" s="208"/>
      <c r="D163" s="203"/>
      <c r="E163" s="269"/>
      <c r="F163" s="243" t="s">
        <v>787</v>
      </c>
      <c r="G163" s="152" t="s">
        <v>294</v>
      </c>
      <c r="H163" s="153">
        <f>K163+K165</f>
        <v>36</v>
      </c>
      <c r="I163" s="159" t="s">
        <v>784</v>
      </c>
      <c r="J163" s="154" t="s">
        <v>482</v>
      </c>
      <c r="K163" s="370">
        <v>2</v>
      </c>
      <c r="L163" s="155"/>
      <c r="M163" s="325"/>
      <c r="N163" s="325"/>
      <c r="O163" s="325"/>
      <c r="P163" s="325"/>
      <c r="Q163" s="325"/>
      <c r="R163" s="330"/>
      <c r="S163" s="330"/>
      <c r="T163" s="330"/>
      <c r="U163" s="330"/>
      <c r="V163" s="330"/>
      <c r="W163" s="330"/>
      <c r="X163" s="331"/>
      <c r="Y163" s="176">
        <f t="shared" si="1"/>
        <v>0</v>
      </c>
      <c r="Z163" s="206">
        <f t="shared" si="32"/>
        <v>36</v>
      </c>
      <c r="AA163" s="234">
        <f t="shared" si="31"/>
        <v>0</v>
      </c>
      <c r="AB163" s="71"/>
    </row>
    <row r="164" spans="1:28" outlineLevel="1">
      <c r="A164" s="11">
        <f t="shared" si="23"/>
        <v>159</v>
      </c>
      <c r="B164" s="208"/>
      <c r="C164" s="208"/>
      <c r="D164" s="203"/>
      <c r="E164" s="269"/>
      <c r="F164" s="243"/>
      <c r="G164" s="152"/>
      <c r="H164" s="153"/>
      <c r="I164" s="159" t="s">
        <v>785</v>
      </c>
      <c r="J164" s="154" t="s">
        <v>482</v>
      </c>
      <c r="K164" s="370">
        <v>2</v>
      </c>
      <c r="L164" s="155"/>
      <c r="M164" s="325"/>
      <c r="N164" s="325"/>
      <c r="O164" s="325"/>
      <c r="P164" s="325"/>
      <c r="Q164" s="325"/>
      <c r="R164" s="330"/>
      <c r="S164" s="330"/>
      <c r="T164" s="330"/>
      <c r="U164" s="330"/>
      <c r="V164" s="330"/>
      <c r="W164" s="330"/>
      <c r="X164" s="331"/>
      <c r="Y164" s="176">
        <f t="shared" si="1"/>
        <v>0</v>
      </c>
      <c r="Z164" s="206">
        <f t="shared" si="32"/>
        <v>0</v>
      </c>
      <c r="AA164" s="234">
        <f t="shared" si="31"/>
        <v>0</v>
      </c>
      <c r="AB164" s="71"/>
    </row>
    <row r="165" spans="1:28" ht="30" outlineLevel="1">
      <c r="A165" s="11">
        <f t="shared" si="23"/>
        <v>160</v>
      </c>
      <c r="B165" s="208"/>
      <c r="C165" s="208"/>
      <c r="D165" s="203"/>
      <c r="E165" s="269"/>
      <c r="F165" s="243"/>
      <c r="G165" s="152"/>
      <c r="H165" s="153"/>
      <c r="I165" s="159" t="s">
        <v>786</v>
      </c>
      <c r="J165" s="154" t="s">
        <v>482</v>
      </c>
      <c r="K165" s="370">
        <v>34</v>
      </c>
      <c r="L165" s="155"/>
      <c r="M165" s="325"/>
      <c r="N165" s="325"/>
      <c r="O165" s="325"/>
      <c r="P165" s="325"/>
      <c r="Q165" s="325"/>
      <c r="R165" s="330"/>
      <c r="S165" s="330"/>
      <c r="T165" s="330"/>
      <c r="U165" s="330"/>
      <c r="V165" s="330"/>
      <c r="W165" s="330"/>
      <c r="X165" s="331"/>
      <c r="Y165" s="176">
        <f t="shared" si="1"/>
        <v>0</v>
      </c>
      <c r="Z165" s="206">
        <f t="shared" si="32"/>
        <v>0</v>
      </c>
      <c r="AA165" s="234">
        <f t="shared" si="31"/>
        <v>0</v>
      </c>
      <c r="AB165" s="71"/>
    </row>
    <row r="166" spans="1:28" ht="30" outlineLevel="1">
      <c r="A166" s="11">
        <f t="shared" si="23"/>
        <v>161</v>
      </c>
      <c r="B166" s="208"/>
      <c r="C166" s="208"/>
      <c r="D166" s="203"/>
      <c r="E166" s="269"/>
      <c r="F166" s="243"/>
      <c r="G166" s="152"/>
      <c r="H166" s="153"/>
      <c r="I166" s="159" t="s">
        <v>788</v>
      </c>
      <c r="J166" s="154" t="s">
        <v>482</v>
      </c>
      <c r="K166" s="370">
        <v>3</v>
      </c>
      <c r="L166" s="155"/>
      <c r="M166" s="325"/>
      <c r="N166" s="325"/>
      <c r="O166" s="325"/>
      <c r="P166" s="325"/>
      <c r="Q166" s="325"/>
      <c r="R166" s="330"/>
      <c r="S166" s="330"/>
      <c r="T166" s="330"/>
      <c r="U166" s="330"/>
      <c r="V166" s="330"/>
      <c r="W166" s="330"/>
      <c r="X166" s="331"/>
      <c r="Y166" s="176">
        <f t="shared" si="1"/>
        <v>0</v>
      </c>
      <c r="Z166" s="206">
        <f t="shared" si="32"/>
        <v>0</v>
      </c>
      <c r="AA166" s="234">
        <f t="shared" si="31"/>
        <v>0</v>
      </c>
      <c r="AB166" s="71"/>
    </row>
    <row r="167" spans="1:28" ht="30" outlineLevel="1">
      <c r="A167" s="11">
        <f t="shared" si="23"/>
        <v>162</v>
      </c>
      <c r="B167" s="208"/>
      <c r="C167" s="208"/>
      <c r="D167" s="203"/>
      <c r="E167" s="269"/>
      <c r="F167" s="243"/>
      <c r="G167" s="152"/>
      <c r="H167" s="153"/>
      <c r="I167" s="159" t="s">
        <v>789</v>
      </c>
      <c r="J167" s="154" t="s">
        <v>482</v>
      </c>
      <c r="K167" s="370">
        <v>5</v>
      </c>
      <c r="L167" s="155"/>
      <c r="M167" s="325"/>
      <c r="N167" s="325"/>
      <c r="O167" s="325"/>
      <c r="P167" s="325"/>
      <c r="Q167" s="325"/>
      <c r="R167" s="330"/>
      <c r="S167" s="330"/>
      <c r="T167" s="330"/>
      <c r="U167" s="330"/>
      <c r="V167" s="330"/>
      <c r="W167" s="330"/>
      <c r="X167" s="331"/>
      <c r="Y167" s="176">
        <f t="shared" si="1"/>
        <v>0</v>
      </c>
      <c r="Z167" s="206">
        <f t="shared" si="32"/>
        <v>0</v>
      </c>
      <c r="AA167" s="234">
        <f t="shared" si="31"/>
        <v>0</v>
      </c>
      <c r="AB167" s="71"/>
    </row>
    <row r="168" spans="1:28" ht="30" outlineLevel="1">
      <c r="A168" s="11">
        <f t="shared" si="23"/>
        <v>163</v>
      </c>
      <c r="B168" s="208"/>
      <c r="C168" s="208"/>
      <c r="D168" s="203"/>
      <c r="E168" s="269"/>
      <c r="F168" s="243"/>
      <c r="G168" s="152"/>
      <c r="H168" s="153"/>
      <c r="I168" s="159" t="s">
        <v>790</v>
      </c>
      <c r="J168" s="154" t="s">
        <v>482</v>
      </c>
      <c r="K168" s="370">
        <v>6</v>
      </c>
      <c r="L168" s="155"/>
      <c r="M168" s="325"/>
      <c r="N168" s="325"/>
      <c r="O168" s="325"/>
      <c r="P168" s="325"/>
      <c r="Q168" s="325"/>
      <c r="R168" s="330"/>
      <c r="S168" s="330"/>
      <c r="T168" s="330"/>
      <c r="U168" s="330"/>
      <c r="V168" s="330"/>
      <c r="W168" s="330"/>
      <c r="X168" s="331"/>
      <c r="Y168" s="176">
        <f t="shared" si="1"/>
        <v>0</v>
      </c>
      <c r="Z168" s="206">
        <f t="shared" si="32"/>
        <v>0</v>
      </c>
      <c r="AA168" s="234">
        <f t="shared" si="31"/>
        <v>0</v>
      </c>
      <c r="AB168" s="71"/>
    </row>
    <row r="169" spans="1:28" ht="30" outlineLevel="1">
      <c r="A169" s="11">
        <f t="shared" si="23"/>
        <v>164</v>
      </c>
      <c r="B169" s="208"/>
      <c r="C169" s="208"/>
      <c r="D169" s="203"/>
      <c r="E169" s="269"/>
      <c r="F169" s="243"/>
      <c r="G169" s="152"/>
      <c r="H169" s="153"/>
      <c r="I169" s="159" t="s">
        <v>791</v>
      </c>
      <c r="J169" s="154" t="s">
        <v>482</v>
      </c>
      <c r="K169" s="370">
        <v>1</v>
      </c>
      <c r="L169" s="155"/>
      <c r="M169" s="325"/>
      <c r="N169" s="325"/>
      <c r="O169" s="325"/>
      <c r="P169" s="325"/>
      <c r="Q169" s="325"/>
      <c r="R169" s="330"/>
      <c r="S169" s="330"/>
      <c r="T169" s="330"/>
      <c r="U169" s="330"/>
      <c r="V169" s="330"/>
      <c r="W169" s="330"/>
      <c r="X169" s="331"/>
      <c r="Y169" s="176">
        <f t="shared" si="1"/>
        <v>0</v>
      </c>
      <c r="Z169" s="206">
        <f t="shared" si="32"/>
        <v>0</v>
      </c>
      <c r="AA169" s="234">
        <f t="shared" si="31"/>
        <v>0</v>
      </c>
      <c r="AB169" s="71"/>
    </row>
    <row r="170" spans="1:28" ht="30">
      <c r="A170" s="11">
        <f t="shared" si="23"/>
        <v>165</v>
      </c>
      <c r="B170" s="208" t="s">
        <v>102</v>
      </c>
      <c r="C170" s="208" t="s">
        <v>103</v>
      </c>
      <c r="D170" s="203" t="s">
        <v>292</v>
      </c>
      <c r="E170" s="253">
        <v>85.9</v>
      </c>
      <c r="F170" s="241" t="s">
        <v>103</v>
      </c>
      <c r="G170" s="24" t="s">
        <v>292</v>
      </c>
      <c r="H170" s="175">
        <v>85.9</v>
      </c>
      <c r="I170" s="178"/>
      <c r="J170" s="179"/>
      <c r="K170" s="180"/>
      <c r="L170" s="320"/>
      <c r="M170" s="351"/>
      <c r="N170" s="351"/>
      <c r="O170" s="351"/>
      <c r="P170" s="351"/>
      <c r="Q170" s="351"/>
      <c r="R170" s="351"/>
      <c r="S170" s="351"/>
      <c r="T170" s="351"/>
      <c r="U170" s="351"/>
      <c r="V170" s="351"/>
      <c r="W170" s="351"/>
      <c r="X170" s="352"/>
      <c r="Y170" s="176">
        <f t="shared" si="1"/>
        <v>0</v>
      </c>
      <c r="Z170" s="219">
        <f t="shared" si="30"/>
        <v>85.9</v>
      </c>
      <c r="AA170" s="234">
        <f t="shared" si="31"/>
        <v>85.9</v>
      </c>
      <c r="AB170" s="48"/>
    </row>
    <row r="171" spans="1:28">
      <c r="A171" s="11">
        <f t="shared" si="23"/>
        <v>166</v>
      </c>
      <c r="B171" s="208" t="s">
        <v>341</v>
      </c>
      <c r="C171" s="208" t="s">
        <v>342</v>
      </c>
      <c r="D171" s="203" t="s">
        <v>293</v>
      </c>
      <c r="E171" s="253">
        <v>9</v>
      </c>
      <c r="F171" s="241" t="s">
        <v>342</v>
      </c>
      <c r="G171" s="24" t="s">
        <v>293</v>
      </c>
      <c r="H171" s="175">
        <v>9</v>
      </c>
      <c r="I171" s="178"/>
      <c r="J171" s="179"/>
      <c r="K171" s="180"/>
      <c r="L171" s="320"/>
      <c r="M171" s="351"/>
      <c r="N171" s="351"/>
      <c r="O171" s="351"/>
      <c r="P171" s="351"/>
      <c r="Q171" s="351"/>
      <c r="R171" s="351"/>
      <c r="S171" s="351"/>
      <c r="T171" s="351"/>
      <c r="U171" s="351"/>
      <c r="V171" s="351"/>
      <c r="W171" s="351"/>
      <c r="X171" s="352"/>
      <c r="Y171" s="176">
        <f t="shared" si="1"/>
        <v>0</v>
      </c>
      <c r="Z171" s="219">
        <f t="shared" si="30"/>
        <v>9</v>
      </c>
      <c r="AA171" s="234">
        <f t="shared" si="31"/>
        <v>9</v>
      </c>
      <c r="AB171" s="48"/>
    </row>
    <row r="172" spans="1:28" ht="30">
      <c r="A172" s="11">
        <f t="shared" si="23"/>
        <v>167</v>
      </c>
      <c r="B172" s="208" t="s">
        <v>343</v>
      </c>
      <c r="C172" s="208" t="s">
        <v>344</v>
      </c>
      <c r="D172" s="203" t="s">
        <v>297</v>
      </c>
      <c r="E172" s="253">
        <v>14.4</v>
      </c>
      <c r="F172" s="241" t="s">
        <v>344</v>
      </c>
      <c r="G172" s="24" t="s">
        <v>297</v>
      </c>
      <c r="H172" s="175">
        <v>14.4</v>
      </c>
      <c r="I172" s="178"/>
      <c r="J172" s="179"/>
      <c r="K172" s="180"/>
      <c r="L172" s="320"/>
      <c r="M172" s="351"/>
      <c r="N172" s="351"/>
      <c r="O172" s="351"/>
      <c r="P172" s="351"/>
      <c r="Q172" s="351"/>
      <c r="R172" s="351"/>
      <c r="S172" s="351"/>
      <c r="T172" s="351"/>
      <c r="U172" s="351"/>
      <c r="V172" s="351"/>
      <c r="W172" s="351"/>
      <c r="X172" s="352"/>
      <c r="Y172" s="176">
        <f t="shared" si="1"/>
        <v>0</v>
      </c>
      <c r="Z172" s="219">
        <f t="shared" si="30"/>
        <v>14.4</v>
      </c>
      <c r="AA172" s="234">
        <f t="shared" si="31"/>
        <v>14.4</v>
      </c>
      <c r="AB172" s="48"/>
    </row>
    <row r="173" spans="1:28">
      <c r="A173" s="11">
        <f t="shared" si="23"/>
        <v>168</v>
      </c>
      <c r="B173" s="208" t="s">
        <v>345</v>
      </c>
      <c r="C173" s="208" t="s">
        <v>346</v>
      </c>
      <c r="D173" s="203" t="s">
        <v>294</v>
      </c>
      <c r="E173" s="253">
        <v>9</v>
      </c>
      <c r="F173" s="241" t="s">
        <v>346</v>
      </c>
      <c r="G173" s="24" t="s">
        <v>294</v>
      </c>
      <c r="H173" s="175">
        <v>9</v>
      </c>
      <c r="I173" s="178"/>
      <c r="J173" s="179"/>
      <c r="K173" s="180"/>
      <c r="L173" s="320"/>
      <c r="M173" s="351"/>
      <c r="N173" s="351"/>
      <c r="O173" s="351"/>
      <c r="P173" s="351"/>
      <c r="Q173" s="351"/>
      <c r="R173" s="351"/>
      <c r="S173" s="351"/>
      <c r="T173" s="351"/>
      <c r="U173" s="351"/>
      <c r="V173" s="351"/>
      <c r="W173" s="351"/>
      <c r="X173" s="352"/>
      <c r="Y173" s="176">
        <f t="shared" si="1"/>
        <v>0</v>
      </c>
      <c r="Z173" s="219">
        <f t="shared" si="30"/>
        <v>9</v>
      </c>
      <c r="AA173" s="234">
        <f t="shared" si="31"/>
        <v>9</v>
      </c>
      <c r="AB173" s="48"/>
    </row>
    <row r="174" spans="1:28" ht="30">
      <c r="A174" s="11">
        <f t="shared" si="23"/>
        <v>169</v>
      </c>
      <c r="B174" s="208" t="s">
        <v>347</v>
      </c>
      <c r="C174" s="208" t="s">
        <v>348</v>
      </c>
      <c r="D174" s="203" t="s">
        <v>294</v>
      </c>
      <c r="E174" s="253">
        <v>9</v>
      </c>
      <c r="F174" s="241" t="s">
        <v>348</v>
      </c>
      <c r="G174" s="24" t="s">
        <v>294</v>
      </c>
      <c r="H174" s="175">
        <v>9</v>
      </c>
      <c r="I174" s="178"/>
      <c r="J174" s="179"/>
      <c r="K174" s="180"/>
      <c r="L174" s="320"/>
      <c r="M174" s="351"/>
      <c r="N174" s="351"/>
      <c r="O174" s="351"/>
      <c r="P174" s="351"/>
      <c r="Q174" s="351"/>
      <c r="R174" s="351"/>
      <c r="S174" s="351"/>
      <c r="T174" s="351"/>
      <c r="U174" s="351"/>
      <c r="V174" s="351"/>
      <c r="W174" s="351"/>
      <c r="X174" s="352"/>
      <c r="Y174" s="176">
        <f t="shared" si="1"/>
        <v>0</v>
      </c>
      <c r="Z174" s="219">
        <f t="shared" si="30"/>
        <v>9</v>
      </c>
      <c r="AA174" s="234">
        <f t="shared" si="31"/>
        <v>9</v>
      </c>
      <c r="AB174" s="48"/>
    </row>
    <row r="175" spans="1:28" ht="45">
      <c r="A175" s="11">
        <f t="shared" si="23"/>
        <v>170</v>
      </c>
      <c r="B175" s="208" t="s">
        <v>349</v>
      </c>
      <c r="C175" s="208" t="s">
        <v>350</v>
      </c>
      <c r="D175" s="203" t="s">
        <v>294</v>
      </c>
      <c r="E175" s="253">
        <v>4</v>
      </c>
      <c r="F175" s="241" t="s">
        <v>350</v>
      </c>
      <c r="G175" s="24" t="s">
        <v>294</v>
      </c>
      <c r="H175" s="175">
        <v>4</v>
      </c>
      <c r="I175" s="178"/>
      <c r="J175" s="179"/>
      <c r="K175" s="180"/>
      <c r="L175" s="320"/>
      <c r="M175" s="351"/>
      <c r="N175" s="351"/>
      <c r="O175" s="351"/>
      <c r="P175" s="351"/>
      <c r="Q175" s="351"/>
      <c r="R175" s="351"/>
      <c r="S175" s="351"/>
      <c r="T175" s="351"/>
      <c r="U175" s="351"/>
      <c r="V175" s="351"/>
      <c r="W175" s="351"/>
      <c r="X175" s="352"/>
      <c r="Y175" s="176">
        <f t="shared" si="1"/>
        <v>0</v>
      </c>
      <c r="Z175" s="219">
        <f t="shared" si="30"/>
        <v>4</v>
      </c>
      <c r="AA175" s="234">
        <f t="shared" si="31"/>
        <v>4</v>
      </c>
      <c r="AB175" s="48"/>
    </row>
    <row r="176" spans="1:28" ht="60">
      <c r="A176" s="11">
        <f t="shared" si="23"/>
        <v>171</v>
      </c>
      <c r="B176" s="208" t="s">
        <v>351</v>
      </c>
      <c r="C176" s="208" t="s">
        <v>352</v>
      </c>
      <c r="D176" s="203" t="s">
        <v>294</v>
      </c>
      <c r="E176" s="253">
        <v>9</v>
      </c>
      <c r="F176" s="241" t="s">
        <v>352</v>
      </c>
      <c r="G176" s="24" t="s">
        <v>294</v>
      </c>
      <c r="H176" s="175">
        <v>9</v>
      </c>
      <c r="I176" s="178"/>
      <c r="J176" s="179"/>
      <c r="K176" s="180"/>
      <c r="L176" s="320"/>
      <c r="M176" s="351"/>
      <c r="N176" s="351"/>
      <c r="O176" s="351"/>
      <c r="P176" s="351"/>
      <c r="Q176" s="351"/>
      <c r="R176" s="351"/>
      <c r="S176" s="351"/>
      <c r="T176" s="351"/>
      <c r="U176" s="351"/>
      <c r="V176" s="351"/>
      <c r="W176" s="351"/>
      <c r="X176" s="352"/>
      <c r="Y176" s="176">
        <f t="shared" si="1"/>
        <v>0</v>
      </c>
      <c r="Z176" s="219">
        <f t="shared" si="30"/>
        <v>9</v>
      </c>
      <c r="AA176" s="234">
        <f t="shared" si="31"/>
        <v>9</v>
      </c>
      <c r="AB176" s="48"/>
    </row>
    <row r="177" spans="1:28" ht="30">
      <c r="A177" s="11">
        <f t="shared" si="23"/>
        <v>172</v>
      </c>
      <c r="B177" s="208" t="s">
        <v>353</v>
      </c>
      <c r="C177" s="208" t="s">
        <v>354</v>
      </c>
      <c r="D177" s="203" t="s">
        <v>291</v>
      </c>
      <c r="E177" s="253">
        <v>961</v>
      </c>
      <c r="F177" s="241" t="s">
        <v>354</v>
      </c>
      <c r="G177" s="24" t="s">
        <v>291</v>
      </c>
      <c r="H177" s="175">
        <v>961</v>
      </c>
      <c r="I177" s="178"/>
      <c r="J177" s="179"/>
      <c r="K177" s="180"/>
      <c r="L177" s="320"/>
      <c r="M177" s="351"/>
      <c r="N177" s="351"/>
      <c r="O177" s="351"/>
      <c r="P177" s="351"/>
      <c r="Q177" s="351"/>
      <c r="R177" s="351"/>
      <c r="S177" s="351"/>
      <c r="T177" s="351"/>
      <c r="U177" s="351"/>
      <c r="V177" s="351"/>
      <c r="W177" s="351"/>
      <c r="X177" s="352"/>
      <c r="Y177" s="176">
        <f t="shared" si="1"/>
        <v>0</v>
      </c>
      <c r="Z177" s="219">
        <f t="shared" si="30"/>
        <v>961</v>
      </c>
      <c r="AA177" s="234">
        <f t="shared" si="31"/>
        <v>961</v>
      </c>
      <c r="AB177" s="48"/>
    </row>
    <row r="178" spans="1:28" ht="60">
      <c r="A178" s="11">
        <f t="shared" si="23"/>
        <v>173</v>
      </c>
      <c r="B178" s="208" t="s">
        <v>355</v>
      </c>
      <c r="C178" s="208" t="s">
        <v>356</v>
      </c>
      <c r="D178" s="203" t="s">
        <v>294</v>
      </c>
      <c r="E178" s="253">
        <v>18</v>
      </c>
      <c r="F178" s="241" t="s">
        <v>356</v>
      </c>
      <c r="G178" s="24" t="s">
        <v>294</v>
      </c>
      <c r="H178" s="175">
        <v>18</v>
      </c>
      <c r="I178" s="178" t="s">
        <v>923</v>
      </c>
      <c r="J178" s="179" t="s">
        <v>482</v>
      </c>
      <c r="K178" s="180">
        <v>30</v>
      </c>
      <c r="L178" s="320"/>
      <c r="M178" s="351"/>
      <c r="N178" s="351"/>
      <c r="O178" s="351"/>
      <c r="P178" s="351"/>
      <c r="Q178" s="351"/>
      <c r="R178" s="351"/>
      <c r="S178" s="351"/>
      <c r="T178" s="351"/>
      <c r="U178" s="351"/>
      <c r="V178" s="351"/>
      <c r="W178" s="351"/>
      <c r="X178" s="352"/>
      <c r="Y178" s="176">
        <f t="shared" si="1"/>
        <v>0</v>
      </c>
      <c r="Z178" s="219">
        <f t="shared" si="30"/>
        <v>18</v>
      </c>
      <c r="AA178" s="234">
        <f t="shared" si="31"/>
        <v>18</v>
      </c>
      <c r="AB178" s="48"/>
    </row>
    <row r="179" spans="1:28" ht="45">
      <c r="A179" s="11">
        <f t="shared" si="23"/>
        <v>174</v>
      </c>
      <c r="B179" s="208" t="s">
        <v>142</v>
      </c>
      <c r="C179" s="208" t="s">
        <v>143</v>
      </c>
      <c r="D179" s="203" t="s">
        <v>291</v>
      </c>
      <c r="E179" s="253">
        <v>120</v>
      </c>
      <c r="F179" s="241" t="s">
        <v>143</v>
      </c>
      <c r="G179" s="24" t="s">
        <v>291</v>
      </c>
      <c r="H179" s="175">
        <v>120</v>
      </c>
      <c r="I179" s="178"/>
      <c r="J179" s="179"/>
      <c r="K179" s="180"/>
      <c r="L179" s="320"/>
      <c r="M179" s="351"/>
      <c r="N179" s="351"/>
      <c r="O179" s="351"/>
      <c r="P179" s="351"/>
      <c r="Q179" s="351"/>
      <c r="R179" s="351"/>
      <c r="S179" s="351"/>
      <c r="T179" s="351"/>
      <c r="U179" s="351"/>
      <c r="V179" s="351"/>
      <c r="W179" s="351"/>
      <c r="X179" s="352"/>
      <c r="Y179" s="176">
        <f t="shared" si="1"/>
        <v>0</v>
      </c>
      <c r="Z179" s="219">
        <f t="shared" si="30"/>
        <v>120</v>
      </c>
      <c r="AA179" s="234">
        <f t="shared" si="31"/>
        <v>120</v>
      </c>
      <c r="AB179" s="48"/>
    </row>
    <row r="180" spans="1:28" ht="45">
      <c r="A180" s="11">
        <f t="shared" si="23"/>
        <v>175</v>
      </c>
      <c r="B180" s="208" t="s">
        <v>358</v>
      </c>
      <c r="C180" s="208" t="s">
        <v>359</v>
      </c>
      <c r="D180" s="203" t="s">
        <v>294</v>
      </c>
      <c r="E180" s="253">
        <v>5</v>
      </c>
      <c r="F180" s="241" t="s">
        <v>359</v>
      </c>
      <c r="G180" s="24" t="s">
        <v>294</v>
      </c>
      <c r="H180" s="175">
        <v>5</v>
      </c>
      <c r="I180" s="178"/>
      <c r="J180" s="179"/>
      <c r="K180" s="180"/>
      <c r="L180" s="320"/>
      <c r="M180" s="351"/>
      <c r="N180" s="351"/>
      <c r="O180" s="351"/>
      <c r="P180" s="351"/>
      <c r="Q180" s="351"/>
      <c r="R180" s="351"/>
      <c r="S180" s="351"/>
      <c r="T180" s="351"/>
      <c r="U180" s="351"/>
      <c r="V180" s="351"/>
      <c r="W180" s="351"/>
      <c r="X180" s="352"/>
      <c r="Y180" s="176">
        <f t="shared" si="1"/>
        <v>0</v>
      </c>
      <c r="Z180" s="219">
        <f t="shared" si="30"/>
        <v>5</v>
      </c>
      <c r="AA180" s="234">
        <f t="shared" si="31"/>
        <v>5</v>
      </c>
      <c r="AB180" s="48"/>
    </row>
    <row r="181" spans="1:28" ht="30">
      <c r="A181" s="11">
        <f t="shared" si="23"/>
        <v>176</v>
      </c>
      <c r="B181" s="208"/>
      <c r="C181" s="208"/>
      <c r="D181" s="203"/>
      <c r="E181" s="253"/>
      <c r="F181" s="243" t="s">
        <v>921</v>
      </c>
      <c r="G181" s="152" t="s">
        <v>291</v>
      </c>
      <c r="H181" s="191">
        <v>496</v>
      </c>
      <c r="I181" s="159" t="s">
        <v>922</v>
      </c>
      <c r="J181" s="154" t="s">
        <v>291</v>
      </c>
      <c r="K181" s="180">
        <v>496</v>
      </c>
      <c r="L181" s="155"/>
      <c r="M181" s="152"/>
      <c r="N181" s="152"/>
      <c r="O181" s="152"/>
      <c r="P181" s="152"/>
      <c r="Q181" s="152">
        <v>31</v>
      </c>
      <c r="R181" s="330"/>
      <c r="S181" s="330">
        <v>12</v>
      </c>
      <c r="T181" s="330"/>
      <c r="U181" s="330"/>
      <c r="V181" s="330"/>
      <c r="W181" s="330"/>
      <c r="X181" s="331"/>
      <c r="Y181" s="176">
        <f t="shared" si="1"/>
        <v>43</v>
      </c>
      <c r="Z181" s="206">
        <f t="shared" ref="Z181" si="33">H181-Y181</f>
        <v>453</v>
      </c>
      <c r="AA181" s="234">
        <f t="shared" si="31"/>
        <v>-43</v>
      </c>
      <c r="AB181" s="71"/>
    </row>
    <row r="182" spans="1:28" ht="75">
      <c r="A182" s="11">
        <f t="shared" si="23"/>
        <v>177</v>
      </c>
      <c r="B182" s="208"/>
      <c r="C182" s="208"/>
      <c r="D182" s="203"/>
      <c r="E182" s="253"/>
      <c r="F182" s="243" t="s">
        <v>183</v>
      </c>
      <c r="G182" s="152" t="s">
        <v>291</v>
      </c>
      <c r="H182" s="191">
        <f>K182</f>
        <v>1975</v>
      </c>
      <c r="I182" s="159" t="s">
        <v>908</v>
      </c>
      <c r="J182" s="154" t="s">
        <v>291</v>
      </c>
      <c r="K182" s="180">
        <f>1524+451</f>
        <v>1975</v>
      </c>
      <c r="L182" s="155"/>
      <c r="M182" s="152"/>
      <c r="N182" s="152"/>
      <c r="O182" s="152"/>
      <c r="P182" s="152"/>
      <c r="Q182" s="152">
        <v>31</v>
      </c>
      <c r="R182" s="330"/>
      <c r="S182" s="330">
        <v>12</v>
      </c>
      <c r="T182" s="330"/>
      <c r="U182" s="330"/>
      <c r="V182" s="330"/>
      <c r="W182" s="330"/>
      <c r="X182" s="331"/>
      <c r="Y182" s="176">
        <f t="shared" si="1"/>
        <v>43</v>
      </c>
      <c r="Z182" s="206">
        <f t="shared" si="30"/>
        <v>1932</v>
      </c>
      <c r="AA182" s="234">
        <f t="shared" si="31"/>
        <v>-43</v>
      </c>
      <c r="AB182" s="71"/>
    </row>
    <row r="183" spans="1:28" ht="30">
      <c r="A183" s="11">
        <f t="shared" si="23"/>
        <v>178</v>
      </c>
      <c r="B183" s="208"/>
      <c r="C183" s="208"/>
      <c r="D183" s="203"/>
      <c r="E183" s="253"/>
      <c r="F183" s="243" t="s">
        <v>221</v>
      </c>
      <c r="G183" s="152" t="s">
        <v>291</v>
      </c>
      <c r="H183" s="191">
        <f t="shared" ref="H183:H185" si="34">K183</f>
        <v>0</v>
      </c>
      <c r="I183" s="159"/>
      <c r="J183" s="154"/>
      <c r="K183" s="180"/>
      <c r="L183" s="155"/>
      <c r="M183" s="152"/>
      <c r="N183" s="152"/>
      <c r="O183" s="152"/>
      <c r="P183" s="152"/>
      <c r="Q183" s="152">
        <v>7</v>
      </c>
      <c r="R183" s="330"/>
      <c r="S183" s="330"/>
      <c r="T183" s="330"/>
      <c r="U183" s="330"/>
      <c r="V183" s="330"/>
      <c r="W183" s="330"/>
      <c r="X183" s="331"/>
      <c r="Y183" s="176">
        <f t="shared" si="1"/>
        <v>7</v>
      </c>
      <c r="Z183" s="206">
        <f t="shared" si="30"/>
        <v>-7</v>
      </c>
      <c r="AA183" s="234">
        <f t="shared" si="31"/>
        <v>-7</v>
      </c>
      <c r="AB183" s="71"/>
    </row>
    <row r="184" spans="1:28" ht="75">
      <c r="A184" s="11">
        <f t="shared" si="23"/>
        <v>179</v>
      </c>
      <c r="B184" s="208"/>
      <c r="C184" s="208"/>
      <c r="D184" s="203"/>
      <c r="E184" s="253"/>
      <c r="F184" s="243" t="s">
        <v>452</v>
      </c>
      <c r="G184" s="152" t="s">
        <v>291</v>
      </c>
      <c r="H184" s="191">
        <f t="shared" si="34"/>
        <v>1241</v>
      </c>
      <c r="I184" s="159" t="s">
        <v>910</v>
      </c>
      <c r="J184" s="154" t="s">
        <v>291</v>
      </c>
      <c r="K184" s="180">
        <v>1241</v>
      </c>
      <c r="L184" s="155"/>
      <c r="M184" s="152"/>
      <c r="N184" s="152"/>
      <c r="O184" s="152"/>
      <c r="P184" s="152"/>
      <c r="Q184" s="152">
        <v>239</v>
      </c>
      <c r="R184" s="330"/>
      <c r="S184" s="330">
        <v>128</v>
      </c>
      <c r="T184" s="330">
        <v>204</v>
      </c>
      <c r="U184" s="330"/>
      <c r="V184" s="330"/>
      <c r="W184" s="330"/>
      <c r="X184" s="331"/>
      <c r="Y184" s="176">
        <f t="shared" si="1"/>
        <v>571</v>
      </c>
      <c r="Z184" s="206">
        <f t="shared" si="30"/>
        <v>670</v>
      </c>
      <c r="AA184" s="234">
        <f t="shared" si="31"/>
        <v>-571</v>
      </c>
      <c r="AB184" s="71"/>
    </row>
    <row r="185" spans="1:28" ht="75">
      <c r="A185" s="11">
        <f t="shared" si="23"/>
        <v>180</v>
      </c>
      <c r="B185" s="208"/>
      <c r="C185" s="208"/>
      <c r="D185" s="203"/>
      <c r="E185" s="253"/>
      <c r="F185" s="243" t="s">
        <v>453</v>
      </c>
      <c r="G185" s="152" t="s">
        <v>291</v>
      </c>
      <c r="H185" s="191">
        <f t="shared" si="34"/>
        <v>1106</v>
      </c>
      <c r="I185" s="159" t="s">
        <v>909</v>
      </c>
      <c r="J185" s="154" t="s">
        <v>291</v>
      </c>
      <c r="K185" s="180">
        <v>1106</v>
      </c>
      <c r="L185" s="155"/>
      <c r="M185" s="152"/>
      <c r="N185" s="152"/>
      <c r="O185" s="152"/>
      <c r="P185" s="152"/>
      <c r="Q185" s="152">
        <v>66</v>
      </c>
      <c r="R185" s="330"/>
      <c r="S185" s="330"/>
      <c r="T185" s="330"/>
      <c r="U185" s="330"/>
      <c r="V185" s="330"/>
      <c r="W185" s="330"/>
      <c r="X185" s="331"/>
      <c r="Y185" s="176">
        <f t="shared" si="1"/>
        <v>66</v>
      </c>
      <c r="Z185" s="206">
        <f t="shared" si="30"/>
        <v>1040</v>
      </c>
      <c r="AA185" s="234">
        <f t="shared" si="31"/>
        <v>-66</v>
      </c>
      <c r="AB185" s="71"/>
    </row>
    <row r="186" spans="1:28" ht="30">
      <c r="A186" s="11">
        <f t="shared" si="23"/>
        <v>181</v>
      </c>
      <c r="B186" s="208"/>
      <c r="C186" s="208"/>
      <c r="D186" s="203"/>
      <c r="E186" s="253"/>
      <c r="F186" s="243" t="s">
        <v>159</v>
      </c>
      <c r="G186" s="152" t="s">
        <v>291</v>
      </c>
      <c r="H186" s="191">
        <f>K186</f>
        <v>1524</v>
      </c>
      <c r="I186" s="159" t="s">
        <v>911</v>
      </c>
      <c r="J186" s="154" t="s">
        <v>291</v>
      </c>
      <c r="K186" s="180">
        <v>1524</v>
      </c>
      <c r="L186" s="155"/>
      <c r="M186" s="152"/>
      <c r="N186" s="152"/>
      <c r="O186" s="152"/>
      <c r="P186" s="152"/>
      <c r="Q186" s="152">
        <v>305</v>
      </c>
      <c r="R186" s="330"/>
      <c r="S186" s="330">
        <v>128</v>
      </c>
      <c r="T186" s="330">
        <v>185</v>
      </c>
      <c r="U186" s="330"/>
      <c r="V186" s="330"/>
      <c r="W186" s="330"/>
      <c r="X186" s="331"/>
      <c r="Y186" s="176">
        <f t="shared" si="1"/>
        <v>618</v>
      </c>
      <c r="Z186" s="206">
        <f t="shared" si="30"/>
        <v>906</v>
      </c>
      <c r="AA186" s="234">
        <f t="shared" si="31"/>
        <v>-618</v>
      </c>
      <c r="AB186" s="71"/>
    </row>
    <row r="187" spans="1:28" outlineLevel="1">
      <c r="A187" s="11">
        <f t="shared" si="23"/>
        <v>182</v>
      </c>
      <c r="B187" s="208"/>
      <c r="C187" s="208"/>
      <c r="D187" s="203"/>
      <c r="E187" s="269"/>
      <c r="F187" s="243"/>
      <c r="G187" s="152"/>
      <c r="H187" s="153"/>
      <c r="I187" s="159" t="s">
        <v>912</v>
      </c>
      <c r="J187" s="154" t="s">
        <v>294</v>
      </c>
      <c r="K187" s="180">
        <v>175</v>
      </c>
      <c r="L187" s="155"/>
      <c r="M187" s="152"/>
      <c r="N187" s="152"/>
      <c r="O187" s="152"/>
      <c r="P187" s="152"/>
      <c r="Q187" s="152"/>
      <c r="R187" s="330"/>
      <c r="S187" s="330"/>
      <c r="T187" s="330"/>
      <c r="U187" s="330"/>
      <c r="V187" s="330"/>
      <c r="W187" s="330"/>
      <c r="X187" s="331"/>
      <c r="Y187" s="176">
        <f t="shared" si="1"/>
        <v>0</v>
      </c>
      <c r="Z187" s="206">
        <f t="shared" ref="Z187:Z190" si="35">H187-Y187</f>
        <v>0</v>
      </c>
      <c r="AA187" s="234">
        <f t="shared" si="31"/>
        <v>0</v>
      </c>
      <c r="AB187" s="71"/>
    </row>
    <row r="188" spans="1:28" outlineLevel="1">
      <c r="A188" s="11">
        <f t="shared" si="23"/>
        <v>183</v>
      </c>
      <c r="B188" s="208"/>
      <c r="C188" s="208"/>
      <c r="D188" s="203"/>
      <c r="E188" s="269"/>
      <c r="F188" s="243"/>
      <c r="G188" s="152"/>
      <c r="H188" s="153"/>
      <c r="I188" s="159" t="s">
        <v>914</v>
      </c>
      <c r="J188" s="154" t="s">
        <v>294</v>
      </c>
      <c r="K188" s="180">
        <v>352</v>
      </c>
      <c r="L188" s="155"/>
      <c r="M188" s="152"/>
      <c r="N188" s="152"/>
      <c r="O188" s="152"/>
      <c r="P188" s="152"/>
      <c r="Q188" s="152"/>
      <c r="R188" s="330"/>
      <c r="S188" s="330"/>
      <c r="T188" s="330"/>
      <c r="U188" s="330"/>
      <c r="V188" s="330"/>
      <c r="W188" s="330"/>
      <c r="X188" s="331"/>
      <c r="Y188" s="176">
        <f t="shared" si="1"/>
        <v>0</v>
      </c>
      <c r="Z188" s="206">
        <f t="shared" si="35"/>
        <v>0</v>
      </c>
      <c r="AA188" s="234">
        <f t="shared" si="31"/>
        <v>0</v>
      </c>
      <c r="AB188" s="71"/>
    </row>
    <row r="189" spans="1:28" ht="30" outlineLevel="1">
      <c r="A189" s="11">
        <f t="shared" si="23"/>
        <v>184</v>
      </c>
      <c r="B189" s="208"/>
      <c r="C189" s="208"/>
      <c r="D189" s="203"/>
      <c r="E189" s="269"/>
      <c r="F189" s="243"/>
      <c r="G189" s="152"/>
      <c r="H189" s="153"/>
      <c r="I189" s="159" t="s">
        <v>927</v>
      </c>
      <c r="J189" s="154" t="s">
        <v>294</v>
      </c>
      <c r="K189" s="180">
        <v>93</v>
      </c>
      <c r="L189" s="155"/>
      <c r="M189" s="152"/>
      <c r="N189" s="152"/>
      <c r="O189" s="152"/>
      <c r="P189" s="152"/>
      <c r="Q189" s="152"/>
      <c r="R189" s="330"/>
      <c r="S189" s="330"/>
      <c r="T189" s="330"/>
      <c r="U189" s="330"/>
      <c r="V189" s="330"/>
      <c r="W189" s="330"/>
      <c r="X189" s="331"/>
      <c r="Y189" s="176">
        <f t="shared" si="1"/>
        <v>0</v>
      </c>
      <c r="Z189" s="206">
        <f t="shared" si="35"/>
        <v>0</v>
      </c>
      <c r="AA189" s="234">
        <f t="shared" si="31"/>
        <v>0</v>
      </c>
      <c r="AB189" s="71"/>
    </row>
    <row r="190" spans="1:28">
      <c r="A190" s="11">
        <f t="shared" si="23"/>
        <v>185</v>
      </c>
      <c r="B190" s="208"/>
      <c r="C190" s="208"/>
      <c r="D190" s="203"/>
      <c r="E190" s="253"/>
      <c r="F190" s="243" t="s">
        <v>924</v>
      </c>
      <c r="G190" s="152" t="s">
        <v>291</v>
      </c>
      <c r="H190" s="191">
        <f>K190+K191</f>
        <v>442</v>
      </c>
      <c r="I190" s="159" t="s">
        <v>925</v>
      </c>
      <c r="J190" s="154" t="s">
        <v>291</v>
      </c>
      <c r="K190" s="180">
        <v>382</v>
      </c>
      <c r="L190" s="155"/>
      <c r="M190" s="152"/>
      <c r="N190" s="152"/>
      <c r="O190" s="152"/>
      <c r="P190" s="152"/>
      <c r="Q190" s="152">
        <v>305</v>
      </c>
      <c r="R190" s="330"/>
      <c r="S190" s="330">
        <v>128</v>
      </c>
      <c r="T190" s="330"/>
      <c r="U190" s="330"/>
      <c r="V190" s="330"/>
      <c r="W190" s="330"/>
      <c r="X190" s="331"/>
      <c r="Y190" s="176">
        <f t="shared" si="1"/>
        <v>433</v>
      </c>
      <c r="Z190" s="206">
        <f t="shared" si="35"/>
        <v>9</v>
      </c>
      <c r="AA190" s="234">
        <f t="shared" si="31"/>
        <v>-433</v>
      </c>
      <c r="AB190" s="71"/>
    </row>
    <row r="191" spans="1:28" outlineLevel="1">
      <c r="A191" s="11">
        <f t="shared" si="23"/>
        <v>186</v>
      </c>
      <c r="B191" s="208"/>
      <c r="C191" s="208"/>
      <c r="D191" s="203"/>
      <c r="E191" s="253"/>
      <c r="F191" s="243"/>
      <c r="G191" s="152"/>
      <c r="H191" s="191"/>
      <c r="I191" s="159" t="s">
        <v>926</v>
      </c>
      <c r="J191" s="154" t="s">
        <v>291</v>
      </c>
      <c r="K191" s="180">
        <v>60</v>
      </c>
      <c r="L191" s="155"/>
      <c r="M191" s="152"/>
      <c r="N191" s="152"/>
      <c r="O191" s="152"/>
      <c r="P191" s="152"/>
      <c r="Q191" s="152"/>
      <c r="R191" s="330"/>
      <c r="S191" s="330"/>
      <c r="T191" s="330"/>
      <c r="U191" s="330"/>
      <c r="V191" s="330"/>
      <c r="W191" s="330"/>
      <c r="X191" s="331"/>
      <c r="Y191" s="176">
        <f t="shared" si="1"/>
        <v>0</v>
      </c>
      <c r="Z191" s="206"/>
      <c r="AA191" s="234">
        <f t="shared" si="31"/>
        <v>0</v>
      </c>
      <c r="AB191" s="71"/>
    </row>
    <row r="192" spans="1:28" ht="30" outlineLevel="1">
      <c r="A192" s="11">
        <f t="shared" si="23"/>
        <v>187</v>
      </c>
      <c r="B192" s="208"/>
      <c r="C192" s="208"/>
      <c r="D192" s="203"/>
      <c r="E192" s="269"/>
      <c r="F192" s="243"/>
      <c r="G192" s="152"/>
      <c r="H192" s="153"/>
      <c r="I192" s="159" t="s">
        <v>928</v>
      </c>
      <c r="J192" s="154" t="s">
        <v>294</v>
      </c>
      <c r="K192" s="180">
        <v>34</v>
      </c>
      <c r="L192" s="155"/>
      <c r="M192" s="152"/>
      <c r="N192" s="152"/>
      <c r="O192" s="152"/>
      <c r="P192" s="152"/>
      <c r="Q192" s="152"/>
      <c r="R192" s="330"/>
      <c r="S192" s="330"/>
      <c r="T192" s="330"/>
      <c r="U192" s="330"/>
      <c r="V192" s="330"/>
      <c r="W192" s="330"/>
      <c r="X192" s="331"/>
      <c r="Y192" s="176">
        <f t="shared" si="1"/>
        <v>0</v>
      </c>
      <c r="Z192" s="206">
        <f t="shared" ref="Z192" si="36">H192-Y192</f>
        <v>0</v>
      </c>
      <c r="AA192" s="234">
        <f t="shared" si="31"/>
        <v>0</v>
      </c>
      <c r="AB192" s="71"/>
    </row>
    <row r="193" spans="1:28" outlineLevel="1">
      <c r="A193" s="11">
        <f t="shared" si="23"/>
        <v>188</v>
      </c>
      <c r="B193" s="208"/>
      <c r="C193" s="208"/>
      <c r="D193" s="203"/>
      <c r="E193" s="269"/>
      <c r="F193" s="243"/>
      <c r="G193" s="152"/>
      <c r="H193" s="153"/>
      <c r="I193" s="159" t="s">
        <v>929</v>
      </c>
      <c r="J193" s="154" t="s">
        <v>294</v>
      </c>
      <c r="K193" s="180">
        <v>15</v>
      </c>
      <c r="L193" s="155"/>
      <c r="M193" s="152"/>
      <c r="N193" s="152"/>
      <c r="O193" s="152"/>
      <c r="P193" s="152"/>
      <c r="Q193" s="152"/>
      <c r="R193" s="330"/>
      <c r="S193" s="330"/>
      <c r="T193" s="330"/>
      <c r="U193" s="330"/>
      <c r="V193" s="330"/>
      <c r="W193" s="330"/>
      <c r="X193" s="331"/>
      <c r="Y193" s="176">
        <f t="shared" si="1"/>
        <v>0</v>
      </c>
      <c r="Z193" s="206">
        <f t="shared" ref="Z193:Z194" si="37">H193-Y193</f>
        <v>0</v>
      </c>
      <c r="AA193" s="234">
        <f t="shared" si="31"/>
        <v>0</v>
      </c>
      <c r="AB193" s="71"/>
    </row>
    <row r="194" spans="1:28" outlineLevel="1">
      <c r="A194" s="11">
        <f t="shared" si="23"/>
        <v>189</v>
      </c>
      <c r="B194" s="208"/>
      <c r="C194" s="208"/>
      <c r="D194" s="203"/>
      <c r="E194" s="269"/>
      <c r="F194" s="243"/>
      <c r="G194" s="152"/>
      <c r="H194" s="153"/>
      <c r="I194" s="159" t="s">
        <v>930</v>
      </c>
      <c r="J194" s="154" t="s">
        <v>291</v>
      </c>
      <c r="K194" s="180">
        <f>K190</f>
        <v>382</v>
      </c>
      <c r="L194" s="155"/>
      <c r="M194" s="152"/>
      <c r="N194" s="152"/>
      <c r="O194" s="152"/>
      <c r="P194" s="152"/>
      <c r="Q194" s="152"/>
      <c r="R194" s="330"/>
      <c r="S194" s="330"/>
      <c r="T194" s="330"/>
      <c r="U194" s="330"/>
      <c r="V194" s="330"/>
      <c r="W194" s="330"/>
      <c r="X194" s="331"/>
      <c r="Y194" s="176">
        <f t="shared" si="1"/>
        <v>0</v>
      </c>
      <c r="Z194" s="206">
        <f t="shared" si="37"/>
        <v>0</v>
      </c>
      <c r="AA194" s="234">
        <f t="shared" si="31"/>
        <v>0</v>
      </c>
      <c r="AB194" s="71"/>
    </row>
    <row r="195" spans="1:28" ht="60">
      <c r="A195" s="11">
        <f t="shared" si="23"/>
        <v>190</v>
      </c>
      <c r="B195" s="208"/>
      <c r="C195" s="208"/>
      <c r="D195" s="203"/>
      <c r="E195" s="269"/>
      <c r="F195" s="243" t="s">
        <v>15</v>
      </c>
      <c r="G195" s="152" t="s">
        <v>289</v>
      </c>
      <c r="H195" s="153">
        <v>0</v>
      </c>
      <c r="I195" s="159"/>
      <c r="J195" s="154"/>
      <c r="K195" s="180"/>
      <c r="L195" s="155"/>
      <c r="M195" s="152"/>
      <c r="N195" s="152"/>
      <c r="O195" s="152"/>
      <c r="P195" s="152"/>
      <c r="Q195" s="152">
        <f>6.73+5.94+72.36</f>
        <v>85.03</v>
      </c>
      <c r="R195" s="330">
        <f>233*0.6*0.6</f>
        <v>83.879999999999981</v>
      </c>
      <c r="S195" s="330">
        <v>74.760000000000005</v>
      </c>
      <c r="T195" s="330">
        <v>141.79000000000002</v>
      </c>
      <c r="U195" s="330"/>
      <c r="V195" s="330"/>
      <c r="W195" s="330"/>
      <c r="X195" s="331"/>
      <c r="Y195" s="176">
        <f t="shared" si="1"/>
        <v>385.46</v>
      </c>
      <c r="Z195" s="206">
        <f t="shared" si="30"/>
        <v>-385.46</v>
      </c>
      <c r="AA195" s="234">
        <f t="shared" si="31"/>
        <v>-385.46</v>
      </c>
      <c r="AB195" s="71"/>
    </row>
    <row r="196" spans="1:28" ht="30">
      <c r="A196" s="11">
        <f t="shared" si="23"/>
        <v>191</v>
      </c>
      <c r="B196" s="208"/>
      <c r="C196" s="208"/>
      <c r="D196" s="203"/>
      <c r="E196" s="269"/>
      <c r="F196" s="243" t="s">
        <v>19</v>
      </c>
      <c r="G196" s="152" t="s">
        <v>289</v>
      </c>
      <c r="H196" s="153">
        <v>0</v>
      </c>
      <c r="I196" s="159"/>
      <c r="J196" s="154"/>
      <c r="K196" s="180"/>
      <c r="L196" s="155"/>
      <c r="M196" s="152"/>
      <c r="N196" s="152"/>
      <c r="O196" s="152"/>
      <c r="P196" s="152"/>
      <c r="Q196" s="152">
        <v>13.27</v>
      </c>
      <c r="R196" s="330">
        <f>233*0.6*0.1</f>
        <v>13.979999999999999</v>
      </c>
      <c r="S196" s="330">
        <v>13</v>
      </c>
      <c r="T196" s="330">
        <v>25.080000000000002</v>
      </c>
      <c r="U196" s="330"/>
      <c r="V196" s="330"/>
      <c r="W196" s="330"/>
      <c r="X196" s="331"/>
      <c r="Y196" s="176">
        <f t="shared" si="1"/>
        <v>65.33</v>
      </c>
      <c r="Z196" s="206">
        <f t="shared" si="30"/>
        <v>-65.33</v>
      </c>
      <c r="AA196" s="234">
        <f t="shared" si="31"/>
        <v>-65.33</v>
      </c>
      <c r="AB196" s="71"/>
    </row>
    <row r="197" spans="1:28" ht="60">
      <c r="A197" s="11">
        <f t="shared" si="23"/>
        <v>192</v>
      </c>
      <c r="B197" s="208"/>
      <c r="C197" s="208"/>
      <c r="D197" s="203"/>
      <c r="E197" s="269"/>
      <c r="F197" s="243" t="s">
        <v>59</v>
      </c>
      <c r="G197" s="152" t="s">
        <v>289</v>
      </c>
      <c r="H197" s="153">
        <v>0</v>
      </c>
      <c r="I197" s="159"/>
      <c r="J197" s="154"/>
      <c r="K197" s="180"/>
      <c r="L197" s="155"/>
      <c r="M197" s="152"/>
      <c r="N197" s="152"/>
      <c r="O197" s="152"/>
      <c r="P197" s="152"/>
      <c r="Q197" s="152">
        <v>46.33</v>
      </c>
      <c r="R197" s="330"/>
      <c r="S197" s="330">
        <v>40.99</v>
      </c>
      <c r="T197" s="330">
        <v>5.94</v>
      </c>
      <c r="U197" s="330"/>
      <c r="V197" s="330"/>
      <c r="W197" s="330"/>
      <c r="X197" s="331"/>
      <c r="Y197" s="176">
        <f t="shared" si="1"/>
        <v>93.259999999999991</v>
      </c>
      <c r="Z197" s="206">
        <f t="shared" si="30"/>
        <v>-93.259999999999991</v>
      </c>
      <c r="AA197" s="234">
        <f t="shared" si="31"/>
        <v>-93.259999999999991</v>
      </c>
      <c r="AB197" s="71"/>
    </row>
    <row r="198" spans="1:28" ht="30">
      <c r="A198" s="11">
        <f t="shared" si="23"/>
        <v>193</v>
      </c>
      <c r="B198" s="208"/>
      <c r="C198" s="208"/>
      <c r="D198" s="203"/>
      <c r="E198" s="269"/>
      <c r="F198" s="243" t="s">
        <v>63</v>
      </c>
      <c r="G198" s="152" t="s">
        <v>289</v>
      </c>
      <c r="H198" s="153">
        <v>0.29499999999999998</v>
      </c>
      <c r="I198" s="159"/>
      <c r="J198" s="154"/>
      <c r="K198" s="180"/>
      <c r="L198" s="155"/>
      <c r="M198" s="152"/>
      <c r="N198" s="152"/>
      <c r="O198" s="152"/>
      <c r="P198" s="152"/>
      <c r="Q198" s="152"/>
      <c r="R198" s="330"/>
      <c r="S198" s="330"/>
      <c r="T198" s="330"/>
      <c r="U198" s="330"/>
      <c r="V198" s="330"/>
      <c r="W198" s="330"/>
      <c r="X198" s="331"/>
      <c r="Y198" s="176"/>
      <c r="Z198" s="206"/>
      <c r="AA198" s="234"/>
      <c r="AB198" s="71"/>
    </row>
    <row r="199" spans="1:28" ht="30">
      <c r="A199" s="11">
        <f t="shared" si="23"/>
        <v>194</v>
      </c>
      <c r="B199" s="208"/>
      <c r="C199" s="208"/>
      <c r="D199" s="203"/>
      <c r="E199" s="269"/>
      <c r="F199" s="243" t="s">
        <v>915</v>
      </c>
      <c r="G199" s="152"/>
      <c r="H199" s="153"/>
      <c r="I199" s="159" t="s">
        <v>916</v>
      </c>
      <c r="J199" s="154" t="s">
        <v>291</v>
      </c>
      <c r="K199" s="358">
        <v>95</v>
      </c>
      <c r="L199" s="155"/>
      <c r="M199" s="152"/>
      <c r="N199" s="152"/>
      <c r="O199" s="152"/>
      <c r="P199" s="152"/>
      <c r="Q199" s="152">
        <f>24.12</f>
        <v>24.12</v>
      </c>
      <c r="R199" s="330"/>
      <c r="S199" s="330">
        <v>23.64</v>
      </c>
      <c r="T199" s="330">
        <v>2.04</v>
      </c>
      <c r="U199" s="330"/>
      <c r="V199" s="330"/>
      <c r="W199" s="330"/>
      <c r="X199" s="331"/>
      <c r="Y199" s="176">
        <f t="shared" si="1"/>
        <v>49.800000000000004</v>
      </c>
      <c r="Z199" s="206">
        <f>H198-Y199</f>
        <v>-49.505000000000003</v>
      </c>
      <c r="AA199" s="234">
        <f>E198-Y199</f>
        <v>-49.800000000000004</v>
      </c>
      <c r="AB199" s="71"/>
    </row>
    <row r="200" spans="1:28" outlineLevel="1">
      <c r="A200" s="11">
        <f t="shared" ref="A200:A263" si="38">A199+1</f>
        <v>195</v>
      </c>
      <c r="B200" s="208"/>
      <c r="C200" s="208"/>
      <c r="D200" s="203"/>
      <c r="E200" s="269"/>
      <c r="F200" s="243"/>
      <c r="G200" s="152"/>
      <c r="H200" s="153"/>
      <c r="I200" s="159" t="s">
        <v>917</v>
      </c>
      <c r="J200" s="154" t="s">
        <v>294</v>
      </c>
      <c r="K200" s="358">
        <v>3</v>
      </c>
      <c r="L200" s="155"/>
      <c r="M200" s="152"/>
      <c r="N200" s="152"/>
      <c r="O200" s="152"/>
      <c r="P200" s="152"/>
      <c r="Q200" s="152"/>
      <c r="R200" s="330"/>
      <c r="S200" s="330"/>
      <c r="T200" s="330"/>
      <c r="U200" s="330"/>
      <c r="V200" s="330"/>
      <c r="W200" s="330"/>
      <c r="X200" s="331"/>
      <c r="Y200" s="176">
        <f t="shared" si="1"/>
        <v>0</v>
      </c>
      <c r="Z200" s="206">
        <f>H199-Y200</f>
        <v>0</v>
      </c>
      <c r="AA200" s="234">
        <f>E199-Y200</f>
        <v>0</v>
      </c>
      <c r="AB200" s="71"/>
    </row>
    <row r="201" spans="1:28" outlineLevel="1">
      <c r="A201" s="11">
        <f t="shared" si="38"/>
        <v>196</v>
      </c>
      <c r="B201" s="208"/>
      <c r="C201" s="208"/>
      <c r="D201" s="203"/>
      <c r="E201" s="269"/>
      <c r="F201" s="243"/>
      <c r="G201" s="152"/>
      <c r="H201" s="153"/>
      <c r="I201" s="159" t="s">
        <v>918</v>
      </c>
      <c r="J201" s="154" t="s">
        <v>294</v>
      </c>
      <c r="K201" s="358">
        <v>6</v>
      </c>
      <c r="L201" s="155"/>
      <c r="M201" s="152"/>
      <c r="N201" s="152"/>
      <c r="O201" s="152"/>
      <c r="P201" s="152"/>
      <c r="Q201" s="152"/>
      <c r="R201" s="330"/>
      <c r="S201" s="330"/>
      <c r="T201" s="330"/>
      <c r="U201" s="330"/>
      <c r="V201" s="330"/>
      <c r="W201" s="330"/>
      <c r="X201" s="331"/>
      <c r="Y201" s="176">
        <f t="shared" si="1"/>
        <v>0</v>
      </c>
      <c r="Z201" s="206">
        <f>H200-Y201</f>
        <v>0</v>
      </c>
      <c r="AA201" s="234">
        <f>E200-Y201</f>
        <v>0</v>
      </c>
      <c r="AB201" s="71"/>
    </row>
    <row r="202" spans="1:28" outlineLevel="1">
      <c r="A202" s="11">
        <f t="shared" si="38"/>
        <v>197</v>
      </c>
      <c r="B202" s="208"/>
      <c r="C202" s="208"/>
      <c r="D202" s="203"/>
      <c r="E202" s="269"/>
      <c r="F202" s="243"/>
      <c r="G202" s="152"/>
      <c r="H202" s="153"/>
      <c r="I202" s="159" t="s">
        <v>919</v>
      </c>
      <c r="J202" s="154" t="s">
        <v>616</v>
      </c>
      <c r="K202" s="358">
        <v>4</v>
      </c>
      <c r="L202" s="155"/>
      <c r="M202" s="152"/>
      <c r="N202" s="152"/>
      <c r="O202" s="152"/>
      <c r="P202" s="152"/>
      <c r="Q202" s="152"/>
      <c r="R202" s="330"/>
      <c r="S202" s="330"/>
      <c r="T202" s="330"/>
      <c r="U202" s="330"/>
      <c r="V202" s="330"/>
      <c r="W202" s="330"/>
      <c r="X202" s="331"/>
      <c r="Y202" s="176">
        <f t="shared" si="1"/>
        <v>0</v>
      </c>
      <c r="Z202" s="206">
        <f>H201-Y202</f>
        <v>0</v>
      </c>
      <c r="AA202" s="234">
        <f>E201-Y202</f>
        <v>0</v>
      </c>
      <c r="AB202" s="71"/>
    </row>
    <row r="203" spans="1:28" s="65" customFormat="1" ht="15.75" outlineLevel="1">
      <c r="A203" s="11">
        <f t="shared" si="38"/>
        <v>198</v>
      </c>
      <c r="B203" s="208"/>
      <c r="C203" s="208"/>
      <c r="D203" s="203"/>
      <c r="E203" s="269"/>
      <c r="F203" s="243"/>
      <c r="G203" s="152"/>
      <c r="H203" s="153"/>
      <c r="I203" s="159" t="s">
        <v>920</v>
      </c>
      <c r="J203" s="154" t="s">
        <v>294</v>
      </c>
      <c r="K203" s="358">
        <v>4</v>
      </c>
      <c r="L203" s="155"/>
      <c r="M203" s="152"/>
      <c r="N203" s="152"/>
      <c r="O203" s="152"/>
      <c r="P203" s="152"/>
      <c r="Q203" s="152"/>
      <c r="R203" s="330"/>
      <c r="S203" s="330"/>
      <c r="T203" s="330"/>
      <c r="U203" s="330"/>
      <c r="V203" s="330"/>
      <c r="W203" s="330"/>
      <c r="X203" s="331"/>
      <c r="Y203" s="176">
        <f t="shared" si="1"/>
        <v>0</v>
      </c>
      <c r="Z203" s="206">
        <f>H203-Y203</f>
        <v>0</v>
      </c>
      <c r="AA203" s="234">
        <f>E203-Y203</f>
        <v>0</v>
      </c>
      <c r="AB203" s="71"/>
    </row>
    <row r="204" spans="1:28">
      <c r="A204" s="67">
        <f t="shared" si="38"/>
        <v>199</v>
      </c>
      <c r="B204" s="266"/>
      <c r="C204" s="267" t="s">
        <v>427</v>
      </c>
      <c r="D204" s="266"/>
      <c r="E204" s="268"/>
      <c r="F204" s="248" t="s">
        <v>427</v>
      </c>
      <c r="G204" s="68"/>
      <c r="H204" s="124"/>
      <c r="I204" s="181"/>
      <c r="J204" s="182"/>
      <c r="K204" s="185"/>
      <c r="L204" s="67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9"/>
      <c r="Y204" s="197">
        <f t="shared" si="1"/>
        <v>0</v>
      </c>
      <c r="Z204" s="211"/>
      <c r="AA204" s="140"/>
      <c r="AB204" s="231"/>
    </row>
    <row r="205" spans="1:28">
      <c r="A205" s="11">
        <f t="shared" si="38"/>
        <v>200</v>
      </c>
      <c r="B205" s="208"/>
      <c r="C205" s="208"/>
      <c r="D205" s="203"/>
      <c r="E205" s="253"/>
      <c r="F205" s="243" t="s">
        <v>418</v>
      </c>
      <c r="G205" s="152" t="s">
        <v>289</v>
      </c>
      <c r="H205" s="191">
        <v>0</v>
      </c>
      <c r="I205" s="178"/>
      <c r="J205" s="179"/>
      <c r="K205" s="180"/>
      <c r="L205" s="353"/>
      <c r="M205" s="330"/>
      <c r="N205" s="330"/>
      <c r="O205" s="330">
        <f>80.78+71.28</f>
        <v>152.06</v>
      </c>
      <c r="P205" s="330"/>
      <c r="Q205" s="330"/>
      <c r="R205" s="330"/>
      <c r="S205" s="330"/>
      <c r="T205" s="330"/>
      <c r="U205" s="330"/>
      <c r="V205" s="330"/>
      <c r="W205" s="330"/>
      <c r="X205" s="331"/>
      <c r="Y205" s="176">
        <f t="shared" si="1"/>
        <v>152.06</v>
      </c>
      <c r="Z205" s="206">
        <f t="shared" ref="Z205:Z236" si="39">H205-Y205</f>
        <v>-152.06</v>
      </c>
      <c r="AA205" s="234">
        <f t="shared" ref="AA205:AA236" si="40">E205-Y205</f>
        <v>-152.06</v>
      </c>
      <c r="AB205" s="48"/>
    </row>
    <row r="206" spans="1:28" ht="30">
      <c r="A206" s="11">
        <f t="shared" si="38"/>
        <v>201</v>
      </c>
      <c r="B206" s="208"/>
      <c r="C206" s="208"/>
      <c r="D206" s="203"/>
      <c r="E206" s="253"/>
      <c r="F206" s="241" t="s">
        <v>19</v>
      </c>
      <c r="G206" s="24" t="s">
        <v>289</v>
      </c>
      <c r="H206" s="175">
        <v>0</v>
      </c>
      <c r="I206" s="178" t="s">
        <v>505</v>
      </c>
      <c r="J206" s="179" t="s">
        <v>289</v>
      </c>
      <c r="K206" s="180"/>
      <c r="L206" s="320"/>
      <c r="M206" s="351"/>
      <c r="N206" s="351"/>
      <c r="O206" s="351"/>
      <c r="P206" s="351"/>
      <c r="Q206" s="351"/>
      <c r="R206" s="351"/>
      <c r="S206" s="351"/>
      <c r="T206" s="351"/>
      <c r="U206" s="351"/>
      <c r="V206" s="351"/>
      <c r="W206" s="351"/>
      <c r="X206" s="352"/>
      <c r="Y206" s="176">
        <f t="shared" si="1"/>
        <v>0</v>
      </c>
      <c r="Z206" s="219">
        <f t="shared" si="39"/>
        <v>0</v>
      </c>
      <c r="AA206" s="234">
        <f t="shared" si="40"/>
        <v>0</v>
      </c>
      <c r="AB206" s="48"/>
    </row>
    <row r="207" spans="1:28" ht="60">
      <c r="A207" s="11">
        <f t="shared" si="38"/>
        <v>202</v>
      </c>
      <c r="B207" s="208"/>
      <c r="C207" s="208"/>
      <c r="D207" s="203"/>
      <c r="E207" s="253"/>
      <c r="F207" s="241" t="s">
        <v>59</v>
      </c>
      <c r="G207" s="24" t="s">
        <v>289</v>
      </c>
      <c r="H207" s="175">
        <v>0</v>
      </c>
      <c r="I207" s="178" t="s">
        <v>505</v>
      </c>
      <c r="J207" s="179" t="s">
        <v>289</v>
      </c>
      <c r="K207" s="180"/>
      <c r="L207" s="320"/>
      <c r="M207" s="351"/>
      <c r="N207" s="351"/>
      <c r="O207" s="351">
        <v>78.41</v>
      </c>
      <c r="P207" s="351"/>
      <c r="Q207" s="351"/>
      <c r="R207" s="351"/>
      <c r="S207" s="351"/>
      <c r="T207" s="351"/>
      <c r="U207" s="351"/>
      <c r="V207" s="351"/>
      <c r="W207" s="351"/>
      <c r="X207" s="352"/>
      <c r="Y207" s="176">
        <f t="shared" si="1"/>
        <v>78.41</v>
      </c>
      <c r="Z207" s="219">
        <f t="shared" si="39"/>
        <v>-78.41</v>
      </c>
      <c r="AA207" s="234">
        <f t="shared" si="40"/>
        <v>-78.41</v>
      </c>
      <c r="AB207" s="48"/>
    </row>
    <row r="208" spans="1:28" ht="30">
      <c r="A208" s="11">
        <f t="shared" si="38"/>
        <v>203</v>
      </c>
      <c r="B208" s="208"/>
      <c r="C208" s="208"/>
      <c r="D208" s="203"/>
      <c r="E208" s="253"/>
      <c r="F208" s="241" t="s">
        <v>63</v>
      </c>
      <c r="G208" s="24" t="s">
        <v>289</v>
      </c>
      <c r="H208" s="175">
        <v>0</v>
      </c>
      <c r="I208" s="178"/>
      <c r="J208" s="179"/>
      <c r="K208" s="180"/>
      <c r="L208" s="320"/>
      <c r="M208" s="351"/>
      <c r="N208" s="351"/>
      <c r="O208" s="351">
        <v>80.78</v>
      </c>
      <c r="P208" s="351"/>
      <c r="Q208" s="351"/>
      <c r="R208" s="351"/>
      <c r="S208" s="351"/>
      <c r="T208" s="351"/>
      <c r="U208" s="351"/>
      <c r="V208" s="351"/>
      <c r="W208" s="351"/>
      <c r="X208" s="352"/>
      <c r="Y208" s="176">
        <f t="shared" si="1"/>
        <v>80.78</v>
      </c>
      <c r="Z208" s="219">
        <f t="shared" si="39"/>
        <v>-80.78</v>
      </c>
      <c r="AA208" s="234">
        <f t="shared" si="40"/>
        <v>-80.78</v>
      </c>
      <c r="AB208" s="48"/>
    </row>
    <row r="209" spans="1:28">
      <c r="A209" s="11">
        <f t="shared" si="38"/>
        <v>204</v>
      </c>
      <c r="B209" s="208" t="s">
        <v>158</v>
      </c>
      <c r="C209" s="208" t="s">
        <v>357</v>
      </c>
      <c r="D209" s="203" t="s">
        <v>291</v>
      </c>
      <c r="E209" s="253">
        <v>700</v>
      </c>
      <c r="F209" s="241" t="s">
        <v>357</v>
      </c>
      <c r="G209" s="24" t="s">
        <v>291</v>
      </c>
      <c r="H209" s="175">
        <v>700</v>
      </c>
      <c r="I209" s="178" t="s">
        <v>932</v>
      </c>
      <c r="J209" s="179" t="s">
        <v>291</v>
      </c>
      <c r="K209" s="180">
        <v>2</v>
      </c>
      <c r="L209" s="320"/>
      <c r="M209" s="351"/>
      <c r="N209" s="351"/>
      <c r="O209" s="351">
        <v>512</v>
      </c>
      <c r="P209" s="351"/>
      <c r="Q209" s="351"/>
      <c r="R209" s="351"/>
      <c r="S209" s="351"/>
      <c r="T209" s="351"/>
      <c r="U209" s="351"/>
      <c r="V209" s="351"/>
      <c r="W209" s="351"/>
      <c r="X209" s="352"/>
      <c r="Y209" s="176">
        <f t="shared" ref="Y209:Y272" si="41">SUM(L209:X209)</f>
        <v>512</v>
      </c>
      <c r="Z209" s="219">
        <f t="shared" si="39"/>
        <v>188</v>
      </c>
      <c r="AA209" s="234">
        <f t="shared" si="40"/>
        <v>188</v>
      </c>
      <c r="AB209" s="48"/>
    </row>
    <row r="210" spans="1:28" ht="30">
      <c r="A210" s="11">
        <f t="shared" si="38"/>
        <v>205</v>
      </c>
      <c r="B210" s="208"/>
      <c r="C210" s="208"/>
      <c r="D210" s="203"/>
      <c r="E210" s="253"/>
      <c r="F210" s="241" t="s">
        <v>183</v>
      </c>
      <c r="G210" s="24" t="s">
        <v>291</v>
      </c>
      <c r="H210" s="175">
        <v>0</v>
      </c>
      <c r="I210" s="178"/>
      <c r="J210" s="179"/>
      <c r="K210" s="180"/>
      <c r="L210" s="320"/>
      <c r="M210" s="351"/>
      <c r="N210" s="351"/>
      <c r="O210" s="351">
        <f>280+56</f>
        <v>336</v>
      </c>
      <c r="P210" s="351"/>
      <c r="Q210" s="351"/>
      <c r="R210" s="351"/>
      <c r="S210" s="351"/>
      <c r="T210" s="351"/>
      <c r="U210" s="351"/>
      <c r="V210" s="351"/>
      <c r="W210" s="351"/>
      <c r="X210" s="352"/>
      <c r="Y210" s="176">
        <f t="shared" si="41"/>
        <v>336</v>
      </c>
      <c r="Z210" s="219">
        <f t="shared" si="39"/>
        <v>-336</v>
      </c>
      <c r="AA210" s="234">
        <f t="shared" si="40"/>
        <v>-336</v>
      </c>
      <c r="AB210" s="48"/>
    </row>
    <row r="211" spans="1:28" ht="30">
      <c r="A211" s="11">
        <f t="shared" si="38"/>
        <v>206</v>
      </c>
      <c r="B211" s="208"/>
      <c r="C211" s="208"/>
      <c r="D211" s="203"/>
      <c r="E211" s="253"/>
      <c r="F211" s="241" t="s">
        <v>221</v>
      </c>
      <c r="G211" s="24" t="s">
        <v>291</v>
      </c>
      <c r="H211" s="175">
        <v>0</v>
      </c>
      <c r="I211" s="178"/>
      <c r="J211" s="179"/>
      <c r="K211" s="180"/>
      <c r="L211" s="320"/>
      <c r="M211" s="351"/>
      <c r="N211" s="351"/>
      <c r="O211" s="351">
        <f>232+14</f>
        <v>246</v>
      </c>
      <c r="P211" s="351"/>
      <c r="Q211" s="351"/>
      <c r="R211" s="351"/>
      <c r="S211" s="351"/>
      <c r="T211" s="351"/>
      <c r="U211" s="351"/>
      <c r="V211" s="351"/>
      <c r="W211" s="351"/>
      <c r="X211" s="352"/>
      <c r="Y211" s="176">
        <f t="shared" si="41"/>
        <v>246</v>
      </c>
      <c r="Z211" s="219">
        <f t="shared" si="39"/>
        <v>-246</v>
      </c>
      <c r="AA211" s="234">
        <f t="shared" si="40"/>
        <v>-246</v>
      </c>
      <c r="AB211" s="48"/>
    </row>
    <row r="212" spans="1:28" ht="30">
      <c r="A212" s="134">
        <f t="shared" si="38"/>
        <v>207</v>
      </c>
      <c r="B212" s="208"/>
      <c r="C212" s="208"/>
      <c r="D212" s="203"/>
      <c r="E212" s="269"/>
      <c r="F212" s="243" t="s">
        <v>463</v>
      </c>
      <c r="G212" s="152" t="s">
        <v>291</v>
      </c>
      <c r="H212" s="153">
        <v>0</v>
      </c>
      <c r="I212" s="159" t="s">
        <v>931</v>
      </c>
      <c r="J212" s="154" t="s">
        <v>291</v>
      </c>
      <c r="K212" s="370">
        <v>26</v>
      </c>
      <c r="L212" s="155"/>
      <c r="M212" s="152"/>
      <c r="N212" s="152"/>
      <c r="O212" s="152"/>
      <c r="P212" s="152"/>
      <c r="Q212" s="152"/>
      <c r="R212" s="330"/>
      <c r="S212" s="330">
        <v>396</v>
      </c>
      <c r="T212" s="330"/>
      <c r="U212" s="330"/>
      <c r="V212" s="330"/>
      <c r="W212" s="330"/>
      <c r="X212" s="331"/>
      <c r="Y212" s="176">
        <f t="shared" si="41"/>
        <v>396</v>
      </c>
      <c r="Z212" s="219">
        <f t="shared" si="39"/>
        <v>-396</v>
      </c>
      <c r="AA212" s="234">
        <f t="shared" si="40"/>
        <v>-396</v>
      </c>
      <c r="AB212" s="71"/>
    </row>
    <row r="213" spans="1:28" ht="60">
      <c r="A213" s="11">
        <f t="shared" si="38"/>
        <v>208</v>
      </c>
      <c r="B213" s="208"/>
      <c r="C213" s="208"/>
      <c r="D213" s="203"/>
      <c r="E213" s="253"/>
      <c r="F213" s="243" t="s">
        <v>352</v>
      </c>
      <c r="G213" s="152" t="s">
        <v>294</v>
      </c>
      <c r="H213" s="191">
        <f>K213+K214+K215+K216</f>
        <v>16</v>
      </c>
      <c r="I213" s="178" t="s">
        <v>933</v>
      </c>
      <c r="J213" s="179" t="s">
        <v>294</v>
      </c>
      <c r="K213" s="180">
        <v>4</v>
      </c>
      <c r="L213" s="353"/>
      <c r="M213" s="330"/>
      <c r="N213" s="330"/>
      <c r="O213" s="330"/>
      <c r="P213" s="330"/>
      <c r="Q213" s="330"/>
      <c r="R213" s="330"/>
      <c r="S213" s="330"/>
      <c r="T213" s="330">
        <v>4</v>
      </c>
      <c r="U213" s="330"/>
      <c r="V213" s="330"/>
      <c r="W213" s="330"/>
      <c r="X213" s="331"/>
      <c r="Y213" s="176">
        <f t="shared" si="41"/>
        <v>4</v>
      </c>
      <c r="Z213" s="206">
        <f t="shared" si="39"/>
        <v>12</v>
      </c>
      <c r="AA213" s="234">
        <f t="shared" si="40"/>
        <v>-4</v>
      </c>
      <c r="AB213" s="48"/>
    </row>
    <row r="214" spans="1:28" ht="30" outlineLevel="1">
      <c r="A214" s="11">
        <f t="shared" si="38"/>
        <v>209</v>
      </c>
      <c r="B214" s="208"/>
      <c r="C214" s="208"/>
      <c r="D214" s="203"/>
      <c r="E214" s="253"/>
      <c r="F214" s="243"/>
      <c r="G214" s="152"/>
      <c r="H214" s="191"/>
      <c r="I214" s="178" t="s">
        <v>934</v>
      </c>
      <c r="J214" s="179" t="s">
        <v>294</v>
      </c>
      <c r="K214" s="180">
        <v>8</v>
      </c>
      <c r="L214" s="353"/>
      <c r="M214" s="330"/>
      <c r="N214" s="330"/>
      <c r="O214" s="330"/>
      <c r="P214" s="330"/>
      <c r="Q214" s="330"/>
      <c r="R214" s="330"/>
      <c r="S214" s="330"/>
      <c r="T214" s="330"/>
      <c r="U214" s="330"/>
      <c r="V214" s="330"/>
      <c r="W214" s="330"/>
      <c r="X214" s="331"/>
      <c r="Y214" s="176">
        <f t="shared" si="41"/>
        <v>0</v>
      </c>
      <c r="Z214" s="206">
        <f t="shared" si="39"/>
        <v>0</v>
      </c>
      <c r="AA214" s="234">
        <f t="shared" si="40"/>
        <v>0</v>
      </c>
      <c r="AB214" s="48"/>
    </row>
    <row r="215" spans="1:28" ht="30" outlineLevel="1">
      <c r="A215" s="11">
        <f t="shared" si="38"/>
        <v>210</v>
      </c>
      <c r="B215" s="208"/>
      <c r="C215" s="208"/>
      <c r="D215" s="203"/>
      <c r="E215" s="253"/>
      <c r="F215" s="243"/>
      <c r="G215" s="152"/>
      <c r="H215" s="191"/>
      <c r="I215" s="178" t="s">
        <v>935</v>
      </c>
      <c r="J215" s="179" t="s">
        <v>294</v>
      </c>
      <c r="K215" s="180">
        <v>2</v>
      </c>
      <c r="L215" s="353"/>
      <c r="M215" s="330"/>
      <c r="N215" s="330"/>
      <c r="O215" s="330"/>
      <c r="P215" s="330"/>
      <c r="Q215" s="330"/>
      <c r="R215" s="330"/>
      <c r="S215" s="330"/>
      <c r="T215" s="330"/>
      <c r="U215" s="330"/>
      <c r="V215" s="330"/>
      <c r="W215" s="330"/>
      <c r="X215" s="331"/>
      <c r="Y215" s="176">
        <f t="shared" si="41"/>
        <v>0</v>
      </c>
      <c r="Z215" s="206">
        <f t="shared" si="39"/>
        <v>0</v>
      </c>
      <c r="AA215" s="234">
        <f t="shared" si="40"/>
        <v>0</v>
      </c>
      <c r="AB215" s="48"/>
    </row>
    <row r="216" spans="1:28" ht="30" outlineLevel="1">
      <c r="A216" s="11">
        <f t="shared" si="38"/>
        <v>211</v>
      </c>
      <c r="B216" s="208"/>
      <c r="C216" s="208"/>
      <c r="D216" s="203"/>
      <c r="E216" s="253"/>
      <c r="F216" s="243"/>
      <c r="G216" s="152"/>
      <c r="H216" s="191"/>
      <c r="I216" s="178" t="s">
        <v>936</v>
      </c>
      <c r="J216" s="179" t="s">
        <v>294</v>
      </c>
      <c r="K216" s="180">
        <v>2</v>
      </c>
      <c r="L216" s="353"/>
      <c r="M216" s="330"/>
      <c r="N216" s="330"/>
      <c r="O216" s="330"/>
      <c r="P216" s="330"/>
      <c r="Q216" s="330"/>
      <c r="R216" s="330"/>
      <c r="S216" s="330"/>
      <c r="T216" s="330"/>
      <c r="U216" s="330"/>
      <c r="V216" s="330"/>
      <c r="W216" s="330"/>
      <c r="X216" s="331"/>
      <c r="Y216" s="176">
        <f t="shared" si="41"/>
        <v>0</v>
      </c>
      <c r="Z216" s="206">
        <f t="shared" si="39"/>
        <v>0</v>
      </c>
      <c r="AA216" s="234">
        <f t="shared" si="40"/>
        <v>0</v>
      </c>
      <c r="AB216" s="48"/>
    </row>
    <row r="217" spans="1:28" ht="45">
      <c r="A217" s="11">
        <f t="shared" si="38"/>
        <v>212</v>
      </c>
      <c r="B217" s="208"/>
      <c r="C217" s="208"/>
      <c r="D217" s="203"/>
      <c r="E217" s="253"/>
      <c r="F217" s="243" t="s">
        <v>350</v>
      </c>
      <c r="G217" s="152" t="s">
        <v>294</v>
      </c>
      <c r="H217" s="191">
        <f>K217+K218+K219</f>
        <v>8</v>
      </c>
      <c r="I217" s="178" t="s">
        <v>937</v>
      </c>
      <c r="J217" s="179" t="s">
        <v>294</v>
      </c>
      <c r="K217" s="180">
        <v>4</v>
      </c>
      <c r="L217" s="320"/>
      <c r="M217" s="351"/>
      <c r="N217" s="351"/>
      <c r="O217" s="351"/>
      <c r="P217" s="351"/>
      <c r="Q217" s="351"/>
      <c r="R217" s="351"/>
      <c r="S217" s="351"/>
      <c r="T217" s="351">
        <v>4</v>
      </c>
      <c r="U217" s="351"/>
      <c r="V217" s="351"/>
      <c r="W217" s="351"/>
      <c r="X217" s="352"/>
      <c r="Y217" s="176">
        <f t="shared" si="41"/>
        <v>4</v>
      </c>
      <c r="Z217" s="206">
        <f t="shared" si="39"/>
        <v>4</v>
      </c>
      <c r="AA217" s="234">
        <f t="shared" si="40"/>
        <v>-4</v>
      </c>
      <c r="AB217" s="48"/>
    </row>
    <row r="218" spans="1:28" ht="30" outlineLevel="1">
      <c r="A218" s="11">
        <f t="shared" si="38"/>
        <v>213</v>
      </c>
      <c r="B218" s="208"/>
      <c r="C218" s="208"/>
      <c r="D218" s="203"/>
      <c r="E218" s="253"/>
      <c r="F218" s="241"/>
      <c r="G218" s="24"/>
      <c r="H218" s="175"/>
      <c r="I218" s="178" t="s">
        <v>938</v>
      </c>
      <c r="J218" s="179" t="s">
        <v>294</v>
      </c>
      <c r="K218" s="180">
        <v>2</v>
      </c>
      <c r="L218" s="320"/>
      <c r="M218" s="351"/>
      <c r="N218" s="351"/>
      <c r="O218" s="351"/>
      <c r="P218" s="351"/>
      <c r="Q218" s="351"/>
      <c r="R218" s="351"/>
      <c r="S218" s="351"/>
      <c r="T218" s="351"/>
      <c r="U218" s="351"/>
      <c r="V218" s="351"/>
      <c r="W218" s="351"/>
      <c r="X218" s="352"/>
      <c r="Y218" s="176">
        <f t="shared" si="41"/>
        <v>0</v>
      </c>
      <c r="Z218" s="206">
        <f t="shared" si="39"/>
        <v>0</v>
      </c>
      <c r="AA218" s="234">
        <f t="shared" si="40"/>
        <v>0</v>
      </c>
      <c r="AB218" s="48"/>
    </row>
    <row r="219" spans="1:28" ht="30" outlineLevel="1">
      <c r="A219" s="11">
        <f t="shared" si="38"/>
        <v>214</v>
      </c>
      <c r="B219" s="208"/>
      <c r="C219" s="208"/>
      <c r="D219" s="203"/>
      <c r="E219" s="253"/>
      <c r="F219" s="241"/>
      <c r="G219" s="24"/>
      <c r="H219" s="175"/>
      <c r="I219" s="178" t="s">
        <v>939</v>
      </c>
      <c r="J219" s="179" t="s">
        <v>294</v>
      </c>
      <c r="K219" s="180">
        <v>2</v>
      </c>
      <c r="L219" s="320"/>
      <c r="M219" s="351"/>
      <c r="N219" s="351"/>
      <c r="O219" s="351"/>
      <c r="P219" s="351"/>
      <c r="Q219" s="351"/>
      <c r="R219" s="351"/>
      <c r="S219" s="351"/>
      <c r="T219" s="351"/>
      <c r="U219" s="351"/>
      <c r="V219" s="351"/>
      <c r="W219" s="351"/>
      <c r="X219" s="352"/>
      <c r="Y219" s="176">
        <f t="shared" si="41"/>
        <v>0</v>
      </c>
      <c r="Z219" s="206">
        <f t="shared" si="39"/>
        <v>0</v>
      </c>
      <c r="AA219" s="234">
        <f t="shared" si="40"/>
        <v>0</v>
      </c>
      <c r="AB219" s="48"/>
    </row>
    <row r="220" spans="1:28" outlineLevel="1">
      <c r="A220" s="11">
        <f t="shared" si="38"/>
        <v>215</v>
      </c>
      <c r="B220" s="208"/>
      <c r="C220" s="208"/>
      <c r="D220" s="203"/>
      <c r="E220" s="253"/>
      <c r="F220" s="241"/>
      <c r="G220" s="24"/>
      <c r="H220" s="175"/>
      <c r="I220" s="178" t="s">
        <v>913</v>
      </c>
      <c r="J220" s="179" t="s">
        <v>294</v>
      </c>
      <c r="K220" s="180">
        <v>6</v>
      </c>
      <c r="L220" s="320"/>
      <c r="M220" s="351"/>
      <c r="N220" s="351"/>
      <c r="O220" s="351"/>
      <c r="P220" s="351"/>
      <c r="Q220" s="351"/>
      <c r="R220" s="351"/>
      <c r="S220" s="351"/>
      <c r="T220" s="351"/>
      <c r="U220" s="351"/>
      <c r="V220" s="351"/>
      <c r="W220" s="351"/>
      <c r="X220" s="352"/>
      <c r="Y220" s="176">
        <f t="shared" si="41"/>
        <v>0</v>
      </c>
      <c r="Z220" s="206">
        <f t="shared" si="39"/>
        <v>0</v>
      </c>
      <c r="AA220" s="234">
        <f t="shared" si="40"/>
        <v>0</v>
      </c>
      <c r="AB220" s="48"/>
    </row>
    <row r="221" spans="1:28" ht="30" outlineLevel="1">
      <c r="A221" s="11">
        <f t="shared" si="38"/>
        <v>216</v>
      </c>
      <c r="B221" s="208"/>
      <c r="C221" s="208"/>
      <c r="D221" s="203"/>
      <c r="E221" s="253"/>
      <c r="F221" s="241"/>
      <c r="G221" s="24"/>
      <c r="H221" s="175"/>
      <c r="I221" s="178" t="s">
        <v>940</v>
      </c>
      <c r="J221" s="179" t="s">
        <v>294</v>
      </c>
      <c r="K221" s="180">
        <v>10</v>
      </c>
      <c r="L221" s="320"/>
      <c r="M221" s="351"/>
      <c r="N221" s="351"/>
      <c r="O221" s="351"/>
      <c r="P221" s="351"/>
      <c r="Q221" s="351"/>
      <c r="R221" s="351"/>
      <c r="S221" s="351"/>
      <c r="T221" s="351"/>
      <c r="U221" s="351"/>
      <c r="V221" s="351"/>
      <c r="W221" s="351"/>
      <c r="X221" s="352"/>
      <c r="Y221" s="176">
        <f t="shared" si="41"/>
        <v>0</v>
      </c>
      <c r="Z221" s="206">
        <f t="shared" si="39"/>
        <v>0</v>
      </c>
      <c r="AA221" s="234">
        <f t="shared" si="40"/>
        <v>0</v>
      </c>
      <c r="AB221" s="48"/>
    </row>
    <row r="222" spans="1:28" ht="30" outlineLevel="1">
      <c r="A222" s="11">
        <f t="shared" si="38"/>
        <v>217</v>
      </c>
      <c r="B222" s="208"/>
      <c r="C222" s="208"/>
      <c r="D222" s="203"/>
      <c r="E222" s="253"/>
      <c r="F222" s="241"/>
      <c r="G222" s="24"/>
      <c r="H222" s="175"/>
      <c r="I222" s="178" t="s">
        <v>941</v>
      </c>
      <c r="J222" s="179" t="s">
        <v>294</v>
      </c>
      <c r="K222" s="180">
        <v>1</v>
      </c>
      <c r="L222" s="320"/>
      <c r="M222" s="351"/>
      <c r="N222" s="351"/>
      <c r="O222" s="351"/>
      <c r="P222" s="351"/>
      <c r="Q222" s="351"/>
      <c r="R222" s="351"/>
      <c r="S222" s="351"/>
      <c r="T222" s="351"/>
      <c r="U222" s="351"/>
      <c r="V222" s="351"/>
      <c r="W222" s="351"/>
      <c r="X222" s="352"/>
      <c r="Y222" s="176">
        <f t="shared" si="41"/>
        <v>0</v>
      </c>
      <c r="Z222" s="206">
        <f t="shared" si="39"/>
        <v>0</v>
      </c>
      <c r="AA222" s="234">
        <f t="shared" si="40"/>
        <v>0</v>
      </c>
      <c r="AB222" s="48"/>
    </row>
    <row r="223" spans="1:28" outlineLevel="1">
      <c r="A223" s="11">
        <f t="shared" si="38"/>
        <v>218</v>
      </c>
      <c r="B223" s="208"/>
      <c r="C223" s="208"/>
      <c r="D223" s="203"/>
      <c r="E223" s="253"/>
      <c r="F223" s="241"/>
      <c r="G223" s="24"/>
      <c r="H223" s="175"/>
      <c r="I223" s="178" t="s">
        <v>942</v>
      </c>
      <c r="J223" s="179" t="s">
        <v>294</v>
      </c>
      <c r="K223" s="180">
        <v>6</v>
      </c>
      <c r="L223" s="320"/>
      <c r="M223" s="351"/>
      <c r="N223" s="351"/>
      <c r="O223" s="351"/>
      <c r="P223" s="351"/>
      <c r="Q223" s="351"/>
      <c r="R223" s="351"/>
      <c r="S223" s="351"/>
      <c r="T223" s="351"/>
      <c r="U223" s="351"/>
      <c r="V223" s="351"/>
      <c r="W223" s="351"/>
      <c r="X223" s="352"/>
      <c r="Y223" s="176">
        <f t="shared" si="41"/>
        <v>0</v>
      </c>
      <c r="Z223" s="206">
        <f t="shared" si="39"/>
        <v>0</v>
      </c>
      <c r="AA223" s="234">
        <f t="shared" si="40"/>
        <v>0</v>
      </c>
      <c r="AB223" s="48"/>
    </row>
    <row r="224" spans="1:28" ht="30" outlineLevel="1">
      <c r="A224" s="11">
        <f t="shared" si="38"/>
        <v>219</v>
      </c>
      <c r="B224" s="208"/>
      <c r="C224" s="208"/>
      <c r="D224" s="203"/>
      <c r="E224" s="253"/>
      <c r="F224" s="241"/>
      <c r="G224" s="24"/>
      <c r="H224" s="175"/>
      <c r="I224" s="178" t="s">
        <v>949</v>
      </c>
      <c r="J224" s="179" t="s">
        <v>294</v>
      </c>
      <c r="K224" s="180">
        <v>2</v>
      </c>
      <c r="L224" s="320"/>
      <c r="M224" s="351"/>
      <c r="N224" s="351"/>
      <c r="O224" s="351"/>
      <c r="P224" s="351"/>
      <c r="Q224" s="351"/>
      <c r="R224" s="351"/>
      <c r="S224" s="351"/>
      <c r="T224" s="351"/>
      <c r="U224" s="351"/>
      <c r="V224" s="351"/>
      <c r="W224" s="351"/>
      <c r="X224" s="352"/>
      <c r="Y224" s="176">
        <f t="shared" si="41"/>
        <v>0</v>
      </c>
      <c r="Z224" s="206">
        <f t="shared" si="39"/>
        <v>0</v>
      </c>
      <c r="AA224" s="234">
        <f t="shared" si="40"/>
        <v>0</v>
      </c>
      <c r="AB224" s="48"/>
    </row>
    <row r="225" spans="1:28" ht="30">
      <c r="A225" s="134">
        <f t="shared" si="38"/>
        <v>220</v>
      </c>
      <c r="B225" s="208"/>
      <c r="C225" s="208"/>
      <c r="D225" s="203"/>
      <c r="E225" s="253"/>
      <c r="F225" s="243" t="s">
        <v>943</v>
      </c>
      <c r="G225" s="152" t="s">
        <v>291</v>
      </c>
      <c r="H225" s="191">
        <f>K225+K226</f>
        <v>231</v>
      </c>
      <c r="I225" s="178" t="s">
        <v>944</v>
      </c>
      <c r="J225" s="179" t="s">
        <v>291</v>
      </c>
      <c r="K225" s="180">
        <v>165</v>
      </c>
      <c r="L225" s="353"/>
      <c r="M225" s="330"/>
      <c r="N225" s="330"/>
      <c r="O225" s="330"/>
      <c r="P225" s="330"/>
      <c r="Q225" s="330"/>
      <c r="R225" s="330"/>
      <c r="S225" s="330"/>
      <c r="T225" s="330"/>
      <c r="U225" s="330"/>
      <c r="V225" s="330"/>
      <c r="W225" s="330"/>
      <c r="X225" s="331"/>
      <c r="Y225" s="176">
        <f t="shared" si="41"/>
        <v>0</v>
      </c>
      <c r="Z225" s="206">
        <f t="shared" si="39"/>
        <v>231</v>
      </c>
      <c r="AA225" s="234">
        <f t="shared" si="40"/>
        <v>0</v>
      </c>
      <c r="AB225" s="48"/>
    </row>
    <row r="226" spans="1:28" ht="29.25" customHeight="1" outlineLevel="1">
      <c r="A226" s="134">
        <f t="shared" si="38"/>
        <v>221</v>
      </c>
      <c r="B226" s="208"/>
      <c r="C226" s="208"/>
      <c r="D226" s="203"/>
      <c r="E226" s="253"/>
      <c r="F226" s="243"/>
      <c r="G226" s="152"/>
      <c r="H226" s="191"/>
      <c r="I226" s="178" t="s">
        <v>945</v>
      </c>
      <c r="J226" s="179" t="s">
        <v>291</v>
      </c>
      <c r="K226" s="180">
        <v>66</v>
      </c>
      <c r="L226" s="353"/>
      <c r="M226" s="330"/>
      <c r="N226" s="330"/>
      <c r="O226" s="330"/>
      <c r="P226" s="330"/>
      <c r="Q226" s="330"/>
      <c r="R226" s="330"/>
      <c r="S226" s="330"/>
      <c r="T226" s="330"/>
      <c r="U226" s="330"/>
      <c r="V226" s="330"/>
      <c r="W226" s="330"/>
      <c r="X226" s="331"/>
      <c r="Y226" s="176">
        <f t="shared" si="41"/>
        <v>0</v>
      </c>
      <c r="Z226" s="206">
        <f t="shared" si="39"/>
        <v>0</v>
      </c>
      <c r="AA226" s="234">
        <f t="shared" si="40"/>
        <v>0</v>
      </c>
      <c r="AB226" s="48"/>
    </row>
    <row r="227" spans="1:28" ht="30">
      <c r="A227" s="134">
        <f t="shared" si="38"/>
        <v>222</v>
      </c>
      <c r="B227" s="208"/>
      <c r="C227" s="208"/>
      <c r="D227" s="203"/>
      <c r="E227" s="253"/>
      <c r="F227" s="243" t="s">
        <v>946</v>
      </c>
      <c r="G227" s="152" t="s">
        <v>291</v>
      </c>
      <c r="H227" s="191">
        <f>K227+K228</f>
        <v>738</v>
      </c>
      <c r="I227" s="178" t="s">
        <v>947</v>
      </c>
      <c r="J227" s="179" t="s">
        <v>291</v>
      </c>
      <c r="K227" s="180">
        <v>544</v>
      </c>
      <c r="L227" s="353"/>
      <c r="M227" s="330"/>
      <c r="N227" s="330"/>
      <c r="O227" s="330"/>
      <c r="P227" s="330"/>
      <c r="Q227" s="330"/>
      <c r="R227" s="330"/>
      <c r="S227" s="330"/>
      <c r="T227" s="330"/>
      <c r="U227" s="330"/>
      <c r="V227" s="330"/>
      <c r="W227" s="330"/>
      <c r="X227" s="331"/>
      <c r="Y227" s="176">
        <f t="shared" si="41"/>
        <v>0</v>
      </c>
      <c r="Z227" s="206">
        <f t="shared" si="39"/>
        <v>738</v>
      </c>
      <c r="AA227" s="234">
        <f t="shared" si="40"/>
        <v>0</v>
      </c>
      <c r="AB227" s="48"/>
    </row>
    <row r="228" spans="1:28" ht="30" outlineLevel="1">
      <c r="A228" s="134">
        <f t="shared" si="38"/>
        <v>223</v>
      </c>
      <c r="B228" s="208"/>
      <c r="C228" s="208"/>
      <c r="D228" s="203"/>
      <c r="E228" s="253"/>
      <c r="F228" s="243"/>
      <c r="G228" s="152"/>
      <c r="H228" s="191"/>
      <c r="I228" s="178" t="s">
        <v>948</v>
      </c>
      <c r="J228" s="179" t="s">
        <v>291</v>
      </c>
      <c r="K228" s="180">
        <v>194</v>
      </c>
      <c r="L228" s="353"/>
      <c r="M228" s="330"/>
      <c r="N228" s="330"/>
      <c r="O228" s="330"/>
      <c r="P228" s="330"/>
      <c r="Q228" s="330"/>
      <c r="R228" s="330"/>
      <c r="S228" s="330"/>
      <c r="T228" s="330"/>
      <c r="U228" s="330"/>
      <c r="V228" s="330"/>
      <c r="W228" s="330"/>
      <c r="X228" s="331"/>
      <c r="Y228" s="176">
        <f t="shared" si="41"/>
        <v>0</v>
      </c>
      <c r="Z228" s="206">
        <f t="shared" si="39"/>
        <v>0</v>
      </c>
      <c r="AA228" s="234">
        <f t="shared" si="40"/>
        <v>0</v>
      </c>
      <c r="AB228" s="48"/>
    </row>
    <row r="229" spans="1:28">
      <c r="A229" s="134">
        <f t="shared" si="38"/>
        <v>224</v>
      </c>
      <c r="B229" s="208"/>
      <c r="C229" s="208"/>
      <c r="D229" s="203"/>
      <c r="E229" s="253"/>
      <c r="F229" s="243" t="s">
        <v>951</v>
      </c>
      <c r="G229" s="152" t="s">
        <v>482</v>
      </c>
      <c r="H229" s="191">
        <v>1</v>
      </c>
      <c r="I229" s="178" t="s">
        <v>953</v>
      </c>
      <c r="J229" s="179" t="s">
        <v>294</v>
      </c>
      <c r="K229" s="180">
        <v>1</v>
      </c>
      <c r="L229" s="353"/>
      <c r="M229" s="330"/>
      <c r="N229" s="330"/>
      <c r="O229" s="330"/>
      <c r="P229" s="330"/>
      <c r="Q229" s="330"/>
      <c r="R229" s="330"/>
      <c r="S229" s="330"/>
      <c r="T229" s="330"/>
      <c r="U229" s="330"/>
      <c r="V229" s="330"/>
      <c r="W229" s="330"/>
      <c r="X229" s="331"/>
      <c r="Y229" s="176">
        <f t="shared" si="41"/>
        <v>0</v>
      </c>
      <c r="Z229" s="206">
        <f t="shared" si="39"/>
        <v>1</v>
      </c>
      <c r="AA229" s="234">
        <f t="shared" si="40"/>
        <v>0</v>
      </c>
      <c r="AB229" s="48"/>
    </row>
    <row r="230" spans="1:28" outlineLevel="1">
      <c r="A230" s="134">
        <f t="shared" si="38"/>
        <v>225</v>
      </c>
      <c r="B230" s="208"/>
      <c r="C230" s="208"/>
      <c r="D230" s="203"/>
      <c r="E230" s="253"/>
      <c r="F230" s="243"/>
      <c r="G230" s="152"/>
      <c r="H230" s="191"/>
      <c r="I230" s="178" t="s">
        <v>954</v>
      </c>
      <c r="J230" s="179" t="s">
        <v>294</v>
      </c>
      <c r="K230" s="180">
        <v>1</v>
      </c>
      <c r="L230" s="353"/>
      <c r="M230" s="330"/>
      <c r="N230" s="330"/>
      <c r="O230" s="330"/>
      <c r="P230" s="330"/>
      <c r="Q230" s="330"/>
      <c r="R230" s="330"/>
      <c r="S230" s="330"/>
      <c r="T230" s="330"/>
      <c r="U230" s="330"/>
      <c r="V230" s="330"/>
      <c r="W230" s="330"/>
      <c r="X230" s="331"/>
      <c r="Y230" s="176">
        <f t="shared" si="41"/>
        <v>0</v>
      </c>
      <c r="Z230" s="206">
        <f t="shared" si="39"/>
        <v>0</v>
      </c>
      <c r="AA230" s="234">
        <f t="shared" si="40"/>
        <v>0</v>
      </c>
      <c r="AB230" s="48"/>
    </row>
    <row r="231" spans="1:28" outlineLevel="1">
      <c r="A231" s="134">
        <f t="shared" si="38"/>
        <v>226</v>
      </c>
      <c r="B231" s="208"/>
      <c r="C231" s="208"/>
      <c r="D231" s="203"/>
      <c r="E231" s="253"/>
      <c r="F231" s="243"/>
      <c r="G231" s="152"/>
      <c r="H231" s="191"/>
      <c r="I231" s="178" t="s">
        <v>955</v>
      </c>
      <c r="J231" s="179" t="s">
        <v>294</v>
      </c>
      <c r="K231" s="180">
        <v>1</v>
      </c>
      <c r="L231" s="353"/>
      <c r="M231" s="330"/>
      <c r="N231" s="330"/>
      <c r="O231" s="330"/>
      <c r="P231" s="330"/>
      <c r="Q231" s="330"/>
      <c r="R231" s="330"/>
      <c r="S231" s="330"/>
      <c r="T231" s="330"/>
      <c r="U231" s="330"/>
      <c r="V231" s="330"/>
      <c r="W231" s="330"/>
      <c r="X231" s="331"/>
      <c r="Y231" s="176">
        <f t="shared" si="41"/>
        <v>0</v>
      </c>
      <c r="Z231" s="206">
        <f t="shared" si="39"/>
        <v>0</v>
      </c>
      <c r="AA231" s="234">
        <f t="shared" si="40"/>
        <v>0</v>
      </c>
      <c r="AB231" s="48"/>
    </row>
    <row r="232" spans="1:28" outlineLevel="1">
      <c r="A232" s="134">
        <f t="shared" si="38"/>
        <v>227</v>
      </c>
      <c r="B232" s="208"/>
      <c r="C232" s="208"/>
      <c r="D232" s="203"/>
      <c r="E232" s="253"/>
      <c r="F232" s="243"/>
      <c r="G232" s="152"/>
      <c r="H232" s="191"/>
      <c r="I232" s="178" t="s">
        <v>825</v>
      </c>
      <c r="J232" s="179" t="s">
        <v>294</v>
      </c>
      <c r="K232" s="180">
        <v>3</v>
      </c>
      <c r="L232" s="353"/>
      <c r="M232" s="330"/>
      <c r="N232" s="330"/>
      <c r="O232" s="330"/>
      <c r="P232" s="330"/>
      <c r="Q232" s="330"/>
      <c r="R232" s="330"/>
      <c r="S232" s="330"/>
      <c r="T232" s="330"/>
      <c r="U232" s="330"/>
      <c r="V232" s="330"/>
      <c r="W232" s="330"/>
      <c r="X232" s="331"/>
      <c r="Y232" s="176">
        <f t="shared" si="41"/>
        <v>0</v>
      </c>
      <c r="Z232" s="206">
        <f t="shared" si="39"/>
        <v>0</v>
      </c>
      <c r="AA232" s="234">
        <f t="shared" si="40"/>
        <v>0</v>
      </c>
      <c r="AB232" s="48"/>
    </row>
    <row r="233" spans="1:28" outlineLevel="1">
      <c r="A233" s="134">
        <f t="shared" si="38"/>
        <v>228</v>
      </c>
      <c r="B233" s="208"/>
      <c r="C233" s="208"/>
      <c r="D233" s="203"/>
      <c r="E233" s="253"/>
      <c r="F233" s="243"/>
      <c r="G233" s="152"/>
      <c r="H233" s="191"/>
      <c r="I233" s="178" t="s">
        <v>952</v>
      </c>
      <c r="J233" s="179" t="s">
        <v>957</v>
      </c>
      <c r="K233" s="180">
        <v>1</v>
      </c>
      <c r="L233" s="353"/>
      <c r="M233" s="330"/>
      <c r="N233" s="330"/>
      <c r="O233" s="330"/>
      <c r="P233" s="330"/>
      <c r="Q233" s="330"/>
      <c r="R233" s="330"/>
      <c r="S233" s="330"/>
      <c r="T233" s="330"/>
      <c r="U233" s="330"/>
      <c r="V233" s="330"/>
      <c r="W233" s="330"/>
      <c r="X233" s="331"/>
      <c r="Y233" s="176">
        <f t="shared" si="41"/>
        <v>0</v>
      </c>
      <c r="Z233" s="206">
        <f t="shared" si="39"/>
        <v>0</v>
      </c>
      <c r="AA233" s="234">
        <f t="shared" si="40"/>
        <v>0</v>
      </c>
      <c r="AB233" s="48"/>
    </row>
    <row r="234" spans="1:28" ht="30" outlineLevel="1">
      <c r="A234" s="134">
        <f t="shared" si="38"/>
        <v>229</v>
      </c>
      <c r="B234" s="208"/>
      <c r="C234" s="208"/>
      <c r="D234" s="203"/>
      <c r="E234" s="253"/>
      <c r="F234" s="243"/>
      <c r="G234" s="152"/>
      <c r="H234" s="191"/>
      <c r="I234" s="178" t="s">
        <v>826</v>
      </c>
      <c r="J234" s="179" t="s">
        <v>294</v>
      </c>
      <c r="K234" s="180">
        <v>1</v>
      </c>
      <c r="L234" s="353"/>
      <c r="M234" s="330"/>
      <c r="N234" s="330"/>
      <c r="O234" s="330"/>
      <c r="P234" s="330"/>
      <c r="Q234" s="330"/>
      <c r="R234" s="330"/>
      <c r="S234" s="330"/>
      <c r="T234" s="330"/>
      <c r="U234" s="330"/>
      <c r="V234" s="330"/>
      <c r="W234" s="330"/>
      <c r="X234" s="331"/>
      <c r="Y234" s="176">
        <f t="shared" si="41"/>
        <v>0</v>
      </c>
      <c r="Z234" s="206">
        <f t="shared" si="39"/>
        <v>0</v>
      </c>
      <c r="AA234" s="234">
        <f t="shared" si="40"/>
        <v>0</v>
      </c>
      <c r="AB234" s="48"/>
    </row>
    <row r="235" spans="1:28">
      <c r="A235" s="134">
        <f t="shared" si="38"/>
        <v>230</v>
      </c>
      <c r="B235" s="208"/>
      <c r="C235" s="208"/>
      <c r="D235" s="203"/>
      <c r="E235" s="253"/>
      <c r="F235" s="243" t="s">
        <v>956</v>
      </c>
      <c r="G235" s="152" t="s">
        <v>294</v>
      </c>
      <c r="H235" s="191">
        <v>2</v>
      </c>
      <c r="I235" s="178" t="s">
        <v>881</v>
      </c>
      <c r="J235" s="179" t="s">
        <v>294</v>
      </c>
      <c r="K235" s="180">
        <v>2</v>
      </c>
      <c r="L235" s="353"/>
      <c r="M235" s="330"/>
      <c r="N235" s="330"/>
      <c r="O235" s="330"/>
      <c r="P235" s="330"/>
      <c r="Q235" s="330"/>
      <c r="R235" s="330"/>
      <c r="S235" s="330"/>
      <c r="T235" s="330"/>
      <c r="U235" s="330"/>
      <c r="V235" s="330"/>
      <c r="W235" s="330"/>
      <c r="X235" s="331"/>
      <c r="Y235" s="176">
        <f t="shared" si="41"/>
        <v>0</v>
      </c>
      <c r="Z235" s="206">
        <f t="shared" si="39"/>
        <v>2</v>
      </c>
      <c r="AA235" s="234">
        <f t="shared" si="40"/>
        <v>0</v>
      </c>
      <c r="AB235" s="48"/>
    </row>
    <row r="236" spans="1:28" ht="30">
      <c r="A236" s="134">
        <f t="shared" si="38"/>
        <v>231</v>
      </c>
      <c r="B236" s="208"/>
      <c r="C236" s="208"/>
      <c r="D236" s="203"/>
      <c r="E236" s="253"/>
      <c r="F236" s="243" t="s">
        <v>958</v>
      </c>
      <c r="G236" s="152" t="s">
        <v>294</v>
      </c>
      <c r="H236" s="191">
        <v>2</v>
      </c>
      <c r="I236" s="178" t="s">
        <v>959</v>
      </c>
      <c r="J236" s="179" t="s">
        <v>294</v>
      </c>
      <c r="K236" s="180">
        <v>20</v>
      </c>
      <c r="L236" s="353"/>
      <c r="M236" s="330"/>
      <c r="N236" s="330"/>
      <c r="O236" s="330"/>
      <c r="P236" s="330"/>
      <c r="Q236" s="330"/>
      <c r="R236" s="330"/>
      <c r="S236" s="330"/>
      <c r="T236" s="330"/>
      <c r="U236" s="330"/>
      <c r="V236" s="330"/>
      <c r="W236" s="330"/>
      <c r="X236" s="331"/>
      <c r="Y236" s="176">
        <f t="shared" si="41"/>
        <v>0</v>
      </c>
      <c r="Z236" s="206">
        <f t="shared" si="39"/>
        <v>2</v>
      </c>
      <c r="AA236" s="234">
        <f t="shared" si="40"/>
        <v>0</v>
      </c>
      <c r="AB236" s="48"/>
    </row>
    <row r="237" spans="1:28" outlineLevel="1">
      <c r="A237" s="134">
        <f t="shared" si="38"/>
        <v>232</v>
      </c>
      <c r="B237" s="208"/>
      <c r="C237" s="208"/>
      <c r="D237" s="203"/>
      <c r="E237" s="253"/>
      <c r="F237" s="243"/>
      <c r="G237" s="152"/>
      <c r="H237" s="191"/>
      <c r="I237" s="178" t="s">
        <v>960</v>
      </c>
      <c r="J237" s="179" t="s">
        <v>294</v>
      </c>
      <c r="K237" s="180">
        <v>6</v>
      </c>
      <c r="L237" s="353"/>
      <c r="M237" s="330"/>
      <c r="N237" s="330"/>
      <c r="O237" s="330"/>
      <c r="P237" s="330"/>
      <c r="Q237" s="330"/>
      <c r="R237" s="330"/>
      <c r="S237" s="330"/>
      <c r="T237" s="330"/>
      <c r="U237" s="330"/>
      <c r="V237" s="330"/>
      <c r="W237" s="330"/>
      <c r="X237" s="331"/>
      <c r="Y237" s="176">
        <f t="shared" si="41"/>
        <v>0</v>
      </c>
      <c r="Z237" s="206">
        <f t="shared" ref="Z237:Z268" si="42">H237-Y237</f>
        <v>0</v>
      </c>
      <c r="AA237" s="234">
        <f t="shared" ref="AA237:AA270" si="43">E237-Y237</f>
        <v>0</v>
      </c>
      <c r="AB237" s="48"/>
    </row>
    <row r="238" spans="1:28" outlineLevel="1">
      <c r="A238" s="134">
        <f t="shared" si="38"/>
        <v>233</v>
      </c>
      <c r="B238" s="208"/>
      <c r="C238" s="208"/>
      <c r="D238" s="203"/>
      <c r="E238" s="253"/>
      <c r="F238" s="243"/>
      <c r="G238" s="152"/>
      <c r="H238" s="191"/>
      <c r="I238" s="178" t="s">
        <v>961</v>
      </c>
      <c r="J238" s="179" t="s">
        <v>294</v>
      </c>
      <c r="K238" s="180">
        <v>6</v>
      </c>
      <c r="L238" s="353"/>
      <c r="M238" s="330"/>
      <c r="N238" s="330"/>
      <c r="O238" s="330"/>
      <c r="P238" s="330"/>
      <c r="Q238" s="330"/>
      <c r="R238" s="330"/>
      <c r="S238" s="330"/>
      <c r="T238" s="330"/>
      <c r="U238" s="330"/>
      <c r="V238" s="330"/>
      <c r="W238" s="330"/>
      <c r="X238" s="331"/>
      <c r="Y238" s="176">
        <f t="shared" si="41"/>
        <v>0</v>
      </c>
      <c r="Z238" s="206">
        <f t="shared" si="42"/>
        <v>0</v>
      </c>
      <c r="AA238" s="234">
        <f t="shared" si="43"/>
        <v>0</v>
      </c>
      <c r="AB238" s="48"/>
    </row>
    <row r="239" spans="1:28" outlineLevel="1">
      <c r="A239" s="134">
        <f t="shared" si="38"/>
        <v>234</v>
      </c>
      <c r="B239" s="208"/>
      <c r="C239" s="208"/>
      <c r="D239" s="203"/>
      <c r="E239" s="253"/>
      <c r="F239" s="243"/>
      <c r="G239" s="152"/>
      <c r="H239" s="191"/>
      <c r="I239" s="178" t="s">
        <v>932</v>
      </c>
      <c r="J239" s="179" t="s">
        <v>291</v>
      </c>
      <c r="K239" s="180">
        <v>2</v>
      </c>
      <c r="L239" s="353"/>
      <c r="M239" s="330"/>
      <c r="N239" s="330"/>
      <c r="O239" s="330"/>
      <c r="P239" s="330"/>
      <c r="Q239" s="330"/>
      <c r="R239" s="330"/>
      <c r="S239" s="330"/>
      <c r="T239" s="330"/>
      <c r="U239" s="330"/>
      <c r="V239" s="330"/>
      <c r="W239" s="330"/>
      <c r="X239" s="331"/>
      <c r="Y239" s="176">
        <f t="shared" si="41"/>
        <v>0</v>
      </c>
      <c r="Z239" s="206">
        <f t="shared" si="42"/>
        <v>0</v>
      </c>
      <c r="AA239" s="234">
        <f t="shared" si="43"/>
        <v>0</v>
      </c>
      <c r="AB239" s="48"/>
    </row>
    <row r="240" spans="1:28" outlineLevel="1">
      <c r="A240" s="134">
        <f t="shared" si="38"/>
        <v>235</v>
      </c>
      <c r="B240" s="208"/>
      <c r="C240" s="208"/>
      <c r="D240" s="203"/>
      <c r="E240" s="253"/>
      <c r="F240" s="243"/>
      <c r="G240" s="152"/>
      <c r="H240" s="191"/>
      <c r="I240" s="178" t="s">
        <v>962</v>
      </c>
      <c r="J240" s="179" t="s">
        <v>289</v>
      </c>
      <c r="K240" s="180">
        <v>0.42</v>
      </c>
      <c r="L240" s="353"/>
      <c r="M240" s="330"/>
      <c r="N240" s="330"/>
      <c r="O240" s="330"/>
      <c r="P240" s="330"/>
      <c r="Q240" s="330"/>
      <c r="R240" s="330"/>
      <c r="S240" s="330"/>
      <c r="T240" s="330"/>
      <c r="U240" s="330"/>
      <c r="V240" s="330"/>
      <c r="W240" s="330"/>
      <c r="X240" s="331"/>
      <c r="Y240" s="176">
        <f t="shared" si="41"/>
        <v>0</v>
      </c>
      <c r="Z240" s="206">
        <f t="shared" si="42"/>
        <v>0</v>
      </c>
      <c r="AA240" s="234">
        <f t="shared" si="43"/>
        <v>0</v>
      </c>
      <c r="AB240" s="48"/>
    </row>
    <row r="241" spans="1:28" outlineLevel="1">
      <c r="A241" s="134">
        <f t="shared" si="38"/>
        <v>236</v>
      </c>
      <c r="B241" s="208"/>
      <c r="C241" s="208"/>
      <c r="D241" s="203"/>
      <c r="E241" s="253"/>
      <c r="F241" s="243"/>
      <c r="G241" s="152"/>
      <c r="H241" s="191"/>
      <c r="I241" s="178" t="s">
        <v>963</v>
      </c>
      <c r="J241" s="179" t="s">
        <v>289</v>
      </c>
      <c r="K241" s="180">
        <v>0.12</v>
      </c>
      <c r="L241" s="353"/>
      <c r="M241" s="330"/>
      <c r="N241" s="330"/>
      <c r="O241" s="330"/>
      <c r="P241" s="330"/>
      <c r="Q241" s="330"/>
      <c r="R241" s="330"/>
      <c r="S241" s="330"/>
      <c r="T241" s="330"/>
      <c r="U241" s="330"/>
      <c r="V241" s="330"/>
      <c r="W241" s="330"/>
      <c r="X241" s="331"/>
      <c r="Y241" s="176">
        <f t="shared" si="41"/>
        <v>0</v>
      </c>
      <c r="Z241" s="206">
        <f t="shared" si="42"/>
        <v>0</v>
      </c>
      <c r="AA241" s="234">
        <f t="shared" si="43"/>
        <v>0</v>
      </c>
      <c r="AB241" s="48"/>
    </row>
    <row r="242" spans="1:28" outlineLevel="1">
      <c r="A242" s="134">
        <f t="shared" si="38"/>
        <v>237</v>
      </c>
      <c r="B242" s="208"/>
      <c r="C242" s="208"/>
      <c r="D242" s="203"/>
      <c r="E242" s="253"/>
      <c r="F242" s="243"/>
      <c r="G242" s="152"/>
      <c r="H242" s="191"/>
      <c r="I242" s="178" t="s">
        <v>964</v>
      </c>
      <c r="J242" s="179" t="s">
        <v>293</v>
      </c>
      <c r="K242" s="180">
        <v>2.8</v>
      </c>
      <c r="L242" s="353"/>
      <c r="M242" s="330"/>
      <c r="N242" s="330"/>
      <c r="O242" s="330"/>
      <c r="P242" s="330"/>
      <c r="Q242" s="330"/>
      <c r="R242" s="330"/>
      <c r="S242" s="330"/>
      <c r="T242" s="330"/>
      <c r="U242" s="330"/>
      <c r="V242" s="330"/>
      <c r="W242" s="330"/>
      <c r="X242" s="331"/>
      <c r="Y242" s="176">
        <f t="shared" si="41"/>
        <v>0</v>
      </c>
      <c r="Z242" s="206">
        <f t="shared" si="42"/>
        <v>0</v>
      </c>
      <c r="AA242" s="234">
        <f t="shared" si="43"/>
        <v>0</v>
      </c>
      <c r="AB242" s="48"/>
    </row>
    <row r="243" spans="1:28">
      <c r="A243" s="134">
        <f t="shared" si="38"/>
        <v>238</v>
      </c>
      <c r="B243" s="208"/>
      <c r="C243" s="208"/>
      <c r="D243" s="203"/>
      <c r="E243" s="253"/>
      <c r="F243" s="243" t="s">
        <v>965</v>
      </c>
      <c r="G243" s="152" t="s">
        <v>294</v>
      </c>
      <c r="H243" s="191">
        <f>K243+K244+K245+K246</f>
        <v>4</v>
      </c>
      <c r="I243" s="178" t="s">
        <v>967</v>
      </c>
      <c r="J243" s="179" t="s">
        <v>294</v>
      </c>
      <c r="K243" s="180">
        <v>1</v>
      </c>
      <c r="L243" s="353"/>
      <c r="M243" s="330"/>
      <c r="N243" s="330"/>
      <c r="O243" s="330"/>
      <c r="P243" s="330"/>
      <c r="Q243" s="330"/>
      <c r="R243" s="330"/>
      <c r="S243" s="330"/>
      <c r="T243" s="330"/>
      <c r="U243" s="330"/>
      <c r="V243" s="330"/>
      <c r="W243" s="330"/>
      <c r="X243" s="331"/>
      <c r="Y243" s="176">
        <f t="shared" si="41"/>
        <v>0</v>
      </c>
      <c r="Z243" s="206">
        <f t="shared" si="42"/>
        <v>4</v>
      </c>
      <c r="AA243" s="234">
        <f t="shared" si="43"/>
        <v>0</v>
      </c>
      <c r="AB243" s="48"/>
    </row>
    <row r="244" spans="1:28" outlineLevel="1">
      <c r="A244" s="134">
        <f t="shared" si="38"/>
        <v>239</v>
      </c>
      <c r="B244" s="208"/>
      <c r="C244" s="208"/>
      <c r="D244" s="203"/>
      <c r="E244" s="253"/>
      <c r="F244" s="243"/>
      <c r="G244" s="152"/>
      <c r="H244" s="191"/>
      <c r="I244" s="178" t="s">
        <v>966</v>
      </c>
      <c r="J244" s="179" t="s">
        <v>294</v>
      </c>
      <c r="K244" s="180">
        <v>1</v>
      </c>
      <c r="L244" s="353"/>
      <c r="M244" s="330"/>
      <c r="N244" s="330"/>
      <c r="O244" s="330"/>
      <c r="P244" s="330"/>
      <c r="Q244" s="330"/>
      <c r="R244" s="330"/>
      <c r="S244" s="330"/>
      <c r="T244" s="330"/>
      <c r="U244" s="330"/>
      <c r="V244" s="330"/>
      <c r="W244" s="330"/>
      <c r="X244" s="331"/>
      <c r="Y244" s="176">
        <f t="shared" si="41"/>
        <v>0</v>
      </c>
      <c r="Z244" s="206">
        <f t="shared" si="42"/>
        <v>0</v>
      </c>
      <c r="AA244" s="234">
        <f t="shared" si="43"/>
        <v>0</v>
      </c>
      <c r="AB244" s="48"/>
    </row>
    <row r="245" spans="1:28" outlineLevel="1">
      <c r="A245" s="134">
        <f t="shared" si="38"/>
        <v>240</v>
      </c>
      <c r="B245" s="208"/>
      <c r="C245" s="208"/>
      <c r="D245" s="203"/>
      <c r="E245" s="253"/>
      <c r="F245" s="243"/>
      <c r="G245" s="152"/>
      <c r="H245" s="191"/>
      <c r="I245" s="178" t="s">
        <v>968</v>
      </c>
      <c r="J245" s="179" t="s">
        <v>294</v>
      </c>
      <c r="K245" s="180">
        <v>1</v>
      </c>
      <c r="L245" s="353"/>
      <c r="M245" s="330"/>
      <c r="N245" s="330"/>
      <c r="O245" s="330"/>
      <c r="P245" s="330"/>
      <c r="Q245" s="330"/>
      <c r="R245" s="330"/>
      <c r="S245" s="330"/>
      <c r="T245" s="330"/>
      <c r="U245" s="330"/>
      <c r="V245" s="330"/>
      <c r="W245" s="330"/>
      <c r="X245" s="331"/>
      <c r="Y245" s="176">
        <f t="shared" si="41"/>
        <v>0</v>
      </c>
      <c r="Z245" s="206">
        <f t="shared" si="42"/>
        <v>0</v>
      </c>
      <c r="AA245" s="234">
        <f t="shared" si="43"/>
        <v>0</v>
      </c>
      <c r="AB245" s="48"/>
    </row>
    <row r="246" spans="1:28" outlineLevel="1">
      <c r="A246" s="134">
        <f t="shared" si="38"/>
        <v>241</v>
      </c>
      <c r="B246" s="208"/>
      <c r="C246" s="208"/>
      <c r="D246" s="203"/>
      <c r="E246" s="253"/>
      <c r="F246" s="243"/>
      <c r="G246" s="152"/>
      <c r="H246" s="191"/>
      <c r="I246" s="178" t="s">
        <v>969</v>
      </c>
      <c r="J246" s="179" t="s">
        <v>294</v>
      </c>
      <c r="K246" s="180">
        <v>1</v>
      </c>
      <c r="L246" s="353"/>
      <c r="M246" s="330"/>
      <c r="N246" s="330"/>
      <c r="O246" s="330"/>
      <c r="P246" s="330"/>
      <c r="Q246" s="330"/>
      <c r="R246" s="330"/>
      <c r="S246" s="330"/>
      <c r="T246" s="330"/>
      <c r="U246" s="330"/>
      <c r="V246" s="330"/>
      <c r="W246" s="330"/>
      <c r="X246" s="331"/>
      <c r="Y246" s="176">
        <f t="shared" si="41"/>
        <v>0</v>
      </c>
      <c r="Z246" s="206">
        <f t="shared" si="42"/>
        <v>0</v>
      </c>
      <c r="AA246" s="234">
        <f t="shared" si="43"/>
        <v>0</v>
      </c>
      <c r="AB246" s="48"/>
    </row>
    <row r="247" spans="1:28">
      <c r="A247" s="134">
        <f t="shared" si="38"/>
        <v>242</v>
      </c>
      <c r="B247" s="208"/>
      <c r="C247" s="208"/>
      <c r="D247" s="203"/>
      <c r="E247" s="253"/>
      <c r="F247" s="243" t="s">
        <v>1066</v>
      </c>
      <c r="G247" s="152" t="s">
        <v>616</v>
      </c>
      <c r="H247" s="191">
        <f>K250+K251+K252+K253+K254+K256</f>
        <v>3009</v>
      </c>
      <c r="I247" s="178" t="s">
        <v>971</v>
      </c>
      <c r="J247" s="179" t="s">
        <v>291</v>
      </c>
      <c r="K247" s="180">
        <v>957</v>
      </c>
      <c r="L247" s="353"/>
      <c r="M247" s="330"/>
      <c r="N247" s="330"/>
      <c r="O247" s="330"/>
      <c r="P247" s="330"/>
      <c r="Q247" s="330"/>
      <c r="R247" s="330"/>
      <c r="S247" s="330"/>
      <c r="T247" s="330">
        <v>585</v>
      </c>
      <c r="U247" s="330"/>
      <c r="V247" s="330"/>
      <c r="W247" s="330"/>
      <c r="X247" s="331"/>
      <c r="Y247" s="176">
        <f t="shared" si="41"/>
        <v>585</v>
      </c>
      <c r="Z247" s="206">
        <f t="shared" si="42"/>
        <v>2424</v>
      </c>
      <c r="AA247" s="234">
        <f t="shared" si="43"/>
        <v>-585</v>
      </c>
      <c r="AB247" s="48"/>
    </row>
    <row r="248" spans="1:28" outlineLevel="1">
      <c r="A248" s="134">
        <f t="shared" si="38"/>
        <v>243</v>
      </c>
      <c r="B248" s="208"/>
      <c r="C248" s="208"/>
      <c r="D248" s="203"/>
      <c r="E248" s="253"/>
      <c r="F248" s="243"/>
      <c r="G248" s="152"/>
      <c r="H248" s="191"/>
      <c r="I248" s="178" t="s">
        <v>972</v>
      </c>
      <c r="J248" s="179" t="s">
        <v>291</v>
      </c>
      <c r="K248" s="180">
        <v>957</v>
      </c>
      <c r="L248" s="353"/>
      <c r="M248" s="330"/>
      <c r="N248" s="330"/>
      <c r="O248" s="330"/>
      <c r="P248" s="330"/>
      <c r="Q248" s="330"/>
      <c r="R248" s="330"/>
      <c r="S248" s="330"/>
      <c r="T248" s="330">
        <v>585</v>
      </c>
      <c r="U248" s="330"/>
      <c r="V248" s="330"/>
      <c r="W248" s="330"/>
      <c r="X248" s="331"/>
      <c r="Y248" s="176">
        <f t="shared" si="41"/>
        <v>585</v>
      </c>
      <c r="Z248" s="206">
        <f t="shared" si="42"/>
        <v>-585</v>
      </c>
      <c r="AA248" s="234">
        <f t="shared" si="43"/>
        <v>-585</v>
      </c>
      <c r="AB248" s="48"/>
    </row>
    <row r="249" spans="1:28" outlineLevel="1">
      <c r="A249" s="134">
        <f t="shared" si="38"/>
        <v>244</v>
      </c>
      <c r="B249" s="208"/>
      <c r="C249" s="208"/>
      <c r="D249" s="203"/>
      <c r="E249" s="253"/>
      <c r="F249" s="243"/>
      <c r="G249" s="152"/>
      <c r="H249" s="191"/>
      <c r="I249" s="178" t="s">
        <v>970</v>
      </c>
      <c r="J249" s="179" t="s">
        <v>294</v>
      </c>
      <c r="K249" s="180">
        <v>266</v>
      </c>
      <c r="L249" s="353"/>
      <c r="M249" s="330"/>
      <c r="N249" s="330"/>
      <c r="O249" s="330"/>
      <c r="P249" s="330"/>
      <c r="Q249" s="330"/>
      <c r="R249" s="330"/>
      <c r="S249" s="330"/>
      <c r="T249" s="330">
        <v>160</v>
      </c>
      <c r="U249" s="330"/>
      <c r="V249" s="330"/>
      <c r="W249" s="330"/>
      <c r="X249" s="331"/>
      <c r="Y249" s="176">
        <f t="shared" si="41"/>
        <v>160</v>
      </c>
      <c r="Z249" s="206">
        <f t="shared" si="42"/>
        <v>-160</v>
      </c>
      <c r="AA249" s="234">
        <f t="shared" si="43"/>
        <v>-160</v>
      </c>
      <c r="AB249" s="48"/>
    </row>
    <row r="250" spans="1:28" outlineLevel="1">
      <c r="A250" s="134">
        <f t="shared" si="38"/>
        <v>245</v>
      </c>
      <c r="B250" s="208"/>
      <c r="C250" s="208"/>
      <c r="D250" s="203"/>
      <c r="E250" s="253"/>
      <c r="F250" s="243"/>
      <c r="G250" s="152"/>
      <c r="H250" s="191"/>
      <c r="I250" s="178" t="s">
        <v>973</v>
      </c>
      <c r="J250" s="179" t="s">
        <v>291</v>
      </c>
      <c r="K250" s="180">
        <v>638</v>
      </c>
      <c r="L250" s="353"/>
      <c r="M250" s="330"/>
      <c r="N250" s="330"/>
      <c r="O250" s="330"/>
      <c r="P250" s="330"/>
      <c r="Q250" s="330"/>
      <c r="R250" s="330"/>
      <c r="S250" s="330"/>
      <c r="T250" s="330">
        <v>390</v>
      </c>
      <c r="U250" s="330"/>
      <c r="V250" s="330"/>
      <c r="W250" s="330"/>
      <c r="X250" s="331"/>
      <c r="Y250" s="176">
        <f t="shared" si="41"/>
        <v>390</v>
      </c>
      <c r="Z250" s="206">
        <f t="shared" si="42"/>
        <v>-390</v>
      </c>
      <c r="AA250" s="234">
        <f t="shared" si="43"/>
        <v>-390</v>
      </c>
      <c r="AB250" s="48"/>
    </row>
    <row r="251" spans="1:28" outlineLevel="1">
      <c r="A251" s="134">
        <f t="shared" si="38"/>
        <v>246</v>
      </c>
      <c r="B251" s="208"/>
      <c r="C251" s="208"/>
      <c r="D251" s="203"/>
      <c r="E251" s="253"/>
      <c r="F251" s="243"/>
      <c r="G251" s="152"/>
      <c r="H251" s="191"/>
      <c r="I251" s="178" t="s">
        <v>975</v>
      </c>
      <c r="J251" s="179" t="s">
        <v>291</v>
      </c>
      <c r="K251" s="180">
        <v>638</v>
      </c>
      <c r="L251" s="353"/>
      <c r="M251" s="330"/>
      <c r="N251" s="330"/>
      <c r="O251" s="330"/>
      <c r="P251" s="330"/>
      <c r="Q251" s="330"/>
      <c r="R251" s="330"/>
      <c r="S251" s="330"/>
      <c r="T251" s="330">
        <v>390</v>
      </c>
      <c r="U251" s="330"/>
      <c r="V251" s="330"/>
      <c r="W251" s="330"/>
      <c r="X251" s="331"/>
      <c r="Y251" s="176">
        <f t="shared" si="41"/>
        <v>390</v>
      </c>
      <c r="Z251" s="206">
        <f t="shared" si="42"/>
        <v>-390</v>
      </c>
      <c r="AA251" s="234">
        <f t="shared" si="43"/>
        <v>-390</v>
      </c>
      <c r="AB251" s="48"/>
    </row>
    <row r="252" spans="1:28" outlineLevel="1">
      <c r="A252" s="134">
        <f t="shared" si="38"/>
        <v>247</v>
      </c>
      <c r="B252" s="208"/>
      <c r="C252" s="208"/>
      <c r="D252" s="203"/>
      <c r="E252" s="253"/>
      <c r="F252" s="243"/>
      <c r="G252" s="152"/>
      <c r="H252" s="191"/>
      <c r="I252" s="178" t="s">
        <v>974</v>
      </c>
      <c r="J252" s="179" t="s">
        <v>291</v>
      </c>
      <c r="K252" s="180">
        <v>319</v>
      </c>
      <c r="L252" s="353"/>
      <c r="M252" s="330"/>
      <c r="N252" s="330"/>
      <c r="O252" s="330"/>
      <c r="P252" s="330"/>
      <c r="Q252" s="330"/>
      <c r="R252" s="330"/>
      <c r="S252" s="330"/>
      <c r="T252" s="330">
        <v>195</v>
      </c>
      <c r="U252" s="330"/>
      <c r="V252" s="330"/>
      <c r="W252" s="330"/>
      <c r="X252" s="331"/>
      <c r="Y252" s="176">
        <f t="shared" si="41"/>
        <v>195</v>
      </c>
      <c r="Z252" s="206">
        <f t="shared" si="42"/>
        <v>-195</v>
      </c>
      <c r="AA252" s="234">
        <f t="shared" si="43"/>
        <v>-195</v>
      </c>
      <c r="AB252" s="48"/>
    </row>
    <row r="253" spans="1:28" outlineLevel="1">
      <c r="A253" s="134">
        <f t="shared" si="38"/>
        <v>248</v>
      </c>
      <c r="B253" s="208"/>
      <c r="C253" s="208"/>
      <c r="D253" s="203"/>
      <c r="E253" s="253"/>
      <c r="F253" s="243"/>
      <c r="G253" s="152"/>
      <c r="H253" s="191"/>
      <c r="I253" s="178" t="s">
        <v>976</v>
      </c>
      <c r="J253" s="179" t="s">
        <v>291</v>
      </c>
      <c r="K253" s="180">
        <v>319</v>
      </c>
      <c r="L253" s="353"/>
      <c r="M253" s="330"/>
      <c r="N253" s="330"/>
      <c r="O253" s="330"/>
      <c r="P253" s="330"/>
      <c r="Q253" s="330"/>
      <c r="R253" s="330"/>
      <c r="S253" s="330"/>
      <c r="T253" s="330">
        <v>192</v>
      </c>
      <c r="U253" s="330"/>
      <c r="V253" s="330"/>
      <c r="W253" s="330"/>
      <c r="X253" s="331"/>
      <c r="Y253" s="176">
        <f t="shared" si="41"/>
        <v>192</v>
      </c>
      <c r="Z253" s="206">
        <f t="shared" si="42"/>
        <v>-192</v>
      </c>
      <c r="AA253" s="234">
        <f t="shared" si="43"/>
        <v>-192</v>
      </c>
      <c r="AB253" s="48"/>
    </row>
    <row r="254" spans="1:28" outlineLevel="1">
      <c r="A254" s="134">
        <f t="shared" si="38"/>
        <v>249</v>
      </c>
      <c r="B254" s="208"/>
      <c r="C254" s="208"/>
      <c r="D254" s="203"/>
      <c r="E254" s="253"/>
      <c r="F254" s="243"/>
      <c r="G254" s="152"/>
      <c r="H254" s="191"/>
      <c r="I254" s="178" t="s">
        <v>977</v>
      </c>
      <c r="J254" s="179" t="s">
        <v>291</v>
      </c>
      <c r="K254" s="180">
        <v>593</v>
      </c>
      <c r="L254" s="353"/>
      <c r="M254" s="330"/>
      <c r="N254" s="330"/>
      <c r="O254" s="330"/>
      <c r="P254" s="330"/>
      <c r="Q254" s="330"/>
      <c r="R254" s="330"/>
      <c r="S254" s="330"/>
      <c r="T254" s="330">
        <v>282</v>
      </c>
      <c r="U254" s="330"/>
      <c r="V254" s="330"/>
      <c r="W254" s="330"/>
      <c r="X254" s="331"/>
      <c r="Y254" s="176">
        <f t="shared" si="41"/>
        <v>282</v>
      </c>
      <c r="Z254" s="206">
        <f t="shared" si="42"/>
        <v>-282</v>
      </c>
      <c r="AA254" s="234">
        <f t="shared" si="43"/>
        <v>-282</v>
      </c>
      <c r="AB254" s="48"/>
    </row>
    <row r="255" spans="1:28" outlineLevel="1">
      <c r="A255" s="134">
        <f t="shared" si="38"/>
        <v>250</v>
      </c>
      <c r="B255" s="208"/>
      <c r="C255" s="208"/>
      <c r="D255" s="203"/>
      <c r="E255" s="253"/>
      <c r="F255" s="243"/>
      <c r="G255" s="152"/>
      <c r="H255" s="191"/>
      <c r="I255" s="178" t="s">
        <v>978</v>
      </c>
      <c r="J255" s="179" t="s">
        <v>482</v>
      </c>
      <c r="K255" s="180">
        <v>21</v>
      </c>
      <c r="L255" s="353"/>
      <c r="M255" s="330"/>
      <c r="N255" s="330"/>
      <c r="O255" s="330"/>
      <c r="P255" s="330"/>
      <c r="Q255" s="330"/>
      <c r="R255" s="330"/>
      <c r="S255" s="330"/>
      <c r="T255" s="330">
        <v>21</v>
      </c>
      <c r="U255" s="330"/>
      <c r="V255" s="330"/>
      <c r="W255" s="330"/>
      <c r="X255" s="331"/>
      <c r="Y255" s="176">
        <f t="shared" si="41"/>
        <v>21</v>
      </c>
      <c r="Z255" s="206">
        <f t="shared" si="42"/>
        <v>-21</v>
      </c>
      <c r="AA255" s="234">
        <f t="shared" si="43"/>
        <v>-21</v>
      </c>
      <c r="AB255" s="48"/>
    </row>
    <row r="256" spans="1:28" outlineLevel="1">
      <c r="A256" s="134">
        <f t="shared" si="38"/>
        <v>251</v>
      </c>
      <c r="B256" s="208"/>
      <c r="C256" s="208"/>
      <c r="D256" s="203"/>
      <c r="E256" s="253"/>
      <c r="F256" s="243"/>
      <c r="G256" s="152"/>
      <c r="H256" s="191"/>
      <c r="I256" s="178" t="s">
        <v>979</v>
      </c>
      <c r="J256" s="179" t="s">
        <v>291</v>
      </c>
      <c r="K256" s="180">
        <v>502</v>
      </c>
      <c r="L256" s="353"/>
      <c r="M256" s="330"/>
      <c r="N256" s="330"/>
      <c r="O256" s="330"/>
      <c r="P256" s="330"/>
      <c r="Q256" s="330"/>
      <c r="R256" s="330"/>
      <c r="S256" s="330"/>
      <c r="T256" s="330">
        <v>188</v>
      </c>
      <c r="U256" s="330"/>
      <c r="V256" s="330"/>
      <c r="W256" s="330"/>
      <c r="X256" s="331"/>
      <c r="Y256" s="176">
        <f t="shared" si="41"/>
        <v>188</v>
      </c>
      <c r="Z256" s="206">
        <f t="shared" si="42"/>
        <v>-188</v>
      </c>
      <c r="AA256" s="234">
        <f t="shared" si="43"/>
        <v>-188</v>
      </c>
      <c r="AB256" s="48"/>
    </row>
    <row r="257" spans="1:28" outlineLevel="1">
      <c r="A257" s="134">
        <f t="shared" si="38"/>
        <v>252</v>
      </c>
      <c r="B257" s="208"/>
      <c r="C257" s="208"/>
      <c r="D257" s="203"/>
      <c r="E257" s="253"/>
      <c r="F257" s="243"/>
      <c r="G257" s="152"/>
      <c r="H257" s="191"/>
      <c r="I257" s="178" t="s">
        <v>980</v>
      </c>
      <c r="J257" s="179" t="s">
        <v>291</v>
      </c>
      <c r="K257" s="180">
        <v>502</v>
      </c>
      <c r="L257" s="353"/>
      <c r="M257" s="330"/>
      <c r="N257" s="330"/>
      <c r="O257" s="330"/>
      <c r="P257" s="330"/>
      <c r="Q257" s="330"/>
      <c r="R257" s="330"/>
      <c r="S257" s="330"/>
      <c r="T257" s="330">
        <v>188</v>
      </c>
      <c r="U257" s="330"/>
      <c r="V257" s="330"/>
      <c r="W257" s="330"/>
      <c r="X257" s="331"/>
      <c r="Y257" s="176">
        <f t="shared" si="41"/>
        <v>188</v>
      </c>
      <c r="Z257" s="206">
        <f t="shared" si="42"/>
        <v>-188</v>
      </c>
      <c r="AA257" s="234">
        <f t="shared" si="43"/>
        <v>-188</v>
      </c>
      <c r="AB257" s="48"/>
    </row>
    <row r="258" spans="1:28" outlineLevel="1">
      <c r="A258" s="134">
        <f t="shared" si="38"/>
        <v>253</v>
      </c>
      <c r="B258" s="208"/>
      <c r="C258" s="208"/>
      <c r="D258" s="203"/>
      <c r="E258" s="253"/>
      <c r="F258" s="243"/>
      <c r="G258" s="152"/>
      <c r="H258" s="191"/>
      <c r="I258" s="178" t="s">
        <v>981</v>
      </c>
      <c r="J258" s="179" t="s">
        <v>294</v>
      </c>
      <c r="K258" s="180">
        <v>23</v>
      </c>
      <c r="L258" s="353"/>
      <c r="M258" s="330"/>
      <c r="N258" s="330"/>
      <c r="O258" s="330"/>
      <c r="P258" s="330"/>
      <c r="Q258" s="330"/>
      <c r="R258" s="330"/>
      <c r="S258" s="330"/>
      <c r="T258" s="330">
        <v>14</v>
      </c>
      <c r="U258" s="330"/>
      <c r="V258" s="330"/>
      <c r="W258" s="330"/>
      <c r="X258" s="331"/>
      <c r="Y258" s="176">
        <f t="shared" si="41"/>
        <v>14</v>
      </c>
      <c r="Z258" s="206">
        <f t="shared" si="42"/>
        <v>-14</v>
      </c>
      <c r="AA258" s="234">
        <f t="shared" si="43"/>
        <v>-14</v>
      </c>
      <c r="AB258" s="48"/>
    </row>
    <row r="259" spans="1:28" outlineLevel="1">
      <c r="A259" s="134">
        <f t="shared" si="38"/>
        <v>254</v>
      </c>
      <c r="B259" s="208"/>
      <c r="C259" s="208"/>
      <c r="D259" s="203"/>
      <c r="E259" s="253"/>
      <c r="F259" s="243"/>
      <c r="G259" s="152"/>
      <c r="H259" s="191"/>
      <c r="I259" s="178" t="s">
        <v>982</v>
      </c>
      <c r="J259" s="179" t="s">
        <v>482</v>
      </c>
      <c r="K259" s="180">
        <v>9</v>
      </c>
      <c r="L259" s="353"/>
      <c r="M259" s="330"/>
      <c r="N259" s="330"/>
      <c r="O259" s="330"/>
      <c r="P259" s="330"/>
      <c r="Q259" s="330"/>
      <c r="R259" s="330"/>
      <c r="S259" s="330"/>
      <c r="T259" s="330">
        <v>9</v>
      </c>
      <c r="U259" s="330"/>
      <c r="V259" s="330"/>
      <c r="W259" s="330"/>
      <c r="X259" s="331"/>
      <c r="Y259" s="176">
        <f t="shared" si="41"/>
        <v>9</v>
      </c>
      <c r="Z259" s="206">
        <f t="shared" si="42"/>
        <v>-9</v>
      </c>
      <c r="AA259" s="234">
        <f t="shared" si="43"/>
        <v>-9</v>
      </c>
      <c r="AB259" s="48"/>
    </row>
    <row r="260" spans="1:28" outlineLevel="1">
      <c r="A260" s="134">
        <f t="shared" si="38"/>
        <v>255</v>
      </c>
      <c r="B260" s="208"/>
      <c r="C260" s="208"/>
      <c r="D260" s="203"/>
      <c r="E260" s="253"/>
      <c r="F260" s="243"/>
      <c r="G260" s="152"/>
      <c r="H260" s="191"/>
      <c r="I260" s="178" t="s">
        <v>983</v>
      </c>
      <c r="J260" s="179" t="s">
        <v>482</v>
      </c>
      <c r="K260" s="180">
        <v>5</v>
      </c>
      <c r="L260" s="353"/>
      <c r="M260" s="330"/>
      <c r="N260" s="330"/>
      <c r="O260" s="330"/>
      <c r="P260" s="330"/>
      <c r="Q260" s="330"/>
      <c r="R260" s="330"/>
      <c r="S260" s="330"/>
      <c r="T260" s="330">
        <v>5</v>
      </c>
      <c r="U260" s="330"/>
      <c r="V260" s="330"/>
      <c r="W260" s="330"/>
      <c r="X260" s="331"/>
      <c r="Y260" s="176">
        <f t="shared" si="41"/>
        <v>5</v>
      </c>
      <c r="Z260" s="206">
        <f t="shared" si="42"/>
        <v>-5</v>
      </c>
      <c r="AA260" s="234">
        <f t="shared" si="43"/>
        <v>-5</v>
      </c>
      <c r="AB260" s="48"/>
    </row>
    <row r="261" spans="1:28" ht="30">
      <c r="A261" s="134">
        <f t="shared" si="38"/>
        <v>256</v>
      </c>
      <c r="B261" s="208"/>
      <c r="C261" s="208"/>
      <c r="D261" s="203"/>
      <c r="E261" s="253"/>
      <c r="F261" s="243" t="s">
        <v>984</v>
      </c>
      <c r="G261" s="152" t="s">
        <v>291</v>
      </c>
      <c r="H261" s="191">
        <f>K261+K262+K263+K264+K265+K266+K267+K268+K269</f>
        <v>2032</v>
      </c>
      <c r="I261" s="178" t="s">
        <v>985</v>
      </c>
      <c r="J261" s="179" t="s">
        <v>291</v>
      </c>
      <c r="K261" s="180">
        <v>524</v>
      </c>
      <c r="L261" s="353"/>
      <c r="M261" s="330"/>
      <c r="N261" s="330"/>
      <c r="O261" s="330"/>
      <c r="P261" s="330"/>
      <c r="Q261" s="330"/>
      <c r="R261" s="330"/>
      <c r="S261" s="330"/>
      <c r="T261" s="330"/>
      <c r="U261" s="330"/>
      <c r="V261" s="330"/>
      <c r="W261" s="330"/>
      <c r="X261" s="331"/>
      <c r="Y261" s="176">
        <f t="shared" si="41"/>
        <v>0</v>
      </c>
      <c r="Z261" s="206">
        <f t="shared" si="42"/>
        <v>2032</v>
      </c>
      <c r="AA261" s="234">
        <f t="shared" si="43"/>
        <v>0</v>
      </c>
      <c r="AB261" s="48"/>
    </row>
    <row r="262" spans="1:28" ht="30" outlineLevel="1">
      <c r="A262" s="134">
        <f t="shared" si="38"/>
        <v>257</v>
      </c>
      <c r="B262" s="208"/>
      <c r="C262" s="208"/>
      <c r="D262" s="203"/>
      <c r="E262" s="253"/>
      <c r="F262" s="243"/>
      <c r="G262" s="152"/>
      <c r="H262" s="191"/>
      <c r="I262" s="178" t="s">
        <v>986</v>
      </c>
      <c r="J262" s="179" t="s">
        <v>291</v>
      </c>
      <c r="K262" s="180">
        <v>334</v>
      </c>
      <c r="L262" s="353"/>
      <c r="M262" s="330"/>
      <c r="N262" s="330"/>
      <c r="O262" s="330"/>
      <c r="P262" s="330"/>
      <c r="Q262" s="330"/>
      <c r="R262" s="330"/>
      <c r="S262" s="330"/>
      <c r="T262" s="330"/>
      <c r="U262" s="330"/>
      <c r="V262" s="330"/>
      <c r="W262" s="330"/>
      <c r="X262" s="331"/>
      <c r="Y262" s="176">
        <f t="shared" si="41"/>
        <v>0</v>
      </c>
      <c r="Z262" s="206">
        <f t="shared" si="42"/>
        <v>0</v>
      </c>
      <c r="AA262" s="234">
        <f t="shared" si="43"/>
        <v>0</v>
      </c>
      <c r="AB262" s="48"/>
    </row>
    <row r="263" spans="1:28" ht="30" outlineLevel="1">
      <c r="A263" s="134">
        <f t="shared" si="38"/>
        <v>258</v>
      </c>
      <c r="B263" s="208"/>
      <c r="C263" s="208"/>
      <c r="D263" s="203"/>
      <c r="E263" s="253"/>
      <c r="F263" s="243"/>
      <c r="G263" s="152"/>
      <c r="H263" s="191"/>
      <c r="I263" s="178" t="s">
        <v>987</v>
      </c>
      <c r="J263" s="179" t="s">
        <v>291</v>
      </c>
      <c r="K263" s="180">
        <v>117</v>
      </c>
      <c r="L263" s="353"/>
      <c r="M263" s="330"/>
      <c r="N263" s="330"/>
      <c r="O263" s="330"/>
      <c r="P263" s="330"/>
      <c r="Q263" s="330"/>
      <c r="R263" s="330"/>
      <c r="S263" s="330"/>
      <c r="T263" s="330"/>
      <c r="U263" s="330"/>
      <c r="V263" s="330"/>
      <c r="W263" s="330"/>
      <c r="X263" s="331"/>
      <c r="Y263" s="176">
        <f t="shared" si="41"/>
        <v>0</v>
      </c>
      <c r="Z263" s="206">
        <f t="shared" si="42"/>
        <v>0</v>
      </c>
      <c r="AA263" s="234">
        <f t="shared" si="43"/>
        <v>0</v>
      </c>
      <c r="AB263" s="48"/>
    </row>
    <row r="264" spans="1:28" ht="60" outlineLevel="1">
      <c r="A264" s="134">
        <f t="shared" ref="A264:A291" si="44">A263+1</f>
        <v>259</v>
      </c>
      <c r="B264" s="208"/>
      <c r="C264" s="208"/>
      <c r="D264" s="203"/>
      <c r="E264" s="253"/>
      <c r="F264" s="243"/>
      <c r="G264" s="152"/>
      <c r="H264" s="191"/>
      <c r="I264" s="178" t="s">
        <v>988</v>
      </c>
      <c r="J264" s="179" t="s">
        <v>291</v>
      </c>
      <c r="K264" s="180">
        <v>128</v>
      </c>
      <c r="L264" s="353"/>
      <c r="M264" s="330"/>
      <c r="N264" s="330"/>
      <c r="O264" s="330"/>
      <c r="P264" s="330"/>
      <c r="Q264" s="330"/>
      <c r="R264" s="330"/>
      <c r="S264" s="330"/>
      <c r="T264" s="330"/>
      <c r="U264" s="330"/>
      <c r="V264" s="330"/>
      <c r="W264" s="330"/>
      <c r="X264" s="331"/>
      <c r="Y264" s="176">
        <f t="shared" si="41"/>
        <v>0</v>
      </c>
      <c r="Z264" s="206">
        <f t="shared" si="42"/>
        <v>0</v>
      </c>
      <c r="AA264" s="234">
        <f t="shared" si="43"/>
        <v>0</v>
      </c>
      <c r="AB264" s="48"/>
    </row>
    <row r="265" spans="1:28" ht="30" outlineLevel="1">
      <c r="A265" s="134">
        <f t="shared" si="44"/>
        <v>260</v>
      </c>
      <c r="B265" s="208"/>
      <c r="C265" s="208"/>
      <c r="D265" s="203"/>
      <c r="E265" s="253"/>
      <c r="F265" s="243"/>
      <c r="G265" s="152"/>
      <c r="H265" s="191"/>
      <c r="I265" s="178" t="s">
        <v>989</v>
      </c>
      <c r="J265" s="179" t="s">
        <v>291</v>
      </c>
      <c r="K265" s="180">
        <v>378</v>
      </c>
      <c r="L265" s="353"/>
      <c r="M265" s="330"/>
      <c r="N265" s="330"/>
      <c r="O265" s="330"/>
      <c r="P265" s="330"/>
      <c r="Q265" s="330"/>
      <c r="R265" s="330"/>
      <c r="S265" s="330"/>
      <c r="T265" s="330"/>
      <c r="U265" s="330"/>
      <c r="V265" s="330"/>
      <c r="W265" s="330"/>
      <c r="X265" s="331"/>
      <c r="Y265" s="176">
        <f t="shared" si="41"/>
        <v>0</v>
      </c>
      <c r="Z265" s="206">
        <f t="shared" si="42"/>
        <v>0</v>
      </c>
      <c r="AA265" s="234">
        <f t="shared" si="43"/>
        <v>0</v>
      </c>
      <c r="AB265" s="48"/>
    </row>
    <row r="266" spans="1:28" ht="75" outlineLevel="1">
      <c r="A266" s="134">
        <f t="shared" si="44"/>
        <v>261</v>
      </c>
      <c r="B266" s="208"/>
      <c r="C266" s="208"/>
      <c r="D266" s="203"/>
      <c r="E266" s="253"/>
      <c r="F266" s="243"/>
      <c r="G266" s="152"/>
      <c r="H266" s="191"/>
      <c r="I266" s="178" t="s">
        <v>910</v>
      </c>
      <c r="J266" s="179" t="s">
        <v>291</v>
      </c>
      <c r="K266" s="180">
        <v>149</v>
      </c>
      <c r="L266" s="353"/>
      <c r="M266" s="330"/>
      <c r="N266" s="330"/>
      <c r="O266" s="330"/>
      <c r="P266" s="330"/>
      <c r="Q266" s="330"/>
      <c r="R266" s="330"/>
      <c r="S266" s="330"/>
      <c r="T266" s="330"/>
      <c r="U266" s="330"/>
      <c r="V266" s="330"/>
      <c r="W266" s="330"/>
      <c r="X266" s="331"/>
      <c r="Y266" s="176">
        <f t="shared" si="41"/>
        <v>0</v>
      </c>
      <c r="Z266" s="206">
        <f t="shared" si="42"/>
        <v>0</v>
      </c>
      <c r="AA266" s="234">
        <f t="shared" si="43"/>
        <v>0</v>
      </c>
      <c r="AB266" s="48"/>
    </row>
    <row r="267" spans="1:28" ht="75" outlineLevel="1">
      <c r="A267" s="134">
        <f t="shared" si="44"/>
        <v>262</v>
      </c>
      <c r="B267" s="208"/>
      <c r="C267" s="208"/>
      <c r="D267" s="203"/>
      <c r="E267" s="253"/>
      <c r="F267" s="243"/>
      <c r="G267" s="152"/>
      <c r="H267" s="191"/>
      <c r="I267" s="178" t="s">
        <v>990</v>
      </c>
      <c r="J267" s="179" t="s">
        <v>291</v>
      </c>
      <c r="K267" s="180">
        <v>281</v>
      </c>
      <c r="L267" s="353"/>
      <c r="M267" s="330"/>
      <c r="N267" s="330"/>
      <c r="O267" s="330"/>
      <c r="P267" s="330"/>
      <c r="Q267" s="330"/>
      <c r="R267" s="330"/>
      <c r="S267" s="330"/>
      <c r="T267" s="330"/>
      <c r="U267" s="330"/>
      <c r="V267" s="330"/>
      <c r="W267" s="330"/>
      <c r="X267" s="331"/>
      <c r="Y267" s="176">
        <f t="shared" si="41"/>
        <v>0</v>
      </c>
      <c r="Z267" s="206">
        <f t="shared" si="42"/>
        <v>0</v>
      </c>
      <c r="AA267" s="234">
        <f t="shared" si="43"/>
        <v>0</v>
      </c>
      <c r="AB267" s="48"/>
    </row>
    <row r="268" spans="1:28" ht="75" outlineLevel="1">
      <c r="A268" s="134">
        <f t="shared" si="44"/>
        <v>263</v>
      </c>
      <c r="B268" s="208"/>
      <c r="C268" s="208"/>
      <c r="D268" s="203"/>
      <c r="E268" s="253"/>
      <c r="F268" s="243"/>
      <c r="G268" s="152"/>
      <c r="H268" s="191"/>
      <c r="I268" s="178" t="s">
        <v>991</v>
      </c>
      <c r="J268" s="179" t="s">
        <v>291</v>
      </c>
      <c r="K268" s="180">
        <v>71</v>
      </c>
      <c r="L268" s="353"/>
      <c r="M268" s="330"/>
      <c r="N268" s="330"/>
      <c r="O268" s="330"/>
      <c r="P268" s="330"/>
      <c r="Q268" s="330"/>
      <c r="R268" s="330"/>
      <c r="S268" s="330"/>
      <c r="T268" s="330"/>
      <c r="U268" s="330"/>
      <c r="V268" s="330"/>
      <c r="W268" s="330"/>
      <c r="X268" s="331"/>
      <c r="Y268" s="176">
        <f t="shared" si="41"/>
        <v>0</v>
      </c>
      <c r="Z268" s="206">
        <f t="shared" si="42"/>
        <v>0</v>
      </c>
      <c r="AA268" s="234">
        <f t="shared" si="43"/>
        <v>0</v>
      </c>
      <c r="AB268" s="48"/>
    </row>
    <row r="269" spans="1:28" ht="75" outlineLevel="1">
      <c r="A269" s="134">
        <f t="shared" si="44"/>
        <v>264</v>
      </c>
      <c r="B269" s="208"/>
      <c r="C269" s="208"/>
      <c r="D269" s="203"/>
      <c r="E269" s="253"/>
      <c r="F269" s="243"/>
      <c r="G269" s="152"/>
      <c r="H269" s="191"/>
      <c r="I269" s="178" t="s">
        <v>992</v>
      </c>
      <c r="J269" s="179" t="s">
        <v>291</v>
      </c>
      <c r="K269" s="180">
        <v>50</v>
      </c>
      <c r="L269" s="353"/>
      <c r="M269" s="330"/>
      <c r="N269" s="330"/>
      <c r="O269" s="330"/>
      <c r="P269" s="330"/>
      <c r="Q269" s="330"/>
      <c r="R269" s="330"/>
      <c r="S269" s="330"/>
      <c r="T269" s="330"/>
      <c r="U269" s="330"/>
      <c r="V269" s="330"/>
      <c r="W269" s="330"/>
      <c r="X269" s="331"/>
      <c r="Y269" s="176">
        <f t="shared" si="41"/>
        <v>0</v>
      </c>
      <c r="Z269" s="206">
        <f t="shared" ref="Z269:Z270" si="45">H269-Y269</f>
        <v>0</v>
      </c>
      <c r="AA269" s="234">
        <f t="shared" si="43"/>
        <v>0</v>
      </c>
      <c r="AB269" s="48"/>
    </row>
    <row r="270" spans="1:28" s="65" customFormat="1" ht="30" outlineLevel="1">
      <c r="A270" s="134">
        <f t="shared" si="44"/>
        <v>265</v>
      </c>
      <c r="B270" s="208"/>
      <c r="C270" s="208"/>
      <c r="D270" s="203"/>
      <c r="E270" s="253"/>
      <c r="F270" s="243"/>
      <c r="G270" s="152"/>
      <c r="H270" s="191"/>
      <c r="I270" s="178" t="s">
        <v>993</v>
      </c>
      <c r="J270" s="179" t="s">
        <v>291</v>
      </c>
      <c r="K270" s="180"/>
      <c r="L270" s="353"/>
      <c r="M270" s="330"/>
      <c r="N270" s="330"/>
      <c r="O270" s="330"/>
      <c r="P270" s="330"/>
      <c r="Q270" s="330"/>
      <c r="R270" s="330"/>
      <c r="S270" s="330"/>
      <c r="T270" s="330"/>
      <c r="U270" s="330"/>
      <c r="V270" s="330"/>
      <c r="W270" s="330"/>
      <c r="X270" s="331"/>
      <c r="Y270" s="176">
        <f t="shared" si="41"/>
        <v>0</v>
      </c>
      <c r="Z270" s="206">
        <f t="shared" si="45"/>
        <v>0</v>
      </c>
      <c r="AA270" s="234">
        <f t="shared" si="43"/>
        <v>0</v>
      </c>
      <c r="AB270" s="48"/>
    </row>
    <row r="271" spans="1:28">
      <c r="A271" s="67">
        <f t="shared" si="44"/>
        <v>266</v>
      </c>
      <c r="B271" s="266"/>
      <c r="C271" s="267" t="s">
        <v>424</v>
      </c>
      <c r="D271" s="266"/>
      <c r="E271" s="268"/>
      <c r="F271" s="248" t="s">
        <v>424</v>
      </c>
      <c r="G271" s="68"/>
      <c r="H271" s="124"/>
      <c r="I271" s="182"/>
      <c r="J271" s="182"/>
      <c r="K271" s="185"/>
      <c r="L271" s="67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9"/>
      <c r="Y271" s="197">
        <f t="shared" si="41"/>
        <v>0</v>
      </c>
      <c r="Z271" s="211"/>
      <c r="AA271" s="140"/>
      <c r="AB271" s="231"/>
    </row>
    <row r="272" spans="1:28" ht="45">
      <c r="A272" s="11">
        <f t="shared" si="44"/>
        <v>267</v>
      </c>
      <c r="B272" s="208"/>
      <c r="C272" s="208"/>
      <c r="D272" s="203"/>
      <c r="E272" s="253"/>
      <c r="F272" s="241" t="s">
        <v>407</v>
      </c>
      <c r="G272" s="24" t="s">
        <v>289</v>
      </c>
      <c r="H272" s="175">
        <v>0</v>
      </c>
      <c r="I272" s="179"/>
      <c r="J272" s="179"/>
      <c r="K272" s="180">
        <v>0</v>
      </c>
      <c r="L272" s="367"/>
      <c r="M272" s="368"/>
      <c r="N272" s="49">
        <f>8+38.4</f>
        <v>46.4</v>
      </c>
      <c r="O272" s="368"/>
      <c r="P272" s="368"/>
      <c r="Q272" s="368"/>
      <c r="R272" s="368"/>
      <c r="S272" s="368"/>
      <c r="T272" s="368"/>
      <c r="U272" s="368"/>
      <c r="V272" s="368"/>
      <c r="W272" s="368"/>
      <c r="X272" s="369"/>
      <c r="Y272" s="176">
        <f t="shared" si="41"/>
        <v>46.4</v>
      </c>
      <c r="Z272" s="219">
        <f t="shared" ref="Z272:Z279" si="46">H272-Y272</f>
        <v>-46.4</v>
      </c>
      <c r="AA272" s="234">
        <f t="shared" ref="AA272:AA279" si="47">E272-Y272</f>
        <v>-46.4</v>
      </c>
      <c r="AB272" s="48"/>
    </row>
    <row r="273" spans="1:28" ht="30">
      <c r="A273" s="11">
        <f t="shared" si="44"/>
        <v>268</v>
      </c>
      <c r="B273" s="208"/>
      <c r="C273" s="208"/>
      <c r="D273" s="203"/>
      <c r="E273" s="253"/>
      <c r="F273" s="241" t="s">
        <v>399</v>
      </c>
      <c r="G273" s="24" t="s">
        <v>289</v>
      </c>
      <c r="H273" s="175">
        <v>0</v>
      </c>
      <c r="I273" s="179"/>
      <c r="J273" s="179"/>
      <c r="K273" s="180">
        <v>0</v>
      </c>
      <c r="L273" s="367"/>
      <c r="M273" s="368"/>
      <c r="N273" s="49">
        <f>0.72*2</f>
        <v>1.44</v>
      </c>
      <c r="O273" s="368"/>
      <c r="P273" s="368"/>
      <c r="Q273" s="368"/>
      <c r="R273" s="368"/>
      <c r="S273" s="368"/>
      <c r="T273" s="368"/>
      <c r="U273" s="368"/>
      <c r="V273" s="368"/>
      <c r="W273" s="368"/>
      <c r="X273" s="369"/>
      <c r="Y273" s="176">
        <f t="shared" ref="Y273:Y291" si="48">SUM(L273:X273)</f>
        <v>1.44</v>
      </c>
      <c r="Z273" s="219">
        <f t="shared" si="46"/>
        <v>-1.44</v>
      </c>
      <c r="AA273" s="234">
        <f t="shared" si="47"/>
        <v>-1.44</v>
      </c>
      <c r="AB273" s="48"/>
    </row>
    <row r="274" spans="1:28" ht="30">
      <c r="A274" s="11">
        <f t="shared" si="44"/>
        <v>269</v>
      </c>
      <c r="B274" s="208"/>
      <c r="C274" s="208"/>
      <c r="D274" s="203"/>
      <c r="E274" s="253"/>
      <c r="F274" s="241" t="s">
        <v>401</v>
      </c>
      <c r="G274" s="24" t="s">
        <v>291</v>
      </c>
      <c r="H274" s="175">
        <v>0</v>
      </c>
      <c r="I274" s="179"/>
      <c r="J274" s="179"/>
      <c r="K274" s="180">
        <v>0</v>
      </c>
      <c r="L274" s="367"/>
      <c r="M274" s="368"/>
      <c r="N274" s="49">
        <v>96</v>
      </c>
      <c r="O274" s="368"/>
      <c r="P274" s="368"/>
      <c r="Q274" s="368"/>
      <c r="R274" s="368"/>
      <c r="S274" s="368"/>
      <c r="T274" s="368"/>
      <c r="U274" s="368"/>
      <c r="V274" s="368"/>
      <c r="W274" s="368"/>
      <c r="X274" s="369"/>
      <c r="Y274" s="176">
        <f t="shared" si="48"/>
        <v>96</v>
      </c>
      <c r="Z274" s="219">
        <f t="shared" si="46"/>
        <v>-96</v>
      </c>
      <c r="AA274" s="234">
        <f t="shared" si="47"/>
        <v>-96</v>
      </c>
      <c r="AB274" s="48"/>
    </row>
    <row r="275" spans="1:28" ht="30">
      <c r="A275" s="11">
        <f t="shared" si="44"/>
        <v>270</v>
      </c>
      <c r="B275" s="208"/>
      <c r="C275" s="208"/>
      <c r="D275" s="203"/>
      <c r="E275" s="253"/>
      <c r="F275" s="241" t="s">
        <v>400</v>
      </c>
      <c r="G275" s="24" t="s">
        <v>291</v>
      </c>
      <c r="H275" s="175">
        <v>0</v>
      </c>
      <c r="I275" s="179"/>
      <c r="J275" s="179"/>
      <c r="K275" s="180">
        <v>0</v>
      </c>
      <c r="L275" s="367"/>
      <c r="M275" s="368"/>
      <c r="N275" s="49">
        <v>35</v>
      </c>
      <c r="O275" s="368"/>
      <c r="P275" s="368"/>
      <c r="Q275" s="368"/>
      <c r="R275" s="368"/>
      <c r="S275" s="368"/>
      <c r="T275" s="368"/>
      <c r="U275" s="368"/>
      <c r="V275" s="368"/>
      <c r="W275" s="368"/>
      <c r="X275" s="369"/>
      <c r="Y275" s="176">
        <f t="shared" si="48"/>
        <v>35</v>
      </c>
      <c r="Z275" s="219">
        <f t="shared" si="46"/>
        <v>-35</v>
      </c>
      <c r="AA275" s="234">
        <f t="shared" si="47"/>
        <v>-35</v>
      </c>
      <c r="AB275" s="48"/>
    </row>
    <row r="276" spans="1:28">
      <c r="A276" s="11">
        <f t="shared" si="44"/>
        <v>271</v>
      </c>
      <c r="B276" s="208"/>
      <c r="C276" s="208"/>
      <c r="D276" s="203"/>
      <c r="E276" s="253"/>
      <c r="F276" s="241" t="s">
        <v>408</v>
      </c>
      <c r="G276" s="24" t="s">
        <v>289</v>
      </c>
      <c r="H276" s="175">
        <v>0</v>
      </c>
      <c r="I276" s="179"/>
      <c r="J276" s="179"/>
      <c r="K276" s="180">
        <v>0</v>
      </c>
      <c r="L276" s="367"/>
      <c r="M276" s="368"/>
      <c r="N276" s="49">
        <v>98</v>
      </c>
      <c r="O276" s="368"/>
      <c r="P276" s="368"/>
      <c r="Q276" s="368"/>
      <c r="R276" s="368"/>
      <c r="S276" s="368"/>
      <c r="T276" s="368"/>
      <c r="U276" s="368"/>
      <c r="V276" s="368"/>
      <c r="W276" s="368"/>
      <c r="X276" s="369"/>
      <c r="Y276" s="176">
        <f t="shared" si="48"/>
        <v>98</v>
      </c>
      <c r="Z276" s="219">
        <f t="shared" si="46"/>
        <v>-98</v>
      </c>
      <c r="AA276" s="234">
        <f t="shared" si="47"/>
        <v>-98</v>
      </c>
      <c r="AB276" s="48"/>
    </row>
    <row r="277" spans="1:28">
      <c r="A277" s="11">
        <f t="shared" si="44"/>
        <v>272</v>
      </c>
      <c r="B277" s="208"/>
      <c r="C277" s="208"/>
      <c r="D277" s="203"/>
      <c r="E277" s="253"/>
      <c r="F277" s="241" t="s">
        <v>419</v>
      </c>
      <c r="G277" s="24" t="s">
        <v>291</v>
      </c>
      <c r="H277" s="175">
        <v>0</v>
      </c>
      <c r="I277" s="179"/>
      <c r="J277" s="179"/>
      <c r="K277" s="180">
        <v>0</v>
      </c>
      <c r="L277" s="367"/>
      <c r="M277" s="368"/>
      <c r="N277" s="49">
        <v>350</v>
      </c>
      <c r="O277" s="368"/>
      <c r="P277" s="368"/>
      <c r="Q277" s="368"/>
      <c r="R277" s="368"/>
      <c r="S277" s="368"/>
      <c r="T277" s="368"/>
      <c r="U277" s="368"/>
      <c r="V277" s="368"/>
      <c r="W277" s="368"/>
      <c r="X277" s="369"/>
      <c r="Y277" s="176">
        <f t="shared" si="48"/>
        <v>350</v>
      </c>
      <c r="Z277" s="219">
        <f t="shared" si="46"/>
        <v>-350</v>
      </c>
      <c r="AA277" s="234">
        <f t="shared" si="47"/>
        <v>-350</v>
      </c>
      <c r="AB277" s="48"/>
    </row>
    <row r="278" spans="1:28" ht="30">
      <c r="A278" s="11">
        <f t="shared" si="44"/>
        <v>273</v>
      </c>
      <c r="B278" s="208"/>
      <c r="C278" s="208"/>
      <c r="D278" s="203"/>
      <c r="E278" s="253"/>
      <c r="F278" s="241" t="s">
        <v>402</v>
      </c>
      <c r="G278" s="24" t="s">
        <v>291</v>
      </c>
      <c r="H278" s="175">
        <v>0</v>
      </c>
      <c r="I278" s="179"/>
      <c r="J278" s="179"/>
      <c r="K278" s="180">
        <v>0</v>
      </c>
      <c r="L278" s="367"/>
      <c r="M278" s="368"/>
      <c r="N278" s="49">
        <v>250</v>
      </c>
      <c r="O278" s="368"/>
      <c r="P278" s="368"/>
      <c r="Q278" s="368"/>
      <c r="R278" s="368"/>
      <c r="S278" s="368"/>
      <c r="T278" s="368"/>
      <c r="U278" s="368"/>
      <c r="V278" s="368"/>
      <c r="W278" s="368"/>
      <c r="X278" s="369"/>
      <c r="Y278" s="176">
        <f t="shared" si="48"/>
        <v>250</v>
      </c>
      <c r="Z278" s="219">
        <f t="shared" si="46"/>
        <v>-250</v>
      </c>
      <c r="AA278" s="234">
        <f t="shared" si="47"/>
        <v>-250</v>
      </c>
      <c r="AB278" s="48"/>
    </row>
    <row r="279" spans="1:28" s="65" customFormat="1" ht="30">
      <c r="A279" s="11">
        <f t="shared" si="44"/>
        <v>274</v>
      </c>
      <c r="B279" s="208"/>
      <c r="C279" s="208"/>
      <c r="D279" s="203"/>
      <c r="E279" s="253"/>
      <c r="F279" s="241" t="s">
        <v>403</v>
      </c>
      <c r="G279" s="24" t="s">
        <v>291</v>
      </c>
      <c r="H279" s="175">
        <v>0</v>
      </c>
      <c r="I279" s="179"/>
      <c r="J279" s="179"/>
      <c r="K279" s="180">
        <v>0</v>
      </c>
      <c r="L279" s="367"/>
      <c r="M279" s="368"/>
      <c r="N279" s="49">
        <v>100</v>
      </c>
      <c r="O279" s="368"/>
      <c r="P279" s="368"/>
      <c r="Q279" s="368"/>
      <c r="R279" s="368"/>
      <c r="S279" s="368"/>
      <c r="T279" s="368"/>
      <c r="U279" s="368"/>
      <c r="V279" s="368"/>
      <c r="W279" s="368"/>
      <c r="X279" s="369"/>
      <c r="Y279" s="176">
        <f t="shared" si="48"/>
        <v>100</v>
      </c>
      <c r="Z279" s="219">
        <f t="shared" si="46"/>
        <v>-100</v>
      </c>
      <c r="AA279" s="234">
        <f t="shared" si="47"/>
        <v>-100</v>
      </c>
      <c r="AB279" s="48"/>
    </row>
    <row r="280" spans="1:28">
      <c r="A280" s="67">
        <f t="shared" si="44"/>
        <v>275</v>
      </c>
      <c r="B280" s="266"/>
      <c r="C280" s="267" t="s">
        <v>1016</v>
      </c>
      <c r="D280" s="266"/>
      <c r="E280" s="268"/>
      <c r="F280" s="248" t="str">
        <f>C280</f>
        <v>Сети ЛК</v>
      </c>
      <c r="G280" s="68"/>
      <c r="H280" s="124"/>
      <c r="I280" s="182"/>
      <c r="J280" s="182"/>
      <c r="K280" s="192"/>
      <c r="L280" s="67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9"/>
      <c r="Y280" s="197">
        <f t="shared" si="48"/>
        <v>0</v>
      </c>
      <c r="Z280" s="211"/>
      <c r="AA280" s="140"/>
      <c r="AB280" s="231"/>
    </row>
    <row r="281" spans="1:28" ht="30">
      <c r="A281" s="11">
        <f t="shared" si="44"/>
        <v>276</v>
      </c>
      <c r="B281" s="208" t="s">
        <v>374</v>
      </c>
      <c r="C281" s="208" t="s">
        <v>375</v>
      </c>
      <c r="D281" s="203" t="s">
        <v>289</v>
      </c>
      <c r="E281" s="253">
        <v>3.98</v>
      </c>
      <c r="F281" s="241" t="s">
        <v>375</v>
      </c>
      <c r="G281" s="24" t="s">
        <v>289</v>
      </c>
      <c r="H281" s="175">
        <v>3.9799999999999995</v>
      </c>
      <c r="I281" s="179"/>
      <c r="J281" s="179"/>
      <c r="K281" s="180">
        <v>3.98</v>
      </c>
      <c r="L281" s="320"/>
      <c r="M281" s="351"/>
      <c r="N281" s="351"/>
      <c r="O281" s="351"/>
      <c r="P281" s="351"/>
      <c r="Q281" s="351"/>
      <c r="R281" s="351"/>
      <c r="S281" s="351"/>
      <c r="T281" s="351"/>
      <c r="U281" s="351"/>
      <c r="V281" s="351"/>
      <c r="W281" s="351"/>
      <c r="X281" s="352"/>
      <c r="Y281" s="176">
        <f t="shared" si="48"/>
        <v>0</v>
      </c>
      <c r="Z281" s="219">
        <f t="shared" ref="Z281:Z291" si="49">H281-Y281</f>
        <v>3.9799999999999995</v>
      </c>
      <c r="AA281" s="234">
        <f t="shared" ref="AA281:AA291" si="50">E281-Y281</f>
        <v>3.98</v>
      </c>
      <c r="AB281" s="48"/>
    </row>
    <row r="282" spans="1:28" ht="30">
      <c r="A282" s="11">
        <f t="shared" si="44"/>
        <v>277</v>
      </c>
      <c r="B282" s="208" t="s">
        <v>62</v>
      </c>
      <c r="C282" s="208" t="s">
        <v>63</v>
      </c>
      <c r="D282" s="203" t="s">
        <v>289</v>
      </c>
      <c r="E282" s="253">
        <v>49.8</v>
      </c>
      <c r="F282" s="241" t="s">
        <v>63</v>
      </c>
      <c r="G282" s="24" t="s">
        <v>289</v>
      </c>
      <c r="H282" s="175">
        <v>49.8</v>
      </c>
      <c r="I282" s="179"/>
      <c r="J282" s="179"/>
      <c r="K282" s="180">
        <v>49.8</v>
      </c>
      <c r="L282" s="320"/>
      <c r="M282" s="351"/>
      <c r="N282" s="351"/>
      <c r="O282" s="351"/>
      <c r="P282" s="351"/>
      <c r="Q282" s="351"/>
      <c r="R282" s="351"/>
      <c r="S282" s="351"/>
      <c r="T282" s="351"/>
      <c r="U282" s="351"/>
      <c r="V282" s="351"/>
      <c r="W282" s="351"/>
      <c r="X282" s="352"/>
      <c r="Y282" s="176">
        <f t="shared" si="48"/>
        <v>0</v>
      </c>
      <c r="Z282" s="219">
        <f t="shared" si="49"/>
        <v>49.8</v>
      </c>
      <c r="AA282" s="234">
        <f t="shared" si="50"/>
        <v>49.8</v>
      </c>
      <c r="AB282" s="48"/>
    </row>
    <row r="283" spans="1:28" ht="60">
      <c r="A283" s="11">
        <f t="shared" si="44"/>
        <v>278</v>
      </c>
      <c r="B283" s="208" t="s">
        <v>376</v>
      </c>
      <c r="C283" s="208" t="s">
        <v>377</v>
      </c>
      <c r="D283" s="203" t="s">
        <v>289</v>
      </c>
      <c r="E283" s="253">
        <v>72.7</v>
      </c>
      <c r="F283" s="241" t="s">
        <v>377</v>
      </c>
      <c r="G283" s="24" t="s">
        <v>289</v>
      </c>
      <c r="H283" s="175">
        <v>72.7</v>
      </c>
      <c r="I283" s="179"/>
      <c r="J283" s="179"/>
      <c r="K283" s="180">
        <v>72.7</v>
      </c>
      <c r="L283" s="320"/>
      <c r="M283" s="351"/>
      <c r="N283" s="351"/>
      <c r="O283" s="351"/>
      <c r="P283" s="351"/>
      <c r="Q283" s="351"/>
      <c r="R283" s="351"/>
      <c r="S283" s="351"/>
      <c r="T283" s="351"/>
      <c r="U283" s="351"/>
      <c r="V283" s="351"/>
      <c r="W283" s="351"/>
      <c r="X283" s="352"/>
      <c r="Y283" s="176">
        <f t="shared" si="48"/>
        <v>0</v>
      </c>
      <c r="Z283" s="219">
        <f t="shared" si="49"/>
        <v>72.7</v>
      </c>
      <c r="AA283" s="234">
        <f t="shared" si="50"/>
        <v>72.7</v>
      </c>
      <c r="AB283" s="48"/>
    </row>
    <row r="284" spans="1:28">
      <c r="A284" s="11">
        <f t="shared" si="44"/>
        <v>279</v>
      </c>
      <c r="B284" s="208" t="s">
        <v>378</v>
      </c>
      <c r="C284" s="208" t="s">
        <v>379</v>
      </c>
      <c r="D284" s="203" t="s">
        <v>292</v>
      </c>
      <c r="E284" s="253">
        <v>0.41</v>
      </c>
      <c r="F284" s="241" t="s">
        <v>379</v>
      </c>
      <c r="G284" s="24" t="s">
        <v>292</v>
      </c>
      <c r="H284" s="175">
        <v>0.41</v>
      </c>
      <c r="I284" s="179"/>
      <c r="J284" s="179"/>
      <c r="K284" s="180">
        <v>0.41</v>
      </c>
      <c r="L284" s="320"/>
      <c r="M284" s="351"/>
      <c r="N284" s="351"/>
      <c r="O284" s="351"/>
      <c r="P284" s="351"/>
      <c r="Q284" s="351"/>
      <c r="R284" s="351"/>
      <c r="S284" s="351"/>
      <c r="T284" s="351"/>
      <c r="U284" s="351"/>
      <c r="V284" s="351"/>
      <c r="W284" s="351"/>
      <c r="X284" s="352"/>
      <c r="Y284" s="176">
        <f t="shared" si="48"/>
        <v>0</v>
      </c>
      <c r="Z284" s="219">
        <f t="shared" si="49"/>
        <v>0.41</v>
      </c>
      <c r="AA284" s="234">
        <f t="shared" si="50"/>
        <v>0.41</v>
      </c>
      <c r="AB284" s="48"/>
    </row>
    <row r="285" spans="1:28" ht="30">
      <c r="A285" s="11">
        <f t="shared" si="44"/>
        <v>280</v>
      </c>
      <c r="B285" s="208" t="s">
        <v>106</v>
      </c>
      <c r="C285" s="208" t="s">
        <v>107</v>
      </c>
      <c r="D285" s="203" t="s">
        <v>293</v>
      </c>
      <c r="E285" s="253">
        <v>34</v>
      </c>
      <c r="F285" s="241" t="s">
        <v>107</v>
      </c>
      <c r="G285" s="24" t="s">
        <v>293</v>
      </c>
      <c r="H285" s="175">
        <v>34</v>
      </c>
      <c r="I285" s="179"/>
      <c r="J285" s="179"/>
      <c r="K285" s="180">
        <v>34</v>
      </c>
      <c r="L285" s="320"/>
      <c r="M285" s="351"/>
      <c r="N285" s="351"/>
      <c r="O285" s="351"/>
      <c r="P285" s="351"/>
      <c r="Q285" s="351"/>
      <c r="R285" s="351"/>
      <c r="S285" s="351"/>
      <c r="T285" s="351"/>
      <c r="U285" s="351"/>
      <c r="V285" s="351"/>
      <c r="W285" s="351"/>
      <c r="X285" s="352"/>
      <c r="Y285" s="176">
        <f t="shared" si="48"/>
        <v>0</v>
      </c>
      <c r="Z285" s="219">
        <f t="shared" si="49"/>
        <v>34</v>
      </c>
      <c r="AA285" s="234">
        <f t="shared" si="50"/>
        <v>34</v>
      </c>
      <c r="AB285" s="48"/>
    </row>
    <row r="286" spans="1:28" ht="30">
      <c r="A286" s="11">
        <f t="shared" si="44"/>
        <v>281</v>
      </c>
      <c r="B286" s="208" t="s">
        <v>380</v>
      </c>
      <c r="C286" s="208" t="s">
        <v>381</v>
      </c>
      <c r="D286" s="203" t="s">
        <v>289</v>
      </c>
      <c r="E286" s="253">
        <v>0.6</v>
      </c>
      <c r="F286" s="241" t="s">
        <v>381</v>
      </c>
      <c r="G286" s="24" t="s">
        <v>289</v>
      </c>
      <c r="H286" s="175">
        <v>0.6</v>
      </c>
      <c r="I286" s="179"/>
      <c r="J286" s="179"/>
      <c r="K286" s="180">
        <v>0.6</v>
      </c>
      <c r="L286" s="320"/>
      <c r="M286" s="351"/>
      <c r="N286" s="351"/>
      <c r="O286" s="351"/>
      <c r="P286" s="351"/>
      <c r="Q286" s="351"/>
      <c r="R286" s="351"/>
      <c r="S286" s="351"/>
      <c r="T286" s="351"/>
      <c r="U286" s="351"/>
      <c r="V286" s="351"/>
      <c r="W286" s="351"/>
      <c r="X286" s="352"/>
      <c r="Y286" s="176">
        <f t="shared" si="48"/>
        <v>0</v>
      </c>
      <c r="Z286" s="219">
        <f t="shared" si="49"/>
        <v>0.6</v>
      </c>
      <c r="AA286" s="234">
        <f t="shared" si="50"/>
        <v>0.6</v>
      </c>
      <c r="AB286" s="48"/>
    </row>
    <row r="287" spans="1:28">
      <c r="A287" s="11">
        <f t="shared" si="44"/>
        <v>282</v>
      </c>
      <c r="B287" s="208" t="s">
        <v>382</v>
      </c>
      <c r="C287" s="208" t="s">
        <v>383</v>
      </c>
      <c r="D287" s="203" t="s">
        <v>294</v>
      </c>
      <c r="E287" s="253">
        <v>2</v>
      </c>
      <c r="F287" s="241" t="s">
        <v>383</v>
      </c>
      <c r="G287" s="24" t="s">
        <v>294</v>
      </c>
      <c r="H287" s="175">
        <v>2</v>
      </c>
      <c r="I287" s="179"/>
      <c r="J287" s="179"/>
      <c r="K287" s="180">
        <v>2</v>
      </c>
      <c r="L287" s="320"/>
      <c r="M287" s="351"/>
      <c r="N287" s="351"/>
      <c r="O287" s="351"/>
      <c r="P287" s="351"/>
      <c r="Q287" s="351"/>
      <c r="R287" s="351"/>
      <c r="S287" s="351"/>
      <c r="T287" s="351"/>
      <c r="U287" s="351"/>
      <c r="V287" s="351"/>
      <c r="W287" s="351"/>
      <c r="X287" s="352"/>
      <c r="Y287" s="176">
        <f t="shared" si="48"/>
        <v>0</v>
      </c>
      <c r="Z287" s="219">
        <f t="shared" si="49"/>
        <v>2</v>
      </c>
      <c r="AA287" s="234">
        <f t="shared" si="50"/>
        <v>2</v>
      </c>
      <c r="AB287" s="48"/>
    </row>
    <row r="288" spans="1:28">
      <c r="A288" s="11">
        <f t="shared" si="44"/>
        <v>283</v>
      </c>
      <c r="B288" s="208" t="s">
        <v>70</v>
      </c>
      <c r="C288" s="208" t="s">
        <v>71</v>
      </c>
      <c r="D288" s="203" t="s">
        <v>289</v>
      </c>
      <c r="E288" s="253">
        <v>0.9</v>
      </c>
      <c r="F288" s="241" t="s">
        <v>71</v>
      </c>
      <c r="G288" s="24" t="s">
        <v>289</v>
      </c>
      <c r="H288" s="175">
        <v>0.89999999999999991</v>
      </c>
      <c r="I288" s="179"/>
      <c r="J288" s="179"/>
      <c r="K288" s="180">
        <v>0.9</v>
      </c>
      <c r="L288" s="320"/>
      <c r="M288" s="351">
        <f>0.39+0.59+0.265*3+0.39*2</f>
        <v>2.5549999999999997</v>
      </c>
      <c r="N288" s="351"/>
      <c r="O288" s="351"/>
      <c r="P288" s="351"/>
      <c r="Q288" s="351"/>
      <c r="R288" s="351"/>
      <c r="S288" s="351"/>
      <c r="T288" s="351"/>
      <c r="U288" s="351"/>
      <c r="V288" s="351"/>
      <c r="W288" s="351"/>
      <c r="X288" s="352"/>
      <c r="Y288" s="176">
        <f t="shared" si="48"/>
        <v>2.5549999999999997</v>
      </c>
      <c r="Z288" s="219">
        <f t="shared" si="49"/>
        <v>-1.6549999999999998</v>
      </c>
      <c r="AA288" s="234">
        <f t="shared" si="50"/>
        <v>-1.6549999999999998</v>
      </c>
      <c r="AB288" s="48" t="s">
        <v>387</v>
      </c>
    </row>
    <row r="289" spans="1:28">
      <c r="A289" s="11">
        <f t="shared" si="44"/>
        <v>284</v>
      </c>
      <c r="B289" s="208" t="s">
        <v>79</v>
      </c>
      <c r="C289" s="208" t="s">
        <v>80</v>
      </c>
      <c r="D289" s="203" t="s">
        <v>294</v>
      </c>
      <c r="E289" s="253">
        <v>3</v>
      </c>
      <c r="F289" s="241" t="s">
        <v>80</v>
      </c>
      <c r="G289" s="24" t="s">
        <v>294</v>
      </c>
      <c r="H289" s="175">
        <v>3</v>
      </c>
      <c r="I289" s="179"/>
      <c r="J289" s="179"/>
      <c r="K289" s="180">
        <v>3</v>
      </c>
      <c r="L289" s="367"/>
      <c r="M289" s="368"/>
      <c r="N289" s="49">
        <v>1</v>
      </c>
      <c r="O289" s="368"/>
      <c r="P289" s="368"/>
      <c r="Q289" s="368"/>
      <c r="R289" s="368"/>
      <c r="S289" s="368"/>
      <c r="T289" s="368"/>
      <c r="U289" s="368"/>
      <c r="V289" s="368"/>
      <c r="W289" s="368"/>
      <c r="X289" s="369"/>
      <c r="Y289" s="176">
        <f t="shared" si="48"/>
        <v>1</v>
      </c>
      <c r="Z289" s="219">
        <f t="shared" si="49"/>
        <v>2</v>
      </c>
      <c r="AA289" s="234">
        <f t="shared" si="50"/>
        <v>2</v>
      </c>
      <c r="AB289" s="48"/>
    </row>
    <row r="290" spans="1:28">
      <c r="A290" s="11">
        <f t="shared" si="44"/>
        <v>285</v>
      </c>
      <c r="B290" s="208"/>
      <c r="C290" s="208"/>
      <c r="D290" s="203"/>
      <c r="E290" s="253"/>
      <c r="F290" s="241" t="s">
        <v>388</v>
      </c>
      <c r="G290" s="24" t="s">
        <v>289</v>
      </c>
      <c r="H290" s="175">
        <v>0</v>
      </c>
      <c r="I290" s="179"/>
      <c r="J290" s="179"/>
      <c r="K290" s="180">
        <v>0</v>
      </c>
      <c r="L290" s="320"/>
      <c r="M290" s="49">
        <v>5</v>
      </c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321"/>
      <c r="Y290" s="176">
        <f t="shared" si="48"/>
        <v>5</v>
      </c>
      <c r="Z290" s="219">
        <f t="shared" si="49"/>
        <v>-5</v>
      </c>
      <c r="AA290" s="234">
        <f t="shared" si="50"/>
        <v>-5</v>
      </c>
      <c r="AB290" s="48"/>
    </row>
    <row r="291" spans="1:28">
      <c r="A291" s="11">
        <f t="shared" si="44"/>
        <v>286</v>
      </c>
      <c r="B291" s="208" t="s">
        <v>72</v>
      </c>
      <c r="C291" s="208" t="s">
        <v>73</v>
      </c>
      <c r="D291" s="203" t="s">
        <v>294</v>
      </c>
      <c r="E291" s="253">
        <v>3</v>
      </c>
      <c r="F291" s="241" t="s">
        <v>73</v>
      </c>
      <c r="G291" s="24" t="s">
        <v>294</v>
      </c>
      <c r="H291" s="175">
        <v>3</v>
      </c>
      <c r="I291" s="179"/>
      <c r="J291" s="179"/>
      <c r="K291" s="180">
        <v>3</v>
      </c>
      <c r="L291" s="367"/>
      <c r="M291" s="368"/>
      <c r="N291" s="49"/>
      <c r="O291" s="368"/>
      <c r="P291" s="368"/>
      <c r="Q291" s="368"/>
      <c r="R291" s="368"/>
      <c r="S291" s="368"/>
      <c r="T291" s="368"/>
      <c r="U291" s="368"/>
      <c r="V291" s="368"/>
      <c r="W291" s="368"/>
      <c r="X291" s="369"/>
      <c r="Y291" s="176">
        <f t="shared" si="48"/>
        <v>0</v>
      </c>
      <c r="Z291" s="219">
        <f t="shared" si="49"/>
        <v>3</v>
      </c>
      <c r="AA291" s="234">
        <f t="shared" si="50"/>
        <v>3</v>
      </c>
      <c r="AB291" s="48"/>
    </row>
    <row r="292" spans="1:28">
      <c r="A292" s="58"/>
      <c r="B292" s="59"/>
      <c r="C292" s="60"/>
      <c r="D292" s="61"/>
      <c r="E292" s="128"/>
      <c r="F292" s="249"/>
      <c r="G292" s="61"/>
      <c r="H292" s="123"/>
      <c r="I292" s="183"/>
      <c r="J292" s="183"/>
      <c r="K292" s="186"/>
      <c r="L292" s="129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128"/>
      <c r="Y292" s="139"/>
      <c r="Z292" s="221"/>
      <c r="AA292" s="235"/>
      <c r="AB292" s="62"/>
    </row>
    <row r="293" spans="1:28">
      <c r="A293" s="58"/>
      <c r="B293" s="59"/>
      <c r="C293" s="60"/>
      <c r="D293" s="61"/>
      <c r="E293" s="128"/>
      <c r="F293" s="249"/>
      <c r="G293" s="61"/>
      <c r="H293" s="123"/>
      <c r="I293" s="183"/>
      <c r="J293" s="183"/>
      <c r="K293" s="186"/>
      <c r="L293" s="129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128"/>
      <c r="Y293" s="139"/>
      <c r="Z293" s="221"/>
      <c r="AA293" s="235"/>
      <c r="AB293" s="62"/>
    </row>
    <row r="294" spans="1:28">
      <c r="A294" s="52"/>
      <c r="B294" s="53"/>
      <c r="C294" s="54"/>
      <c r="D294" s="55"/>
      <c r="E294" s="131"/>
      <c r="F294" s="250"/>
      <c r="G294" s="55"/>
      <c r="H294" s="125"/>
      <c r="I294" s="184"/>
      <c r="J294" s="184"/>
      <c r="K294" s="187"/>
      <c r="L294" s="130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131"/>
      <c r="Y294" s="141"/>
      <c r="Z294" s="222"/>
      <c r="AA294" s="236"/>
      <c r="AB294" s="57"/>
    </row>
    <row r="295" spans="1:28" ht="15.75" thickBot="1">
      <c r="A295" s="25"/>
      <c r="B295" s="26"/>
      <c r="C295" s="26"/>
      <c r="D295" s="16"/>
      <c r="E295" s="121"/>
      <c r="F295" s="251"/>
      <c r="G295" s="16"/>
      <c r="H295" s="96"/>
      <c r="I295" s="142"/>
      <c r="J295" s="142"/>
      <c r="K295" s="171"/>
      <c r="L295" s="132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133"/>
      <c r="Y295" s="168"/>
      <c r="Z295" s="223"/>
      <c r="AA295" s="237"/>
      <c r="AB295" s="51"/>
    </row>
  </sheetData>
  <autoFilter ref="A5:AB293"/>
  <mergeCells count="1">
    <mergeCell ref="A1:AB1"/>
  </mergeCells>
  <phoneticPr fontId="15" type="noConversion"/>
  <pageMargins left="0" right="0" top="0" bottom="0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509"/>
  <sheetViews>
    <sheetView topLeftCell="A367" zoomScale="70" zoomScaleNormal="70" workbookViewId="0">
      <selection activeCell="B388" sqref="B388"/>
    </sheetView>
  </sheetViews>
  <sheetFormatPr defaultRowHeight="15"/>
  <cols>
    <col min="1" max="1" width="19.28515625" bestFit="1" customWidth="1"/>
    <col min="2" max="2" width="81.42578125" customWidth="1"/>
    <col min="3" max="3" width="20.7109375" customWidth="1"/>
  </cols>
  <sheetData>
    <row r="1" spans="1:3" ht="38.25">
      <c r="A1" s="672" t="s">
        <v>1133</v>
      </c>
      <c r="B1" s="672" t="s">
        <v>1159</v>
      </c>
      <c r="C1" s="673" t="s">
        <v>1136</v>
      </c>
    </row>
    <row r="2" spans="1:3">
      <c r="A2" s="676" t="s">
        <v>1134</v>
      </c>
      <c r="B2" s="676" t="s">
        <v>547</v>
      </c>
      <c r="C2" s="676" t="s">
        <v>1137</v>
      </c>
    </row>
    <row r="3" spans="1:3">
      <c r="A3" s="677"/>
      <c r="B3" s="678"/>
      <c r="C3" s="654"/>
    </row>
    <row r="4" spans="1:3">
      <c r="A4" s="680"/>
      <c r="B4" s="681" t="s">
        <v>1160</v>
      </c>
      <c r="C4" s="661">
        <v>0</v>
      </c>
    </row>
    <row r="5" spans="1:3">
      <c r="A5" s="674"/>
      <c r="B5" s="679" t="s">
        <v>22</v>
      </c>
      <c r="C5" s="660">
        <v>0</v>
      </c>
    </row>
    <row r="6" spans="1:3" ht="28.5">
      <c r="A6" s="674" t="s">
        <v>8</v>
      </c>
      <c r="B6" s="675" t="s">
        <v>3</v>
      </c>
      <c r="C6" s="648">
        <v>0.55000000000000004</v>
      </c>
    </row>
    <row r="7" spans="1:3" ht="28.5">
      <c r="A7" s="674" t="s">
        <v>9</v>
      </c>
      <c r="B7" s="675" t="s">
        <v>4</v>
      </c>
      <c r="C7" s="648">
        <v>0.03</v>
      </c>
    </row>
    <row r="8" spans="1:3" ht="28.5">
      <c r="A8" s="674" t="s">
        <v>10</v>
      </c>
      <c r="B8" s="675" t="s">
        <v>5</v>
      </c>
      <c r="C8" s="648">
        <v>0.55000000000000004</v>
      </c>
    </row>
    <row r="9" spans="1:3" ht="28.5">
      <c r="A9" s="674" t="s">
        <v>11</v>
      </c>
      <c r="B9" s="675" t="s">
        <v>6</v>
      </c>
      <c r="C9" s="648">
        <v>0.03</v>
      </c>
    </row>
    <row r="10" spans="1:3">
      <c r="A10" s="674" t="s">
        <v>12</v>
      </c>
      <c r="B10" s="675" t="s">
        <v>13</v>
      </c>
      <c r="C10" s="648">
        <v>0.52</v>
      </c>
    </row>
    <row r="11" spans="1:3" ht="28.5">
      <c r="A11" s="674" t="s">
        <v>9</v>
      </c>
      <c r="B11" s="675" t="s">
        <v>4</v>
      </c>
      <c r="C11" s="648">
        <v>0.03</v>
      </c>
    </row>
    <row r="12" spans="1:3">
      <c r="A12" s="674"/>
      <c r="B12" s="679" t="s">
        <v>23</v>
      </c>
      <c r="C12" s="648"/>
    </row>
    <row r="13" spans="1:3" ht="42.75">
      <c r="A13" s="674" t="s">
        <v>14</v>
      </c>
      <c r="B13" s="675" t="s">
        <v>15</v>
      </c>
      <c r="C13" s="648">
        <v>0.36</v>
      </c>
    </row>
    <row r="14" spans="1:3">
      <c r="A14" s="674" t="s">
        <v>16</v>
      </c>
      <c r="B14" s="675" t="s">
        <v>17</v>
      </c>
      <c r="C14" s="648">
        <v>0.03</v>
      </c>
    </row>
    <row r="15" spans="1:3">
      <c r="A15" s="674"/>
      <c r="B15" s="679" t="s">
        <v>32</v>
      </c>
      <c r="C15" s="648"/>
    </row>
    <row r="16" spans="1:3">
      <c r="A16" s="674"/>
      <c r="B16" s="679" t="s">
        <v>1161</v>
      </c>
      <c r="C16" s="648"/>
    </row>
    <row r="17" spans="1:3">
      <c r="A17" s="674" t="s">
        <v>18</v>
      </c>
      <c r="B17" s="675" t="s">
        <v>19</v>
      </c>
      <c r="C17" s="648">
        <v>0.17</v>
      </c>
    </row>
    <row r="18" spans="1:3" ht="28.5">
      <c r="A18" s="674" t="s">
        <v>24</v>
      </c>
      <c r="B18" s="675" t="s">
        <v>25</v>
      </c>
      <c r="C18" s="648">
        <v>0.27</v>
      </c>
    </row>
    <row r="19" spans="1:3">
      <c r="A19" s="674"/>
      <c r="B19" s="679" t="s">
        <v>1162</v>
      </c>
      <c r="C19" s="648"/>
    </row>
    <row r="20" spans="1:3">
      <c r="A20" s="674" t="s">
        <v>18</v>
      </c>
      <c r="B20" s="675" t="s">
        <v>19</v>
      </c>
      <c r="C20" s="648">
        <v>0.17</v>
      </c>
    </row>
    <row r="21" spans="1:3">
      <c r="A21" s="674" t="s">
        <v>20</v>
      </c>
      <c r="B21" s="675" t="s">
        <v>21</v>
      </c>
      <c r="C21" s="648">
        <v>0.3</v>
      </c>
    </row>
    <row r="22" spans="1:3">
      <c r="A22" s="674"/>
      <c r="B22" s="679" t="s">
        <v>1163</v>
      </c>
      <c r="C22" s="648"/>
    </row>
    <row r="23" spans="1:3">
      <c r="A23" s="674" t="s">
        <v>18</v>
      </c>
      <c r="B23" s="675" t="s">
        <v>19</v>
      </c>
      <c r="C23" s="648">
        <v>0.17</v>
      </c>
    </row>
    <row r="24" spans="1:3" ht="28.5">
      <c r="A24" s="674" t="s">
        <v>33</v>
      </c>
      <c r="B24" s="675" t="s">
        <v>34</v>
      </c>
      <c r="C24" s="648">
        <v>0.27</v>
      </c>
    </row>
    <row r="25" spans="1:3" ht="28.5">
      <c r="A25" s="674" t="s">
        <v>30</v>
      </c>
      <c r="B25" s="675" t="s">
        <v>31</v>
      </c>
      <c r="C25" s="648">
        <v>0.02</v>
      </c>
    </row>
    <row r="26" spans="1:3">
      <c r="A26" s="674"/>
      <c r="B26" s="679" t="s">
        <v>35</v>
      </c>
      <c r="C26" s="648"/>
    </row>
    <row r="27" spans="1:3">
      <c r="A27" s="674" t="s">
        <v>36</v>
      </c>
      <c r="B27" s="675" t="s">
        <v>37</v>
      </c>
      <c r="C27" s="648">
        <v>1.42</v>
      </c>
    </row>
    <row r="28" spans="1:3">
      <c r="A28" s="674" t="s">
        <v>38</v>
      </c>
      <c r="B28" s="675" t="s">
        <v>39</v>
      </c>
      <c r="C28" s="648">
        <v>1.68</v>
      </c>
    </row>
    <row r="29" spans="1:3">
      <c r="A29" s="674"/>
      <c r="B29" s="679" t="s">
        <v>57</v>
      </c>
      <c r="C29" s="648"/>
    </row>
    <row r="30" spans="1:3" ht="42.75">
      <c r="A30" s="674" t="s">
        <v>14</v>
      </c>
      <c r="B30" s="675" t="s">
        <v>15</v>
      </c>
      <c r="C30" s="648">
        <v>0.36</v>
      </c>
    </row>
    <row r="31" spans="1:3" ht="28.5">
      <c r="A31" s="674" t="s">
        <v>11</v>
      </c>
      <c r="B31" s="675" t="s">
        <v>6</v>
      </c>
      <c r="C31" s="648">
        <v>0.03</v>
      </c>
    </row>
    <row r="32" spans="1:3" ht="42.75">
      <c r="A32" s="674" t="s">
        <v>58</v>
      </c>
      <c r="B32" s="675" t="s">
        <v>59</v>
      </c>
      <c r="C32" s="648">
        <v>0.17</v>
      </c>
    </row>
    <row r="33" spans="1:3" ht="28.5">
      <c r="A33" s="674" t="s">
        <v>60</v>
      </c>
      <c r="B33" s="675" t="s">
        <v>61</v>
      </c>
      <c r="C33" s="648">
        <v>2.8029999999999999</v>
      </c>
    </row>
    <row r="34" spans="1:3" ht="42.75">
      <c r="A34" s="674" t="s">
        <v>58</v>
      </c>
      <c r="B34" s="675" t="s">
        <v>59</v>
      </c>
      <c r="C34" s="648">
        <v>0.17</v>
      </c>
    </row>
    <row r="35" spans="1:3" ht="28.5">
      <c r="A35" s="674" t="s">
        <v>62</v>
      </c>
      <c r="B35" s="675" t="s">
        <v>63</v>
      </c>
      <c r="C35" s="648">
        <v>0.17</v>
      </c>
    </row>
    <row r="36" spans="1:3">
      <c r="A36" s="674" t="s">
        <v>64</v>
      </c>
      <c r="B36" s="675" t="s">
        <v>65</v>
      </c>
      <c r="C36" s="648">
        <v>236.446</v>
      </c>
    </row>
    <row r="37" spans="1:3">
      <c r="A37" s="674"/>
      <c r="B37" s="679" t="s">
        <v>66</v>
      </c>
      <c r="C37" s="648"/>
    </row>
    <row r="38" spans="1:3">
      <c r="A38" s="674" t="s">
        <v>67</v>
      </c>
      <c r="B38" s="675" t="s">
        <v>68</v>
      </c>
      <c r="C38" s="648">
        <v>5.2309999999999999</v>
      </c>
    </row>
    <row r="39" spans="1:3">
      <c r="A39" s="674"/>
      <c r="B39" s="679" t="s">
        <v>69</v>
      </c>
      <c r="C39" s="648"/>
    </row>
    <row r="40" spans="1:3" ht="42.75">
      <c r="A40" s="674" t="s">
        <v>58</v>
      </c>
      <c r="B40" s="675" t="s">
        <v>59</v>
      </c>
      <c r="C40" s="648">
        <v>0.17</v>
      </c>
    </row>
    <row r="41" spans="1:3" ht="28.5">
      <c r="A41" s="674" t="s">
        <v>24</v>
      </c>
      <c r="B41" s="675" t="s">
        <v>25</v>
      </c>
      <c r="C41" s="648">
        <v>0.27</v>
      </c>
    </row>
    <row r="42" spans="1:3">
      <c r="A42" s="674" t="s">
        <v>70</v>
      </c>
      <c r="B42" s="675" t="s">
        <v>71</v>
      </c>
      <c r="C42" s="648">
        <v>14.67</v>
      </c>
    </row>
    <row r="43" spans="1:3">
      <c r="A43" s="674" t="s">
        <v>72</v>
      </c>
      <c r="B43" s="675" t="s">
        <v>73</v>
      </c>
      <c r="C43" s="648">
        <v>7.18</v>
      </c>
    </row>
    <row r="44" spans="1:3">
      <c r="A44" s="674" t="s">
        <v>74</v>
      </c>
      <c r="B44" s="675" t="s">
        <v>75</v>
      </c>
      <c r="C44" s="648">
        <v>0.28000000000000003</v>
      </c>
    </row>
    <row r="45" spans="1:3">
      <c r="A45" s="674"/>
      <c r="B45" s="679" t="s">
        <v>213</v>
      </c>
      <c r="C45" s="648"/>
    </row>
    <row r="46" spans="1:3" ht="28.5">
      <c r="A46" s="674" t="s">
        <v>182</v>
      </c>
      <c r="B46" s="675" t="s">
        <v>183</v>
      </c>
      <c r="C46" s="648">
        <v>0.16900000000000001</v>
      </c>
    </row>
    <row r="47" spans="1:3" ht="28.5">
      <c r="A47" s="674" t="s">
        <v>217</v>
      </c>
      <c r="B47" s="675" t="s">
        <v>1053</v>
      </c>
      <c r="C47" s="648">
        <v>0.30499999999999999</v>
      </c>
    </row>
    <row r="48" spans="1:3" ht="28.5">
      <c r="A48" s="674" t="s">
        <v>220</v>
      </c>
      <c r="B48" s="675" t="s">
        <v>221</v>
      </c>
      <c r="C48" s="648">
        <v>0.18099999999999999</v>
      </c>
    </row>
    <row r="49" spans="1:3" ht="28.5">
      <c r="A49" s="674" t="s">
        <v>182</v>
      </c>
      <c r="B49" s="675" t="s">
        <v>183</v>
      </c>
      <c r="C49" s="648">
        <v>0.16900000000000001</v>
      </c>
    </row>
    <row r="50" spans="1:3">
      <c r="A50" s="674" t="s">
        <v>158</v>
      </c>
      <c r="B50" s="675" t="s">
        <v>159</v>
      </c>
      <c r="C50" s="648">
        <v>0.63</v>
      </c>
    </row>
    <row r="51" spans="1:3">
      <c r="A51" s="674"/>
      <c r="B51" s="679" t="s">
        <v>258</v>
      </c>
      <c r="C51" s="648"/>
    </row>
    <row r="52" spans="1:3">
      <c r="A52" s="674" t="s">
        <v>259</v>
      </c>
      <c r="B52" s="675" t="s">
        <v>260</v>
      </c>
      <c r="C52" s="648">
        <v>2.15</v>
      </c>
    </row>
    <row r="53" spans="1:3" ht="28.5">
      <c r="A53" s="674" t="s">
        <v>9</v>
      </c>
      <c r="B53" s="675" t="s">
        <v>4</v>
      </c>
      <c r="C53" s="648">
        <v>0.03</v>
      </c>
    </row>
    <row r="54" spans="1:3">
      <c r="A54" s="674" t="s">
        <v>261</v>
      </c>
      <c r="B54" s="675" t="s">
        <v>262</v>
      </c>
      <c r="C54" s="648">
        <v>2.15</v>
      </c>
    </row>
    <row r="55" spans="1:3">
      <c r="A55" s="674"/>
      <c r="B55" s="679" t="s">
        <v>263</v>
      </c>
      <c r="C55" s="648"/>
    </row>
    <row r="56" spans="1:3">
      <c r="A56" s="674" t="s">
        <v>264</v>
      </c>
      <c r="B56" s="675" t="s">
        <v>265</v>
      </c>
      <c r="C56" s="648">
        <v>0.52</v>
      </c>
    </row>
    <row r="57" spans="1:3">
      <c r="A57" s="674" t="s">
        <v>266</v>
      </c>
      <c r="B57" s="675" t="s">
        <v>267</v>
      </c>
      <c r="C57" s="648">
        <v>1.33</v>
      </c>
    </row>
    <row r="58" spans="1:3" ht="28.5">
      <c r="A58" s="674" t="s">
        <v>268</v>
      </c>
      <c r="B58" s="675" t="s">
        <v>269</v>
      </c>
      <c r="C58" s="648">
        <v>0.13400000000000001</v>
      </c>
    </row>
    <row r="59" spans="1:3">
      <c r="A59" s="674" t="s">
        <v>270</v>
      </c>
      <c r="B59" s="675" t="s">
        <v>271</v>
      </c>
      <c r="C59" s="648">
        <v>2.839</v>
      </c>
    </row>
    <row r="60" spans="1:3" ht="28.5">
      <c r="A60" s="674" t="s">
        <v>272</v>
      </c>
      <c r="B60" s="675" t="s">
        <v>273</v>
      </c>
      <c r="C60" s="648">
        <v>1.7949999999999999</v>
      </c>
    </row>
    <row r="61" spans="1:3" ht="42.75">
      <c r="A61" s="674" t="s">
        <v>274</v>
      </c>
      <c r="B61" s="675" t="s">
        <v>275</v>
      </c>
      <c r="C61" s="648">
        <v>0.14299999999999999</v>
      </c>
    </row>
    <row r="62" spans="1:3" ht="28.5">
      <c r="A62" s="674" t="s">
        <v>276</v>
      </c>
      <c r="B62" s="675" t="s">
        <v>277</v>
      </c>
      <c r="C62" s="648">
        <v>27.72</v>
      </c>
    </row>
    <row r="63" spans="1:3">
      <c r="A63" s="674" t="s">
        <v>278</v>
      </c>
      <c r="B63" s="675" t="s">
        <v>279</v>
      </c>
      <c r="C63" s="648">
        <v>0.55000000000000004</v>
      </c>
    </row>
    <row r="64" spans="1:3">
      <c r="A64" s="674" t="s">
        <v>266</v>
      </c>
      <c r="B64" s="675" t="s">
        <v>267</v>
      </c>
      <c r="C64" s="648">
        <v>1.33</v>
      </c>
    </row>
    <row r="65" spans="1:3">
      <c r="A65" s="674"/>
      <c r="B65" s="679" t="s">
        <v>280</v>
      </c>
      <c r="C65" s="648"/>
    </row>
    <row r="66" spans="1:3" ht="42.75">
      <c r="A66" s="674" t="s">
        <v>274</v>
      </c>
      <c r="B66" s="675" t="s">
        <v>275</v>
      </c>
      <c r="C66" s="648">
        <v>0.14299999999999999</v>
      </c>
    </row>
    <row r="67" spans="1:3" ht="28.5">
      <c r="A67" s="674" t="s">
        <v>281</v>
      </c>
      <c r="B67" s="675" t="s">
        <v>282</v>
      </c>
      <c r="C67" s="648">
        <v>2.8119999999999998</v>
      </c>
    </row>
    <row r="68" spans="1:3" ht="28.5">
      <c r="A68" s="674" t="s">
        <v>9</v>
      </c>
      <c r="B68" s="675" t="s">
        <v>4</v>
      </c>
      <c r="C68" s="648">
        <v>0.03</v>
      </c>
    </row>
    <row r="69" spans="1:3" ht="28.5">
      <c r="A69" s="674" t="s">
        <v>268</v>
      </c>
      <c r="B69" s="675" t="s">
        <v>269</v>
      </c>
      <c r="C69" s="648">
        <v>0.13400000000000001</v>
      </c>
    </row>
    <row r="70" spans="1:3" ht="28.5">
      <c r="A70" s="674" t="s">
        <v>268</v>
      </c>
      <c r="B70" s="675" t="s">
        <v>269</v>
      </c>
      <c r="C70" s="648">
        <v>0.13400000000000001</v>
      </c>
    </row>
    <row r="71" spans="1:3">
      <c r="A71" s="674" t="s">
        <v>283</v>
      </c>
      <c r="B71" s="675" t="s">
        <v>284</v>
      </c>
      <c r="C71" s="648">
        <v>3.4940000000000002</v>
      </c>
    </row>
    <row r="72" spans="1:3">
      <c r="A72" s="674" t="s">
        <v>285</v>
      </c>
      <c r="B72" s="675" t="s">
        <v>286</v>
      </c>
      <c r="C72" s="648">
        <v>2.339</v>
      </c>
    </row>
    <row r="73" spans="1:3" ht="42.75">
      <c r="A73" s="674" t="s">
        <v>274</v>
      </c>
      <c r="B73" s="675" t="s">
        <v>275</v>
      </c>
      <c r="C73" s="648">
        <v>0.14299999999999999</v>
      </c>
    </row>
    <row r="74" spans="1:3">
      <c r="A74" s="674"/>
      <c r="B74" s="679" t="s">
        <v>287</v>
      </c>
      <c r="C74" s="648"/>
    </row>
    <row r="75" spans="1:3" ht="42.75">
      <c r="A75" s="674" t="s">
        <v>14</v>
      </c>
      <c r="B75" s="675" t="s">
        <v>15</v>
      </c>
      <c r="C75" s="648">
        <v>0.36</v>
      </c>
    </row>
    <row r="76" spans="1:3">
      <c r="A76" s="674" t="s">
        <v>18</v>
      </c>
      <c r="B76" s="675" t="s">
        <v>19</v>
      </c>
      <c r="C76" s="648">
        <v>0.17</v>
      </c>
    </row>
    <row r="77" spans="1:3" ht="42.75">
      <c r="A77" s="674" t="s">
        <v>58</v>
      </c>
      <c r="B77" s="675" t="s">
        <v>59</v>
      </c>
      <c r="C77" s="648">
        <v>0.17</v>
      </c>
    </row>
    <row r="78" spans="1:3" ht="28.5">
      <c r="A78" s="674" t="s">
        <v>62</v>
      </c>
      <c r="B78" s="675" t="s">
        <v>63</v>
      </c>
      <c r="C78" s="648">
        <v>0.17</v>
      </c>
    </row>
    <row r="79" spans="1:3">
      <c r="A79" s="674"/>
      <c r="B79" s="679" t="s">
        <v>184</v>
      </c>
      <c r="C79" s="648"/>
    </row>
    <row r="80" spans="1:3" ht="42.75">
      <c r="A80" s="674" t="s">
        <v>14</v>
      </c>
      <c r="B80" s="675" t="s">
        <v>15</v>
      </c>
      <c r="C80" s="648">
        <v>0.36</v>
      </c>
    </row>
    <row r="81" spans="1:3">
      <c r="A81" s="674" t="s">
        <v>18</v>
      </c>
      <c r="B81" s="675" t="s">
        <v>19</v>
      </c>
      <c r="C81" s="648">
        <v>0.17</v>
      </c>
    </row>
    <row r="82" spans="1:3" ht="42.75">
      <c r="A82" s="674" t="s">
        <v>58</v>
      </c>
      <c r="B82" s="675" t="s">
        <v>59</v>
      </c>
      <c r="C82" s="648">
        <v>0.17</v>
      </c>
    </row>
    <row r="83" spans="1:3" ht="28.5">
      <c r="A83" s="674" t="s">
        <v>62</v>
      </c>
      <c r="B83" s="675" t="s">
        <v>63</v>
      </c>
      <c r="C83" s="648">
        <v>0.17</v>
      </c>
    </row>
    <row r="84" spans="1:3">
      <c r="A84" s="680"/>
      <c r="B84" s="682" t="s">
        <v>1164</v>
      </c>
      <c r="C84" s="622"/>
    </row>
    <row r="85" spans="1:3">
      <c r="A85" s="674"/>
      <c r="B85" s="679" t="s">
        <v>1161</v>
      </c>
      <c r="C85" s="648"/>
    </row>
    <row r="86" spans="1:3" ht="28.5">
      <c r="A86" s="674" t="s">
        <v>24</v>
      </c>
      <c r="B86" s="675" t="s">
        <v>25</v>
      </c>
      <c r="C86" s="648">
        <v>0.27</v>
      </c>
    </row>
    <row r="87" spans="1:3">
      <c r="A87" s="674" t="s">
        <v>26</v>
      </c>
      <c r="B87" s="675" t="s">
        <v>27</v>
      </c>
      <c r="C87" s="648">
        <v>5.0000000000000001E-4</v>
      </c>
    </row>
    <row r="88" spans="1:3" ht="28.5">
      <c r="A88" s="674" t="s">
        <v>28</v>
      </c>
      <c r="B88" s="675" t="s">
        <v>29</v>
      </c>
      <c r="C88" s="648">
        <v>4.4999999999999998E-2</v>
      </c>
    </row>
    <row r="89" spans="1:3">
      <c r="A89" s="674" t="s">
        <v>26</v>
      </c>
      <c r="B89" s="675" t="s">
        <v>27</v>
      </c>
      <c r="C89" s="648">
        <v>5.0000000000000001E-4</v>
      </c>
    </row>
    <row r="90" spans="1:3" ht="28.5">
      <c r="A90" s="674" t="s">
        <v>30</v>
      </c>
      <c r="B90" s="675" t="s">
        <v>31</v>
      </c>
      <c r="C90" s="648">
        <v>2.5000000000000001E-2</v>
      </c>
    </row>
    <row r="91" spans="1:3">
      <c r="A91" s="674"/>
      <c r="B91" s="679" t="s">
        <v>1163</v>
      </c>
      <c r="C91" s="648"/>
    </row>
    <row r="92" spans="1:3" ht="28.5">
      <c r="A92" s="674" t="s">
        <v>30</v>
      </c>
      <c r="B92" s="675" t="s">
        <v>31</v>
      </c>
      <c r="C92" s="648">
        <v>0.02</v>
      </c>
    </row>
    <row r="93" spans="1:3">
      <c r="A93" s="674"/>
      <c r="B93" s="679" t="s">
        <v>40</v>
      </c>
      <c r="C93" s="648"/>
    </row>
    <row r="94" spans="1:3" ht="28.5">
      <c r="A94" s="674" t="s">
        <v>41</v>
      </c>
      <c r="B94" s="675" t="s">
        <v>42</v>
      </c>
      <c r="C94" s="648">
        <v>1.85</v>
      </c>
    </row>
    <row r="95" spans="1:3">
      <c r="A95" s="674" t="s">
        <v>43</v>
      </c>
      <c r="B95" s="675" t="s">
        <v>44</v>
      </c>
      <c r="C95" s="648">
        <v>0.8</v>
      </c>
    </row>
    <row r="96" spans="1:3">
      <c r="A96" s="674"/>
      <c r="B96" s="679" t="s">
        <v>45</v>
      </c>
      <c r="C96" s="648"/>
    </row>
    <row r="97" spans="1:3">
      <c r="A97" s="674" t="s">
        <v>46</v>
      </c>
      <c r="B97" s="675" t="s">
        <v>47</v>
      </c>
      <c r="C97" s="648">
        <v>0.51</v>
      </c>
    </row>
    <row r="98" spans="1:3">
      <c r="A98" s="674" t="s">
        <v>48</v>
      </c>
      <c r="B98" s="675" t="s">
        <v>49</v>
      </c>
      <c r="C98" s="648">
        <v>18.84</v>
      </c>
    </row>
    <row r="99" spans="1:3">
      <c r="A99" s="674"/>
      <c r="B99" s="679" t="s">
        <v>50</v>
      </c>
      <c r="C99" s="648"/>
    </row>
    <row r="100" spans="1:3">
      <c r="A100" s="674"/>
      <c r="B100" s="679" t="s">
        <v>51</v>
      </c>
      <c r="C100" s="648"/>
    </row>
    <row r="101" spans="1:3">
      <c r="A101" s="674" t="s">
        <v>52</v>
      </c>
      <c r="B101" s="675" t="s">
        <v>53</v>
      </c>
      <c r="C101" s="648">
        <v>3.8</v>
      </c>
    </row>
    <row r="102" spans="1:3">
      <c r="A102" s="674"/>
      <c r="B102" s="679" t="s">
        <v>54</v>
      </c>
      <c r="C102" s="648"/>
    </row>
    <row r="103" spans="1:3">
      <c r="A103" s="674" t="s">
        <v>55</v>
      </c>
      <c r="B103" s="675" t="s">
        <v>56</v>
      </c>
      <c r="C103" s="648">
        <v>0.30399999999999999</v>
      </c>
    </row>
    <row r="104" spans="1:3">
      <c r="A104" s="674"/>
      <c r="B104" s="679" t="s">
        <v>66</v>
      </c>
      <c r="C104" s="648"/>
    </row>
    <row r="105" spans="1:3">
      <c r="A105" s="674" t="s">
        <v>67</v>
      </c>
      <c r="B105" s="675" t="s">
        <v>68</v>
      </c>
      <c r="C105" s="648">
        <v>5.2309999999999999</v>
      </c>
    </row>
    <row r="106" spans="1:3">
      <c r="A106" s="674"/>
      <c r="B106" s="679" t="s">
        <v>69</v>
      </c>
      <c r="C106" s="648"/>
    </row>
    <row r="107" spans="1:3" ht="42.75">
      <c r="A107" s="674" t="s">
        <v>58</v>
      </c>
      <c r="B107" s="675" t="s">
        <v>59</v>
      </c>
      <c r="C107" s="648">
        <v>0.17</v>
      </c>
    </row>
    <row r="108" spans="1:3" ht="28.5">
      <c r="A108" s="674" t="s">
        <v>24</v>
      </c>
      <c r="B108" s="675" t="s">
        <v>25</v>
      </c>
      <c r="C108" s="648">
        <v>0.27</v>
      </c>
    </row>
    <row r="109" spans="1:3">
      <c r="A109" s="674" t="s">
        <v>70</v>
      </c>
      <c r="B109" s="675" t="s">
        <v>71</v>
      </c>
      <c r="C109" s="648">
        <v>14.67</v>
      </c>
    </row>
    <row r="110" spans="1:3">
      <c r="A110" s="674" t="s">
        <v>72</v>
      </c>
      <c r="B110" s="675" t="s">
        <v>73</v>
      </c>
      <c r="C110" s="648">
        <v>7.18</v>
      </c>
    </row>
    <row r="111" spans="1:3">
      <c r="A111" s="674" t="s">
        <v>74</v>
      </c>
      <c r="B111" s="675" t="s">
        <v>75</v>
      </c>
      <c r="C111" s="648">
        <v>0.28000000000000003</v>
      </c>
    </row>
    <row r="112" spans="1:3">
      <c r="A112" s="674"/>
      <c r="B112" s="679" t="s">
        <v>76</v>
      </c>
      <c r="C112" s="648"/>
    </row>
    <row r="113" spans="1:3">
      <c r="A113" s="674" t="s">
        <v>70</v>
      </c>
      <c r="B113" s="675" t="s">
        <v>71</v>
      </c>
      <c r="C113" s="648">
        <v>14.67</v>
      </c>
    </row>
    <row r="114" spans="1:3">
      <c r="A114" s="674" t="s">
        <v>72</v>
      </c>
      <c r="B114" s="675" t="s">
        <v>73</v>
      </c>
      <c r="C114" s="648">
        <v>7.18</v>
      </c>
    </row>
    <row r="115" spans="1:3" ht="57">
      <c r="A115" s="674" t="s">
        <v>77</v>
      </c>
      <c r="B115" s="675" t="s">
        <v>78</v>
      </c>
      <c r="C115" s="648">
        <v>1.82</v>
      </c>
    </row>
    <row r="116" spans="1:3">
      <c r="A116" s="674" t="s">
        <v>79</v>
      </c>
      <c r="B116" s="675" t="s">
        <v>80</v>
      </c>
      <c r="C116" s="648">
        <v>6.2</v>
      </c>
    </row>
    <row r="117" spans="1:3" ht="28.5">
      <c r="A117" s="674" t="s">
        <v>81</v>
      </c>
      <c r="B117" s="675" t="s">
        <v>82</v>
      </c>
      <c r="C117" s="648">
        <v>1.0860000000000001</v>
      </c>
    </row>
    <row r="118" spans="1:3" ht="28.5">
      <c r="A118" s="674" t="s">
        <v>83</v>
      </c>
      <c r="B118" s="675" t="s">
        <v>84</v>
      </c>
      <c r="C118" s="648">
        <v>2.4289999999999998</v>
      </c>
    </row>
    <row r="119" spans="1:3">
      <c r="A119" s="674" t="s">
        <v>85</v>
      </c>
      <c r="B119" s="675" t="s">
        <v>86</v>
      </c>
      <c r="C119" s="648">
        <v>36.869</v>
      </c>
    </row>
    <row r="120" spans="1:3" ht="28.5">
      <c r="A120" s="674" t="s">
        <v>87</v>
      </c>
      <c r="B120" s="675" t="s">
        <v>88</v>
      </c>
      <c r="C120" s="648">
        <v>3.6749999999999998</v>
      </c>
    </row>
    <row r="121" spans="1:3" ht="28.5">
      <c r="A121" s="674" t="s">
        <v>89</v>
      </c>
      <c r="B121" s="675" t="s">
        <v>90</v>
      </c>
      <c r="C121" s="648">
        <v>1.2529999999999999</v>
      </c>
    </row>
    <row r="122" spans="1:3">
      <c r="A122" s="674" t="s">
        <v>91</v>
      </c>
      <c r="B122" s="675" t="s">
        <v>92</v>
      </c>
      <c r="C122" s="648">
        <v>8.2390000000000008</v>
      </c>
    </row>
    <row r="123" spans="1:3" ht="28.5">
      <c r="A123" s="674" t="s">
        <v>93</v>
      </c>
      <c r="B123" s="675" t="s">
        <v>94</v>
      </c>
      <c r="C123" s="648">
        <v>1.054</v>
      </c>
    </row>
    <row r="124" spans="1:3">
      <c r="A124" s="674" t="s">
        <v>95</v>
      </c>
      <c r="B124" s="675" t="s">
        <v>96</v>
      </c>
      <c r="C124" s="648">
        <v>8.6159999999999997</v>
      </c>
    </row>
    <row r="125" spans="1:3">
      <c r="A125" s="674" t="s">
        <v>74</v>
      </c>
      <c r="B125" s="675" t="s">
        <v>75</v>
      </c>
      <c r="C125" s="648">
        <v>0.28000000000000003</v>
      </c>
    </row>
    <row r="126" spans="1:3">
      <c r="A126" s="674"/>
      <c r="B126" s="679" t="s">
        <v>97</v>
      </c>
      <c r="C126" s="648"/>
    </row>
    <row r="127" spans="1:3">
      <c r="A127" s="674"/>
      <c r="B127" s="679" t="s">
        <v>1165</v>
      </c>
      <c r="C127" s="648"/>
    </row>
    <row r="128" spans="1:3" ht="42.75">
      <c r="A128" s="674" t="s">
        <v>98</v>
      </c>
      <c r="B128" s="675" t="s">
        <v>99</v>
      </c>
      <c r="C128" s="648">
        <v>0.36</v>
      </c>
    </row>
    <row r="129" spans="1:3" ht="28.5">
      <c r="A129" s="674" t="s">
        <v>33</v>
      </c>
      <c r="B129" s="675" t="s">
        <v>34</v>
      </c>
      <c r="C129" s="648">
        <v>0.27</v>
      </c>
    </row>
    <row r="130" spans="1:3">
      <c r="A130" s="674" t="s">
        <v>100</v>
      </c>
      <c r="B130" s="675" t="s">
        <v>101</v>
      </c>
      <c r="C130" s="648">
        <v>2.71</v>
      </c>
    </row>
    <row r="131" spans="1:3">
      <c r="A131" s="674"/>
      <c r="B131" s="679" t="s">
        <v>1166</v>
      </c>
      <c r="C131" s="648"/>
    </row>
    <row r="132" spans="1:3" ht="42.75">
      <c r="A132" s="674" t="s">
        <v>98</v>
      </c>
      <c r="B132" s="675" t="s">
        <v>99</v>
      </c>
      <c r="C132" s="648">
        <v>0.36</v>
      </c>
    </row>
    <row r="133" spans="1:3" ht="28.5">
      <c r="A133" s="674" t="s">
        <v>33</v>
      </c>
      <c r="B133" s="675" t="s">
        <v>34</v>
      </c>
      <c r="C133" s="648">
        <v>0.27</v>
      </c>
    </row>
    <row r="134" spans="1:3">
      <c r="A134" s="674" t="s">
        <v>100</v>
      </c>
      <c r="B134" s="675" t="s">
        <v>101</v>
      </c>
      <c r="C134" s="648">
        <v>2.71</v>
      </c>
    </row>
    <row r="135" spans="1:3">
      <c r="A135" s="674"/>
      <c r="B135" s="679" t="s">
        <v>1167</v>
      </c>
      <c r="C135" s="648"/>
    </row>
    <row r="136" spans="1:3" ht="42.75">
      <c r="A136" s="674" t="s">
        <v>98</v>
      </c>
      <c r="B136" s="675" t="s">
        <v>99</v>
      </c>
      <c r="C136" s="648">
        <v>0.36</v>
      </c>
    </row>
    <row r="137" spans="1:3">
      <c r="A137" s="674" t="s">
        <v>100</v>
      </c>
      <c r="B137" s="675" t="s">
        <v>101</v>
      </c>
      <c r="C137" s="648">
        <v>2.71</v>
      </c>
    </row>
    <row r="138" spans="1:3">
      <c r="A138" s="674" t="s">
        <v>102</v>
      </c>
      <c r="B138" s="675" t="s">
        <v>103</v>
      </c>
      <c r="C138" s="648">
        <v>2.36</v>
      </c>
    </row>
    <row r="139" spans="1:3">
      <c r="A139" s="674" t="s">
        <v>104</v>
      </c>
      <c r="B139" s="675" t="s">
        <v>105</v>
      </c>
      <c r="C139" s="648">
        <v>0.20399999999999999</v>
      </c>
    </row>
    <row r="140" spans="1:3">
      <c r="A140" s="674" t="s">
        <v>100</v>
      </c>
      <c r="B140" s="675" t="s">
        <v>101</v>
      </c>
      <c r="C140" s="648">
        <v>2.71</v>
      </c>
    </row>
    <row r="141" spans="1:3">
      <c r="A141" s="674" t="s">
        <v>106</v>
      </c>
      <c r="B141" s="675" t="s">
        <v>107</v>
      </c>
      <c r="C141" s="648">
        <v>0.28000000000000003</v>
      </c>
    </row>
    <row r="142" spans="1:3" ht="28.5">
      <c r="A142" s="674" t="s">
        <v>62</v>
      </c>
      <c r="B142" s="675" t="s">
        <v>63</v>
      </c>
      <c r="C142" s="648">
        <v>0.17</v>
      </c>
    </row>
    <row r="143" spans="1:3">
      <c r="A143" s="674"/>
      <c r="B143" s="679" t="s">
        <v>1168</v>
      </c>
      <c r="C143" s="648"/>
    </row>
    <row r="144" spans="1:3" ht="42.75">
      <c r="A144" s="674" t="s">
        <v>14</v>
      </c>
      <c r="B144" s="675" t="s">
        <v>15</v>
      </c>
      <c r="C144" s="648">
        <v>0.36</v>
      </c>
    </row>
    <row r="145" spans="1:3">
      <c r="A145" s="674" t="s">
        <v>100</v>
      </c>
      <c r="B145" s="675" t="s">
        <v>101</v>
      </c>
      <c r="C145" s="648">
        <v>2.71</v>
      </c>
    </row>
    <row r="146" spans="1:3">
      <c r="A146" s="674" t="s">
        <v>102</v>
      </c>
      <c r="B146" s="675" t="s">
        <v>103</v>
      </c>
      <c r="C146" s="648">
        <v>2.36</v>
      </c>
    </row>
    <row r="147" spans="1:3">
      <c r="A147" s="674" t="s">
        <v>104</v>
      </c>
      <c r="B147" s="675" t="s">
        <v>105</v>
      </c>
      <c r="C147" s="648">
        <v>0.20399999999999999</v>
      </c>
    </row>
    <row r="148" spans="1:3">
      <c r="A148" s="674" t="s">
        <v>100</v>
      </c>
      <c r="B148" s="675" t="s">
        <v>101</v>
      </c>
      <c r="C148" s="648">
        <v>2.71</v>
      </c>
    </row>
    <row r="149" spans="1:3">
      <c r="A149" s="674" t="s">
        <v>106</v>
      </c>
      <c r="B149" s="675" t="s">
        <v>107</v>
      </c>
      <c r="C149" s="648">
        <v>0.28000000000000003</v>
      </c>
    </row>
    <row r="150" spans="1:3" ht="28.5">
      <c r="A150" s="674" t="s">
        <v>62</v>
      </c>
      <c r="B150" s="675" t="s">
        <v>63</v>
      </c>
      <c r="C150" s="648">
        <v>0.17</v>
      </c>
    </row>
    <row r="151" spans="1:3">
      <c r="A151" s="674"/>
      <c r="B151" s="679" t="s">
        <v>1169</v>
      </c>
      <c r="C151" s="648"/>
    </row>
    <row r="152" spans="1:3" ht="42.75">
      <c r="A152" s="674" t="s">
        <v>14</v>
      </c>
      <c r="B152" s="675" t="s">
        <v>15</v>
      </c>
      <c r="C152" s="648">
        <v>0.36</v>
      </c>
    </row>
    <row r="153" spans="1:3">
      <c r="A153" s="674" t="s">
        <v>100</v>
      </c>
      <c r="B153" s="675" t="s">
        <v>101</v>
      </c>
      <c r="C153" s="648">
        <v>2.71</v>
      </c>
    </row>
    <row r="154" spans="1:3">
      <c r="A154" s="674" t="s">
        <v>102</v>
      </c>
      <c r="B154" s="675" t="s">
        <v>103</v>
      </c>
      <c r="C154" s="648">
        <v>2.36</v>
      </c>
    </row>
    <row r="155" spans="1:3">
      <c r="A155" s="674" t="s">
        <v>104</v>
      </c>
      <c r="B155" s="675" t="s">
        <v>105</v>
      </c>
      <c r="C155" s="648">
        <v>0.20399999999999999</v>
      </c>
    </row>
    <row r="156" spans="1:3">
      <c r="A156" s="674" t="s">
        <v>100</v>
      </c>
      <c r="B156" s="675" t="s">
        <v>101</v>
      </c>
      <c r="C156" s="648">
        <v>2.71</v>
      </c>
    </row>
    <row r="157" spans="1:3">
      <c r="A157" s="674" t="s">
        <v>106</v>
      </c>
      <c r="B157" s="675" t="s">
        <v>107</v>
      </c>
      <c r="C157" s="648">
        <v>0.28000000000000003</v>
      </c>
    </row>
    <row r="158" spans="1:3" ht="28.5">
      <c r="A158" s="674" t="s">
        <v>62</v>
      </c>
      <c r="B158" s="675" t="s">
        <v>63</v>
      </c>
      <c r="C158" s="648">
        <v>0.17</v>
      </c>
    </row>
    <row r="159" spans="1:3">
      <c r="A159" s="674"/>
      <c r="B159" s="679" t="s">
        <v>1170</v>
      </c>
      <c r="C159" s="648"/>
    </row>
    <row r="160" spans="1:3" ht="42.75">
      <c r="A160" s="674" t="s">
        <v>14</v>
      </c>
      <c r="B160" s="675" t="s">
        <v>15</v>
      </c>
      <c r="C160" s="648">
        <v>0.36</v>
      </c>
    </row>
    <row r="161" spans="1:3">
      <c r="A161" s="674" t="s">
        <v>100</v>
      </c>
      <c r="B161" s="675" t="s">
        <v>101</v>
      </c>
      <c r="C161" s="648">
        <v>2.71</v>
      </c>
    </row>
    <row r="162" spans="1:3">
      <c r="A162" s="674" t="s">
        <v>102</v>
      </c>
      <c r="B162" s="675" t="s">
        <v>103</v>
      </c>
      <c r="C162" s="648">
        <v>2.36</v>
      </c>
    </row>
    <row r="163" spans="1:3">
      <c r="A163" s="674" t="s">
        <v>104</v>
      </c>
      <c r="B163" s="675" t="s">
        <v>105</v>
      </c>
      <c r="C163" s="648">
        <v>0.20399999999999999</v>
      </c>
    </row>
    <row r="164" spans="1:3">
      <c r="A164" s="674" t="s">
        <v>100</v>
      </c>
      <c r="B164" s="675" t="s">
        <v>101</v>
      </c>
      <c r="C164" s="648">
        <v>2.71</v>
      </c>
    </row>
    <row r="165" spans="1:3">
      <c r="A165" s="674" t="s">
        <v>106</v>
      </c>
      <c r="B165" s="675" t="s">
        <v>107</v>
      </c>
      <c r="C165" s="648">
        <v>0.28000000000000003</v>
      </c>
    </row>
    <row r="166" spans="1:3" ht="28.5">
      <c r="A166" s="674" t="s">
        <v>62</v>
      </c>
      <c r="B166" s="675" t="s">
        <v>63</v>
      </c>
      <c r="C166" s="648">
        <v>0.17</v>
      </c>
    </row>
    <row r="167" spans="1:3">
      <c r="A167" s="674"/>
      <c r="B167" s="679" t="s">
        <v>1171</v>
      </c>
      <c r="C167" s="648"/>
    </row>
    <row r="168" spans="1:3" ht="42.75">
      <c r="A168" s="674" t="s">
        <v>14</v>
      </c>
      <c r="B168" s="675" t="s">
        <v>15</v>
      </c>
      <c r="C168" s="648">
        <v>0.36</v>
      </c>
    </row>
    <row r="169" spans="1:3">
      <c r="A169" s="674" t="s">
        <v>100</v>
      </c>
      <c r="B169" s="675" t="s">
        <v>101</v>
      </c>
      <c r="C169" s="648">
        <v>2.71</v>
      </c>
    </row>
    <row r="170" spans="1:3">
      <c r="A170" s="674" t="s">
        <v>102</v>
      </c>
      <c r="B170" s="675" t="s">
        <v>103</v>
      </c>
      <c r="C170" s="648">
        <v>2.36</v>
      </c>
    </row>
    <row r="171" spans="1:3">
      <c r="A171" s="674" t="s">
        <v>104</v>
      </c>
      <c r="B171" s="675" t="s">
        <v>105</v>
      </c>
      <c r="C171" s="648">
        <v>0.20399999999999999</v>
      </c>
    </row>
    <row r="172" spans="1:3">
      <c r="A172" s="674" t="s">
        <v>100</v>
      </c>
      <c r="B172" s="675" t="s">
        <v>101</v>
      </c>
      <c r="C172" s="648">
        <v>2.71</v>
      </c>
    </row>
    <row r="173" spans="1:3">
      <c r="A173" s="674" t="s">
        <v>106</v>
      </c>
      <c r="B173" s="675" t="s">
        <v>107</v>
      </c>
      <c r="C173" s="648">
        <v>0.28000000000000003</v>
      </c>
    </row>
    <row r="174" spans="1:3" ht="28.5">
      <c r="A174" s="674" t="s">
        <v>62</v>
      </c>
      <c r="B174" s="675" t="s">
        <v>63</v>
      </c>
      <c r="C174" s="648">
        <v>0.17</v>
      </c>
    </row>
    <row r="175" spans="1:3">
      <c r="A175" s="674"/>
      <c r="B175" s="679" t="s">
        <v>1172</v>
      </c>
      <c r="C175" s="648"/>
    </row>
    <row r="176" spans="1:3" ht="42.75">
      <c r="A176" s="674" t="s">
        <v>14</v>
      </c>
      <c r="B176" s="675" t="s">
        <v>15</v>
      </c>
      <c r="C176" s="648">
        <v>0.36</v>
      </c>
    </row>
    <row r="177" spans="1:3">
      <c r="A177" s="674" t="s">
        <v>100</v>
      </c>
      <c r="B177" s="675" t="s">
        <v>101</v>
      </c>
      <c r="C177" s="648">
        <v>2.71</v>
      </c>
    </row>
    <row r="178" spans="1:3">
      <c r="A178" s="674" t="s">
        <v>102</v>
      </c>
      <c r="B178" s="675" t="s">
        <v>103</v>
      </c>
      <c r="C178" s="648">
        <v>2.36</v>
      </c>
    </row>
    <row r="179" spans="1:3">
      <c r="A179" s="674" t="s">
        <v>100</v>
      </c>
      <c r="B179" s="675" t="s">
        <v>101</v>
      </c>
      <c r="C179" s="648">
        <v>2.71</v>
      </c>
    </row>
    <row r="180" spans="1:3">
      <c r="A180" s="674" t="s">
        <v>106</v>
      </c>
      <c r="B180" s="675" t="s">
        <v>107</v>
      </c>
      <c r="C180" s="648">
        <v>0.28000000000000003</v>
      </c>
    </row>
    <row r="181" spans="1:3" ht="28.5">
      <c r="A181" s="674" t="s">
        <v>62</v>
      </c>
      <c r="B181" s="675" t="s">
        <v>63</v>
      </c>
      <c r="C181" s="648">
        <v>0.17</v>
      </c>
    </row>
    <row r="182" spans="1:3">
      <c r="A182" s="674"/>
      <c r="B182" s="679" t="s">
        <v>108</v>
      </c>
      <c r="C182" s="648"/>
    </row>
    <row r="183" spans="1:3">
      <c r="A183" s="674"/>
      <c r="B183" s="679" t="s">
        <v>109</v>
      </c>
      <c r="C183" s="648"/>
    </row>
    <row r="184" spans="1:3">
      <c r="A184" s="674" t="s">
        <v>110</v>
      </c>
      <c r="B184" s="675" t="s">
        <v>111</v>
      </c>
      <c r="C184" s="648">
        <v>1.68</v>
      </c>
    </row>
    <row r="185" spans="1:3">
      <c r="A185" s="674" t="s">
        <v>112</v>
      </c>
      <c r="B185" s="675" t="s">
        <v>113</v>
      </c>
      <c r="C185" s="648">
        <v>0.84</v>
      </c>
    </row>
    <row r="186" spans="1:3">
      <c r="A186" s="674" t="s">
        <v>114</v>
      </c>
      <c r="B186" s="675" t="s">
        <v>115</v>
      </c>
      <c r="C186" s="648">
        <v>6.51</v>
      </c>
    </row>
    <row r="187" spans="1:3">
      <c r="A187" s="674" t="s">
        <v>116</v>
      </c>
      <c r="B187" s="675" t="s">
        <v>117</v>
      </c>
      <c r="C187" s="648">
        <v>0.58799999999999997</v>
      </c>
    </row>
    <row r="188" spans="1:3">
      <c r="A188" s="674" t="s">
        <v>118</v>
      </c>
      <c r="B188" s="675" t="s">
        <v>119</v>
      </c>
      <c r="C188" s="648">
        <v>0.58799999999999997</v>
      </c>
    </row>
    <row r="189" spans="1:3">
      <c r="A189" s="674" t="s">
        <v>120</v>
      </c>
      <c r="B189" s="675" t="s">
        <v>121</v>
      </c>
      <c r="C189" s="648">
        <v>0.55400000000000005</v>
      </c>
    </row>
    <row r="190" spans="1:3" ht="28.5">
      <c r="A190" s="674" t="s">
        <v>122</v>
      </c>
      <c r="B190" s="675" t="s">
        <v>123</v>
      </c>
      <c r="C190" s="648">
        <v>0.16900000000000001</v>
      </c>
    </row>
    <row r="191" spans="1:3">
      <c r="A191" s="674"/>
      <c r="B191" s="679" t="s">
        <v>124</v>
      </c>
      <c r="C191" s="648"/>
    </row>
    <row r="192" spans="1:3">
      <c r="A192" s="674" t="s">
        <v>125</v>
      </c>
      <c r="B192" s="675" t="s">
        <v>126</v>
      </c>
      <c r="C192" s="648">
        <v>3.36</v>
      </c>
    </row>
    <row r="193" spans="1:3">
      <c r="A193" s="674" t="s">
        <v>127</v>
      </c>
      <c r="B193" s="675" t="s">
        <v>128</v>
      </c>
      <c r="C193" s="648">
        <v>6.51</v>
      </c>
    </row>
    <row r="194" spans="1:3">
      <c r="A194" s="674" t="s">
        <v>129</v>
      </c>
      <c r="B194" s="675" t="s">
        <v>121</v>
      </c>
      <c r="C194" s="648">
        <v>2.17</v>
      </c>
    </row>
    <row r="195" spans="1:3">
      <c r="A195" s="674" t="s">
        <v>130</v>
      </c>
      <c r="B195" s="675" t="s">
        <v>131</v>
      </c>
      <c r="C195" s="648">
        <v>0.7</v>
      </c>
    </row>
    <row r="196" spans="1:3">
      <c r="A196" s="674" t="s">
        <v>132</v>
      </c>
      <c r="B196" s="675" t="s">
        <v>133</v>
      </c>
      <c r="C196" s="648">
        <v>0.58799999999999997</v>
      </c>
    </row>
    <row r="197" spans="1:3">
      <c r="A197" s="674" t="s">
        <v>134</v>
      </c>
      <c r="B197" s="675" t="s">
        <v>135</v>
      </c>
      <c r="C197" s="648">
        <v>0.7</v>
      </c>
    </row>
    <row r="198" spans="1:3">
      <c r="A198" s="674" t="s">
        <v>136</v>
      </c>
      <c r="B198" s="675" t="s">
        <v>137</v>
      </c>
      <c r="C198" s="648">
        <v>0.378</v>
      </c>
    </row>
    <row r="199" spans="1:3">
      <c r="A199" s="674" t="s">
        <v>138</v>
      </c>
      <c r="B199" s="675" t="s">
        <v>139</v>
      </c>
      <c r="C199" s="648">
        <v>0.29399999999999998</v>
      </c>
    </row>
    <row r="200" spans="1:3" ht="28.5">
      <c r="A200" s="674" t="s">
        <v>140</v>
      </c>
      <c r="B200" s="675" t="s">
        <v>141</v>
      </c>
      <c r="C200" s="648">
        <v>0.17100000000000001</v>
      </c>
    </row>
    <row r="201" spans="1:3" ht="28.5">
      <c r="A201" s="674" t="s">
        <v>142</v>
      </c>
      <c r="B201" s="675" t="s">
        <v>143</v>
      </c>
      <c r="C201" s="648">
        <v>0.18</v>
      </c>
    </row>
    <row r="202" spans="1:3" ht="28.5">
      <c r="A202" s="674" t="s">
        <v>144</v>
      </c>
      <c r="B202" s="675" t="s">
        <v>145</v>
      </c>
      <c r="C202" s="648">
        <v>0.13200000000000001</v>
      </c>
    </row>
    <row r="203" spans="1:3">
      <c r="A203" s="674"/>
      <c r="B203" s="679" t="s">
        <v>146</v>
      </c>
      <c r="C203" s="648"/>
    </row>
    <row r="204" spans="1:3">
      <c r="A204" s="674" t="s">
        <v>110</v>
      </c>
      <c r="B204" s="675" t="s">
        <v>111</v>
      </c>
      <c r="C204" s="648">
        <v>1.68</v>
      </c>
    </row>
    <row r="205" spans="1:3">
      <c r="A205" s="674" t="s">
        <v>114</v>
      </c>
      <c r="B205" s="675" t="s">
        <v>115</v>
      </c>
      <c r="C205" s="648">
        <v>6.51</v>
      </c>
    </row>
    <row r="206" spans="1:3">
      <c r="A206" s="674" t="s">
        <v>112</v>
      </c>
      <c r="B206" s="675" t="s">
        <v>113</v>
      </c>
      <c r="C206" s="648">
        <v>0.84</v>
      </c>
    </row>
    <row r="207" spans="1:3">
      <c r="A207" s="674" t="s">
        <v>147</v>
      </c>
      <c r="B207" s="675" t="s">
        <v>148</v>
      </c>
      <c r="C207" s="648">
        <v>0.7</v>
      </c>
    </row>
    <row r="208" spans="1:3">
      <c r="A208" s="674" t="s">
        <v>149</v>
      </c>
      <c r="B208" s="675" t="s">
        <v>150</v>
      </c>
      <c r="C208" s="648">
        <v>1.68</v>
      </c>
    </row>
    <row r="209" spans="1:3">
      <c r="A209" s="674" t="s">
        <v>132</v>
      </c>
      <c r="B209" s="675" t="s">
        <v>133</v>
      </c>
      <c r="C209" s="648">
        <v>0.58799999999999997</v>
      </c>
    </row>
    <row r="210" spans="1:3">
      <c r="A210" s="674" t="s">
        <v>132</v>
      </c>
      <c r="B210" s="675" t="s">
        <v>133</v>
      </c>
      <c r="C210" s="648">
        <v>0.58799999999999997</v>
      </c>
    </row>
    <row r="211" spans="1:3">
      <c r="A211" s="674" t="s">
        <v>151</v>
      </c>
      <c r="B211" s="675" t="s">
        <v>1023</v>
      </c>
      <c r="C211" s="648">
        <v>3.024</v>
      </c>
    </row>
    <row r="212" spans="1:3">
      <c r="A212" s="674" t="s">
        <v>151</v>
      </c>
      <c r="B212" s="675" t="s">
        <v>1023</v>
      </c>
      <c r="C212" s="648">
        <v>3.024</v>
      </c>
    </row>
    <row r="213" spans="1:3">
      <c r="A213" s="674" t="s">
        <v>152</v>
      </c>
      <c r="B213" s="675" t="s">
        <v>1024</v>
      </c>
      <c r="C213" s="648">
        <v>1.0569999999999999</v>
      </c>
    </row>
    <row r="214" spans="1:3">
      <c r="A214" s="674" t="s">
        <v>153</v>
      </c>
      <c r="B214" s="675" t="s">
        <v>154</v>
      </c>
      <c r="C214" s="648">
        <v>1.0569999999999999</v>
      </c>
    </row>
    <row r="215" spans="1:3">
      <c r="A215" s="674" t="s">
        <v>129</v>
      </c>
      <c r="B215" s="675" t="s">
        <v>121</v>
      </c>
      <c r="C215" s="648">
        <v>2.17</v>
      </c>
    </row>
    <row r="216" spans="1:3">
      <c r="A216" s="674" t="s">
        <v>155</v>
      </c>
      <c r="B216" s="675" t="s">
        <v>156</v>
      </c>
      <c r="C216" s="648">
        <v>0.72099999999999997</v>
      </c>
    </row>
    <row r="217" spans="1:3">
      <c r="A217" s="674" t="s">
        <v>138</v>
      </c>
      <c r="B217" s="675" t="s">
        <v>139</v>
      </c>
      <c r="C217" s="648">
        <v>0.29399999999999998</v>
      </c>
    </row>
    <row r="218" spans="1:3">
      <c r="A218" s="674" t="s">
        <v>157</v>
      </c>
      <c r="B218" s="675" t="s">
        <v>1025</v>
      </c>
      <c r="C218" s="648">
        <v>0.75600000000000001</v>
      </c>
    </row>
    <row r="219" spans="1:3">
      <c r="A219" s="674" t="s">
        <v>158</v>
      </c>
      <c r="B219" s="675" t="s">
        <v>159</v>
      </c>
      <c r="C219" s="648">
        <v>0.63</v>
      </c>
    </row>
    <row r="220" spans="1:3" ht="28.5">
      <c r="A220" s="674" t="s">
        <v>160</v>
      </c>
      <c r="B220" s="675" t="s">
        <v>1026</v>
      </c>
      <c r="C220" s="648">
        <v>0.59899999999999998</v>
      </c>
    </row>
    <row r="221" spans="1:3">
      <c r="A221" s="674" t="s">
        <v>1027</v>
      </c>
      <c r="B221" s="675" t="s">
        <v>161</v>
      </c>
      <c r="C221" s="648">
        <v>0.129</v>
      </c>
    </row>
    <row r="222" spans="1:3">
      <c r="A222" s="674"/>
      <c r="B222" s="679" t="s">
        <v>162</v>
      </c>
      <c r="C222" s="648"/>
    </row>
    <row r="223" spans="1:3">
      <c r="A223" s="674" t="s">
        <v>132</v>
      </c>
      <c r="B223" s="675" t="s">
        <v>133</v>
      </c>
      <c r="C223" s="648">
        <v>0.58799999999999997</v>
      </c>
    </row>
    <row r="224" spans="1:3">
      <c r="A224" s="674" t="s">
        <v>132</v>
      </c>
      <c r="B224" s="675" t="s">
        <v>133</v>
      </c>
      <c r="C224" s="648">
        <v>0.58799999999999997</v>
      </c>
    </row>
    <row r="225" spans="1:3" ht="28.5">
      <c r="A225" s="674" t="s">
        <v>163</v>
      </c>
      <c r="B225" s="675" t="s">
        <v>164</v>
      </c>
      <c r="C225" s="648">
        <v>0.13200000000000001</v>
      </c>
    </row>
    <row r="226" spans="1:3" ht="28.5">
      <c r="A226" s="674" t="s">
        <v>144</v>
      </c>
      <c r="B226" s="675" t="s">
        <v>145</v>
      </c>
      <c r="C226" s="648">
        <v>0.13200000000000001</v>
      </c>
    </row>
    <row r="227" spans="1:3" ht="28.5">
      <c r="A227" s="674" t="s">
        <v>140</v>
      </c>
      <c r="B227" s="675" t="s">
        <v>141</v>
      </c>
      <c r="C227" s="648">
        <v>0.17100000000000001</v>
      </c>
    </row>
    <row r="228" spans="1:3">
      <c r="A228" s="674"/>
      <c r="B228" s="679" t="s">
        <v>165</v>
      </c>
      <c r="C228" s="648"/>
    </row>
    <row r="229" spans="1:3">
      <c r="A229" s="674" t="s">
        <v>166</v>
      </c>
      <c r="B229" s="675" t="s">
        <v>167</v>
      </c>
      <c r="C229" s="648">
        <v>4.13</v>
      </c>
    </row>
    <row r="230" spans="1:3">
      <c r="A230" s="674" t="s">
        <v>155</v>
      </c>
      <c r="B230" s="675" t="s">
        <v>156</v>
      </c>
      <c r="C230" s="648">
        <v>0.72099999999999997</v>
      </c>
    </row>
    <row r="231" spans="1:3">
      <c r="A231" s="674" t="s">
        <v>155</v>
      </c>
      <c r="B231" s="675" t="s">
        <v>156</v>
      </c>
      <c r="C231" s="648">
        <v>0.72099999999999997</v>
      </c>
    </row>
    <row r="232" spans="1:3">
      <c r="A232" s="674" t="s">
        <v>168</v>
      </c>
      <c r="B232" s="675" t="s">
        <v>169</v>
      </c>
      <c r="C232" s="648">
        <v>1.4419999999999999</v>
      </c>
    </row>
    <row r="233" spans="1:3" ht="28.5">
      <c r="A233" s="674" t="s">
        <v>140</v>
      </c>
      <c r="B233" s="675" t="s">
        <v>141</v>
      </c>
      <c r="C233" s="648">
        <v>0.17100000000000001</v>
      </c>
    </row>
    <row r="234" spans="1:3" ht="28.5">
      <c r="A234" s="674" t="s">
        <v>140</v>
      </c>
      <c r="B234" s="675" t="s">
        <v>141</v>
      </c>
      <c r="C234" s="648">
        <v>0.17100000000000001</v>
      </c>
    </row>
    <row r="235" spans="1:3">
      <c r="A235" s="674"/>
      <c r="B235" s="679" t="s">
        <v>170</v>
      </c>
      <c r="C235" s="648"/>
    </row>
    <row r="236" spans="1:3">
      <c r="A236" s="674" t="s">
        <v>147</v>
      </c>
      <c r="B236" s="675" t="s">
        <v>148</v>
      </c>
      <c r="C236" s="648">
        <v>0.7</v>
      </c>
    </row>
    <row r="237" spans="1:3">
      <c r="A237" s="674" t="s">
        <v>147</v>
      </c>
      <c r="B237" s="675" t="s">
        <v>148</v>
      </c>
      <c r="C237" s="648">
        <v>0.7</v>
      </c>
    </row>
    <row r="238" spans="1:3">
      <c r="A238" s="674" t="s">
        <v>114</v>
      </c>
      <c r="B238" s="675" t="s">
        <v>115</v>
      </c>
      <c r="C238" s="648">
        <v>6.51</v>
      </c>
    </row>
    <row r="239" spans="1:3">
      <c r="A239" s="674" t="s">
        <v>1028</v>
      </c>
      <c r="B239" s="675" t="s">
        <v>1029</v>
      </c>
      <c r="C239" s="648">
        <v>26.8</v>
      </c>
    </row>
    <row r="240" spans="1:3">
      <c r="A240" s="674" t="s">
        <v>171</v>
      </c>
      <c r="B240" s="675" t="s">
        <v>172</v>
      </c>
      <c r="C240" s="648">
        <v>1.4</v>
      </c>
    </row>
    <row r="241" spans="1:3">
      <c r="A241" s="674" t="s">
        <v>1030</v>
      </c>
      <c r="B241" s="675" t="s">
        <v>1031</v>
      </c>
      <c r="C241" s="648">
        <v>0.7</v>
      </c>
    </row>
    <row r="242" spans="1:3" ht="28.5">
      <c r="A242" s="674" t="s">
        <v>173</v>
      </c>
      <c r="B242" s="675" t="s">
        <v>1032</v>
      </c>
      <c r="C242" s="648">
        <v>0.15</v>
      </c>
    </row>
    <row r="243" spans="1:3">
      <c r="A243" s="674" t="s">
        <v>1033</v>
      </c>
      <c r="B243" s="675" t="s">
        <v>174</v>
      </c>
      <c r="C243" s="648">
        <v>1.4</v>
      </c>
    </row>
    <row r="244" spans="1:3">
      <c r="A244" s="674" t="s">
        <v>1034</v>
      </c>
      <c r="B244" s="675" t="s">
        <v>1035</v>
      </c>
      <c r="C244" s="648">
        <v>1.4</v>
      </c>
    </row>
    <row r="245" spans="1:3">
      <c r="A245" s="674" t="s">
        <v>134</v>
      </c>
      <c r="B245" s="675" t="s">
        <v>135</v>
      </c>
      <c r="C245" s="648">
        <v>0.7</v>
      </c>
    </row>
    <row r="246" spans="1:3">
      <c r="A246" s="674" t="s">
        <v>175</v>
      </c>
      <c r="B246" s="675" t="s">
        <v>176</v>
      </c>
      <c r="C246" s="648">
        <v>3.1920000000000002</v>
      </c>
    </row>
    <row r="247" spans="1:3">
      <c r="A247" s="674" t="s">
        <v>166</v>
      </c>
      <c r="B247" s="675" t="s">
        <v>167</v>
      </c>
      <c r="C247" s="648">
        <v>4.13</v>
      </c>
    </row>
    <row r="248" spans="1:3" ht="28.5">
      <c r="A248" s="674" t="s">
        <v>1036</v>
      </c>
      <c r="B248" s="675" t="s">
        <v>177</v>
      </c>
      <c r="C248" s="648">
        <v>0.7</v>
      </c>
    </row>
    <row r="249" spans="1:3">
      <c r="A249" s="674" t="s">
        <v>168</v>
      </c>
      <c r="B249" s="675" t="s">
        <v>169</v>
      </c>
      <c r="C249" s="648">
        <v>0</v>
      </c>
    </row>
    <row r="250" spans="1:3">
      <c r="A250" s="674" t="s">
        <v>1037</v>
      </c>
      <c r="B250" s="675" t="s">
        <v>1038</v>
      </c>
      <c r="C250" s="648">
        <v>3.57</v>
      </c>
    </row>
    <row r="251" spans="1:3">
      <c r="A251" s="674" t="s">
        <v>152</v>
      </c>
      <c r="B251" s="675" t="s">
        <v>1024</v>
      </c>
      <c r="C251" s="648">
        <v>1.0569999999999999</v>
      </c>
    </row>
    <row r="252" spans="1:3">
      <c r="A252" s="674" t="s">
        <v>152</v>
      </c>
      <c r="B252" s="675" t="s">
        <v>1024</v>
      </c>
      <c r="C252" s="648">
        <v>1.0569999999999999</v>
      </c>
    </row>
    <row r="253" spans="1:3">
      <c r="A253" s="674" t="s">
        <v>152</v>
      </c>
      <c r="B253" s="675" t="s">
        <v>1024</v>
      </c>
      <c r="C253" s="648">
        <v>1.0569999999999999</v>
      </c>
    </row>
    <row r="254" spans="1:3" ht="28.5">
      <c r="A254" s="674" t="s">
        <v>1039</v>
      </c>
      <c r="B254" s="675" t="s">
        <v>1040</v>
      </c>
      <c r="C254" s="648">
        <v>0.13200000000000001</v>
      </c>
    </row>
    <row r="255" spans="1:3">
      <c r="A255" s="674" t="s">
        <v>1041</v>
      </c>
      <c r="B255" s="675" t="s">
        <v>1042</v>
      </c>
      <c r="C255" s="648">
        <v>0.38200000000000001</v>
      </c>
    </row>
    <row r="256" spans="1:3">
      <c r="A256" s="674" t="s">
        <v>178</v>
      </c>
      <c r="B256" s="675" t="s">
        <v>179</v>
      </c>
      <c r="C256" s="648">
        <v>14.07</v>
      </c>
    </row>
    <row r="257" spans="1:3">
      <c r="A257" s="674" t="s">
        <v>158</v>
      </c>
      <c r="B257" s="675" t="s">
        <v>159</v>
      </c>
      <c r="C257" s="648">
        <v>0.63</v>
      </c>
    </row>
    <row r="258" spans="1:3">
      <c r="A258" s="674" t="s">
        <v>158</v>
      </c>
      <c r="B258" s="675" t="s">
        <v>159</v>
      </c>
      <c r="C258" s="648">
        <v>0.63</v>
      </c>
    </row>
    <row r="259" spans="1:3" ht="28.5">
      <c r="A259" s="674" t="s">
        <v>1043</v>
      </c>
      <c r="B259" s="675" t="s">
        <v>1044</v>
      </c>
      <c r="C259" s="648">
        <v>0.13700000000000001</v>
      </c>
    </row>
    <row r="260" spans="1:3" ht="28.5">
      <c r="A260" s="674" t="s">
        <v>1045</v>
      </c>
      <c r="B260" s="675" t="s">
        <v>1046</v>
      </c>
      <c r="C260" s="648">
        <v>0.16700000000000001</v>
      </c>
    </row>
    <row r="261" spans="1:3" ht="28.5">
      <c r="A261" s="674" t="s">
        <v>142</v>
      </c>
      <c r="B261" s="675" t="s">
        <v>143</v>
      </c>
      <c r="C261" s="648">
        <v>0.18</v>
      </c>
    </row>
    <row r="262" spans="1:3" ht="28.5">
      <c r="A262" s="674" t="s">
        <v>142</v>
      </c>
      <c r="B262" s="675" t="s">
        <v>143</v>
      </c>
      <c r="C262" s="648">
        <v>0.18</v>
      </c>
    </row>
    <row r="263" spans="1:3" ht="28.5">
      <c r="A263" s="674" t="s">
        <v>142</v>
      </c>
      <c r="B263" s="675" t="s">
        <v>143</v>
      </c>
      <c r="C263" s="648">
        <v>0.18</v>
      </c>
    </row>
    <row r="264" spans="1:3" ht="28.5">
      <c r="A264" s="674" t="s">
        <v>144</v>
      </c>
      <c r="B264" s="675" t="s">
        <v>145</v>
      </c>
      <c r="C264" s="648">
        <v>0.13200000000000001</v>
      </c>
    </row>
    <row r="265" spans="1:3" ht="28.5">
      <c r="A265" s="674" t="s">
        <v>180</v>
      </c>
      <c r="B265" s="675" t="s">
        <v>181</v>
      </c>
      <c r="C265" s="648">
        <v>0.13200000000000001</v>
      </c>
    </row>
    <row r="266" spans="1:3" ht="28.5">
      <c r="A266" s="674" t="s">
        <v>180</v>
      </c>
      <c r="B266" s="675" t="s">
        <v>181</v>
      </c>
      <c r="C266" s="648">
        <v>0.13200000000000001</v>
      </c>
    </row>
    <row r="267" spans="1:3" ht="28.5">
      <c r="A267" s="674" t="s">
        <v>182</v>
      </c>
      <c r="B267" s="675" t="s">
        <v>183</v>
      </c>
      <c r="C267" s="648">
        <v>0.16900000000000001</v>
      </c>
    </row>
    <row r="268" spans="1:3">
      <c r="A268" s="674"/>
      <c r="B268" s="679" t="s">
        <v>184</v>
      </c>
      <c r="C268" s="648"/>
    </row>
    <row r="269" spans="1:3">
      <c r="A269" s="674" t="s">
        <v>155</v>
      </c>
      <c r="B269" s="675" t="s">
        <v>156</v>
      </c>
      <c r="C269" s="648">
        <v>0.72099999999999997</v>
      </c>
    </row>
    <row r="270" spans="1:3">
      <c r="A270" s="674" t="s">
        <v>155</v>
      </c>
      <c r="B270" s="675" t="s">
        <v>156</v>
      </c>
      <c r="C270" s="648">
        <v>0.72099999999999997</v>
      </c>
    </row>
    <row r="271" spans="1:3">
      <c r="A271" s="674" t="s">
        <v>155</v>
      </c>
      <c r="B271" s="675" t="s">
        <v>156</v>
      </c>
      <c r="C271" s="648">
        <v>0.72099999999999997</v>
      </c>
    </row>
    <row r="272" spans="1:3">
      <c r="A272" s="674" t="s">
        <v>155</v>
      </c>
      <c r="B272" s="675" t="s">
        <v>156</v>
      </c>
      <c r="C272" s="648">
        <v>0.72099999999999997</v>
      </c>
    </row>
    <row r="273" spans="1:3">
      <c r="A273" s="674" t="s">
        <v>155</v>
      </c>
      <c r="B273" s="675" t="s">
        <v>156</v>
      </c>
      <c r="C273" s="648">
        <v>0.72099999999999997</v>
      </c>
    </row>
    <row r="274" spans="1:3">
      <c r="A274" s="674" t="s">
        <v>185</v>
      </c>
      <c r="B274" s="675" t="s">
        <v>186</v>
      </c>
      <c r="C274" s="648">
        <v>0.76300000000000001</v>
      </c>
    </row>
    <row r="275" spans="1:3">
      <c r="A275" s="674" t="s">
        <v>187</v>
      </c>
      <c r="B275" s="675" t="s">
        <v>188</v>
      </c>
      <c r="C275" s="648">
        <v>5.9909999999999997</v>
      </c>
    </row>
    <row r="276" spans="1:3">
      <c r="A276" s="674" t="s">
        <v>185</v>
      </c>
      <c r="B276" s="675" t="s">
        <v>186</v>
      </c>
      <c r="C276" s="648">
        <v>0.76300000000000001</v>
      </c>
    </row>
    <row r="277" spans="1:3">
      <c r="A277" s="674" t="s">
        <v>155</v>
      </c>
      <c r="B277" s="675" t="s">
        <v>156</v>
      </c>
      <c r="C277" s="648">
        <v>0.72099999999999997</v>
      </c>
    </row>
    <row r="278" spans="1:3" ht="28.5">
      <c r="A278" s="674" t="s">
        <v>189</v>
      </c>
      <c r="B278" s="675" t="s">
        <v>190</v>
      </c>
      <c r="C278" s="648">
        <v>0.56000000000000005</v>
      </c>
    </row>
    <row r="279" spans="1:3">
      <c r="A279" s="674" t="s">
        <v>191</v>
      </c>
      <c r="B279" s="675" t="s">
        <v>192</v>
      </c>
      <c r="C279" s="648">
        <v>0.152</v>
      </c>
    </row>
    <row r="280" spans="1:3">
      <c r="A280" s="674" t="s">
        <v>158</v>
      </c>
      <c r="B280" s="675" t="s">
        <v>159</v>
      </c>
      <c r="C280" s="648">
        <v>0.63</v>
      </c>
    </row>
    <row r="281" spans="1:3" ht="28.5">
      <c r="A281" s="674" t="s">
        <v>160</v>
      </c>
      <c r="B281" s="675" t="s">
        <v>1026</v>
      </c>
      <c r="C281" s="648">
        <v>0.59899999999999998</v>
      </c>
    </row>
    <row r="282" spans="1:3">
      <c r="A282" s="674" t="s">
        <v>1027</v>
      </c>
      <c r="B282" s="675" t="s">
        <v>161</v>
      </c>
      <c r="C282" s="648">
        <v>0.129</v>
      </c>
    </row>
    <row r="283" spans="1:3" ht="28.5">
      <c r="A283" s="674" t="s">
        <v>1047</v>
      </c>
      <c r="B283" s="675" t="s">
        <v>1048</v>
      </c>
      <c r="C283" s="648">
        <v>0.17499999999999999</v>
      </c>
    </row>
    <row r="284" spans="1:3">
      <c r="A284" s="674"/>
      <c r="B284" s="679" t="s">
        <v>193</v>
      </c>
      <c r="C284" s="648"/>
    </row>
    <row r="285" spans="1:3" ht="28.5">
      <c r="A285" s="674" t="s">
        <v>194</v>
      </c>
      <c r="B285" s="675" t="s">
        <v>195</v>
      </c>
      <c r="C285" s="648">
        <v>0.245</v>
      </c>
    </row>
    <row r="286" spans="1:3" ht="28.5">
      <c r="A286" s="674" t="s">
        <v>196</v>
      </c>
      <c r="B286" s="675" t="s">
        <v>197</v>
      </c>
      <c r="C286" s="648">
        <v>0.23300000000000001</v>
      </c>
    </row>
    <row r="287" spans="1:3" ht="28.5">
      <c r="A287" s="674" t="s">
        <v>198</v>
      </c>
      <c r="B287" s="675" t="s">
        <v>199</v>
      </c>
      <c r="C287" s="648">
        <v>7.992</v>
      </c>
    </row>
    <row r="288" spans="1:3" ht="28.5">
      <c r="A288" s="674" t="s">
        <v>200</v>
      </c>
      <c r="B288" s="675" t="s">
        <v>201</v>
      </c>
      <c r="C288" s="648">
        <v>1.667</v>
      </c>
    </row>
    <row r="289" spans="1:3">
      <c r="A289" s="674"/>
      <c r="B289" s="679" t="s">
        <v>202</v>
      </c>
      <c r="C289" s="648"/>
    </row>
    <row r="290" spans="1:3">
      <c r="A290" s="674" t="s">
        <v>203</v>
      </c>
      <c r="B290" s="675" t="s">
        <v>204</v>
      </c>
      <c r="C290" s="648">
        <v>23.1</v>
      </c>
    </row>
    <row r="291" spans="1:3">
      <c r="A291" s="674" t="s">
        <v>203</v>
      </c>
      <c r="B291" s="675" t="s">
        <v>204</v>
      </c>
      <c r="C291" s="648">
        <v>23.1</v>
      </c>
    </row>
    <row r="292" spans="1:3" ht="28.5">
      <c r="A292" s="674" t="s">
        <v>205</v>
      </c>
      <c r="B292" s="675" t="s">
        <v>206</v>
      </c>
      <c r="C292" s="648">
        <v>0.16900000000000001</v>
      </c>
    </row>
    <row r="293" spans="1:3" ht="28.5">
      <c r="A293" s="674" t="s">
        <v>207</v>
      </c>
      <c r="B293" s="675" t="s">
        <v>208</v>
      </c>
      <c r="C293" s="648">
        <v>0.17599999999999999</v>
      </c>
    </row>
    <row r="294" spans="1:3" ht="28.5">
      <c r="A294" s="674" t="s">
        <v>205</v>
      </c>
      <c r="B294" s="675" t="s">
        <v>206</v>
      </c>
      <c r="C294" s="648">
        <v>0.16900000000000001</v>
      </c>
    </row>
    <row r="295" spans="1:3" ht="28.5">
      <c r="A295" s="674" t="s">
        <v>182</v>
      </c>
      <c r="B295" s="675" t="s">
        <v>183</v>
      </c>
      <c r="C295" s="648">
        <v>0.16900000000000001</v>
      </c>
    </row>
    <row r="296" spans="1:3">
      <c r="A296" s="674" t="s">
        <v>158</v>
      </c>
      <c r="B296" s="675" t="s">
        <v>159</v>
      </c>
      <c r="C296" s="648">
        <v>0.63</v>
      </c>
    </row>
    <row r="297" spans="1:3">
      <c r="A297" s="674" t="s">
        <v>158</v>
      </c>
      <c r="B297" s="675" t="s">
        <v>159</v>
      </c>
      <c r="C297" s="648">
        <v>0.63</v>
      </c>
    </row>
    <row r="298" spans="1:3">
      <c r="A298" s="674" t="s">
        <v>209</v>
      </c>
      <c r="B298" s="675" t="s">
        <v>210</v>
      </c>
      <c r="C298" s="648">
        <v>0.109</v>
      </c>
    </row>
    <row r="299" spans="1:3">
      <c r="A299" s="674" t="s">
        <v>211</v>
      </c>
      <c r="B299" s="675" t="s">
        <v>212</v>
      </c>
      <c r="C299" s="648">
        <v>0.13500000000000001</v>
      </c>
    </row>
    <row r="300" spans="1:3">
      <c r="A300" s="674"/>
      <c r="B300" s="679" t="s">
        <v>213</v>
      </c>
      <c r="C300" s="648"/>
    </row>
    <row r="301" spans="1:3" ht="28.5">
      <c r="A301" s="674" t="s">
        <v>214</v>
      </c>
      <c r="B301" s="675" t="s">
        <v>215</v>
      </c>
      <c r="C301" s="648">
        <v>4.5250000000000004</v>
      </c>
    </row>
    <row r="302" spans="1:3">
      <c r="A302" s="674" t="s">
        <v>1051</v>
      </c>
      <c r="B302" s="675" t="s">
        <v>1052</v>
      </c>
      <c r="C302" s="648">
        <v>1.3520000000000001</v>
      </c>
    </row>
    <row r="303" spans="1:3">
      <c r="A303" s="674" t="s">
        <v>216</v>
      </c>
      <c r="B303" s="675" t="s">
        <v>1173</v>
      </c>
      <c r="C303" s="648">
        <v>8.0429999999999993</v>
      </c>
    </row>
    <row r="304" spans="1:3">
      <c r="A304" s="674" t="s">
        <v>1135</v>
      </c>
      <c r="B304" s="675" t="s">
        <v>1174</v>
      </c>
      <c r="C304" s="648">
        <v>7.1820000000000004</v>
      </c>
    </row>
    <row r="305" spans="1:3">
      <c r="A305" s="674" t="s">
        <v>1051</v>
      </c>
      <c r="B305" s="675" t="s">
        <v>1052</v>
      </c>
      <c r="C305" s="648">
        <v>1.3520000000000001</v>
      </c>
    </row>
    <row r="306" spans="1:3" ht="28.5">
      <c r="A306" s="674" t="s">
        <v>217</v>
      </c>
      <c r="B306" s="675" t="s">
        <v>1053</v>
      </c>
      <c r="C306" s="648">
        <v>0.30499999999999999</v>
      </c>
    </row>
    <row r="307" spans="1:3" ht="28.5">
      <c r="A307" s="674" t="s">
        <v>1054</v>
      </c>
      <c r="B307" s="675" t="s">
        <v>1055</v>
      </c>
      <c r="C307" s="648">
        <v>0.222</v>
      </c>
    </row>
    <row r="308" spans="1:3" ht="28.5">
      <c r="A308" s="674" t="s">
        <v>218</v>
      </c>
      <c r="B308" s="675" t="s">
        <v>219</v>
      </c>
      <c r="C308" s="648">
        <v>0.25800000000000001</v>
      </c>
    </row>
    <row r="309" spans="1:3" ht="28.5">
      <c r="A309" s="674" t="s">
        <v>220</v>
      </c>
      <c r="B309" s="675" t="s">
        <v>221</v>
      </c>
      <c r="C309" s="648">
        <v>0.18099999999999999</v>
      </c>
    </row>
    <row r="310" spans="1:3" ht="28.5">
      <c r="A310" s="674" t="s">
        <v>182</v>
      </c>
      <c r="B310" s="675" t="s">
        <v>183</v>
      </c>
      <c r="C310" s="648">
        <v>0.16900000000000001</v>
      </c>
    </row>
    <row r="311" spans="1:3" ht="28.5">
      <c r="A311" s="674" t="s">
        <v>207</v>
      </c>
      <c r="B311" s="675" t="s">
        <v>208</v>
      </c>
      <c r="C311" s="648">
        <v>0.17599999999999999</v>
      </c>
    </row>
    <row r="312" spans="1:3" ht="42.75">
      <c r="A312" s="674" t="s">
        <v>222</v>
      </c>
      <c r="B312" s="675" t="s">
        <v>1056</v>
      </c>
      <c r="C312" s="648">
        <v>1.6639999999999999</v>
      </c>
    </row>
    <row r="313" spans="1:3" ht="42.75">
      <c r="A313" s="674" t="s">
        <v>223</v>
      </c>
      <c r="B313" s="675" t="s">
        <v>1057</v>
      </c>
      <c r="C313" s="648">
        <v>0.25600000000000001</v>
      </c>
    </row>
    <row r="314" spans="1:3" ht="28.5">
      <c r="A314" s="674" t="s">
        <v>224</v>
      </c>
      <c r="B314" s="675" t="s">
        <v>225</v>
      </c>
      <c r="C314" s="648">
        <v>0.19700000000000001</v>
      </c>
    </row>
    <row r="315" spans="1:3">
      <c r="A315" s="674" t="s">
        <v>1058</v>
      </c>
      <c r="B315" s="675" t="s">
        <v>1059</v>
      </c>
      <c r="C315" s="648">
        <v>0.11600000000000001</v>
      </c>
    </row>
    <row r="316" spans="1:3">
      <c r="A316" s="674" t="s">
        <v>1058</v>
      </c>
      <c r="B316" s="675" t="s">
        <v>1059</v>
      </c>
      <c r="C316" s="648">
        <v>0.11600000000000001</v>
      </c>
    </row>
    <row r="317" spans="1:3">
      <c r="A317" s="674" t="s">
        <v>1058</v>
      </c>
      <c r="B317" s="675" t="s">
        <v>1059</v>
      </c>
      <c r="C317" s="648">
        <v>0.11600000000000001</v>
      </c>
    </row>
    <row r="318" spans="1:3" ht="28.5">
      <c r="A318" s="674" t="s">
        <v>189</v>
      </c>
      <c r="B318" s="675" t="s">
        <v>190</v>
      </c>
      <c r="C318" s="648">
        <v>0.56000000000000005</v>
      </c>
    </row>
    <row r="319" spans="1:3">
      <c r="A319" s="674" t="s">
        <v>191</v>
      </c>
      <c r="B319" s="675" t="s">
        <v>192</v>
      </c>
      <c r="C319" s="648">
        <v>0.152</v>
      </c>
    </row>
    <row r="320" spans="1:3">
      <c r="A320" s="674" t="s">
        <v>1060</v>
      </c>
      <c r="B320" s="675" t="s">
        <v>1061</v>
      </c>
      <c r="C320" s="648">
        <v>1.7629999999999999</v>
      </c>
    </row>
    <row r="321" spans="1:3">
      <c r="A321" s="674" t="s">
        <v>1060</v>
      </c>
      <c r="B321" s="675" t="s">
        <v>1061</v>
      </c>
      <c r="C321" s="648">
        <v>1.7629999999999999</v>
      </c>
    </row>
    <row r="322" spans="1:3" ht="28.5">
      <c r="A322" s="674" t="s">
        <v>1062</v>
      </c>
      <c r="B322" s="675" t="s">
        <v>1063</v>
      </c>
      <c r="C322" s="648">
        <v>0.495</v>
      </c>
    </row>
    <row r="323" spans="1:3" ht="42.75">
      <c r="A323" s="674" t="s">
        <v>1064</v>
      </c>
      <c r="B323" s="675" t="s">
        <v>1065</v>
      </c>
      <c r="C323" s="648">
        <v>3.278</v>
      </c>
    </row>
    <row r="324" spans="1:3" ht="42.75">
      <c r="A324" s="674" t="s">
        <v>222</v>
      </c>
      <c r="B324" s="675" t="s">
        <v>1056</v>
      </c>
      <c r="C324" s="648">
        <v>1.6639999999999999</v>
      </c>
    </row>
    <row r="325" spans="1:3" ht="42.75">
      <c r="A325" s="674" t="s">
        <v>223</v>
      </c>
      <c r="B325" s="675" t="s">
        <v>1057</v>
      </c>
      <c r="C325" s="648">
        <v>0.25600000000000001</v>
      </c>
    </row>
    <row r="326" spans="1:3">
      <c r="A326" s="674" t="s">
        <v>226</v>
      </c>
      <c r="B326" s="675" t="s">
        <v>227</v>
      </c>
      <c r="C326" s="648">
        <v>0.86099999999999999</v>
      </c>
    </row>
    <row r="327" spans="1:3" ht="28.5">
      <c r="A327" s="674" t="s">
        <v>228</v>
      </c>
      <c r="B327" s="675" t="s">
        <v>229</v>
      </c>
      <c r="C327" s="648">
        <v>67.025000000000006</v>
      </c>
    </row>
    <row r="328" spans="1:3" ht="28.5">
      <c r="A328" s="674" t="s">
        <v>230</v>
      </c>
      <c r="B328" s="675" t="s">
        <v>231</v>
      </c>
      <c r="C328" s="648">
        <v>0.371</v>
      </c>
    </row>
    <row r="329" spans="1:3" ht="42.75">
      <c r="A329" s="674" t="s">
        <v>232</v>
      </c>
      <c r="B329" s="675" t="s">
        <v>233</v>
      </c>
      <c r="C329" s="648">
        <v>28.728000000000002</v>
      </c>
    </row>
    <row r="330" spans="1:3" ht="28.5">
      <c r="A330" s="674" t="s">
        <v>234</v>
      </c>
      <c r="B330" s="675" t="s">
        <v>235</v>
      </c>
      <c r="C330" s="648">
        <v>113.596</v>
      </c>
    </row>
    <row r="331" spans="1:3" ht="28.5">
      <c r="A331" s="674" t="s">
        <v>236</v>
      </c>
      <c r="B331" s="675" t="s">
        <v>237</v>
      </c>
      <c r="C331" s="648">
        <v>86.350999999999999</v>
      </c>
    </row>
    <row r="332" spans="1:3" ht="42.75">
      <c r="A332" s="674" t="s">
        <v>238</v>
      </c>
      <c r="B332" s="675" t="s">
        <v>239</v>
      </c>
      <c r="C332" s="648">
        <v>48.677999999999997</v>
      </c>
    </row>
    <row r="333" spans="1:3" ht="42.75">
      <c r="A333" s="674" t="s">
        <v>240</v>
      </c>
      <c r="B333" s="675" t="s">
        <v>241</v>
      </c>
      <c r="C333" s="648">
        <v>37.002000000000002</v>
      </c>
    </row>
    <row r="334" spans="1:3">
      <c r="A334" s="674" t="s">
        <v>242</v>
      </c>
      <c r="B334" s="675" t="s">
        <v>243</v>
      </c>
      <c r="C334" s="648">
        <v>2.1</v>
      </c>
    </row>
    <row r="335" spans="1:3" ht="28.5">
      <c r="A335" s="674" t="s">
        <v>244</v>
      </c>
      <c r="B335" s="675" t="s">
        <v>245</v>
      </c>
      <c r="C335" s="648">
        <v>0.35</v>
      </c>
    </row>
    <row r="336" spans="1:3" ht="28.5">
      <c r="A336" s="674" t="s">
        <v>246</v>
      </c>
      <c r="B336" s="675" t="s">
        <v>247</v>
      </c>
      <c r="C336" s="648">
        <v>7</v>
      </c>
    </row>
    <row r="337" spans="1:3" ht="28.5">
      <c r="A337" s="674" t="s">
        <v>248</v>
      </c>
      <c r="B337" s="675" t="s">
        <v>249</v>
      </c>
      <c r="C337" s="648">
        <v>14</v>
      </c>
    </row>
    <row r="338" spans="1:3" ht="42.75">
      <c r="A338" s="674" t="s">
        <v>250</v>
      </c>
      <c r="B338" s="675" t="s">
        <v>251</v>
      </c>
      <c r="C338" s="648">
        <v>14</v>
      </c>
    </row>
    <row r="339" spans="1:3" ht="28.5">
      <c r="A339" s="674" t="s">
        <v>252</v>
      </c>
      <c r="B339" s="675" t="s">
        <v>253</v>
      </c>
      <c r="C339" s="648">
        <v>14</v>
      </c>
    </row>
    <row r="340" spans="1:3">
      <c r="A340" s="674"/>
      <c r="B340" s="679" t="s">
        <v>108</v>
      </c>
      <c r="C340" s="648"/>
    </row>
    <row r="341" spans="1:3" ht="28.5">
      <c r="A341" s="674" t="s">
        <v>254</v>
      </c>
      <c r="B341" s="675" t="s">
        <v>255</v>
      </c>
      <c r="C341" s="648">
        <v>0.49299999999999999</v>
      </c>
    </row>
    <row r="342" spans="1:3" ht="28.5">
      <c r="A342" s="674" t="s">
        <v>254</v>
      </c>
      <c r="B342" s="675" t="s">
        <v>255</v>
      </c>
      <c r="C342" s="648">
        <v>0.49299999999999999</v>
      </c>
    </row>
    <row r="343" spans="1:3" ht="28.5">
      <c r="A343" s="674" t="s">
        <v>256</v>
      </c>
      <c r="B343" s="675" t="s">
        <v>257</v>
      </c>
      <c r="C343" s="648">
        <v>0.16900000000000001</v>
      </c>
    </row>
    <row r="344" spans="1:3">
      <c r="A344" s="674" t="s">
        <v>301</v>
      </c>
      <c r="B344" s="675" t="s">
        <v>302</v>
      </c>
      <c r="C344" s="643">
        <v>8.0000000000000002E-3</v>
      </c>
    </row>
    <row r="345" spans="1:3">
      <c r="A345" s="674" t="s">
        <v>303</v>
      </c>
      <c r="B345" s="675" t="s">
        <v>304</v>
      </c>
      <c r="C345" s="643">
        <v>1.429</v>
      </c>
    </row>
    <row r="346" spans="1:3">
      <c r="A346" s="674" t="s">
        <v>305</v>
      </c>
      <c r="B346" s="675" t="s">
        <v>306</v>
      </c>
      <c r="C346" s="643">
        <v>2.3809999999999998</v>
      </c>
    </row>
    <row r="347" spans="1:3">
      <c r="A347" s="674" t="s">
        <v>307</v>
      </c>
      <c r="B347" s="675" t="s">
        <v>308</v>
      </c>
      <c r="C347" s="643">
        <v>0.01</v>
      </c>
    </row>
    <row r="348" spans="1:3" ht="42.75">
      <c r="A348" s="674" t="s">
        <v>98</v>
      </c>
      <c r="B348" s="675" t="s">
        <v>99</v>
      </c>
      <c r="C348" s="643">
        <v>0.32300000000000001</v>
      </c>
    </row>
    <row r="349" spans="1:3">
      <c r="A349" s="674" t="s">
        <v>309</v>
      </c>
      <c r="B349" s="675" t="s">
        <v>1006</v>
      </c>
      <c r="C349" s="643">
        <v>3.1749999999999998</v>
      </c>
    </row>
    <row r="350" spans="1:3">
      <c r="A350" s="674" t="s">
        <v>16</v>
      </c>
      <c r="B350" s="675" t="s">
        <v>17</v>
      </c>
      <c r="C350" s="643">
        <v>0</v>
      </c>
    </row>
    <row r="351" spans="1:3">
      <c r="A351" s="674" t="s">
        <v>18</v>
      </c>
      <c r="B351" s="675" t="s">
        <v>19</v>
      </c>
      <c r="C351" s="643">
        <v>0.156</v>
      </c>
    </row>
    <row r="352" spans="1:3" ht="28.5">
      <c r="A352" s="674" t="s">
        <v>310</v>
      </c>
      <c r="B352" s="675" t="s">
        <v>311</v>
      </c>
      <c r="C352" s="643">
        <v>1.84</v>
      </c>
    </row>
    <row r="353" spans="1:3">
      <c r="A353" s="674" t="s">
        <v>312</v>
      </c>
      <c r="B353" s="675" t="s">
        <v>313</v>
      </c>
      <c r="C353" s="643">
        <v>4.7619999999999996</v>
      </c>
    </row>
    <row r="354" spans="1:3">
      <c r="A354" s="674" t="s">
        <v>314</v>
      </c>
      <c r="B354" s="675" t="s">
        <v>315</v>
      </c>
      <c r="C354" s="643">
        <v>0.1</v>
      </c>
    </row>
    <row r="355" spans="1:3" ht="28.5">
      <c r="A355" s="674" t="s">
        <v>33</v>
      </c>
      <c r="B355" s="675" t="s">
        <v>34</v>
      </c>
      <c r="C355" s="643">
        <v>0.27400000000000002</v>
      </c>
    </row>
    <row r="356" spans="1:3" ht="28.5">
      <c r="A356" s="674" t="s">
        <v>24</v>
      </c>
      <c r="B356" s="675" t="s">
        <v>25</v>
      </c>
      <c r="C356" s="643">
        <v>0.43</v>
      </c>
    </row>
    <row r="357" spans="1:3">
      <c r="A357" s="674" t="s">
        <v>36</v>
      </c>
      <c r="B357" s="675" t="s">
        <v>37</v>
      </c>
      <c r="C357" s="643">
        <v>1.429</v>
      </c>
    </row>
    <row r="358" spans="1:3" ht="28.5">
      <c r="A358" s="674" t="s">
        <v>30</v>
      </c>
      <c r="B358" s="675" t="s">
        <v>316</v>
      </c>
      <c r="C358" s="643">
        <v>0.22900000000000001</v>
      </c>
    </row>
    <row r="359" spans="1:3" ht="28.5">
      <c r="A359" s="674" t="s">
        <v>28</v>
      </c>
      <c r="B359" s="675" t="s">
        <v>1007</v>
      </c>
      <c r="C359" s="643">
        <v>0.30499999999999999</v>
      </c>
    </row>
    <row r="360" spans="1:3">
      <c r="A360" s="674" t="s">
        <v>55</v>
      </c>
      <c r="B360" s="675" t="s">
        <v>56</v>
      </c>
      <c r="C360" s="643">
        <v>0.22900000000000001</v>
      </c>
    </row>
    <row r="361" spans="1:3">
      <c r="A361" s="674" t="s">
        <v>26</v>
      </c>
      <c r="B361" s="675" t="s">
        <v>27</v>
      </c>
      <c r="C361" s="643">
        <v>5.0000000000000001E-3</v>
      </c>
    </row>
    <row r="362" spans="1:3">
      <c r="A362" s="674" t="s">
        <v>52</v>
      </c>
      <c r="B362" s="675" t="s">
        <v>53</v>
      </c>
      <c r="C362" s="643">
        <v>5.7140000000000004</v>
      </c>
    </row>
    <row r="363" spans="1:3">
      <c r="A363" s="674" t="s">
        <v>317</v>
      </c>
      <c r="B363" s="675" t="s">
        <v>1008</v>
      </c>
      <c r="C363" s="643">
        <v>3.81</v>
      </c>
    </row>
    <row r="364" spans="1:3">
      <c r="A364" s="674" t="s">
        <v>318</v>
      </c>
      <c r="B364" s="675" t="s">
        <v>1009</v>
      </c>
      <c r="C364" s="643">
        <v>6.2859999999999996</v>
      </c>
    </row>
    <row r="365" spans="1:3">
      <c r="A365" s="674" t="s">
        <v>67</v>
      </c>
      <c r="B365" s="675" t="s">
        <v>68</v>
      </c>
      <c r="C365" s="643">
        <v>5.3970000000000002</v>
      </c>
    </row>
    <row r="366" spans="1:3">
      <c r="A366" s="674" t="s">
        <v>319</v>
      </c>
      <c r="B366" s="675" t="s">
        <v>320</v>
      </c>
      <c r="C366" s="643">
        <v>65.713999999999999</v>
      </c>
    </row>
    <row r="367" spans="1:3">
      <c r="A367" s="674" t="s">
        <v>321</v>
      </c>
      <c r="B367" s="675" t="s">
        <v>322</v>
      </c>
      <c r="C367" s="643">
        <v>11.523999999999999</v>
      </c>
    </row>
    <row r="368" spans="1:3" ht="28.5">
      <c r="A368" s="674" t="s">
        <v>323</v>
      </c>
      <c r="B368" s="675" t="s">
        <v>324</v>
      </c>
      <c r="C368" s="643">
        <v>8.5709999999999997</v>
      </c>
    </row>
    <row r="369" spans="1:3">
      <c r="A369" s="674" t="s">
        <v>325</v>
      </c>
      <c r="B369" s="675" t="s">
        <v>326</v>
      </c>
      <c r="C369" s="643">
        <v>2.0950000000000002</v>
      </c>
    </row>
    <row r="370" spans="1:3">
      <c r="A370" s="674" t="s">
        <v>327</v>
      </c>
      <c r="B370" s="675" t="s">
        <v>328</v>
      </c>
      <c r="C370" s="643">
        <v>1.857</v>
      </c>
    </row>
    <row r="371" spans="1:3" ht="28.5">
      <c r="A371" s="674" t="s">
        <v>329</v>
      </c>
      <c r="B371" s="675" t="s">
        <v>330</v>
      </c>
      <c r="C371" s="643">
        <v>0.95099999999999996</v>
      </c>
    </row>
    <row r="372" spans="1:3" ht="28.5">
      <c r="A372" s="674" t="s">
        <v>331</v>
      </c>
      <c r="B372" s="675" t="s">
        <v>332</v>
      </c>
      <c r="C372" s="643">
        <v>1.1930000000000001</v>
      </c>
    </row>
    <row r="373" spans="1:3">
      <c r="A373" s="674" t="s">
        <v>259</v>
      </c>
      <c r="B373" s="675" t="s">
        <v>260</v>
      </c>
      <c r="C373" s="643">
        <v>2.1539999999999999</v>
      </c>
    </row>
    <row r="374" spans="1:3" ht="28.5">
      <c r="A374" s="674" t="s">
        <v>333</v>
      </c>
      <c r="B374" s="675" t="s">
        <v>334</v>
      </c>
      <c r="C374" s="643">
        <v>0.495</v>
      </c>
    </row>
    <row r="375" spans="1:3">
      <c r="A375" s="674" t="s">
        <v>12</v>
      </c>
      <c r="B375" s="675" t="s">
        <v>13</v>
      </c>
      <c r="C375" s="643">
        <v>0.52</v>
      </c>
    </row>
    <row r="376" spans="1:3">
      <c r="A376" s="674" t="s">
        <v>266</v>
      </c>
      <c r="B376" s="675" t="s">
        <v>267</v>
      </c>
      <c r="C376" s="643">
        <v>1.3260000000000001</v>
      </c>
    </row>
    <row r="377" spans="1:3">
      <c r="A377" s="674" t="s">
        <v>335</v>
      </c>
      <c r="B377" s="675" t="s">
        <v>336</v>
      </c>
      <c r="C377" s="643">
        <v>3.1280000000000001</v>
      </c>
    </row>
    <row r="378" spans="1:3">
      <c r="A378" s="674" t="s">
        <v>337</v>
      </c>
      <c r="B378" s="675" t="s">
        <v>338</v>
      </c>
      <c r="C378" s="643">
        <v>0.495</v>
      </c>
    </row>
    <row r="379" spans="1:3">
      <c r="A379" s="674" t="s">
        <v>339</v>
      </c>
      <c r="B379" s="675" t="s">
        <v>340</v>
      </c>
      <c r="C379" s="643">
        <v>0.98099999999999998</v>
      </c>
    </row>
    <row r="380" spans="1:3">
      <c r="A380" s="674" t="s">
        <v>100</v>
      </c>
      <c r="B380" s="675" t="s">
        <v>101</v>
      </c>
      <c r="C380" s="643">
        <v>2.71</v>
      </c>
    </row>
    <row r="381" spans="1:3">
      <c r="A381" s="674" t="s">
        <v>102</v>
      </c>
      <c r="B381" s="675" t="s">
        <v>103</v>
      </c>
      <c r="C381" s="643">
        <v>82.734999999999999</v>
      </c>
    </row>
    <row r="382" spans="1:3">
      <c r="A382" s="674" t="s">
        <v>341</v>
      </c>
      <c r="B382" s="675" t="s">
        <v>342</v>
      </c>
      <c r="C382" s="643">
        <v>2.8410000000000002</v>
      </c>
    </row>
    <row r="383" spans="1:3">
      <c r="A383" s="674" t="s">
        <v>343</v>
      </c>
      <c r="B383" s="675" t="s">
        <v>344</v>
      </c>
      <c r="C383" s="643">
        <v>0.112</v>
      </c>
    </row>
    <row r="384" spans="1:3">
      <c r="A384" s="674" t="s">
        <v>345</v>
      </c>
      <c r="B384" s="675" t="s">
        <v>346</v>
      </c>
      <c r="C384" s="643">
        <v>26.614000000000001</v>
      </c>
    </row>
    <row r="385" spans="1:3">
      <c r="A385" s="674" t="s">
        <v>347</v>
      </c>
      <c r="B385" s="675" t="s">
        <v>348</v>
      </c>
      <c r="C385" s="643">
        <v>2.4670000000000001</v>
      </c>
    </row>
    <row r="386" spans="1:3" ht="28.5">
      <c r="A386" s="674" t="s">
        <v>349</v>
      </c>
      <c r="B386" s="675" t="s">
        <v>350</v>
      </c>
      <c r="C386" s="643">
        <v>6.2480000000000002</v>
      </c>
    </row>
    <row r="387" spans="1:3" ht="42.75">
      <c r="A387" s="674" t="s">
        <v>351</v>
      </c>
      <c r="B387" s="675" t="s">
        <v>352</v>
      </c>
      <c r="C387" s="643">
        <v>0.52100000000000002</v>
      </c>
    </row>
    <row r="388" spans="1:3" ht="28.5">
      <c r="A388" s="674" t="s">
        <v>353</v>
      </c>
      <c r="B388" s="675" t="s">
        <v>354</v>
      </c>
      <c r="C388" s="643">
        <v>0.18</v>
      </c>
    </row>
    <row r="389" spans="1:3" ht="42.75">
      <c r="A389" s="674" t="s">
        <v>355</v>
      </c>
      <c r="B389" s="675" t="s">
        <v>356</v>
      </c>
      <c r="C389" s="643">
        <v>0.57099999999999995</v>
      </c>
    </row>
    <row r="390" spans="1:3">
      <c r="A390" s="674" t="s">
        <v>158</v>
      </c>
      <c r="B390" s="675" t="s">
        <v>357</v>
      </c>
      <c r="C390" s="643">
        <v>0.13900000000000001</v>
      </c>
    </row>
    <row r="391" spans="1:3" ht="28.5">
      <c r="A391" s="674" t="s">
        <v>142</v>
      </c>
      <c r="B391" s="675" t="s">
        <v>143</v>
      </c>
      <c r="C391" s="643">
        <v>0.17899999999999999</v>
      </c>
    </row>
    <row r="392" spans="1:3" ht="28.5">
      <c r="A392" s="674" t="s">
        <v>358</v>
      </c>
      <c r="B392" s="675" t="s">
        <v>359</v>
      </c>
      <c r="C392" s="643">
        <v>0.85</v>
      </c>
    </row>
    <row r="393" spans="1:3" ht="28.5">
      <c r="A393" s="674" t="s">
        <v>9</v>
      </c>
      <c r="B393" s="675" t="s">
        <v>4</v>
      </c>
      <c r="C393" s="643">
        <v>0</v>
      </c>
    </row>
    <row r="394" spans="1:3">
      <c r="A394" s="674" t="s">
        <v>360</v>
      </c>
      <c r="B394" s="675" t="s">
        <v>361</v>
      </c>
      <c r="C394" s="643">
        <v>3.7999999999999999E-2</v>
      </c>
    </row>
    <row r="395" spans="1:3">
      <c r="A395" s="674" t="s">
        <v>362</v>
      </c>
      <c r="B395" s="675" t="s">
        <v>363</v>
      </c>
      <c r="C395" s="643">
        <v>35.371000000000002</v>
      </c>
    </row>
    <row r="396" spans="1:3">
      <c r="A396" s="674" t="s">
        <v>364</v>
      </c>
      <c r="B396" s="675" t="s">
        <v>365</v>
      </c>
      <c r="C396" s="643">
        <v>2.944</v>
      </c>
    </row>
    <row r="397" spans="1:3">
      <c r="A397" s="674" t="s">
        <v>366</v>
      </c>
      <c r="B397" s="675" t="s">
        <v>367</v>
      </c>
      <c r="C397" s="643">
        <v>1.9079999999999999</v>
      </c>
    </row>
    <row r="398" spans="1:3">
      <c r="A398" s="674" t="s">
        <v>368</v>
      </c>
      <c r="B398" s="675" t="s">
        <v>369</v>
      </c>
      <c r="C398" s="643">
        <v>1.222</v>
      </c>
    </row>
    <row r="399" spans="1:3">
      <c r="A399" s="674" t="s">
        <v>370</v>
      </c>
      <c r="B399" s="675" t="s">
        <v>371</v>
      </c>
      <c r="C399" s="643">
        <v>4.3550000000000004</v>
      </c>
    </row>
    <row r="400" spans="1:3" ht="28.5">
      <c r="A400" s="674" t="s">
        <v>372</v>
      </c>
      <c r="B400" s="675" t="s">
        <v>373</v>
      </c>
      <c r="C400" s="643">
        <v>3.7999999999999999E-2</v>
      </c>
    </row>
    <row r="401" spans="1:3">
      <c r="A401" s="674" t="s">
        <v>1010</v>
      </c>
      <c r="B401" s="675" t="s">
        <v>1011</v>
      </c>
      <c r="C401" s="643">
        <v>14.673999999999999</v>
      </c>
    </row>
    <row r="402" spans="1:3">
      <c r="A402" s="674" t="s">
        <v>1012</v>
      </c>
      <c r="B402" s="675" t="s">
        <v>1013</v>
      </c>
      <c r="C402" s="643">
        <v>1.4550000000000001</v>
      </c>
    </row>
    <row r="403" spans="1:3" ht="28.5">
      <c r="A403" s="674" t="s">
        <v>41</v>
      </c>
      <c r="B403" s="675" t="s">
        <v>42</v>
      </c>
      <c r="C403" s="643">
        <v>2.8180000000000001</v>
      </c>
    </row>
    <row r="404" spans="1:3" ht="28.5">
      <c r="A404" s="674" t="s">
        <v>8</v>
      </c>
      <c r="B404" s="675" t="s">
        <v>3</v>
      </c>
      <c r="C404" s="643">
        <v>0.55000000000000004</v>
      </c>
    </row>
    <row r="405" spans="1:3" ht="28.5">
      <c r="A405" s="674" t="s">
        <v>10</v>
      </c>
      <c r="B405" s="675" t="s">
        <v>5</v>
      </c>
      <c r="C405" s="643">
        <v>1.4999999999999999E-2</v>
      </c>
    </row>
    <row r="406" spans="1:3" ht="28.5">
      <c r="A406" s="674" t="s">
        <v>1014</v>
      </c>
      <c r="B406" s="675" t="s">
        <v>1015</v>
      </c>
      <c r="C406" s="643">
        <v>0.182</v>
      </c>
    </row>
    <row r="407" spans="1:3">
      <c r="A407" s="674" t="s">
        <v>374</v>
      </c>
      <c r="B407" s="675" t="s">
        <v>375</v>
      </c>
      <c r="C407" s="643">
        <v>2.806</v>
      </c>
    </row>
    <row r="408" spans="1:3" ht="28.5">
      <c r="A408" s="674" t="s">
        <v>62</v>
      </c>
      <c r="B408" s="675" t="s">
        <v>63</v>
      </c>
      <c r="C408" s="643">
        <v>0.16600000000000001</v>
      </c>
    </row>
    <row r="409" spans="1:3" ht="42.75">
      <c r="A409" s="674" t="s">
        <v>376</v>
      </c>
      <c r="B409" s="675" t="s">
        <v>377</v>
      </c>
      <c r="C409" s="643">
        <v>0.16600000000000001</v>
      </c>
    </row>
    <row r="410" spans="1:3">
      <c r="A410" s="674" t="s">
        <v>378</v>
      </c>
      <c r="B410" s="675" t="s">
        <v>379</v>
      </c>
      <c r="C410" s="643">
        <v>1.3919999999999999</v>
      </c>
    </row>
    <row r="411" spans="1:3">
      <c r="A411" s="674" t="s">
        <v>106</v>
      </c>
      <c r="B411" s="675" t="s">
        <v>107</v>
      </c>
      <c r="C411" s="643">
        <v>0.28000000000000003</v>
      </c>
    </row>
    <row r="412" spans="1:3">
      <c r="A412" s="674" t="s">
        <v>380</v>
      </c>
      <c r="B412" s="675" t="s">
        <v>381</v>
      </c>
      <c r="C412" s="643">
        <v>1.534</v>
      </c>
    </row>
    <row r="413" spans="1:3">
      <c r="A413" s="674" t="s">
        <v>382</v>
      </c>
      <c r="B413" s="675" t="s">
        <v>383</v>
      </c>
      <c r="C413" s="643">
        <v>1.7769999999999999</v>
      </c>
    </row>
    <row r="414" spans="1:3">
      <c r="A414" s="674" t="s">
        <v>70</v>
      </c>
      <c r="B414" s="675" t="s">
        <v>71</v>
      </c>
      <c r="C414" s="643">
        <v>14.667</v>
      </c>
    </row>
    <row r="415" spans="1:3">
      <c r="A415" s="674" t="s">
        <v>79</v>
      </c>
      <c r="B415" s="675" t="s">
        <v>80</v>
      </c>
      <c r="C415" s="643">
        <v>6.2</v>
      </c>
    </row>
    <row r="416" spans="1:3">
      <c r="A416" s="674" t="s">
        <v>72</v>
      </c>
      <c r="B416" s="675" t="s">
        <v>73</v>
      </c>
      <c r="C416" s="643">
        <v>7.1790000000000003</v>
      </c>
    </row>
    <row r="417" spans="1:3">
      <c r="A417" s="674" t="s">
        <v>384</v>
      </c>
      <c r="B417" s="675" t="s">
        <v>1017</v>
      </c>
      <c r="C417" s="643">
        <v>0.7</v>
      </c>
    </row>
    <row r="418" spans="1:3" ht="25.5">
      <c r="A418" s="635" t="s">
        <v>333</v>
      </c>
      <c r="B418" s="627" t="s">
        <v>1150</v>
      </c>
      <c r="C418" s="620">
        <v>1.61375</v>
      </c>
    </row>
    <row r="419" spans="1:3" ht="25.5">
      <c r="A419" s="667" t="s">
        <v>28</v>
      </c>
      <c r="B419" s="633" t="s">
        <v>29</v>
      </c>
      <c r="C419" s="620">
        <v>4.4864285714285718E-2</v>
      </c>
    </row>
    <row r="420" spans="1:3" ht="25.5">
      <c r="A420" s="667" t="s">
        <v>30</v>
      </c>
      <c r="B420" s="633" t="s">
        <v>31</v>
      </c>
      <c r="C420" s="620">
        <v>2.479428571428571E-2</v>
      </c>
    </row>
    <row r="421" spans="1:3">
      <c r="A421" s="667" t="s">
        <v>55</v>
      </c>
      <c r="B421" s="614" t="s">
        <v>56</v>
      </c>
      <c r="C421" s="630">
        <v>0.30406</v>
      </c>
    </row>
    <row r="422" spans="1:3">
      <c r="A422" s="618" t="s">
        <v>52</v>
      </c>
      <c r="B422" s="633" t="s">
        <v>53</v>
      </c>
      <c r="C422" s="620">
        <v>3.8039999999999998</v>
      </c>
    </row>
    <row r="423" spans="1:3">
      <c r="A423" s="618" t="s">
        <v>266</v>
      </c>
      <c r="B423" s="633" t="s">
        <v>267</v>
      </c>
      <c r="C423" s="620">
        <v>13.43</v>
      </c>
    </row>
    <row r="424" spans="1:3">
      <c r="A424" s="629" t="s">
        <v>345</v>
      </c>
      <c r="B424" s="668" t="s">
        <v>346</v>
      </c>
      <c r="C424" s="620">
        <v>10.26</v>
      </c>
    </row>
    <row r="425" spans="1:3" ht="25.5">
      <c r="A425" s="629" t="s">
        <v>349</v>
      </c>
      <c r="B425" s="633" t="s">
        <v>350</v>
      </c>
      <c r="C425" s="620">
        <v>3.07</v>
      </c>
    </row>
    <row r="426" spans="1:3" ht="25.5">
      <c r="A426" s="629" t="s">
        <v>351</v>
      </c>
      <c r="B426" s="633" t="s">
        <v>352</v>
      </c>
      <c r="C426" s="620">
        <v>1.06</v>
      </c>
    </row>
    <row r="427" spans="1:3" ht="25.5">
      <c r="A427" s="629" t="s">
        <v>353</v>
      </c>
      <c r="B427" s="633" t="s">
        <v>354</v>
      </c>
      <c r="C427" s="620">
        <v>0.33</v>
      </c>
    </row>
    <row r="428" spans="1:3">
      <c r="A428" s="629" t="s">
        <v>158</v>
      </c>
      <c r="B428" s="633" t="s">
        <v>357</v>
      </c>
      <c r="C428" s="620">
        <v>0.63</v>
      </c>
    </row>
    <row r="429" spans="1:3" ht="25.5">
      <c r="A429" s="629" t="s">
        <v>142</v>
      </c>
      <c r="B429" s="633" t="s">
        <v>143</v>
      </c>
      <c r="C429" s="620">
        <v>0.11</v>
      </c>
    </row>
    <row r="430" spans="1:3" ht="25.5">
      <c r="A430" s="629" t="s">
        <v>358</v>
      </c>
      <c r="B430" s="633" t="s">
        <v>359</v>
      </c>
      <c r="C430" s="620">
        <v>0.39</v>
      </c>
    </row>
    <row r="431" spans="1:3" ht="38.25">
      <c r="A431" s="618" t="s">
        <v>98</v>
      </c>
      <c r="B431" s="668" t="s">
        <v>99</v>
      </c>
      <c r="C431" s="620">
        <v>9.0222222222222214E-3</v>
      </c>
    </row>
    <row r="432" spans="1:3">
      <c r="A432" s="618" t="s">
        <v>18</v>
      </c>
      <c r="B432" s="668" t="s">
        <v>19</v>
      </c>
      <c r="C432" s="620">
        <v>0.1656</v>
      </c>
    </row>
    <row r="433" spans="1:3">
      <c r="A433" s="618" t="s">
        <v>314</v>
      </c>
      <c r="B433" s="668" t="s">
        <v>315</v>
      </c>
      <c r="C433" s="620">
        <v>3.1859999999999999E-2</v>
      </c>
    </row>
    <row r="434" spans="1:3" ht="25.5">
      <c r="A434" s="618" t="s">
        <v>33</v>
      </c>
      <c r="B434" s="633" t="s">
        <v>34</v>
      </c>
      <c r="C434" s="620">
        <v>1.6456500000000001</v>
      </c>
    </row>
    <row r="435" spans="1:3">
      <c r="A435" s="618" t="s">
        <v>1139</v>
      </c>
      <c r="B435" s="633" t="s">
        <v>1151</v>
      </c>
      <c r="C435" s="620">
        <v>2.291E-2</v>
      </c>
    </row>
    <row r="436" spans="1:3">
      <c r="A436" s="618" t="s">
        <v>38</v>
      </c>
      <c r="B436" s="633" t="s">
        <v>39</v>
      </c>
      <c r="C436" s="620">
        <v>1.6847399999999999</v>
      </c>
    </row>
    <row r="437" spans="1:3">
      <c r="A437" s="618" t="s">
        <v>327</v>
      </c>
      <c r="B437" s="637" t="s">
        <v>328</v>
      </c>
      <c r="C437" s="620">
        <v>4</v>
      </c>
    </row>
    <row r="438" spans="1:3">
      <c r="A438" s="618" t="s">
        <v>1141</v>
      </c>
      <c r="B438" s="637" t="s">
        <v>1152</v>
      </c>
      <c r="C438" s="620">
        <v>0.6</v>
      </c>
    </row>
    <row r="439" spans="1:3">
      <c r="A439" s="640" t="s">
        <v>360</v>
      </c>
      <c r="B439" s="668" t="s">
        <v>361</v>
      </c>
      <c r="C439" s="620">
        <v>0.6</v>
      </c>
    </row>
    <row r="440" spans="1:3">
      <c r="A440" s="629"/>
      <c r="B440" s="668" t="s">
        <v>1153</v>
      </c>
      <c r="C440" s="620">
        <v>100</v>
      </c>
    </row>
    <row r="441" spans="1:3">
      <c r="A441" s="629" t="s">
        <v>309</v>
      </c>
      <c r="B441" s="637" t="s">
        <v>1006</v>
      </c>
      <c r="C441" s="620">
        <v>1.77</v>
      </c>
    </row>
    <row r="442" spans="1:3">
      <c r="A442" s="629" t="s">
        <v>312</v>
      </c>
      <c r="B442" s="637" t="s">
        <v>313</v>
      </c>
      <c r="C442" s="620">
        <v>2.3199999999999998</v>
      </c>
    </row>
    <row r="443" spans="1:3">
      <c r="A443" s="629" t="s">
        <v>138</v>
      </c>
      <c r="B443" s="637" t="s">
        <v>139</v>
      </c>
      <c r="C443" s="620">
        <v>0.1</v>
      </c>
    </row>
    <row r="444" spans="1:3">
      <c r="A444" s="629" t="s">
        <v>323</v>
      </c>
      <c r="B444" s="637" t="s">
        <v>324</v>
      </c>
      <c r="C444" s="620">
        <v>48</v>
      </c>
    </row>
    <row r="445" spans="1:3">
      <c r="A445" s="629" t="s">
        <v>321</v>
      </c>
      <c r="B445" s="637" t="s">
        <v>322</v>
      </c>
      <c r="C445" s="620">
        <v>30</v>
      </c>
    </row>
    <row r="446" spans="1:3">
      <c r="A446" s="629" t="s">
        <v>158</v>
      </c>
      <c r="B446" s="637" t="s">
        <v>159</v>
      </c>
      <c r="C446" s="620">
        <v>0.63</v>
      </c>
    </row>
    <row r="447" spans="1:3" ht="25.5">
      <c r="A447" s="629" t="s">
        <v>142</v>
      </c>
      <c r="B447" s="637" t="s">
        <v>143</v>
      </c>
      <c r="C447" s="620">
        <v>0.11</v>
      </c>
    </row>
    <row r="448" spans="1:3" ht="25.5">
      <c r="A448" s="629" t="s">
        <v>358</v>
      </c>
      <c r="B448" s="633" t="s">
        <v>359</v>
      </c>
      <c r="C448" s="620">
        <v>0.39</v>
      </c>
    </row>
    <row r="449" spans="1:3" ht="25.5">
      <c r="A449" s="618" t="s">
        <v>28</v>
      </c>
      <c r="B449" s="633" t="s">
        <v>29</v>
      </c>
      <c r="C449" s="620">
        <v>4.4859999999999997E-2</v>
      </c>
    </row>
    <row r="450" spans="1:3" ht="25.5">
      <c r="A450" s="618" t="s">
        <v>30</v>
      </c>
      <c r="B450" s="633" t="s">
        <v>31</v>
      </c>
      <c r="C450" s="620">
        <v>2.4799999999999996E-2</v>
      </c>
    </row>
    <row r="451" spans="1:3">
      <c r="A451" s="667" t="s">
        <v>1142</v>
      </c>
      <c r="B451" s="614" t="s">
        <v>367</v>
      </c>
      <c r="C451" s="620">
        <v>2</v>
      </c>
    </row>
    <row r="452" spans="1:3">
      <c r="A452" s="667" t="s">
        <v>1143</v>
      </c>
      <c r="B452" s="614" t="s">
        <v>369</v>
      </c>
      <c r="C452" s="620">
        <v>1</v>
      </c>
    </row>
    <row r="453" spans="1:3">
      <c r="A453" s="667" t="s">
        <v>1144</v>
      </c>
      <c r="B453" s="614" t="s">
        <v>1154</v>
      </c>
      <c r="C453" s="620">
        <v>2.5099999999999998</v>
      </c>
    </row>
    <row r="454" spans="1:3">
      <c r="A454" s="632" t="s">
        <v>1145</v>
      </c>
      <c r="B454" s="666" t="s">
        <v>1155</v>
      </c>
      <c r="C454" s="620">
        <v>10</v>
      </c>
    </row>
    <row r="455" spans="1:3">
      <c r="A455" s="632" t="s">
        <v>1138</v>
      </c>
      <c r="B455" s="668" t="s">
        <v>1156</v>
      </c>
      <c r="C455" s="620">
        <v>0.03</v>
      </c>
    </row>
    <row r="456" spans="1:3">
      <c r="A456" s="667" t="s">
        <v>1146</v>
      </c>
      <c r="B456" s="614" t="s">
        <v>1157</v>
      </c>
      <c r="C456" s="620">
        <v>2.5099999999999998</v>
      </c>
    </row>
    <row r="457" spans="1:3">
      <c r="A457" s="632" t="s">
        <v>1149</v>
      </c>
      <c r="B457" s="628" t="s">
        <v>1158</v>
      </c>
      <c r="C457" s="620">
        <v>2.37</v>
      </c>
    </row>
    <row r="458" spans="1:3">
      <c r="A458" s="632" t="s">
        <v>309</v>
      </c>
      <c r="B458" s="628" t="s">
        <v>1006</v>
      </c>
      <c r="C458" s="620">
        <v>1.77</v>
      </c>
    </row>
    <row r="459" spans="1:3">
      <c r="A459" s="632" t="s">
        <v>312</v>
      </c>
      <c r="B459" s="628" t="s">
        <v>313</v>
      </c>
      <c r="C459" s="620">
        <v>2.3199999999999998</v>
      </c>
    </row>
    <row r="460" spans="1:3">
      <c r="A460" s="632" t="s">
        <v>158</v>
      </c>
      <c r="B460" s="628" t="s">
        <v>159</v>
      </c>
      <c r="C460" s="620">
        <v>0.62949999999999995</v>
      </c>
    </row>
    <row r="461" spans="1:3" ht="25.5">
      <c r="A461" s="632" t="s">
        <v>142</v>
      </c>
      <c r="B461" s="628" t="s">
        <v>143</v>
      </c>
      <c r="C461" s="620">
        <v>0.11</v>
      </c>
    </row>
    <row r="462" spans="1:3" ht="25.5">
      <c r="A462" s="666" t="s">
        <v>333</v>
      </c>
      <c r="B462" s="633" t="s">
        <v>334</v>
      </c>
      <c r="C462" s="620">
        <v>1.61375</v>
      </c>
    </row>
    <row r="463" spans="1:3">
      <c r="A463" s="666" t="s">
        <v>9</v>
      </c>
      <c r="B463" s="668" t="s">
        <v>4</v>
      </c>
      <c r="C463" s="620">
        <v>0.02</v>
      </c>
    </row>
    <row r="464" spans="1:3" ht="38.25">
      <c r="A464" s="666" t="s">
        <v>98</v>
      </c>
      <c r="B464" s="668" t="s">
        <v>99</v>
      </c>
      <c r="C464" s="620">
        <v>9.0222222222222214E-3</v>
      </c>
    </row>
    <row r="465" spans="1:3">
      <c r="A465" s="666" t="s">
        <v>18</v>
      </c>
      <c r="B465" s="668" t="s">
        <v>19</v>
      </c>
      <c r="C465" s="620">
        <v>0.1656</v>
      </c>
    </row>
    <row r="466" spans="1:3">
      <c r="A466" s="666" t="s">
        <v>314</v>
      </c>
      <c r="B466" s="668" t="s">
        <v>315</v>
      </c>
      <c r="C466" s="620">
        <v>3.1859999999999999E-2</v>
      </c>
    </row>
    <row r="467" spans="1:3" ht="25.5">
      <c r="A467" s="666" t="s">
        <v>33</v>
      </c>
      <c r="B467" s="633" t="s">
        <v>34</v>
      </c>
      <c r="C467" s="620">
        <v>1.6456500000000001</v>
      </c>
    </row>
    <row r="468" spans="1:3">
      <c r="A468" s="666" t="s">
        <v>1139</v>
      </c>
      <c r="B468" s="633" t="s">
        <v>1151</v>
      </c>
      <c r="C468" s="620">
        <v>2.291E-2</v>
      </c>
    </row>
    <row r="469" spans="1:3">
      <c r="A469" s="666" t="s">
        <v>38</v>
      </c>
      <c r="B469" s="633" t="s">
        <v>39</v>
      </c>
      <c r="C469" s="620">
        <v>0.7600375939849624</v>
      </c>
    </row>
    <row r="470" spans="1:3" ht="25.5">
      <c r="A470" s="666" t="s">
        <v>28</v>
      </c>
      <c r="B470" s="633" t="s">
        <v>29</v>
      </c>
      <c r="C470" s="620">
        <v>4.4859999999999997E-2</v>
      </c>
    </row>
    <row r="471" spans="1:3" ht="25.5">
      <c r="A471" s="666" t="s">
        <v>30</v>
      </c>
      <c r="B471" s="633" t="s">
        <v>31</v>
      </c>
      <c r="C471" s="620">
        <v>2.4799999999999996E-2</v>
      </c>
    </row>
    <row r="472" spans="1:3">
      <c r="A472" s="666" t="s">
        <v>36</v>
      </c>
      <c r="B472" s="633" t="s">
        <v>37</v>
      </c>
      <c r="C472" s="620">
        <v>1.68475</v>
      </c>
    </row>
    <row r="473" spans="1:3">
      <c r="A473" s="666" t="s">
        <v>55</v>
      </c>
      <c r="B473" s="633" t="s">
        <v>56</v>
      </c>
      <c r="C473" s="616">
        <v>0.30406</v>
      </c>
    </row>
    <row r="474" spans="1:3">
      <c r="A474" s="666" t="s">
        <v>52</v>
      </c>
      <c r="B474" s="633" t="s">
        <v>53</v>
      </c>
      <c r="C474" s="620">
        <v>3.8039999999999998</v>
      </c>
    </row>
    <row r="475" spans="1:3">
      <c r="A475" s="666" t="s">
        <v>266</v>
      </c>
      <c r="B475" s="633" t="s">
        <v>267</v>
      </c>
      <c r="C475" s="620">
        <v>418.84</v>
      </c>
    </row>
    <row r="476" spans="1:3">
      <c r="A476" s="666" t="s">
        <v>347</v>
      </c>
      <c r="B476" s="633" t="s">
        <v>348</v>
      </c>
      <c r="C476" s="620">
        <v>2273.67</v>
      </c>
    </row>
    <row r="477" spans="1:3">
      <c r="A477" s="666" t="s">
        <v>1140</v>
      </c>
      <c r="B477" s="633" t="s">
        <v>1175</v>
      </c>
      <c r="C477" s="620">
        <v>0.16</v>
      </c>
    </row>
    <row r="478" spans="1:3">
      <c r="A478" s="666" t="s">
        <v>327</v>
      </c>
      <c r="B478" s="637" t="s">
        <v>328</v>
      </c>
      <c r="C478" s="620">
        <v>4</v>
      </c>
    </row>
    <row r="479" spans="1:3">
      <c r="A479" s="666" t="s">
        <v>1141</v>
      </c>
      <c r="B479" s="637" t="s">
        <v>1152</v>
      </c>
      <c r="C479" s="620">
        <v>0.6</v>
      </c>
    </row>
    <row r="480" spans="1:3">
      <c r="A480" s="666" t="s">
        <v>360</v>
      </c>
      <c r="B480" s="637" t="s">
        <v>1176</v>
      </c>
      <c r="C480" s="620">
        <v>0.6</v>
      </c>
    </row>
    <row r="481" spans="1:3">
      <c r="A481" s="665" t="s">
        <v>309</v>
      </c>
      <c r="B481" s="637" t="s">
        <v>1006</v>
      </c>
      <c r="C481" s="620">
        <v>1.77</v>
      </c>
    </row>
    <row r="482" spans="1:3">
      <c r="A482" s="665" t="s">
        <v>312</v>
      </c>
      <c r="B482" s="637" t="s">
        <v>313</v>
      </c>
      <c r="C482" s="620">
        <v>2.3199999999999998</v>
      </c>
    </row>
    <row r="483" spans="1:3">
      <c r="A483" s="665" t="s">
        <v>138</v>
      </c>
      <c r="B483" s="637" t="s">
        <v>139</v>
      </c>
      <c r="C483" s="620">
        <v>0.1</v>
      </c>
    </row>
    <row r="484" spans="1:3">
      <c r="A484" s="665" t="s">
        <v>323</v>
      </c>
      <c r="B484" s="637" t="s">
        <v>324</v>
      </c>
      <c r="C484" s="620">
        <v>48</v>
      </c>
    </row>
    <row r="485" spans="1:3">
      <c r="A485" s="665" t="s">
        <v>321</v>
      </c>
      <c r="B485" s="637" t="s">
        <v>322</v>
      </c>
      <c r="C485" s="620">
        <v>30</v>
      </c>
    </row>
    <row r="486" spans="1:3">
      <c r="A486" s="665" t="s">
        <v>158</v>
      </c>
      <c r="B486" s="637" t="s">
        <v>159</v>
      </c>
      <c r="C486" s="620">
        <v>0.63</v>
      </c>
    </row>
    <row r="487" spans="1:3" ht="25.5">
      <c r="A487" s="665" t="s">
        <v>142</v>
      </c>
      <c r="B487" s="637" t="s">
        <v>143</v>
      </c>
      <c r="C487" s="620">
        <v>0.11</v>
      </c>
    </row>
    <row r="488" spans="1:3" ht="25.5">
      <c r="A488" s="665" t="s">
        <v>358</v>
      </c>
      <c r="B488" s="633" t="s">
        <v>359</v>
      </c>
      <c r="C488" s="620">
        <v>0.39</v>
      </c>
    </row>
    <row r="489" spans="1:3" ht="25.5">
      <c r="A489" s="666" t="s">
        <v>28</v>
      </c>
      <c r="B489" s="633" t="s">
        <v>29</v>
      </c>
      <c r="C489" s="620">
        <v>4.4859999999999997E-2</v>
      </c>
    </row>
    <row r="490" spans="1:3" ht="25.5">
      <c r="A490" s="666" t="s">
        <v>30</v>
      </c>
      <c r="B490" s="633" t="s">
        <v>31</v>
      </c>
      <c r="C490" s="620">
        <v>2.4799999999999996E-2</v>
      </c>
    </row>
    <row r="491" spans="1:3" ht="25.5">
      <c r="A491" s="666" t="s">
        <v>333</v>
      </c>
      <c r="B491" s="633" t="s">
        <v>334</v>
      </c>
      <c r="C491" s="620">
        <v>1.61375</v>
      </c>
    </row>
    <row r="492" spans="1:3" ht="25.5">
      <c r="A492" s="666" t="s">
        <v>28</v>
      </c>
      <c r="B492" s="633" t="s">
        <v>29</v>
      </c>
      <c r="C492" s="620">
        <v>4.4859999999999997E-2</v>
      </c>
    </row>
    <row r="493" spans="1:3" ht="25.5">
      <c r="A493" s="666" t="s">
        <v>30</v>
      </c>
      <c r="B493" s="633" t="s">
        <v>31</v>
      </c>
      <c r="C493" s="620">
        <v>2.4799999999999996E-2</v>
      </c>
    </row>
    <row r="494" spans="1:3">
      <c r="A494" s="666" t="s">
        <v>1142</v>
      </c>
      <c r="B494" s="633" t="s">
        <v>367</v>
      </c>
      <c r="C494" s="620">
        <v>2</v>
      </c>
    </row>
    <row r="495" spans="1:3">
      <c r="A495" s="666" t="s">
        <v>1143</v>
      </c>
      <c r="B495" s="633" t="s">
        <v>369</v>
      </c>
      <c r="C495" s="620">
        <v>1</v>
      </c>
    </row>
    <row r="496" spans="1:3">
      <c r="A496" s="666" t="s">
        <v>1144</v>
      </c>
      <c r="B496" s="633" t="s">
        <v>1154</v>
      </c>
      <c r="C496" s="620">
        <v>2.5099999999999998</v>
      </c>
    </row>
    <row r="497" spans="1:3">
      <c r="A497" s="632" t="s">
        <v>1138</v>
      </c>
      <c r="B497" s="668" t="s">
        <v>1156</v>
      </c>
      <c r="C497" s="620">
        <v>0.03</v>
      </c>
    </row>
    <row r="498" spans="1:3">
      <c r="A498" s="617" t="s">
        <v>362</v>
      </c>
      <c r="B498" s="633" t="s">
        <v>363</v>
      </c>
      <c r="C498" s="620">
        <v>2.5099999999999998</v>
      </c>
    </row>
    <row r="499" spans="1:3">
      <c r="A499" s="617" t="s">
        <v>1146</v>
      </c>
      <c r="B499" s="633" t="s">
        <v>1177</v>
      </c>
      <c r="C499" s="620">
        <v>2.5099999999999998</v>
      </c>
    </row>
    <row r="500" spans="1:3">
      <c r="A500" s="617" t="s">
        <v>362</v>
      </c>
      <c r="B500" s="633" t="s">
        <v>363</v>
      </c>
      <c r="C500" s="620">
        <v>2.5099999999999998</v>
      </c>
    </row>
    <row r="501" spans="1:3">
      <c r="A501" s="617" t="s">
        <v>1147</v>
      </c>
      <c r="B501" s="633" t="s">
        <v>1178</v>
      </c>
      <c r="C501" s="620">
        <v>0.74</v>
      </c>
    </row>
    <row r="502" spans="1:3">
      <c r="A502" s="617" t="s">
        <v>1148</v>
      </c>
      <c r="B502" s="633" t="s">
        <v>1179</v>
      </c>
      <c r="C502" s="620">
        <v>18.605402597402598</v>
      </c>
    </row>
    <row r="503" spans="1:3">
      <c r="A503" s="617" t="s">
        <v>1146</v>
      </c>
      <c r="B503" s="633" t="s">
        <v>1157</v>
      </c>
      <c r="C503" s="620">
        <v>2.5099999999999998</v>
      </c>
    </row>
    <row r="504" spans="1:3">
      <c r="A504" s="665" t="s">
        <v>1149</v>
      </c>
      <c r="B504" s="637" t="s">
        <v>1158</v>
      </c>
      <c r="C504" s="620">
        <v>2.37</v>
      </c>
    </row>
    <row r="505" spans="1:3">
      <c r="A505" s="665" t="s">
        <v>309</v>
      </c>
      <c r="B505" s="637" t="s">
        <v>1006</v>
      </c>
      <c r="C505" s="620">
        <v>1.77</v>
      </c>
    </row>
    <row r="506" spans="1:3">
      <c r="A506" s="665" t="s">
        <v>312</v>
      </c>
      <c r="B506" s="637" t="s">
        <v>313</v>
      </c>
      <c r="C506" s="620">
        <v>2.3199999999999998</v>
      </c>
    </row>
    <row r="507" spans="1:3">
      <c r="A507" s="665" t="s">
        <v>158</v>
      </c>
      <c r="B507" s="637" t="s">
        <v>159</v>
      </c>
      <c r="C507" s="620">
        <v>0.62949999999999995</v>
      </c>
    </row>
    <row r="508" spans="1:3" ht="25.5">
      <c r="A508" s="665" t="s">
        <v>142</v>
      </c>
      <c r="B508" s="637" t="s">
        <v>143</v>
      </c>
      <c r="C508" s="620">
        <v>0.11</v>
      </c>
    </row>
    <row r="509" spans="1:3" ht="25.5">
      <c r="A509" s="666" t="s">
        <v>33</v>
      </c>
      <c r="B509" s="633" t="s">
        <v>34</v>
      </c>
      <c r="C509" s="659">
        <v>0.2</v>
      </c>
    </row>
  </sheetData>
  <conditionalFormatting sqref="A419:A420">
    <cfRule type="expression" dxfId="32" priority="40">
      <formula>AND(LEN(#REF!)&lt;12,LEN(#REF!)&gt;2)</formula>
    </cfRule>
  </conditionalFormatting>
  <conditionalFormatting sqref="A421">
    <cfRule type="expression" dxfId="31" priority="39">
      <formula>AND(LEN(#REF!)&lt;12,LEN(#REF!)&gt;2)</formula>
    </cfRule>
  </conditionalFormatting>
  <conditionalFormatting sqref="A422 A492:A493 A489:A490 A470:A471 A449:A450">
    <cfRule type="expression" dxfId="30" priority="38">
      <formula>AND(LEN(#REF!)&lt;12,LEN(#REF!)&gt;2)</formula>
    </cfRule>
  </conditionalFormatting>
  <conditionalFormatting sqref="A423">
    <cfRule type="expression" dxfId="29" priority="37">
      <formula>AND(LEN(#REF!)&lt;12,LEN(#REF!)&gt;2)</formula>
    </cfRule>
  </conditionalFormatting>
  <conditionalFormatting sqref="A432">
    <cfRule type="expression" dxfId="28" priority="36">
      <formula>AND(LEN(#REF!)&lt;12,LEN(#REF!)&gt;2)</formula>
    </cfRule>
  </conditionalFormatting>
  <conditionalFormatting sqref="A433:A434">
    <cfRule type="expression" dxfId="27" priority="35">
      <formula>AND(LEN(#REF!)&lt;12,LEN(#REF!)&gt;2)</formula>
    </cfRule>
  </conditionalFormatting>
  <conditionalFormatting sqref="A435">
    <cfRule type="expression" dxfId="26" priority="34">
      <formula>AND(LEN(#REF!)&lt;12,LEN(#REF!)&gt;2)</formula>
    </cfRule>
  </conditionalFormatting>
  <conditionalFormatting sqref="A437:A438">
    <cfRule type="expression" dxfId="25" priority="33">
      <formula>AND(LEN(#REF!)&lt;12,LEN(#REF!)&gt;2)</formula>
    </cfRule>
  </conditionalFormatting>
  <conditionalFormatting sqref="A451:A452">
    <cfRule type="expression" dxfId="24" priority="32">
      <formula>AND(LEN(#REF!)&lt;12,LEN(#REF!)&gt;2)</formula>
    </cfRule>
  </conditionalFormatting>
  <conditionalFormatting sqref="A453">
    <cfRule type="expression" dxfId="23" priority="31">
      <formula>AND(LEN(#REF!)&lt;12,LEN(#REF!)&gt;2)</formula>
    </cfRule>
  </conditionalFormatting>
  <conditionalFormatting sqref="A456">
    <cfRule type="expression" dxfId="22" priority="30">
      <formula>AND(LEN(#REF!)&lt;12,LEN(#REF!)&gt;2)</formula>
    </cfRule>
  </conditionalFormatting>
  <conditionalFormatting sqref="A431">
    <cfRule type="expression" dxfId="21" priority="28">
      <formula>AND(LEN(#REF!)&lt;12,LEN(#REF!)&gt;2)</formula>
    </cfRule>
  </conditionalFormatting>
  <conditionalFormatting sqref="A436">
    <cfRule type="expression" dxfId="20" priority="26">
      <formula>AND(LEN(#REF!)&lt;12,LEN(#REF!)&gt;2)</formula>
    </cfRule>
  </conditionalFormatting>
  <conditionalFormatting sqref="A472">
    <cfRule type="expression" dxfId="19" priority="25">
      <formula>AND(LEN(#REF!)&lt;12,LEN(#REF!)&gt;2)</formula>
    </cfRule>
  </conditionalFormatting>
  <conditionalFormatting sqref="A473">
    <cfRule type="expression" dxfId="18" priority="24">
      <formula>AND(LEN(#REF!)&lt;12,LEN(#REF!)&gt;2)</formula>
    </cfRule>
  </conditionalFormatting>
  <conditionalFormatting sqref="A474">
    <cfRule type="expression" dxfId="17" priority="23">
      <formula>AND(LEN(#REF!)&lt;12,LEN(#REF!)&gt;2)</formula>
    </cfRule>
  </conditionalFormatting>
  <conditionalFormatting sqref="A475">
    <cfRule type="expression" dxfId="16" priority="22">
      <formula>AND(LEN(#REF!)&lt;12,LEN(#REF!)&gt;2)</formula>
    </cfRule>
  </conditionalFormatting>
  <conditionalFormatting sqref="A476">
    <cfRule type="expression" dxfId="15" priority="21">
      <formula>AND(LEN(#REF!)&lt;12,LEN(#REF!)&gt;2)</formula>
    </cfRule>
  </conditionalFormatting>
  <conditionalFormatting sqref="A477">
    <cfRule type="expression" dxfId="14" priority="20">
      <formula>AND(LEN(#REF!)&lt;12,LEN(#REF!)&gt;2)</formula>
    </cfRule>
  </conditionalFormatting>
  <conditionalFormatting sqref="A478:A480">
    <cfRule type="expression" dxfId="13" priority="19">
      <formula>AND(LEN(#REF!)&lt;12,LEN(#REF!)&gt;2)</formula>
    </cfRule>
  </conditionalFormatting>
  <conditionalFormatting sqref="A491">
    <cfRule type="expression" dxfId="12" priority="17">
      <formula>AND(LEN(#REF!)&lt;12,LEN(#REF!)&gt;2)</formula>
    </cfRule>
  </conditionalFormatting>
  <conditionalFormatting sqref="A494:A496">
    <cfRule type="expression" dxfId="11" priority="16">
      <formula>AND(LEN(#REF!)&lt;12,LEN(#REF!)&gt;2)</formula>
    </cfRule>
  </conditionalFormatting>
  <conditionalFormatting sqref="A498">
    <cfRule type="expression" dxfId="10" priority="15">
      <formula>AND(LEN(#REF!)&lt;12,LEN(#REF!)&gt;2)</formula>
    </cfRule>
  </conditionalFormatting>
  <conditionalFormatting sqref="A499">
    <cfRule type="expression" dxfId="9" priority="14">
      <formula>AND(LEN(#REF!)&lt;12,LEN(#REF!)&gt;2)</formula>
    </cfRule>
  </conditionalFormatting>
  <conditionalFormatting sqref="A500">
    <cfRule type="expression" dxfId="8" priority="13">
      <formula>AND(LEN(#REF!)&lt;12,LEN(#REF!)&gt;2)</formula>
    </cfRule>
  </conditionalFormatting>
  <conditionalFormatting sqref="A501:A503">
    <cfRule type="expression" dxfId="7" priority="12">
      <formula>AND(LEN(#REF!)&lt;12,LEN(#REF!)&gt;2)</formula>
    </cfRule>
  </conditionalFormatting>
  <conditionalFormatting sqref="A509">
    <cfRule type="expression" dxfId="6" priority="11">
      <formula>AND(LEN(#REF!)&lt;12,LEN(#REF!)&gt;2)</formula>
    </cfRule>
  </conditionalFormatting>
  <conditionalFormatting sqref="A462">
    <cfRule type="expression" dxfId="5" priority="9">
      <formula>AND(LEN(#REF!)&lt;12,LEN(#REF!)&gt;2)</formula>
    </cfRule>
  </conditionalFormatting>
  <conditionalFormatting sqref="A463">
    <cfRule type="expression" dxfId="4" priority="8">
      <formula>AND(LEN(#REF!)&lt;12,LEN(#REF!)&gt;2)</formula>
    </cfRule>
  </conditionalFormatting>
  <conditionalFormatting sqref="A464">
    <cfRule type="expression" dxfId="3" priority="7">
      <formula>AND(LEN(#REF!)&lt;12,LEN(#REF!)&gt;2)</formula>
    </cfRule>
  </conditionalFormatting>
  <conditionalFormatting sqref="A466:A467">
    <cfRule type="expression" dxfId="2" priority="6">
      <formula>AND(LEN(#REF!)&lt;12,LEN(#REF!)&gt;2)</formula>
    </cfRule>
  </conditionalFormatting>
  <conditionalFormatting sqref="A468:A469">
    <cfRule type="expression" dxfId="1" priority="5">
      <formula>AND(LEN(#REF!)&lt;12,LEN(#REF!)&gt;2)</formula>
    </cfRule>
  </conditionalFormatting>
  <conditionalFormatting sqref="A465">
    <cfRule type="expression" dxfId="0" priority="2">
      <formula>AND(LEN(#REF!)&lt;12,LEN(#REF!)&gt;2)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outlinePr summaryBelow="0"/>
  </sheetPr>
  <dimension ref="A1:BJ304"/>
  <sheetViews>
    <sheetView topLeftCell="B1" zoomScale="70" zoomScaleNormal="70" workbookViewId="0">
      <pane ySplit="4" topLeftCell="A5" activePane="bottomLeft" state="frozen"/>
      <selection activeCell="B1" sqref="B1"/>
      <selection pane="bottomLeft" activeCell="M5" sqref="M5:Z303"/>
    </sheetView>
  </sheetViews>
  <sheetFormatPr defaultRowHeight="15.75" outlineLevelRow="1" outlineLevelCol="1"/>
  <cols>
    <col min="1" max="1" width="5.7109375" style="36" hidden="1" customWidth="1" outlineLevel="1"/>
    <col min="2" max="2" width="19.85546875" style="36" customWidth="1" collapsed="1"/>
    <col min="3" max="3" width="54.28515625" style="36" hidden="1" customWidth="1" outlineLevel="1"/>
    <col min="4" max="4" width="7.42578125" style="42" hidden="1" customWidth="1" outlineLevel="1"/>
    <col min="5" max="5" width="11" style="43" hidden="1" customWidth="1" outlineLevel="1"/>
    <col min="6" max="6" width="52.85546875" style="36" customWidth="1" collapsed="1"/>
    <col min="7" max="7" width="6.140625" style="42" customWidth="1"/>
    <col min="8" max="8" width="14.28515625" style="43" customWidth="1"/>
    <col min="9" max="10" width="14.28515625" style="43" hidden="1" customWidth="1" outlineLevel="1"/>
    <col min="11" max="11" width="42.85546875" style="43" hidden="1" customWidth="1" outlineLevel="1"/>
    <col min="12" max="12" width="7.42578125" style="43" hidden="1" customWidth="1" outlineLevel="1"/>
    <col min="13" max="13" width="11.28515625" style="43" hidden="1" customWidth="1" outlineLevel="1"/>
    <col min="14" max="26" width="10.42578125" style="44" hidden="1" customWidth="1" outlineLevel="1"/>
    <col min="27" max="27" width="14.28515625" style="44" hidden="1" customWidth="1" outlineLevel="1"/>
    <col min="28" max="28" width="14.28515625" style="45" customWidth="1" collapsed="1"/>
    <col min="29" max="30" width="11.85546875" style="45" hidden="1" customWidth="1" outlineLevel="1"/>
    <col min="31" max="31" width="57.5703125" style="36" hidden="1" customWidth="1" outlineLevel="1"/>
    <col min="32" max="32" width="14.28515625" style="36" hidden="1" customWidth="1" outlineLevel="1"/>
    <col min="33" max="33" width="14.28515625" style="1" customWidth="1" collapsed="1"/>
    <col min="34" max="34" width="14.28515625" style="1" customWidth="1"/>
    <col min="35" max="61" width="9.7109375" style="1" customWidth="1"/>
    <col min="62" max="16384" width="9.140625" style="36"/>
  </cols>
  <sheetData>
    <row r="1" spans="1:62" ht="19.5" customHeight="1">
      <c r="A1" s="602"/>
      <c r="B1" s="602" t="s">
        <v>409</v>
      </c>
      <c r="C1" s="602"/>
      <c r="D1" s="602"/>
      <c r="E1" s="602"/>
      <c r="F1" s="602"/>
      <c r="G1" s="602"/>
      <c r="H1" s="602"/>
      <c r="I1" s="602"/>
      <c r="J1" s="602"/>
      <c r="K1" s="602"/>
      <c r="L1" s="602"/>
      <c r="M1" s="602"/>
      <c r="N1" s="602"/>
      <c r="O1" s="602"/>
      <c r="P1" s="602"/>
      <c r="Q1" s="602"/>
      <c r="R1" s="602"/>
      <c r="S1" s="602"/>
      <c r="T1" s="602"/>
      <c r="U1" s="602"/>
      <c r="V1" s="602"/>
      <c r="W1" s="602"/>
      <c r="X1" s="602"/>
      <c r="Y1" s="602"/>
      <c r="Z1" s="602"/>
      <c r="AA1" s="602"/>
      <c r="AB1" s="602"/>
      <c r="AC1" s="602"/>
      <c r="AD1" s="602"/>
      <c r="AE1" s="602"/>
      <c r="AF1" s="602"/>
      <c r="AG1" s="603"/>
      <c r="AH1" s="603"/>
    </row>
    <row r="2" spans="1:62">
      <c r="A2" s="514"/>
      <c r="B2" s="607" t="s">
        <v>1113</v>
      </c>
      <c r="C2" s="608"/>
      <c r="D2" s="609"/>
      <c r="E2" s="610"/>
      <c r="F2" s="608"/>
      <c r="G2" s="609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  <c r="W2" s="610"/>
      <c r="X2" s="610"/>
      <c r="Y2" s="610"/>
      <c r="Z2" s="610"/>
      <c r="AA2" s="610"/>
      <c r="AB2" s="611"/>
      <c r="AC2" s="611"/>
      <c r="AD2" s="611"/>
      <c r="AE2" s="608"/>
      <c r="AF2" s="608"/>
      <c r="AG2" s="604"/>
      <c r="AH2" s="604"/>
      <c r="AI2" s="731">
        <v>45383</v>
      </c>
      <c r="AJ2" s="732"/>
      <c r="AK2" s="732"/>
      <c r="AL2" s="732"/>
      <c r="AM2" s="731">
        <v>45413</v>
      </c>
      <c r="AN2" s="732"/>
      <c r="AO2" s="732"/>
      <c r="AP2" s="732"/>
      <c r="AQ2" s="732"/>
      <c r="AR2" s="731">
        <v>45444</v>
      </c>
      <c r="AS2" s="732"/>
      <c r="AT2" s="732"/>
      <c r="AU2" s="732"/>
      <c r="AV2" s="731">
        <v>45474</v>
      </c>
      <c r="AW2" s="732"/>
      <c r="AX2" s="732"/>
      <c r="AY2" s="732"/>
      <c r="AZ2" s="731">
        <v>45505</v>
      </c>
      <c r="BA2" s="732"/>
      <c r="BB2" s="732"/>
      <c r="BC2" s="732"/>
      <c r="BD2" s="732"/>
      <c r="BE2" s="731">
        <v>45536</v>
      </c>
      <c r="BF2" s="732"/>
      <c r="BG2" s="732"/>
      <c r="BH2" s="732"/>
      <c r="BI2" s="732"/>
    </row>
    <row r="3" spans="1:62" ht="16.5" thickBot="1">
      <c r="A3" s="513"/>
      <c r="B3" s="380"/>
      <c r="C3" s="381"/>
      <c r="D3" s="382"/>
      <c r="E3" s="383"/>
      <c r="F3" s="381"/>
      <c r="G3" s="382"/>
      <c r="H3" s="383"/>
      <c r="I3" s="383"/>
      <c r="J3" s="383"/>
      <c r="K3" s="383"/>
      <c r="L3" s="382"/>
      <c r="M3" s="383"/>
      <c r="N3" s="383"/>
      <c r="O3" s="383"/>
      <c r="P3" s="383"/>
      <c r="Q3" s="383"/>
      <c r="R3" s="383"/>
      <c r="S3" s="383"/>
      <c r="T3" s="383"/>
      <c r="U3" s="383"/>
      <c r="V3" s="383"/>
      <c r="W3" s="383"/>
      <c r="X3" s="383"/>
      <c r="Y3" s="383"/>
      <c r="Z3" s="383"/>
      <c r="AA3" s="383"/>
      <c r="AB3" s="383"/>
      <c r="AC3" s="384"/>
      <c r="AD3" s="384"/>
      <c r="AE3" s="378"/>
      <c r="AF3" s="378"/>
      <c r="AG3" s="378"/>
      <c r="AH3" s="378"/>
      <c r="AI3" s="371" t="s">
        <v>1085</v>
      </c>
      <c r="AJ3" s="371" t="s">
        <v>1086</v>
      </c>
      <c r="AK3" s="371" t="s">
        <v>1087</v>
      </c>
      <c r="AL3" s="371" t="s">
        <v>1088</v>
      </c>
      <c r="AM3" s="371" t="s">
        <v>1089</v>
      </c>
      <c r="AN3" s="371" t="s">
        <v>1090</v>
      </c>
      <c r="AO3" s="371" t="s">
        <v>1091</v>
      </c>
      <c r="AP3" s="371" t="s">
        <v>1092</v>
      </c>
      <c r="AQ3" s="371" t="s">
        <v>1093</v>
      </c>
      <c r="AR3" s="371" t="s">
        <v>1094</v>
      </c>
      <c r="AS3" s="371" t="s">
        <v>1095</v>
      </c>
      <c r="AT3" s="371" t="s">
        <v>1096</v>
      </c>
      <c r="AU3" s="371" t="s">
        <v>1097</v>
      </c>
      <c r="AV3" s="371" t="s">
        <v>1098</v>
      </c>
      <c r="AW3" s="371" t="s">
        <v>1099</v>
      </c>
      <c r="AX3" s="371" t="s">
        <v>1100</v>
      </c>
      <c r="AY3" s="371" t="s">
        <v>1101</v>
      </c>
      <c r="AZ3" s="371" t="s">
        <v>1102</v>
      </c>
      <c r="BA3" s="371" t="s">
        <v>1103</v>
      </c>
      <c r="BB3" s="371" t="s">
        <v>1104</v>
      </c>
      <c r="BC3" s="371" t="s">
        <v>1105</v>
      </c>
      <c r="BD3" s="371" t="s">
        <v>1106</v>
      </c>
      <c r="BE3" s="371" t="s">
        <v>1107</v>
      </c>
      <c r="BF3" s="371" t="s">
        <v>1108</v>
      </c>
      <c r="BG3" s="371" t="s">
        <v>1109</v>
      </c>
      <c r="BH3" s="371" t="s">
        <v>1110</v>
      </c>
      <c r="BI3" s="371" t="s">
        <v>1114</v>
      </c>
    </row>
    <row r="4" spans="1:62" ht="45" customHeight="1">
      <c r="A4" s="560" t="s">
        <v>0</v>
      </c>
      <c r="B4" s="557" t="s">
        <v>7</v>
      </c>
      <c r="C4" s="557" t="s">
        <v>1004</v>
      </c>
      <c r="D4" s="557" t="s">
        <v>2</v>
      </c>
      <c r="E4" s="558" t="s">
        <v>1022</v>
      </c>
      <c r="F4" s="557" t="s">
        <v>1005</v>
      </c>
      <c r="G4" s="557" t="s">
        <v>2</v>
      </c>
      <c r="H4" s="558" t="s">
        <v>288</v>
      </c>
      <c r="I4" s="394" t="s">
        <v>1136</v>
      </c>
      <c r="J4" s="394" t="s">
        <v>1181</v>
      </c>
      <c r="K4" s="558" t="s">
        <v>506</v>
      </c>
      <c r="L4" s="557" t="s">
        <v>2</v>
      </c>
      <c r="M4" s="558" t="s">
        <v>507</v>
      </c>
      <c r="N4" s="558" t="s">
        <v>385</v>
      </c>
      <c r="O4" s="558" t="s">
        <v>432</v>
      </c>
      <c r="P4" s="558" t="s">
        <v>434</v>
      </c>
      <c r="Q4" s="558" t="s">
        <v>433</v>
      </c>
      <c r="R4" s="558" t="s">
        <v>435</v>
      </c>
      <c r="S4" s="558" t="s">
        <v>436</v>
      </c>
      <c r="T4" s="558" t="s">
        <v>437</v>
      </c>
      <c r="U4" s="558" t="s">
        <v>438</v>
      </c>
      <c r="V4" s="558" t="s">
        <v>439</v>
      </c>
      <c r="W4" s="558" t="s">
        <v>440</v>
      </c>
      <c r="X4" s="558" t="s">
        <v>441</v>
      </c>
      <c r="Y4" s="558" t="s">
        <v>442</v>
      </c>
      <c r="Z4" s="558" t="s">
        <v>443</v>
      </c>
      <c r="AA4" s="626" t="s">
        <v>1182</v>
      </c>
      <c r="AB4" s="561" t="s">
        <v>649</v>
      </c>
      <c r="AC4" s="572" t="s">
        <v>1021</v>
      </c>
      <c r="AD4" s="558" t="s">
        <v>1020</v>
      </c>
      <c r="AE4" s="557" t="s">
        <v>464</v>
      </c>
      <c r="AF4" s="626" t="s">
        <v>1185</v>
      </c>
      <c r="AG4" s="559" t="s">
        <v>1111</v>
      </c>
      <c r="AH4" s="573" t="s">
        <v>1112</v>
      </c>
      <c r="AI4" s="377">
        <v>45383</v>
      </c>
      <c r="AJ4" s="376">
        <v>45390</v>
      </c>
      <c r="AK4" s="376">
        <v>45397</v>
      </c>
      <c r="AL4" s="376">
        <v>45404</v>
      </c>
      <c r="AM4" s="376">
        <v>45411</v>
      </c>
      <c r="AN4" s="376">
        <v>45418</v>
      </c>
      <c r="AO4" s="376">
        <v>45425</v>
      </c>
      <c r="AP4" s="376">
        <v>45432</v>
      </c>
      <c r="AQ4" s="376">
        <v>45439</v>
      </c>
      <c r="AR4" s="376">
        <v>45446</v>
      </c>
      <c r="AS4" s="376">
        <v>45453</v>
      </c>
      <c r="AT4" s="376">
        <v>45460</v>
      </c>
      <c r="AU4" s="376">
        <v>45467</v>
      </c>
      <c r="AV4" s="376">
        <v>45474</v>
      </c>
      <c r="AW4" s="376">
        <v>45481</v>
      </c>
      <c r="AX4" s="376">
        <v>45488</v>
      </c>
      <c r="AY4" s="376">
        <v>45495</v>
      </c>
      <c r="AZ4" s="376">
        <v>45502</v>
      </c>
      <c r="BA4" s="376">
        <v>45509</v>
      </c>
      <c r="BB4" s="376">
        <v>45516</v>
      </c>
      <c r="BC4" s="376">
        <v>45523</v>
      </c>
      <c r="BD4" s="376">
        <v>45530</v>
      </c>
      <c r="BE4" s="376">
        <v>45537</v>
      </c>
      <c r="BF4" s="376">
        <v>45544</v>
      </c>
      <c r="BG4" s="376">
        <v>45551</v>
      </c>
      <c r="BH4" s="376">
        <v>45558</v>
      </c>
      <c r="BI4" s="376">
        <v>45565</v>
      </c>
    </row>
    <row r="5" spans="1:62" ht="15">
      <c r="A5" s="405">
        <v>1</v>
      </c>
      <c r="B5" s="584" t="s">
        <v>301</v>
      </c>
      <c r="C5" s="585" t="s">
        <v>302</v>
      </c>
      <c r="D5" s="525" t="s">
        <v>293</v>
      </c>
      <c r="E5" s="526">
        <v>9000</v>
      </c>
      <c r="F5" s="408" t="s">
        <v>302</v>
      </c>
      <c r="G5" s="409" t="s">
        <v>293</v>
      </c>
      <c r="H5" s="527">
        <v>9000</v>
      </c>
      <c r="I5" s="527">
        <v>8.0000000000000002E-3</v>
      </c>
      <c r="J5" s="527">
        <f>I5*H5</f>
        <v>72</v>
      </c>
      <c r="K5" s="527"/>
      <c r="L5" s="527"/>
      <c r="M5" s="527"/>
      <c r="N5" s="527">
        <v>9000</v>
      </c>
      <c r="O5" s="527"/>
      <c r="P5" s="527"/>
      <c r="Q5" s="527"/>
      <c r="R5" s="527"/>
      <c r="S5" s="527"/>
      <c r="T5" s="527"/>
      <c r="U5" s="527"/>
      <c r="V5" s="527"/>
      <c r="W5" s="527"/>
      <c r="X5" s="527"/>
      <c r="Y5" s="527"/>
      <c r="Z5" s="527"/>
      <c r="AA5" s="720">
        <f>AB5*I5</f>
        <v>72</v>
      </c>
      <c r="AB5" s="562">
        <f>SUM(N5:Z5)</f>
        <v>9000</v>
      </c>
      <c r="AC5" s="574">
        <f>H5-AB5</f>
        <v>0</v>
      </c>
      <c r="AD5" s="413">
        <f>E5-AB5</f>
        <v>0</v>
      </c>
      <c r="AE5" s="528" t="s">
        <v>1070</v>
      </c>
      <c r="AF5" s="528">
        <f>AG5*I5</f>
        <v>0</v>
      </c>
      <c r="AG5" s="529">
        <f>SUM(AI5:BI5)</f>
        <v>0</v>
      </c>
      <c r="AH5" s="515">
        <f>AB5-AG5</f>
        <v>9000</v>
      </c>
      <c r="AI5" s="524"/>
      <c r="AJ5" s="516"/>
      <c r="AK5" s="516"/>
      <c r="AL5" s="516"/>
      <c r="AM5" s="516"/>
      <c r="AN5" s="516"/>
      <c r="AO5" s="516"/>
      <c r="AP5" s="516"/>
      <c r="AQ5" s="516"/>
      <c r="AR5" s="516"/>
      <c r="AS5" s="516"/>
      <c r="AT5" s="516"/>
      <c r="AU5" s="516"/>
      <c r="AV5" s="516"/>
      <c r="AW5" s="516"/>
      <c r="AX5" s="516"/>
      <c r="AY5" s="516"/>
      <c r="AZ5" s="516"/>
      <c r="BA5" s="516"/>
      <c r="BB5" s="516"/>
      <c r="BC5" s="516"/>
      <c r="BD5" s="516"/>
      <c r="BE5" s="516"/>
      <c r="BF5" s="516"/>
      <c r="BG5" s="516"/>
      <c r="BH5" s="516"/>
      <c r="BI5" s="517"/>
    </row>
    <row r="6" spans="1:62" ht="15">
      <c r="A6" s="405">
        <f>A5+1</f>
        <v>2</v>
      </c>
      <c r="B6" s="584" t="s">
        <v>303</v>
      </c>
      <c r="C6" s="585" t="s">
        <v>304</v>
      </c>
      <c r="D6" s="525" t="s">
        <v>294</v>
      </c>
      <c r="E6" s="526">
        <v>200</v>
      </c>
      <c r="F6" s="408" t="s">
        <v>304</v>
      </c>
      <c r="G6" s="409" t="s">
        <v>294</v>
      </c>
      <c r="H6" s="527">
        <v>337</v>
      </c>
      <c r="I6" s="527">
        <v>1.429</v>
      </c>
      <c r="J6" s="527">
        <f t="shared" ref="J6:J69" si="0">I6*H6</f>
        <v>481.57300000000004</v>
      </c>
      <c r="K6" s="527"/>
      <c r="L6" s="527"/>
      <c r="M6" s="527"/>
      <c r="N6" s="527">
        <v>337</v>
      </c>
      <c r="O6" s="527"/>
      <c r="P6" s="527"/>
      <c r="Q6" s="527"/>
      <c r="R6" s="527"/>
      <c r="S6" s="527"/>
      <c r="T6" s="527"/>
      <c r="U6" s="527"/>
      <c r="V6" s="527"/>
      <c r="W6" s="527"/>
      <c r="X6" s="527"/>
      <c r="Y6" s="527"/>
      <c r="Z6" s="527"/>
      <c r="AA6" s="720">
        <f t="shared" ref="AA6:AA69" si="1">AB6*I6</f>
        <v>481.57300000000004</v>
      </c>
      <c r="AB6" s="562">
        <f t="shared" ref="AB6:AB69" si="2">SUM(N6:Z6)</f>
        <v>337</v>
      </c>
      <c r="AC6" s="574">
        <f>H6-AB6</f>
        <v>0</v>
      </c>
      <c r="AD6" s="413">
        <f>E6-AB6</f>
        <v>-137</v>
      </c>
      <c r="AE6" s="528" t="s">
        <v>1070</v>
      </c>
      <c r="AF6" s="528">
        <f t="shared" ref="AF6:AF69" si="3">AG6*I6</f>
        <v>0</v>
      </c>
      <c r="AG6" s="529">
        <f t="shared" ref="AG6:AG69" si="4">SUM(AI6:BI6)</f>
        <v>0</v>
      </c>
      <c r="AH6" s="518">
        <f t="shared" ref="AH6:AH69" si="5">AB6-AG6</f>
        <v>337</v>
      </c>
      <c r="AI6" s="520"/>
      <c r="AJ6" s="519"/>
      <c r="AK6" s="519"/>
      <c r="AL6" s="519"/>
      <c r="AM6" s="519"/>
      <c r="AN6" s="519"/>
      <c r="AO6" s="519"/>
      <c r="AP6" s="519"/>
      <c r="AQ6" s="519"/>
      <c r="AR6" s="519"/>
      <c r="AS6" s="519"/>
      <c r="AT6" s="519"/>
      <c r="AU6" s="519"/>
      <c r="AV6" s="519"/>
      <c r="AW6" s="519"/>
      <c r="AX6" s="519"/>
      <c r="AY6" s="519"/>
      <c r="AZ6" s="519"/>
      <c r="BA6" s="519"/>
      <c r="BB6" s="519"/>
      <c r="BC6" s="519"/>
      <c r="BD6" s="519"/>
      <c r="BE6" s="519"/>
      <c r="BF6" s="519"/>
      <c r="BG6" s="519"/>
      <c r="BH6" s="519"/>
      <c r="BI6" s="519"/>
    </row>
    <row r="7" spans="1:62" ht="15">
      <c r="A7" s="405">
        <f t="shared" ref="A7:A70" si="6">A6+1</f>
        <v>3</v>
      </c>
      <c r="B7" s="584" t="s">
        <v>305</v>
      </c>
      <c r="C7" s="585" t="s">
        <v>306</v>
      </c>
      <c r="D7" s="525" t="s">
        <v>294</v>
      </c>
      <c r="E7" s="526">
        <v>200</v>
      </c>
      <c r="F7" s="408" t="s">
        <v>306</v>
      </c>
      <c r="G7" s="409" t="s">
        <v>294</v>
      </c>
      <c r="H7" s="527">
        <v>337</v>
      </c>
      <c r="I7" s="527">
        <v>2.3809999999999998</v>
      </c>
      <c r="J7" s="527">
        <f t="shared" si="0"/>
        <v>802.39699999999993</v>
      </c>
      <c r="K7" s="527"/>
      <c r="L7" s="527"/>
      <c r="M7" s="527"/>
      <c r="N7" s="527">
        <v>337</v>
      </c>
      <c r="O7" s="527"/>
      <c r="P7" s="527"/>
      <c r="Q7" s="527"/>
      <c r="R7" s="527"/>
      <c r="S7" s="527"/>
      <c r="T7" s="527"/>
      <c r="U7" s="527"/>
      <c r="V7" s="527"/>
      <c r="W7" s="527"/>
      <c r="X7" s="527"/>
      <c r="Y7" s="527"/>
      <c r="Z7" s="527"/>
      <c r="AA7" s="720">
        <f t="shared" si="1"/>
        <v>802.39699999999993</v>
      </c>
      <c r="AB7" s="562">
        <f t="shared" si="2"/>
        <v>337</v>
      </c>
      <c r="AC7" s="574">
        <f>H7-AB7</f>
        <v>0</v>
      </c>
      <c r="AD7" s="413">
        <f>E7-AB7</f>
        <v>-137</v>
      </c>
      <c r="AE7" s="726" t="s">
        <v>1070</v>
      </c>
      <c r="AF7" s="528">
        <f t="shared" si="3"/>
        <v>0</v>
      </c>
      <c r="AG7" s="529">
        <f t="shared" si="4"/>
        <v>0</v>
      </c>
      <c r="AH7" s="518">
        <f t="shared" si="5"/>
        <v>337</v>
      </c>
      <c r="AI7" s="520"/>
      <c r="AJ7" s="519"/>
      <c r="AK7" s="519"/>
      <c r="AL7" s="519"/>
      <c r="AM7" s="519"/>
      <c r="AN7" s="519"/>
      <c r="AO7" s="519"/>
      <c r="AP7" s="519"/>
      <c r="AQ7" s="519"/>
      <c r="AR7" s="519"/>
      <c r="AS7" s="519"/>
      <c r="AT7" s="519"/>
      <c r="AU7" s="519"/>
      <c r="AV7" s="519"/>
      <c r="AW7" s="519"/>
      <c r="AX7" s="519"/>
      <c r="AY7" s="519"/>
      <c r="AZ7" s="519"/>
      <c r="BA7" s="519"/>
      <c r="BB7" s="519"/>
      <c r="BC7" s="519"/>
      <c r="BD7" s="519"/>
      <c r="BE7" s="519"/>
      <c r="BF7" s="519"/>
      <c r="BG7" s="519"/>
      <c r="BH7" s="519"/>
      <c r="BI7" s="519"/>
    </row>
    <row r="8" spans="1:62" ht="15">
      <c r="A8" s="595">
        <f t="shared" si="6"/>
        <v>4</v>
      </c>
      <c r="B8" s="588"/>
      <c r="C8" s="544" t="s">
        <v>32</v>
      </c>
      <c r="D8" s="530"/>
      <c r="E8" s="530"/>
      <c r="F8" s="531" t="s">
        <v>32</v>
      </c>
      <c r="G8" s="532"/>
      <c r="H8" s="533"/>
      <c r="I8" s="533"/>
      <c r="J8" s="533"/>
      <c r="K8" s="533"/>
      <c r="L8" s="533"/>
      <c r="M8" s="533"/>
      <c r="N8" s="533"/>
      <c r="O8" s="533"/>
      <c r="P8" s="533"/>
      <c r="Q8" s="533"/>
      <c r="R8" s="533"/>
      <c r="S8" s="533"/>
      <c r="T8" s="533"/>
      <c r="U8" s="533"/>
      <c r="V8" s="533"/>
      <c r="W8" s="533"/>
      <c r="X8" s="533"/>
      <c r="Y8" s="533"/>
      <c r="Z8" s="533"/>
      <c r="AA8" s="721"/>
      <c r="AB8" s="589"/>
      <c r="AC8" s="590"/>
      <c r="AD8" s="533"/>
      <c r="AE8" s="534"/>
      <c r="AF8" s="534"/>
      <c r="AG8" s="591"/>
      <c r="AH8" s="592"/>
      <c r="AI8" s="593"/>
      <c r="AJ8" s="594"/>
      <c r="AK8" s="594"/>
      <c r="AL8" s="594"/>
      <c r="AM8" s="594"/>
      <c r="AN8" s="594"/>
      <c r="AO8" s="594"/>
      <c r="AP8" s="594"/>
      <c r="AQ8" s="594"/>
      <c r="AR8" s="594"/>
      <c r="AS8" s="594"/>
      <c r="AT8" s="594"/>
      <c r="AU8" s="594"/>
      <c r="AV8" s="594"/>
      <c r="AW8" s="594"/>
      <c r="AX8" s="594"/>
      <c r="AY8" s="594"/>
      <c r="AZ8" s="594"/>
      <c r="BA8" s="594"/>
      <c r="BB8" s="594"/>
      <c r="BC8" s="594"/>
      <c r="BD8" s="594"/>
      <c r="BE8" s="594"/>
      <c r="BF8" s="594"/>
      <c r="BG8" s="594"/>
      <c r="BH8" s="594"/>
      <c r="BI8" s="594"/>
      <c r="BJ8" s="513"/>
    </row>
    <row r="9" spans="1:62" s="65" customFormat="1">
      <c r="A9" s="405">
        <f t="shared" si="6"/>
        <v>5</v>
      </c>
      <c r="B9" s="584" t="s">
        <v>307</v>
      </c>
      <c r="C9" s="585" t="s">
        <v>308</v>
      </c>
      <c r="D9" s="525" t="s">
        <v>293</v>
      </c>
      <c r="E9" s="526">
        <v>13672</v>
      </c>
      <c r="F9" s="408" t="s">
        <v>308</v>
      </c>
      <c r="G9" s="409" t="s">
        <v>293</v>
      </c>
      <c r="H9" s="527">
        <f>12389+241</f>
        <v>12630</v>
      </c>
      <c r="I9" s="527">
        <v>0.01</v>
      </c>
      <c r="J9" s="527">
        <f t="shared" si="0"/>
        <v>126.3</v>
      </c>
      <c r="K9" s="527"/>
      <c r="L9" s="527"/>
      <c r="M9" s="527"/>
      <c r="N9" s="527">
        <v>9550.52</v>
      </c>
      <c r="O9" s="527"/>
      <c r="P9" s="527"/>
      <c r="Q9" s="527"/>
      <c r="R9" s="527"/>
      <c r="S9" s="527"/>
      <c r="T9" s="527"/>
      <c r="U9" s="527">
        <v>188</v>
      </c>
      <c r="V9" s="527">
        <v>1151.5</v>
      </c>
      <c r="W9" s="527">
        <v>1000</v>
      </c>
      <c r="X9" s="527"/>
      <c r="Y9" s="527"/>
      <c r="Z9" s="527"/>
      <c r="AA9" s="720">
        <f t="shared" si="1"/>
        <v>118.90020000000001</v>
      </c>
      <c r="AB9" s="562">
        <f t="shared" si="2"/>
        <v>11890.02</v>
      </c>
      <c r="AC9" s="574">
        <f t="shared" ref="AC9:AC35" si="7">H9-AB9</f>
        <v>739.97999999999956</v>
      </c>
      <c r="AD9" s="413">
        <f>E9-AB9</f>
        <v>1781.9799999999996</v>
      </c>
      <c r="AE9" s="528"/>
      <c r="AF9" s="528">
        <f t="shared" si="3"/>
        <v>0</v>
      </c>
      <c r="AG9" s="551">
        <f t="shared" si="4"/>
        <v>0</v>
      </c>
      <c r="AH9" s="575">
        <f t="shared" si="5"/>
        <v>11890.02</v>
      </c>
      <c r="AI9" s="552"/>
      <c r="AJ9" s="553"/>
      <c r="AK9" s="553"/>
      <c r="AL9" s="553"/>
      <c r="AM9" s="553"/>
      <c r="AN9" s="553"/>
      <c r="AO9" s="553"/>
      <c r="AP9" s="553"/>
      <c r="AQ9" s="553"/>
      <c r="AR9" s="553"/>
      <c r="AS9" s="553"/>
      <c r="AT9" s="553"/>
      <c r="AU9" s="553"/>
      <c r="AV9" s="553"/>
      <c r="AW9" s="553"/>
      <c r="AX9" s="553"/>
      <c r="AY9" s="553"/>
      <c r="AZ9" s="553"/>
      <c r="BA9" s="553"/>
      <c r="BB9" s="553"/>
      <c r="BC9" s="553"/>
      <c r="BD9" s="553"/>
      <c r="BE9" s="553"/>
      <c r="BF9" s="553"/>
      <c r="BG9" s="553"/>
      <c r="BH9" s="553"/>
      <c r="BI9" s="553"/>
    </row>
    <row r="10" spans="1:62" ht="75">
      <c r="A10" s="405">
        <f t="shared" si="6"/>
        <v>6</v>
      </c>
      <c r="B10" s="584" t="s">
        <v>98</v>
      </c>
      <c r="C10" s="585" t="s">
        <v>99</v>
      </c>
      <c r="D10" s="525" t="s">
        <v>289</v>
      </c>
      <c r="E10" s="526">
        <v>26709.599999999999</v>
      </c>
      <c r="F10" s="408" t="s">
        <v>669</v>
      </c>
      <c r="G10" s="409" t="s">
        <v>289</v>
      </c>
      <c r="H10" s="527">
        <f>12411+176</f>
        <v>12587</v>
      </c>
      <c r="I10" s="527">
        <v>0.36</v>
      </c>
      <c r="J10" s="527">
        <f t="shared" si="0"/>
        <v>4531.32</v>
      </c>
      <c r="K10" s="527"/>
      <c r="L10" s="527"/>
      <c r="M10" s="527"/>
      <c r="N10" s="527">
        <v>6674</v>
      </c>
      <c r="O10" s="527"/>
      <c r="P10" s="527">
        <v>706.04</v>
      </c>
      <c r="Q10" s="527">
        <v>1360.8075999999999</v>
      </c>
      <c r="R10" s="527">
        <v>319.68</v>
      </c>
      <c r="S10" s="527">
        <v>120</v>
      </c>
      <c r="T10" s="527">
        <v>532.9</v>
      </c>
      <c r="U10" s="527"/>
      <c r="V10" s="527">
        <v>2750</v>
      </c>
      <c r="W10" s="527"/>
      <c r="X10" s="527"/>
      <c r="Y10" s="527"/>
      <c r="Z10" s="527"/>
      <c r="AA10" s="720">
        <f t="shared" si="1"/>
        <v>4486.8339359999991</v>
      </c>
      <c r="AB10" s="562">
        <f t="shared" si="2"/>
        <v>12463.427599999999</v>
      </c>
      <c r="AC10" s="574">
        <f t="shared" si="7"/>
        <v>123.57240000000093</v>
      </c>
      <c r="AD10" s="413">
        <f>E10-AB10</f>
        <v>14246.172399999999</v>
      </c>
      <c r="AE10" s="528" t="s">
        <v>1075</v>
      </c>
      <c r="AF10" s="528">
        <f t="shared" si="3"/>
        <v>0</v>
      </c>
      <c r="AG10" s="551">
        <f t="shared" si="4"/>
        <v>0</v>
      </c>
      <c r="AH10" s="575">
        <f t="shared" si="5"/>
        <v>12463.427599999999</v>
      </c>
      <c r="AI10" s="552"/>
      <c r="AJ10" s="553"/>
      <c r="AK10" s="553"/>
      <c r="AL10" s="553"/>
      <c r="AM10" s="553"/>
      <c r="AN10" s="553"/>
      <c r="AO10" s="553"/>
      <c r="AP10" s="553"/>
      <c r="AQ10" s="553"/>
      <c r="AR10" s="553"/>
      <c r="AS10" s="553"/>
      <c r="AT10" s="553"/>
      <c r="AU10" s="553"/>
      <c r="AV10" s="553"/>
      <c r="AW10" s="553"/>
      <c r="AX10" s="553"/>
      <c r="AY10" s="553"/>
      <c r="AZ10" s="553"/>
      <c r="BA10" s="553"/>
      <c r="BB10" s="553"/>
      <c r="BC10" s="553"/>
      <c r="BD10" s="553"/>
      <c r="BE10" s="553"/>
      <c r="BF10" s="553"/>
      <c r="BG10" s="553"/>
      <c r="BH10" s="553"/>
      <c r="BI10" s="553"/>
      <c r="BJ10" s="513"/>
    </row>
    <row r="11" spans="1:62" ht="75">
      <c r="A11" s="405">
        <f t="shared" si="6"/>
        <v>7</v>
      </c>
      <c r="B11" s="717" t="s">
        <v>98</v>
      </c>
      <c r="C11" s="585"/>
      <c r="D11" s="525"/>
      <c r="E11" s="526"/>
      <c r="F11" s="416" t="s">
        <v>1124</v>
      </c>
      <c r="G11" s="417" t="s">
        <v>293</v>
      </c>
      <c r="H11" s="535">
        <v>1992.5</v>
      </c>
      <c r="I11" s="527">
        <v>0.36</v>
      </c>
      <c r="J11" s="535">
        <f t="shared" si="0"/>
        <v>717.3</v>
      </c>
      <c r="K11" s="535"/>
      <c r="L11" s="535"/>
      <c r="M11" s="535"/>
      <c r="N11" s="535"/>
      <c r="O11" s="535"/>
      <c r="P11" s="535"/>
      <c r="Q11" s="535"/>
      <c r="R11" s="535">
        <v>1992.5</v>
      </c>
      <c r="S11" s="535"/>
      <c r="T11" s="535"/>
      <c r="U11" s="535"/>
      <c r="V11" s="535"/>
      <c r="W11" s="535"/>
      <c r="X11" s="535"/>
      <c r="Y11" s="535"/>
      <c r="Z11" s="535"/>
      <c r="AA11" s="722">
        <f t="shared" si="1"/>
        <v>717.3</v>
      </c>
      <c r="AB11" s="562">
        <f t="shared" si="2"/>
        <v>1992.5</v>
      </c>
      <c r="AC11" s="576">
        <f t="shared" si="7"/>
        <v>0</v>
      </c>
      <c r="AD11" s="413">
        <f>E11-AB11</f>
        <v>-1992.5</v>
      </c>
      <c r="AE11" s="536" t="s">
        <v>450</v>
      </c>
      <c r="AF11" s="536">
        <f t="shared" si="3"/>
        <v>0</v>
      </c>
      <c r="AG11" s="551">
        <f t="shared" si="4"/>
        <v>0</v>
      </c>
      <c r="AH11" s="575">
        <f t="shared" si="5"/>
        <v>1992.5</v>
      </c>
      <c r="AI11" s="552"/>
      <c r="AJ11" s="553"/>
      <c r="AK11" s="553"/>
      <c r="AL11" s="553"/>
      <c r="AM11" s="553"/>
      <c r="AN11" s="553"/>
      <c r="AO11" s="553"/>
      <c r="AP11" s="553"/>
      <c r="AQ11" s="553"/>
      <c r="AR11" s="553"/>
      <c r="AS11" s="553"/>
      <c r="AT11" s="553"/>
      <c r="AU11" s="553"/>
      <c r="AV11" s="553"/>
      <c r="AW11" s="553"/>
      <c r="AX11" s="553"/>
      <c r="AY11" s="553"/>
      <c r="AZ11" s="553"/>
      <c r="BA11" s="553"/>
      <c r="BB11" s="553"/>
      <c r="BC11" s="553"/>
      <c r="BD11" s="553"/>
      <c r="BE11" s="553"/>
      <c r="BF11" s="553"/>
      <c r="BG11" s="553"/>
      <c r="BH11" s="553"/>
      <c r="BI11" s="553"/>
      <c r="BJ11" s="513"/>
    </row>
    <row r="12" spans="1:62" ht="15">
      <c r="A12" s="405">
        <f t="shared" si="6"/>
        <v>8</v>
      </c>
      <c r="B12" s="584"/>
      <c r="C12" s="585"/>
      <c r="D12" s="525"/>
      <c r="E12" s="526"/>
      <c r="F12" s="406" t="s">
        <v>666</v>
      </c>
      <c r="G12" s="407" t="s">
        <v>289</v>
      </c>
      <c r="H12" s="434">
        <f>3724+1261+176</f>
        <v>5161</v>
      </c>
      <c r="I12" s="434"/>
      <c r="J12" s="434">
        <f t="shared" si="0"/>
        <v>0</v>
      </c>
      <c r="K12" s="535"/>
      <c r="L12" s="535"/>
      <c r="M12" s="535"/>
      <c r="N12" s="535"/>
      <c r="O12" s="535"/>
      <c r="P12" s="535"/>
      <c r="Q12" s="535"/>
      <c r="R12" s="535">
        <v>5000</v>
      </c>
      <c r="S12" s="535"/>
      <c r="T12" s="535">
        <v>161</v>
      </c>
      <c r="U12" s="535"/>
      <c r="V12" s="535"/>
      <c r="W12" s="535"/>
      <c r="X12" s="535"/>
      <c r="Y12" s="535"/>
      <c r="Z12" s="535"/>
      <c r="AA12" s="722">
        <f t="shared" si="1"/>
        <v>0</v>
      </c>
      <c r="AB12" s="562">
        <f t="shared" si="2"/>
        <v>5161</v>
      </c>
      <c r="AC12" s="576">
        <f t="shared" si="7"/>
        <v>0</v>
      </c>
      <c r="AD12" s="413">
        <f>E12-AB12</f>
        <v>-5161</v>
      </c>
      <c r="AE12" s="536"/>
      <c r="AF12" s="536">
        <f t="shared" si="3"/>
        <v>0</v>
      </c>
      <c r="AG12" s="551">
        <f t="shared" si="4"/>
        <v>0</v>
      </c>
      <c r="AH12" s="575">
        <f t="shared" si="5"/>
        <v>5161</v>
      </c>
      <c r="AI12" s="552"/>
      <c r="AJ12" s="553"/>
      <c r="AK12" s="553"/>
      <c r="AL12" s="553"/>
      <c r="AM12" s="553"/>
      <c r="AN12" s="553"/>
      <c r="AO12" s="553"/>
      <c r="AP12" s="553"/>
      <c r="AQ12" s="553"/>
      <c r="AR12" s="553"/>
      <c r="AS12" s="553"/>
      <c r="AT12" s="553"/>
      <c r="AU12" s="553"/>
      <c r="AV12" s="553"/>
      <c r="AW12" s="553"/>
      <c r="AX12" s="553"/>
      <c r="AY12" s="553"/>
      <c r="AZ12" s="553"/>
      <c r="BA12" s="553"/>
      <c r="BB12" s="553"/>
      <c r="BC12" s="553"/>
      <c r="BD12" s="553"/>
      <c r="BE12" s="553"/>
      <c r="BF12" s="553"/>
      <c r="BG12" s="553"/>
      <c r="BH12" s="553"/>
      <c r="BI12" s="553"/>
      <c r="BJ12" s="513"/>
    </row>
    <row r="13" spans="1:62" ht="30">
      <c r="A13" s="405">
        <f t="shared" si="6"/>
        <v>9</v>
      </c>
      <c r="B13" s="584"/>
      <c r="C13" s="585"/>
      <c r="D13" s="525"/>
      <c r="E13" s="526"/>
      <c r="F13" s="406" t="s">
        <v>660</v>
      </c>
      <c r="G13" s="407" t="s">
        <v>289</v>
      </c>
      <c r="H13" s="434">
        <v>1261</v>
      </c>
      <c r="I13" s="434"/>
      <c r="J13" s="434">
        <f t="shared" si="0"/>
        <v>0</v>
      </c>
      <c r="K13" s="537"/>
      <c r="L13" s="535"/>
      <c r="M13" s="535"/>
      <c r="N13" s="535">
        <v>1000</v>
      </c>
      <c r="O13" s="535">
        <v>261</v>
      </c>
      <c r="P13" s="535"/>
      <c r="Q13" s="535"/>
      <c r="R13" s="535"/>
      <c r="S13" s="535"/>
      <c r="T13" s="535"/>
      <c r="U13" s="535"/>
      <c r="V13" s="535"/>
      <c r="W13" s="535"/>
      <c r="X13" s="535"/>
      <c r="Y13" s="535"/>
      <c r="Z13" s="535"/>
      <c r="AA13" s="722">
        <f t="shared" si="1"/>
        <v>0</v>
      </c>
      <c r="AB13" s="562">
        <f t="shared" si="2"/>
        <v>1261</v>
      </c>
      <c r="AC13" s="576">
        <f t="shared" si="7"/>
        <v>0</v>
      </c>
      <c r="AD13" s="413">
        <f>E13-AB13</f>
        <v>-1261</v>
      </c>
      <c r="AE13" s="536" t="s">
        <v>659</v>
      </c>
      <c r="AF13" s="536">
        <f t="shared" si="3"/>
        <v>0</v>
      </c>
      <c r="AG13" s="540">
        <f t="shared" si="4"/>
        <v>0</v>
      </c>
      <c r="AH13" s="575">
        <f t="shared" si="5"/>
        <v>1261</v>
      </c>
      <c r="AI13" s="552"/>
      <c r="AJ13" s="553"/>
      <c r="AK13" s="553"/>
      <c r="AL13" s="553"/>
      <c r="AM13" s="553"/>
      <c r="AN13" s="553"/>
      <c r="AO13" s="553"/>
      <c r="AP13" s="553"/>
      <c r="AQ13" s="553"/>
      <c r="AR13" s="553"/>
      <c r="AS13" s="553"/>
      <c r="AT13" s="553"/>
      <c r="AU13" s="553"/>
      <c r="AV13" s="553"/>
      <c r="AW13" s="553"/>
      <c r="AX13" s="553"/>
      <c r="AY13" s="553"/>
      <c r="AZ13" s="553"/>
      <c r="BA13" s="553"/>
      <c r="BB13" s="553"/>
      <c r="BC13" s="553"/>
      <c r="BD13" s="553"/>
      <c r="BE13" s="553"/>
      <c r="BF13" s="553"/>
      <c r="BG13" s="553"/>
      <c r="BH13" s="553"/>
      <c r="BI13" s="553"/>
      <c r="BJ13" s="513"/>
    </row>
    <row r="14" spans="1:62" ht="75">
      <c r="A14" s="405">
        <f t="shared" si="6"/>
        <v>10</v>
      </c>
      <c r="B14" s="584"/>
      <c r="C14" s="585"/>
      <c r="D14" s="525"/>
      <c r="E14" s="526"/>
      <c r="F14" s="408" t="s">
        <v>667</v>
      </c>
      <c r="G14" s="409" t="s">
        <v>289</v>
      </c>
      <c r="H14" s="527">
        <v>1261</v>
      </c>
      <c r="I14" s="527">
        <v>0.36</v>
      </c>
      <c r="J14" s="527">
        <f t="shared" si="0"/>
        <v>453.96</v>
      </c>
      <c r="K14" s="527"/>
      <c r="L14" s="527"/>
      <c r="M14" s="527"/>
      <c r="N14" s="527"/>
      <c r="O14" s="527">
        <v>1261</v>
      </c>
      <c r="P14" s="527"/>
      <c r="Q14" s="527"/>
      <c r="R14" s="527"/>
      <c r="S14" s="527"/>
      <c r="T14" s="527"/>
      <c r="U14" s="527"/>
      <c r="V14" s="527"/>
      <c r="W14" s="527"/>
      <c r="X14" s="527"/>
      <c r="Y14" s="527"/>
      <c r="Z14" s="527"/>
      <c r="AA14" s="720">
        <f t="shared" si="1"/>
        <v>453.96</v>
      </c>
      <c r="AB14" s="562">
        <f t="shared" si="2"/>
        <v>1261</v>
      </c>
      <c r="AC14" s="574">
        <f t="shared" si="7"/>
        <v>0</v>
      </c>
      <c r="AD14" s="413">
        <f>E14-AB14</f>
        <v>-1261</v>
      </c>
      <c r="AE14" s="536" t="s">
        <v>661</v>
      </c>
      <c r="AF14" s="536">
        <f t="shared" si="3"/>
        <v>0</v>
      </c>
      <c r="AG14" s="551">
        <f t="shared" si="4"/>
        <v>0</v>
      </c>
      <c r="AH14" s="575">
        <f t="shared" si="5"/>
        <v>1261</v>
      </c>
      <c r="AI14" s="552"/>
      <c r="AJ14" s="553"/>
      <c r="AK14" s="553"/>
      <c r="AL14" s="553"/>
      <c r="AM14" s="553"/>
      <c r="AN14" s="553"/>
      <c r="AO14" s="553"/>
      <c r="AP14" s="553"/>
      <c r="AQ14" s="553"/>
      <c r="AR14" s="553"/>
      <c r="AS14" s="553"/>
      <c r="AT14" s="553"/>
      <c r="AU14" s="553"/>
      <c r="AV14" s="553"/>
      <c r="AW14" s="553"/>
      <c r="AX14" s="553"/>
      <c r="AY14" s="553"/>
      <c r="AZ14" s="553"/>
      <c r="BA14" s="553"/>
      <c r="BB14" s="553"/>
      <c r="BC14" s="553"/>
      <c r="BD14" s="553"/>
      <c r="BE14" s="553"/>
      <c r="BF14" s="553"/>
      <c r="BG14" s="553"/>
      <c r="BH14" s="553"/>
      <c r="BI14" s="553"/>
      <c r="BJ14" s="513"/>
    </row>
    <row r="15" spans="1:62" ht="15">
      <c r="A15" s="405">
        <f t="shared" si="6"/>
        <v>11</v>
      </c>
      <c r="B15" s="584"/>
      <c r="C15" s="585"/>
      <c r="D15" s="525"/>
      <c r="E15" s="526"/>
      <c r="F15" s="406" t="s">
        <v>668</v>
      </c>
      <c r="G15" s="407" t="s">
        <v>289</v>
      </c>
      <c r="H15" s="434">
        <v>1261</v>
      </c>
      <c r="I15" s="434"/>
      <c r="J15" s="434">
        <f t="shared" si="0"/>
        <v>0</v>
      </c>
      <c r="K15" s="535"/>
      <c r="L15" s="535"/>
      <c r="M15" s="535">
        <v>2018</v>
      </c>
      <c r="N15" s="535">
        <v>1000</v>
      </c>
      <c r="O15" s="535">
        <v>261</v>
      </c>
      <c r="P15" s="535"/>
      <c r="Q15" s="535"/>
      <c r="R15" s="535"/>
      <c r="S15" s="535"/>
      <c r="T15" s="535"/>
      <c r="U15" s="535"/>
      <c r="V15" s="535"/>
      <c r="W15" s="535"/>
      <c r="X15" s="535"/>
      <c r="Y15" s="535"/>
      <c r="Z15" s="535"/>
      <c r="AA15" s="722">
        <f t="shared" si="1"/>
        <v>0</v>
      </c>
      <c r="AB15" s="562">
        <f t="shared" si="2"/>
        <v>1261</v>
      </c>
      <c r="AC15" s="576">
        <f t="shared" si="7"/>
        <v>0</v>
      </c>
      <c r="AD15" s="413">
        <f>E15-AB15</f>
        <v>-1261</v>
      </c>
      <c r="AE15" s="536"/>
      <c r="AF15" s="536">
        <f t="shared" si="3"/>
        <v>0</v>
      </c>
      <c r="AG15" s="551">
        <f t="shared" si="4"/>
        <v>0</v>
      </c>
      <c r="AH15" s="575">
        <f t="shared" si="5"/>
        <v>1261</v>
      </c>
      <c r="AI15" s="552"/>
      <c r="AJ15" s="553"/>
      <c r="AK15" s="553"/>
      <c r="AL15" s="553"/>
      <c r="AM15" s="553"/>
      <c r="AN15" s="553"/>
      <c r="AO15" s="553"/>
      <c r="AP15" s="553"/>
      <c r="AQ15" s="553"/>
      <c r="AR15" s="553"/>
      <c r="AS15" s="553"/>
      <c r="AT15" s="553"/>
      <c r="AU15" s="553"/>
      <c r="AV15" s="553"/>
      <c r="AW15" s="553"/>
      <c r="AX15" s="553"/>
      <c r="AY15" s="553"/>
      <c r="AZ15" s="553"/>
      <c r="BA15" s="553"/>
      <c r="BB15" s="553"/>
      <c r="BC15" s="553"/>
      <c r="BD15" s="553"/>
      <c r="BE15" s="553"/>
      <c r="BF15" s="553"/>
      <c r="BG15" s="553"/>
      <c r="BH15" s="553"/>
      <c r="BI15" s="553"/>
      <c r="BJ15" s="513"/>
    </row>
    <row r="16" spans="1:62" ht="30">
      <c r="A16" s="405">
        <f t="shared" si="6"/>
        <v>12</v>
      </c>
      <c r="B16" s="584"/>
      <c r="C16" s="585"/>
      <c r="D16" s="525"/>
      <c r="E16" s="526"/>
      <c r="F16" s="406" t="s">
        <v>658</v>
      </c>
      <c r="G16" s="407" t="s">
        <v>289</v>
      </c>
      <c r="H16" s="434">
        <v>1261</v>
      </c>
      <c r="I16" s="434"/>
      <c r="J16" s="434">
        <f t="shared" si="0"/>
        <v>0</v>
      </c>
      <c r="K16" s="537" t="s">
        <v>505</v>
      </c>
      <c r="L16" s="535" t="s">
        <v>289</v>
      </c>
      <c r="M16" s="535">
        <v>2018</v>
      </c>
      <c r="N16" s="535">
        <v>1000</v>
      </c>
      <c r="O16" s="535">
        <v>261</v>
      </c>
      <c r="P16" s="535"/>
      <c r="Q16" s="535"/>
      <c r="R16" s="535"/>
      <c r="S16" s="535"/>
      <c r="T16" s="535"/>
      <c r="U16" s="535"/>
      <c r="V16" s="535">
        <v>146</v>
      </c>
      <c r="W16" s="535"/>
      <c r="X16" s="535"/>
      <c r="Y16" s="535"/>
      <c r="Z16" s="535"/>
      <c r="AA16" s="722">
        <f t="shared" si="1"/>
        <v>0</v>
      </c>
      <c r="AB16" s="562">
        <f t="shared" si="2"/>
        <v>1407</v>
      </c>
      <c r="AC16" s="576">
        <f t="shared" si="7"/>
        <v>-146</v>
      </c>
      <c r="AD16" s="413">
        <f>E16-AB16</f>
        <v>-1407</v>
      </c>
      <c r="AE16" s="536"/>
      <c r="AF16" s="536">
        <f t="shared" si="3"/>
        <v>0</v>
      </c>
      <c r="AG16" s="540">
        <f t="shared" si="4"/>
        <v>0</v>
      </c>
      <c r="AH16" s="575">
        <f t="shared" si="5"/>
        <v>1407</v>
      </c>
      <c r="AI16" s="552"/>
      <c r="AJ16" s="553"/>
      <c r="AK16" s="553"/>
      <c r="AL16" s="553"/>
      <c r="AM16" s="553"/>
      <c r="AN16" s="553"/>
      <c r="AO16" s="553"/>
      <c r="AP16" s="553"/>
      <c r="AQ16" s="553"/>
      <c r="AR16" s="553"/>
      <c r="AS16" s="553"/>
      <c r="AT16" s="553"/>
      <c r="AU16" s="553"/>
      <c r="AV16" s="553"/>
      <c r="AW16" s="553"/>
      <c r="AX16" s="553"/>
      <c r="AY16" s="553"/>
      <c r="AZ16" s="553"/>
      <c r="BA16" s="553"/>
      <c r="BB16" s="553"/>
      <c r="BC16" s="553"/>
      <c r="BD16" s="553"/>
      <c r="BE16" s="553"/>
      <c r="BF16" s="553"/>
      <c r="BG16" s="553"/>
      <c r="BH16" s="553"/>
      <c r="BI16" s="553"/>
      <c r="BJ16" s="513"/>
    </row>
    <row r="17" spans="1:62" ht="30">
      <c r="A17" s="405">
        <f t="shared" si="6"/>
        <v>13</v>
      </c>
      <c r="B17" s="584" t="s">
        <v>309</v>
      </c>
      <c r="C17" s="585" t="s">
        <v>1006</v>
      </c>
      <c r="D17" s="525" t="s">
        <v>289</v>
      </c>
      <c r="E17" s="526">
        <v>2</v>
      </c>
      <c r="F17" s="408" t="s">
        <v>1001</v>
      </c>
      <c r="G17" s="409" t="s">
        <v>289</v>
      </c>
      <c r="H17" s="527">
        <v>45</v>
      </c>
      <c r="I17" s="527">
        <v>3.1749999999999998</v>
      </c>
      <c r="J17" s="527">
        <f t="shared" si="0"/>
        <v>142.875</v>
      </c>
      <c r="K17" s="527"/>
      <c r="L17" s="527"/>
      <c r="M17" s="527"/>
      <c r="N17" s="527"/>
      <c r="O17" s="527"/>
      <c r="P17" s="527"/>
      <c r="Q17" s="527"/>
      <c r="R17" s="527"/>
      <c r="S17" s="527"/>
      <c r="T17" s="527"/>
      <c r="U17" s="527"/>
      <c r="V17" s="527">
        <v>45</v>
      </c>
      <c r="W17" s="527"/>
      <c r="X17" s="527"/>
      <c r="Y17" s="527"/>
      <c r="Z17" s="527"/>
      <c r="AA17" s="720">
        <f t="shared" si="1"/>
        <v>142.875</v>
      </c>
      <c r="AB17" s="562">
        <f t="shared" si="2"/>
        <v>45</v>
      </c>
      <c r="AC17" s="574">
        <f t="shared" si="7"/>
        <v>0</v>
      </c>
      <c r="AD17" s="413">
        <f>E17-AB17</f>
        <v>-43</v>
      </c>
      <c r="AE17" s="528"/>
      <c r="AF17" s="528">
        <f t="shared" si="3"/>
        <v>0</v>
      </c>
      <c r="AG17" s="540">
        <f t="shared" si="4"/>
        <v>0</v>
      </c>
      <c r="AH17" s="575">
        <f t="shared" si="5"/>
        <v>45</v>
      </c>
      <c r="AI17" s="552"/>
      <c r="AJ17" s="553"/>
      <c r="AK17" s="553"/>
      <c r="AL17" s="553"/>
      <c r="AM17" s="553"/>
      <c r="AN17" s="553"/>
      <c r="AO17" s="553"/>
      <c r="AP17" s="553"/>
      <c r="AQ17" s="553"/>
      <c r="AR17" s="553"/>
      <c r="AS17" s="553"/>
      <c r="AT17" s="553"/>
      <c r="AU17" s="553"/>
      <c r="AV17" s="553"/>
      <c r="AW17" s="553"/>
      <c r="AX17" s="553"/>
      <c r="AY17" s="553"/>
      <c r="AZ17" s="553"/>
      <c r="BA17" s="553"/>
      <c r="BB17" s="553"/>
      <c r="BC17" s="553"/>
      <c r="BD17" s="553"/>
      <c r="BE17" s="553"/>
      <c r="BF17" s="553"/>
      <c r="BG17" s="553"/>
      <c r="BH17" s="553"/>
      <c r="BI17" s="553"/>
      <c r="BJ17" s="513"/>
    </row>
    <row r="18" spans="1:62" ht="30">
      <c r="A18" s="405">
        <f t="shared" si="6"/>
        <v>14</v>
      </c>
      <c r="B18" s="584" t="s">
        <v>16</v>
      </c>
      <c r="C18" s="585" t="s">
        <v>17</v>
      </c>
      <c r="D18" s="525" t="s">
        <v>292</v>
      </c>
      <c r="E18" s="526">
        <v>10.76</v>
      </c>
      <c r="F18" s="408" t="s">
        <v>657</v>
      </c>
      <c r="G18" s="409" t="s">
        <v>651</v>
      </c>
      <c r="H18" s="527">
        <f>15202.3+2206.8</f>
        <v>17409.099999999999</v>
      </c>
      <c r="I18" s="527">
        <v>0.03</v>
      </c>
      <c r="J18" s="527">
        <f t="shared" si="0"/>
        <v>522.27299999999991</v>
      </c>
      <c r="K18" s="527"/>
      <c r="L18" s="527"/>
      <c r="M18" s="527"/>
      <c r="N18" s="527">
        <v>800</v>
      </c>
      <c r="O18" s="527">
        <v>1200</v>
      </c>
      <c r="P18" s="527">
        <v>1000</v>
      </c>
      <c r="Q18" s="527">
        <v>750</v>
      </c>
      <c r="R18" s="527">
        <v>1500</v>
      </c>
      <c r="S18" s="527">
        <v>1100</v>
      </c>
      <c r="T18" s="527">
        <v>1250</v>
      </c>
      <c r="U18" s="527">
        <v>1300</v>
      </c>
      <c r="V18" s="527"/>
      <c r="W18" s="527">
        <v>1500</v>
      </c>
      <c r="X18" s="527"/>
      <c r="Y18" s="527"/>
      <c r="Z18" s="527"/>
      <c r="AA18" s="720">
        <f t="shared" si="1"/>
        <v>312</v>
      </c>
      <c r="AB18" s="562">
        <f t="shared" si="2"/>
        <v>10400</v>
      </c>
      <c r="AC18" s="574">
        <f t="shared" si="7"/>
        <v>7009.0999999999985</v>
      </c>
      <c r="AD18" s="413">
        <f>E18-AB18</f>
        <v>-10389.24</v>
      </c>
      <c r="AE18" s="528"/>
      <c r="AF18" s="528">
        <f t="shared" si="3"/>
        <v>0</v>
      </c>
      <c r="AG18" s="551">
        <f t="shared" si="4"/>
        <v>0</v>
      </c>
      <c r="AH18" s="575">
        <f t="shared" si="5"/>
        <v>10400</v>
      </c>
      <c r="AI18" s="552"/>
      <c r="AJ18" s="553"/>
      <c r="AK18" s="553"/>
      <c r="AL18" s="553"/>
      <c r="AM18" s="553"/>
      <c r="AN18" s="553"/>
      <c r="AO18" s="553"/>
      <c r="AP18" s="553"/>
      <c r="AQ18" s="553"/>
      <c r="AR18" s="553"/>
      <c r="AS18" s="553"/>
      <c r="AT18" s="553"/>
      <c r="AU18" s="553"/>
      <c r="AV18" s="553"/>
      <c r="AW18" s="553"/>
      <c r="AX18" s="553"/>
      <c r="AY18" s="553"/>
      <c r="AZ18" s="553"/>
      <c r="BA18" s="553"/>
      <c r="BB18" s="553"/>
      <c r="BC18" s="553"/>
      <c r="BD18" s="553"/>
      <c r="BE18" s="553"/>
      <c r="BF18" s="553"/>
      <c r="BG18" s="553"/>
      <c r="BH18" s="553"/>
      <c r="BI18" s="553"/>
      <c r="BJ18" s="513"/>
    </row>
    <row r="19" spans="1:62" ht="30">
      <c r="A19" s="405">
        <f t="shared" si="6"/>
        <v>15</v>
      </c>
      <c r="B19" s="584" t="s">
        <v>18</v>
      </c>
      <c r="C19" s="585" t="s">
        <v>19</v>
      </c>
      <c r="D19" s="525" t="s">
        <v>289</v>
      </c>
      <c r="E19" s="526">
        <v>6063</v>
      </c>
      <c r="F19" s="408" t="s">
        <v>19</v>
      </c>
      <c r="G19" s="409" t="s">
        <v>289</v>
      </c>
      <c r="H19" s="527">
        <f>4360+229+448+100+104+244+30</f>
        <v>5515</v>
      </c>
      <c r="I19" s="527">
        <v>0.17</v>
      </c>
      <c r="J19" s="527">
        <f t="shared" si="0"/>
        <v>937.55000000000007</v>
      </c>
      <c r="K19" s="537" t="s">
        <v>505</v>
      </c>
      <c r="L19" s="535" t="s">
        <v>289</v>
      </c>
      <c r="M19" s="535">
        <v>5515</v>
      </c>
      <c r="N19" s="527"/>
      <c r="O19" s="527">
        <v>1261</v>
      </c>
      <c r="P19" s="527"/>
      <c r="Q19" s="527">
        <v>723.14</v>
      </c>
      <c r="R19" s="527"/>
      <c r="S19" s="527">
        <v>3580</v>
      </c>
      <c r="T19" s="527">
        <v>262.8</v>
      </c>
      <c r="U19" s="527"/>
      <c r="V19" s="527">
        <v>255.4</v>
      </c>
      <c r="W19" s="527"/>
      <c r="X19" s="527"/>
      <c r="Y19" s="527"/>
      <c r="Z19" s="527"/>
      <c r="AA19" s="720">
        <f t="shared" si="1"/>
        <v>1033.9977999999999</v>
      </c>
      <c r="AB19" s="562">
        <f t="shared" si="2"/>
        <v>6082.3399999999992</v>
      </c>
      <c r="AC19" s="574">
        <f t="shared" si="7"/>
        <v>-567.33999999999924</v>
      </c>
      <c r="AD19" s="413">
        <f>E19-AB19</f>
        <v>-19.339999999999236</v>
      </c>
      <c r="AE19" s="528" t="s">
        <v>1075</v>
      </c>
      <c r="AF19" s="528">
        <f t="shared" si="3"/>
        <v>0</v>
      </c>
      <c r="AG19" s="551">
        <f t="shared" si="4"/>
        <v>0</v>
      </c>
      <c r="AH19" s="575">
        <f t="shared" si="5"/>
        <v>6082.3399999999992</v>
      </c>
      <c r="AI19" s="552"/>
      <c r="AJ19" s="553"/>
      <c r="AK19" s="553"/>
      <c r="AL19" s="553"/>
      <c r="AM19" s="553"/>
      <c r="AN19" s="553"/>
      <c r="AO19" s="553"/>
      <c r="AP19" s="553"/>
      <c r="AQ19" s="553"/>
      <c r="AR19" s="553"/>
      <c r="AS19" s="553"/>
      <c r="AT19" s="553"/>
      <c r="AU19" s="553"/>
      <c r="AV19" s="553"/>
      <c r="AW19" s="553"/>
      <c r="AX19" s="553"/>
      <c r="AY19" s="553"/>
      <c r="AZ19" s="553"/>
      <c r="BA19" s="553"/>
      <c r="BB19" s="553"/>
      <c r="BC19" s="553"/>
      <c r="BD19" s="553"/>
      <c r="BE19" s="553"/>
      <c r="BF19" s="553"/>
      <c r="BG19" s="553"/>
      <c r="BH19" s="553"/>
      <c r="BI19" s="553"/>
      <c r="BJ19" s="513"/>
    </row>
    <row r="20" spans="1:62" ht="30">
      <c r="A20" s="405">
        <f t="shared" si="6"/>
        <v>16</v>
      </c>
      <c r="B20" s="584" t="s">
        <v>310</v>
      </c>
      <c r="C20" s="585" t="s">
        <v>311</v>
      </c>
      <c r="D20" s="525" t="s">
        <v>289</v>
      </c>
      <c r="E20" s="526">
        <v>36.799999999999997</v>
      </c>
      <c r="F20" s="408" t="s">
        <v>311</v>
      </c>
      <c r="G20" s="409" t="s">
        <v>289</v>
      </c>
      <c r="H20" s="527">
        <v>36.799999999999997</v>
      </c>
      <c r="I20" s="527">
        <v>1.84</v>
      </c>
      <c r="J20" s="527">
        <f t="shared" si="0"/>
        <v>67.712000000000003</v>
      </c>
      <c r="K20" s="527"/>
      <c r="L20" s="527"/>
      <c r="M20" s="527"/>
      <c r="N20" s="527"/>
      <c r="O20" s="527"/>
      <c r="P20" s="527"/>
      <c r="Q20" s="527"/>
      <c r="R20" s="527"/>
      <c r="S20" s="527"/>
      <c r="T20" s="527"/>
      <c r="U20" s="527"/>
      <c r="V20" s="527"/>
      <c r="W20" s="527"/>
      <c r="X20" s="527"/>
      <c r="Y20" s="527"/>
      <c r="Z20" s="527"/>
      <c r="AA20" s="720">
        <f t="shared" si="1"/>
        <v>0</v>
      </c>
      <c r="AB20" s="562">
        <f t="shared" si="2"/>
        <v>0</v>
      </c>
      <c r="AC20" s="574">
        <f t="shared" si="7"/>
        <v>36.799999999999997</v>
      </c>
      <c r="AD20" s="413">
        <f>E20-AB20</f>
        <v>36.799999999999997</v>
      </c>
      <c r="AE20" s="528" t="s">
        <v>1075</v>
      </c>
      <c r="AF20" s="528">
        <f t="shared" si="3"/>
        <v>0</v>
      </c>
      <c r="AG20" s="551">
        <f t="shared" si="4"/>
        <v>0</v>
      </c>
      <c r="AH20" s="575">
        <f t="shared" si="5"/>
        <v>0</v>
      </c>
      <c r="AI20" s="552"/>
      <c r="AJ20" s="553"/>
      <c r="AK20" s="553"/>
      <c r="AL20" s="553"/>
      <c r="AM20" s="553"/>
      <c r="AN20" s="553"/>
      <c r="AO20" s="553"/>
      <c r="AP20" s="553"/>
      <c r="AQ20" s="553"/>
      <c r="AR20" s="553"/>
      <c r="AS20" s="553"/>
      <c r="AT20" s="553"/>
      <c r="AU20" s="553"/>
      <c r="AV20" s="553"/>
      <c r="AW20" s="553"/>
      <c r="AX20" s="553"/>
      <c r="AY20" s="553"/>
      <c r="AZ20" s="553"/>
      <c r="BA20" s="553"/>
      <c r="BB20" s="553"/>
      <c r="BC20" s="553"/>
      <c r="BD20" s="553"/>
      <c r="BE20" s="553"/>
      <c r="BF20" s="553"/>
      <c r="BG20" s="553"/>
      <c r="BH20" s="553"/>
      <c r="BI20" s="553"/>
      <c r="BJ20" s="513"/>
    </row>
    <row r="21" spans="1:62" ht="15">
      <c r="A21" s="405">
        <f t="shared" si="6"/>
        <v>17</v>
      </c>
      <c r="B21" s="584" t="s">
        <v>312</v>
      </c>
      <c r="C21" s="585" t="s">
        <v>313</v>
      </c>
      <c r="D21" s="525" t="s">
        <v>289</v>
      </c>
      <c r="E21" s="526">
        <v>1</v>
      </c>
      <c r="F21" s="408" t="s">
        <v>313</v>
      </c>
      <c r="G21" s="409" t="s">
        <v>289</v>
      </c>
      <c r="H21" s="527">
        <v>1</v>
      </c>
      <c r="I21" s="527">
        <v>4.7619999999999996</v>
      </c>
      <c r="J21" s="527">
        <f t="shared" si="0"/>
        <v>4.7619999999999996</v>
      </c>
      <c r="K21" s="527"/>
      <c r="L21" s="527"/>
      <c r="M21" s="527"/>
      <c r="N21" s="527"/>
      <c r="O21" s="527"/>
      <c r="P21" s="527"/>
      <c r="Q21" s="527"/>
      <c r="R21" s="527"/>
      <c r="S21" s="527"/>
      <c r="T21" s="527"/>
      <c r="U21" s="527"/>
      <c r="V21" s="527"/>
      <c r="W21" s="527"/>
      <c r="X21" s="527"/>
      <c r="Y21" s="527"/>
      <c r="Z21" s="527"/>
      <c r="AA21" s="720">
        <f t="shared" si="1"/>
        <v>0</v>
      </c>
      <c r="AB21" s="562">
        <f t="shared" si="2"/>
        <v>0</v>
      </c>
      <c r="AC21" s="574">
        <f t="shared" si="7"/>
        <v>1</v>
      </c>
      <c r="AD21" s="413">
        <f>E21-AB21</f>
        <v>1</v>
      </c>
      <c r="AE21" s="528"/>
      <c r="AF21" s="528">
        <f t="shared" si="3"/>
        <v>0</v>
      </c>
      <c r="AG21" s="551">
        <f t="shared" si="4"/>
        <v>0</v>
      </c>
      <c r="AH21" s="575">
        <f t="shared" si="5"/>
        <v>0</v>
      </c>
      <c r="AI21" s="552"/>
      <c r="AJ21" s="553"/>
      <c r="AK21" s="553"/>
      <c r="AL21" s="553"/>
      <c r="AM21" s="553"/>
      <c r="AN21" s="553"/>
      <c r="AO21" s="553"/>
      <c r="AP21" s="553"/>
      <c r="AQ21" s="553"/>
      <c r="AR21" s="553"/>
      <c r="AS21" s="553"/>
      <c r="AT21" s="553"/>
      <c r="AU21" s="553"/>
      <c r="AV21" s="553"/>
      <c r="AW21" s="553"/>
      <c r="AX21" s="553"/>
      <c r="AY21" s="553"/>
      <c r="AZ21" s="553"/>
      <c r="BA21" s="553"/>
      <c r="BB21" s="553"/>
      <c r="BC21" s="553"/>
      <c r="BD21" s="553"/>
      <c r="BE21" s="553"/>
      <c r="BF21" s="553"/>
      <c r="BG21" s="553"/>
      <c r="BH21" s="553"/>
      <c r="BI21" s="553"/>
      <c r="BJ21" s="513"/>
    </row>
    <row r="22" spans="1:62" ht="15">
      <c r="A22" s="405">
        <f t="shared" si="6"/>
        <v>18</v>
      </c>
      <c r="B22" s="584" t="s">
        <v>314</v>
      </c>
      <c r="C22" s="585" t="s">
        <v>315</v>
      </c>
      <c r="D22" s="525" t="s">
        <v>293</v>
      </c>
      <c r="E22" s="526">
        <v>1895</v>
      </c>
      <c r="F22" s="408" t="s">
        <v>315</v>
      </c>
      <c r="G22" s="409" t="s">
        <v>293</v>
      </c>
      <c r="H22" s="527">
        <v>1895</v>
      </c>
      <c r="I22" s="527">
        <v>0.1</v>
      </c>
      <c r="J22" s="527">
        <f t="shared" si="0"/>
        <v>189.5</v>
      </c>
      <c r="K22" s="527"/>
      <c r="L22" s="527"/>
      <c r="M22" s="527"/>
      <c r="N22" s="527"/>
      <c r="O22" s="527"/>
      <c r="P22" s="527"/>
      <c r="Q22" s="527"/>
      <c r="R22" s="527"/>
      <c r="S22" s="527"/>
      <c r="T22" s="527"/>
      <c r="U22" s="527"/>
      <c r="V22" s="527"/>
      <c r="W22" s="527"/>
      <c r="X22" s="527"/>
      <c r="Y22" s="527"/>
      <c r="Z22" s="527"/>
      <c r="AA22" s="720">
        <f t="shared" si="1"/>
        <v>0</v>
      </c>
      <c r="AB22" s="562">
        <f t="shared" si="2"/>
        <v>0</v>
      </c>
      <c r="AC22" s="574">
        <f t="shared" si="7"/>
        <v>1895</v>
      </c>
      <c r="AD22" s="413">
        <f>E22-AB22</f>
        <v>1895</v>
      </c>
      <c r="AE22" s="528"/>
      <c r="AF22" s="528">
        <f t="shared" si="3"/>
        <v>0</v>
      </c>
      <c r="AG22" s="551">
        <f t="shared" si="4"/>
        <v>0</v>
      </c>
      <c r="AH22" s="575">
        <f t="shared" si="5"/>
        <v>0</v>
      </c>
      <c r="AI22" s="552"/>
      <c r="AJ22" s="553"/>
      <c r="AK22" s="553"/>
      <c r="AL22" s="553"/>
      <c r="AM22" s="553"/>
      <c r="AN22" s="553"/>
      <c r="AO22" s="553"/>
      <c r="AP22" s="553"/>
      <c r="AQ22" s="553"/>
      <c r="AR22" s="553"/>
      <c r="AS22" s="553"/>
      <c r="AT22" s="553"/>
      <c r="AU22" s="553"/>
      <c r="AV22" s="553"/>
      <c r="AW22" s="553"/>
      <c r="AX22" s="553"/>
      <c r="AY22" s="553"/>
      <c r="AZ22" s="553"/>
      <c r="BA22" s="553"/>
      <c r="BB22" s="553"/>
      <c r="BC22" s="553"/>
      <c r="BD22" s="553"/>
      <c r="BE22" s="553"/>
      <c r="BF22" s="553"/>
      <c r="BG22" s="553"/>
      <c r="BH22" s="553"/>
      <c r="BI22" s="553"/>
      <c r="BJ22" s="513"/>
    </row>
    <row r="23" spans="1:62" ht="30">
      <c r="A23" s="405">
        <f t="shared" si="6"/>
        <v>19</v>
      </c>
      <c r="B23" s="584" t="s">
        <v>33</v>
      </c>
      <c r="C23" s="585" t="s">
        <v>34</v>
      </c>
      <c r="D23" s="525" t="s">
        <v>289</v>
      </c>
      <c r="E23" s="526">
        <v>3156.11</v>
      </c>
      <c r="F23" s="408" t="s">
        <v>34</v>
      </c>
      <c r="G23" s="409" t="s">
        <v>289</v>
      </c>
      <c r="H23" s="527">
        <f>(12630*0.2+317*0.28+96*0.23+324*0.15+274*0.2+99*0.15)</f>
        <v>2755.09</v>
      </c>
      <c r="I23" s="527">
        <v>0.27</v>
      </c>
      <c r="J23" s="527">
        <f t="shared" si="0"/>
        <v>743.87430000000006</v>
      </c>
      <c r="K23" s="537" t="s">
        <v>655</v>
      </c>
      <c r="L23" s="535" t="s">
        <v>651</v>
      </c>
      <c r="M23" s="535">
        <v>3471.4134000000004</v>
      </c>
      <c r="N23" s="527"/>
      <c r="O23" s="527"/>
      <c r="P23" s="527"/>
      <c r="Q23" s="527"/>
      <c r="R23" s="527">
        <v>1544</v>
      </c>
      <c r="S23" s="527">
        <v>95</v>
      </c>
      <c r="T23" s="527">
        <v>1055</v>
      </c>
      <c r="U23" s="527">
        <v>146</v>
      </c>
      <c r="V23" s="527">
        <v>56</v>
      </c>
      <c r="W23" s="527"/>
      <c r="X23" s="527"/>
      <c r="Y23" s="527"/>
      <c r="Z23" s="527"/>
      <c r="AA23" s="720">
        <f t="shared" si="1"/>
        <v>781.92000000000007</v>
      </c>
      <c r="AB23" s="562">
        <f t="shared" si="2"/>
        <v>2896</v>
      </c>
      <c r="AC23" s="574">
        <f t="shared" si="7"/>
        <v>-140.90999999999985</v>
      </c>
      <c r="AD23" s="413">
        <f>E23-AB23</f>
        <v>260.11000000000013</v>
      </c>
      <c r="AE23" s="528"/>
      <c r="AF23" s="528">
        <f t="shared" si="3"/>
        <v>0</v>
      </c>
      <c r="AG23" s="551">
        <f t="shared" si="4"/>
        <v>0</v>
      </c>
      <c r="AH23" s="575">
        <f t="shared" si="5"/>
        <v>2896</v>
      </c>
      <c r="AI23" s="552"/>
      <c r="AJ23" s="553"/>
      <c r="AK23" s="553"/>
      <c r="AL23" s="553"/>
      <c r="AM23" s="553"/>
      <c r="AN23" s="553"/>
      <c r="AO23" s="553"/>
      <c r="AP23" s="553"/>
      <c r="AQ23" s="553"/>
      <c r="AR23" s="553"/>
      <c r="AS23" s="553"/>
      <c r="AT23" s="553"/>
      <c r="AU23" s="553"/>
      <c r="AV23" s="553"/>
      <c r="AW23" s="553"/>
      <c r="AX23" s="553"/>
      <c r="AY23" s="553"/>
      <c r="AZ23" s="553"/>
      <c r="BA23" s="553"/>
      <c r="BB23" s="553"/>
      <c r="BC23" s="553"/>
      <c r="BD23" s="553"/>
      <c r="BE23" s="553"/>
      <c r="BF23" s="553"/>
      <c r="BG23" s="553"/>
      <c r="BH23" s="553"/>
      <c r="BI23" s="553"/>
      <c r="BJ23" s="513"/>
    </row>
    <row r="24" spans="1:62" ht="45">
      <c r="A24" s="405">
        <f t="shared" si="6"/>
        <v>20</v>
      </c>
      <c r="B24" s="584" t="s">
        <v>24</v>
      </c>
      <c r="C24" s="585" t="s">
        <v>25</v>
      </c>
      <c r="D24" s="525" t="s">
        <v>289</v>
      </c>
      <c r="E24" s="526">
        <v>1471.8</v>
      </c>
      <c r="F24" s="408" t="s">
        <v>25</v>
      </c>
      <c r="G24" s="409" t="s">
        <v>289</v>
      </c>
      <c r="H24" s="527">
        <f>(12630+572+1119+274+259+74+1477)*0.1</f>
        <v>1640.5</v>
      </c>
      <c r="I24" s="527">
        <v>0.27</v>
      </c>
      <c r="J24" s="527">
        <f t="shared" si="0"/>
        <v>442.935</v>
      </c>
      <c r="K24" s="537" t="s">
        <v>474</v>
      </c>
      <c r="L24" s="535" t="s">
        <v>651</v>
      </c>
      <c r="M24" s="535">
        <v>2067.0300000000002</v>
      </c>
      <c r="N24" s="527"/>
      <c r="O24" s="527"/>
      <c r="P24" s="527"/>
      <c r="Q24" s="527"/>
      <c r="R24" s="527">
        <v>510</v>
      </c>
      <c r="S24" s="527"/>
      <c r="T24" s="527"/>
      <c r="U24" s="527">
        <v>73</v>
      </c>
      <c r="V24" s="527">
        <v>156.89999999999998</v>
      </c>
      <c r="W24" s="527"/>
      <c r="X24" s="527"/>
      <c r="Y24" s="527"/>
      <c r="Z24" s="527"/>
      <c r="AA24" s="720">
        <f t="shared" si="1"/>
        <v>199.773</v>
      </c>
      <c r="AB24" s="562">
        <f t="shared" si="2"/>
        <v>739.9</v>
      </c>
      <c r="AC24" s="574">
        <f t="shared" si="7"/>
        <v>900.6</v>
      </c>
      <c r="AD24" s="413">
        <f>E24-AB24</f>
        <v>731.9</v>
      </c>
      <c r="AE24" s="528" t="s">
        <v>1076</v>
      </c>
      <c r="AF24" s="528">
        <f t="shared" si="3"/>
        <v>0</v>
      </c>
      <c r="AG24" s="540">
        <f t="shared" si="4"/>
        <v>0</v>
      </c>
      <c r="AH24" s="575">
        <f t="shared" si="5"/>
        <v>739.9</v>
      </c>
      <c r="AI24" s="552"/>
      <c r="AJ24" s="553"/>
      <c r="AK24" s="553"/>
      <c r="AL24" s="553"/>
      <c r="AM24" s="553"/>
      <c r="AN24" s="553"/>
      <c r="AO24" s="553"/>
      <c r="AP24" s="553"/>
      <c r="AQ24" s="553"/>
      <c r="AR24" s="553"/>
      <c r="AS24" s="553"/>
      <c r="AT24" s="553"/>
      <c r="AU24" s="553"/>
      <c r="AV24" s="553"/>
      <c r="AW24" s="553"/>
      <c r="AX24" s="553"/>
      <c r="AY24" s="553"/>
      <c r="AZ24" s="553"/>
      <c r="BA24" s="553"/>
      <c r="BB24" s="553"/>
      <c r="BC24" s="553"/>
      <c r="BD24" s="553"/>
      <c r="BE24" s="553"/>
      <c r="BF24" s="553"/>
      <c r="BG24" s="553"/>
      <c r="BH24" s="553"/>
      <c r="BI24" s="553"/>
      <c r="BJ24" s="513"/>
    </row>
    <row r="25" spans="1:62" ht="30">
      <c r="A25" s="405">
        <f t="shared" si="6"/>
        <v>21</v>
      </c>
      <c r="B25" s="584" t="s">
        <v>36</v>
      </c>
      <c r="C25" s="585" t="s">
        <v>37</v>
      </c>
      <c r="D25" s="525" t="s">
        <v>291</v>
      </c>
      <c r="E25" s="526">
        <v>1592</v>
      </c>
      <c r="F25" s="408" t="s">
        <v>429</v>
      </c>
      <c r="G25" s="409" t="s">
        <v>430</v>
      </c>
      <c r="H25" s="527">
        <f>2025+454</f>
        <v>2479</v>
      </c>
      <c r="I25" s="527">
        <v>1.42</v>
      </c>
      <c r="J25" s="527">
        <f t="shared" si="0"/>
        <v>3520.18</v>
      </c>
      <c r="K25" s="537" t="s">
        <v>663</v>
      </c>
      <c r="L25" s="535" t="s">
        <v>294</v>
      </c>
      <c r="M25" s="535">
        <v>2479</v>
      </c>
      <c r="N25" s="527"/>
      <c r="O25" s="527"/>
      <c r="P25" s="527"/>
      <c r="Q25" s="527">
        <v>160</v>
      </c>
      <c r="R25" s="527">
        <v>917</v>
      </c>
      <c r="S25" s="527">
        <v>52.700000000000045</v>
      </c>
      <c r="T25" s="527"/>
      <c r="U25" s="527">
        <v>180</v>
      </c>
      <c r="V25" s="527">
        <v>530</v>
      </c>
      <c r="W25" s="527"/>
      <c r="X25" s="527"/>
      <c r="Y25" s="527"/>
      <c r="Z25" s="527"/>
      <c r="AA25" s="720">
        <f t="shared" si="1"/>
        <v>2612.3739999999998</v>
      </c>
      <c r="AB25" s="562">
        <f t="shared" si="2"/>
        <v>1839.7</v>
      </c>
      <c r="AC25" s="574">
        <f t="shared" si="7"/>
        <v>639.29999999999995</v>
      </c>
      <c r="AD25" s="413">
        <f>E25-AB25</f>
        <v>-247.70000000000005</v>
      </c>
      <c r="AE25" s="536" t="s">
        <v>1125</v>
      </c>
      <c r="AF25" s="536">
        <f t="shared" si="3"/>
        <v>0</v>
      </c>
      <c r="AG25" s="551">
        <f t="shared" si="4"/>
        <v>0</v>
      </c>
      <c r="AH25" s="575">
        <f t="shared" si="5"/>
        <v>1839.7</v>
      </c>
      <c r="AI25" s="552"/>
      <c r="AJ25" s="553"/>
      <c r="AK25" s="553"/>
      <c r="AL25" s="553"/>
      <c r="AM25" s="553"/>
      <c r="AN25" s="553"/>
      <c r="AO25" s="553"/>
      <c r="AP25" s="553"/>
      <c r="AQ25" s="553"/>
      <c r="AR25" s="553"/>
      <c r="AS25" s="553"/>
      <c r="AT25" s="553"/>
      <c r="AU25" s="553"/>
      <c r="AV25" s="553"/>
      <c r="AW25" s="553"/>
      <c r="AX25" s="553"/>
      <c r="AY25" s="553"/>
      <c r="AZ25" s="553"/>
      <c r="BA25" s="553"/>
      <c r="BB25" s="553"/>
      <c r="BC25" s="553"/>
      <c r="BD25" s="553"/>
      <c r="BE25" s="553"/>
      <c r="BF25" s="553"/>
      <c r="BG25" s="553"/>
      <c r="BH25" s="553"/>
      <c r="BI25" s="553"/>
      <c r="BJ25" s="513"/>
    </row>
    <row r="26" spans="1:62" ht="30">
      <c r="A26" s="405">
        <f t="shared" si="6"/>
        <v>22</v>
      </c>
      <c r="B26" s="584"/>
      <c r="C26" s="585"/>
      <c r="D26" s="525"/>
      <c r="E26" s="526"/>
      <c r="F26" s="408" t="s">
        <v>662</v>
      </c>
      <c r="G26" s="409" t="s">
        <v>430</v>
      </c>
      <c r="H26" s="527">
        <f>109+819</f>
        <v>928</v>
      </c>
      <c r="I26" s="527">
        <v>1.42</v>
      </c>
      <c r="J26" s="527">
        <f t="shared" si="0"/>
        <v>1317.76</v>
      </c>
      <c r="K26" s="537" t="s">
        <v>664</v>
      </c>
      <c r="L26" s="535" t="s">
        <v>294</v>
      </c>
      <c r="M26" s="535">
        <v>928</v>
      </c>
      <c r="N26" s="527"/>
      <c r="O26" s="527"/>
      <c r="P26" s="527"/>
      <c r="Q26" s="527"/>
      <c r="R26" s="527"/>
      <c r="S26" s="527"/>
      <c r="T26" s="527"/>
      <c r="U26" s="527"/>
      <c r="V26" s="527">
        <v>510</v>
      </c>
      <c r="W26" s="527"/>
      <c r="X26" s="527"/>
      <c r="Y26" s="527"/>
      <c r="Z26" s="527"/>
      <c r="AA26" s="720">
        <f t="shared" si="1"/>
        <v>724.19999999999993</v>
      </c>
      <c r="AB26" s="562">
        <f t="shared" si="2"/>
        <v>510</v>
      </c>
      <c r="AC26" s="574">
        <f t="shared" si="7"/>
        <v>418</v>
      </c>
      <c r="AD26" s="413">
        <f>E26-AB26</f>
        <v>-510</v>
      </c>
      <c r="AE26" s="528" t="s">
        <v>1078</v>
      </c>
      <c r="AF26" s="528">
        <f t="shared" si="3"/>
        <v>0</v>
      </c>
      <c r="AG26" s="551">
        <f t="shared" si="4"/>
        <v>0</v>
      </c>
      <c r="AH26" s="575">
        <f t="shared" si="5"/>
        <v>510</v>
      </c>
      <c r="AI26" s="552"/>
      <c r="AJ26" s="553"/>
      <c r="AK26" s="553"/>
      <c r="AL26" s="553"/>
      <c r="AM26" s="553"/>
      <c r="AN26" s="553"/>
      <c r="AO26" s="553"/>
      <c r="AP26" s="553"/>
      <c r="AQ26" s="553"/>
      <c r="AR26" s="553"/>
      <c r="AS26" s="553"/>
      <c r="AT26" s="553"/>
      <c r="AU26" s="553"/>
      <c r="AV26" s="553"/>
      <c r="AW26" s="553"/>
      <c r="AX26" s="553"/>
      <c r="AY26" s="553"/>
      <c r="AZ26" s="553"/>
      <c r="BA26" s="553"/>
      <c r="BB26" s="553"/>
      <c r="BC26" s="553"/>
      <c r="BD26" s="553"/>
      <c r="BE26" s="553"/>
      <c r="BF26" s="553"/>
      <c r="BG26" s="553"/>
      <c r="BH26" s="553"/>
      <c r="BI26" s="553"/>
      <c r="BJ26" s="513"/>
    </row>
    <row r="27" spans="1:62" ht="30">
      <c r="A27" s="405">
        <f t="shared" si="6"/>
        <v>23</v>
      </c>
      <c r="B27" s="584" t="s">
        <v>26</v>
      </c>
      <c r="C27" s="585" t="s">
        <v>1018</v>
      </c>
      <c r="D27" s="525" t="s">
        <v>293</v>
      </c>
      <c r="E27" s="538">
        <v>30974</v>
      </c>
      <c r="F27" s="416" t="s">
        <v>672</v>
      </c>
      <c r="G27" s="417" t="s">
        <v>293</v>
      </c>
      <c r="H27" s="535">
        <f>11976+241</f>
        <v>12217</v>
      </c>
      <c r="I27" s="535">
        <v>5.0000000000000001E-4</v>
      </c>
      <c r="J27" s="535">
        <f t="shared" si="0"/>
        <v>6.1085000000000003</v>
      </c>
      <c r="K27" s="537" t="s">
        <v>467</v>
      </c>
      <c r="L27" s="535" t="s">
        <v>651</v>
      </c>
      <c r="M27" s="535">
        <v>8.8084570000000006</v>
      </c>
      <c r="N27" s="535"/>
      <c r="O27" s="535">
        <v>0</v>
      </c>
      <c r="P27" s="535"/>
      <c r="Q27" s="535">
        <v>0</v>
      </c>
      <c r="R27" s="535"/>
      <c r="S27" s="535">
        <v>5126.42</v>
      </c>
      <c r="T27" s="535">
        <v>4873.58</v>
      </c>
      <c r="U27" s="535">
        <v>730</v>
      </c>
      <c r="V27" s="535">
        <v>2700</v>
      </c>
      <c r="W27" s="535"/>
      <c r="X27" s="535"/>
      <c r="Y27" s="535"/>
      <c r="Z27" s="535"/>
      <c r="AA27" s="722">
        <f t="shared" si="1"/>
        <v>6.7149999999999999</v>
      </c>
      <c r="AB27" s="562">
        <f t="shared" si="2"/>
        <v>13430</v>
      </c>
      <c r="AC27" s="576">
        <f t="shared" si="7"/>
        <v>-1213</v>
      </c>
      <c r="AD27" s="413">
        <f>E27-AB27</f>
        <v>17544</v>
      </c>
      <c r="AE27" s="536" t="s">
        <v>1126</v>
      </c>
      <c r="AF27" s="536">
        <f t="shared" si="3"/>
        <v>0</v>
      </c>
      <c r="AG27" s="551">
        <f t="shared" si="4"/>
        <v>0</v>
      </c>
      <c r="AH27" s="575">
        <f t="shared" si="5"/>
        <v>13430</v>
      </c>
      <c r="AI27" s="552"/>
      <c r="AJ27" s="553"/>
      <c r="AK27" s="553"/>
      <c r="AL27" s="553"/>
      <c r="AM27" s="553"/>
      <c r="AN27" s="553"/>
      <c r="AO27" s="553"/>
      <c r="AP27" s="553"/>
      <c r="AQ27" s="553"/>
      <c r="AR27" s="553"/>
      <c r="AS27" s="553"/>
      <c r="AT27" s="553"/>
      <c r="AU27" s="553"/>
      <c r="AV27" s="553"/>
      <c r="AW27" s="553"/>
      <c r="AX27" s="553"/>
      <c r="AY27" s="553"/>
      <c r="AZ27" s="553"/>
      <c r="BA27" s="553"/>
      <c r="BB27" s="553"/>
      <c r="BC27" s="553"/>
      <c r="BD27" s="553"/>
      <c r="BE27" s="553"/>
      <c r="BF27" s="553"/>
      <c r="BG27" s="553"/>
      <c r="BH27" s="553"/>
      <c r="BI27" s="553"/>
      <c r="BJ27" s="513"/>
    </row>
    <row r="28" spans="1:62" s="1" customFormat="1" ht="30">
      <c r="A28" s="405">
        <f t="shared" si="6"/>
        <v>24</v>
      </c>
      <c r="B28" s="584" t="s">
        <v>28</v>
      </c>
      <c r="C28" s="585" t="s">
        <v>1007</v>
      </c>
      <c r="D28" s="525" t="s">
        <v>293</v>
      </c>
      <c r="E28" s="526">
        <v>15737</v>
      </c>
      <c r="F28" s="408" t="s">
        <v>671</v>
      </c>
      <c r="G28" s="409" t="s">
        <v>293</v>
      </c>
      <c r="H28" s="527">
        <f>H27</f>
        <v>12217</v>
      </c>
      <c r="I28" s="527">
        <v>4.4999999999999998E-2</v>
      </c>
      <c r="J28" s="527">
        <f t="shared" si="0"/>
        <v>549.76499999999999</v>
      </c>
      <c r="K28" s="537" t="s">
        <v>670</v>
      </c>
      <c r="L28" s="535" t="s">
        <v>651</v>
      </c>
      <c r="M28" s="535">
        <v>2502.0416</v>
      </c>
      <c r="N28" s="527"/>
      <c r="O28" s="527"/>
      <c r="P28" s="527"/>
      <c r="Q28" s="527"/>
      <c r="R28" s="527"/>
      <c r="S28" s="527">
        <v>5126.42</v>
      </c>
      <c r="T28" s="527">
        <v>4873.58</v>
      </c>
      <c r="U28" s="527">
        <v>730</v>
      </c>
      <c r="V28" s="527">
        <v>2700</v>
      </c>
      <c r="W28" s="527"/>
      <c r="X28" s="527"/>
      <c r="Y28" s="527"/>
      <c r="Z28" s="527"/>
      <c r="AA28" s="720">
        <f t="shared" si="1"/>
        <v>604.35</v>
      </c>
      <c r="AB28" s="562">
        <f t="shared" si="2"/>
        <v>13430</v>
      </c>
      <c r="AC28" s="574">
        <f t="shared" si="7"/>
        <v>-1213</v>
      </c>
      <c r="AD28" s="413">
        <f>E28-AB28</f>
        <v>2307</v>
      </c>
      <c r="AE28" s="536" t="s">
        <v>1127</v>
      </c>
      <c r="AF28" s="536">
        <f t="shared" si="3"/>
        <v>0</v>
      </c>
      <c r="AG28" s="540">
        <f t="shared" si="4"/>
        <v>0</v>
      </c>
      <c r="AH28" s="575">
        <f t="shared" si="5"/>
        <v>13430</v>
      </c>
      <c r="AI28" s="552"/>
      <c r="AJ28" s="553"/>
      <c r="AK28" s="553"/>
      <c r="AL28" s="553"/>
      <c r="AM28" s="553"/>
      <c r="AN28" s="553"/>
      <c r="AO28" s="553"/>
      <c r="AP28" s="553"/>
      <c r="AQ28" s="553"/>
      <c r="AR28" s="553"/>
      <c r="AS28" s="553"/>
      <c r="AT28" s="553"/>
      <c r="AU28" s="553"/>
      <c r="AV28" s="553"/>
      <c r="AW28" s="553"/>
      <c r="AX28" s="553"/>
      <c r="AY28" s="553"/>
      <c r="AZ28" s="553"/>
      <c r="BA28" s="553"/>
      <c r="BB28" s="553"/>
      <c r="BC28" s="553"/>
      <c r="BD28" s="553"/>
      <c r="BE28" s="553"/>
      <c r="BF28" s="553"/>
      <c r="BG28" s="553"/>
      <c r="BH28" s="553"/>
      <c r="BI28" s="553"/>
      <c r="BJ28" s="65"/>
    </row>
    <row r="29" spans="1:62" ht="30">
      <c r="A29" s="405">
        <f t="shared" si="6"/>
        <v>25</v>
      </c>
      <c r="B29" s="584"/>
      <c r="C29" s="585"/>
      <c r="D29" s="525"/>
      <c r="E29" s="538"/>
      <c r="F29" s="416" t="s">
        <v>665</v>
      </c>
      <c r="G29" s="417" t="s">
        <v>293</v>
      </c>
      <c r="H29" s="535">
        <f>11976+2963+96+241+1216</f>
        <v>16492</v>
      </c>
      <c r="I29" s="535">
        <v>2.5000000000000001E-4</v>
      </c>
      <c r="J29" s="535">
        <f t="shared" si="0"/>
        <v>4.1230000000000002</v>
      </c>
      <c r="K29" s="537" t="s">
        <v>467</v>
      </c>
      <c r="L29" s="535" t="s">
        <v>651</v>
      </c>
      <c r="M29" s="535">
        <v>5.0960279999999996</v>
      </c>
      <c r="N29" s="535"/>
      <c r="O29" s="535">
        <v>0</v>
      </c>
      <c r="P29" s="535"/>
      <c r="Q29" s="535">
        <v>0</v>
      </c>
      <c r="R29" s="535"/>
      <c r="S29" s="535">
        <v>0</v>
      </c>
      <c r="T29" s="535">
        <v>4873.58</v>
      </c>
      <c r="U29" s="535">
        <v>730</v>
      </c>
      <c r="V29" s="535"/>
      <c r="W29" s="535"/>
      <c r="X29" s="535"/>
      <c r="Y29" s="535"/>
      <c r="Z29" s="535"/>
      <c r="AA29" s="722">
        <f t="shared" si="1"/>
        <v>1.400895</v>
      </c>
      <c r="AB29" s="562">
        <f t="shared" si="2"/>
        <v>5603.58</v>
      </c>
      <c r="AC29" s="576">
        <f t="shared" si="7"/>
        <v>10888.42</v>
      </c>
      <c r="AD29" s="413">
        <f>E29-AB29</f>
        <v>-5603.58</v>
      </c>
      <c r="AE29" s="536" t="s">
        <v>1081</v>
      </c>
      <c r="AF29" s="536">
        <f t="shared" si="3"/>
        <v>0</v>
      </c>
      <c r="AG29" s="551">
        <f t="shared" si="4"/>
        <v>0</v>
      </c>
      <c r="AH29" s="575">
        <f t="shared" si="5"/>
        <v>5603.58</v>
      </c>
      <c r="AI29" s="552"/>
      <c r="AJ29" s="553"/>
      <c r="AK29" s="553"/>
      <c r="AL29" s="553"/>
      <c r="AM29" s="553"/>
      <c r="AN29" s="553"/>
      <c r="AO29" s="553"/>
      <c r="AP29" s="553"/>
      <c r="AQ29" s="553"/>
      <c r="AR29" s="553"/>
      <c r="AS29" s="553"/>
      <c r="AT29" s="553"/>
      <c r="AU29" s="553"/>
      <c r="AV29" s="553"/>
      <c r="AW29" s="553"/>
      <c r="AX29" s="553"/>
      <c r="AY29" s="553"/>
      <c r="AZ29" s="553"/>
      <c r="BA29" s="553"/>
      <c r="BB29" s="553"/>
      <c r="BC29" s="553"/>
      <c r="BD29" s="553"/>
      <c r="BE29" s="553"/>
      <c r="BF29" s="553"/>
      <c r="BG29" s="553"/>
      <c r="BH29" s="553"/>
      <c r="BI29" s="553"/>
      <c r="BJ29" s="513"/>
    </row>
    <row r="30" spans="1:62" s="1" customFormat="1" ht="30">
      <c r="A30" s="405">
        <f t="shared" si="6"/>
        <v>26</v>
      </c>
      <c r="B30" s="584" t="s">
        <v>30</v>
      </c>
      <c r="C30" s="585" t="s">
        <v>316</v>
      </c>
      <c r="D30" s="525" t="s">
        <v>293</v>
      </c>
      <c r="E30" s="526">
        <v>15737</v>
      </c>
      <c r="F30" s="408" t="s">
        <v>316</v>
      </c>
      <c r="G30" s="409" t="s">
        <v>293</v>
      </c>
      <c r="H30" s="527">
        <f>11976+2963+96+241+1216</f>
        <v>16492</v>
      </c>
      <c r="I30" s="527">
        <v>0.02</v>
      </c>
      <c r="J30" s="527">
        <f t="shared" si="0"/>
        <v>329.84000000000003</v>
      </c>
      <c r="K30" s="537" t="s">
        <v>469</v>
      </c>
      <c r="L30" s="535" t="s">
        <v>651</v>
      </c>
      <c r="M30" s="535">
        <v>2110.9760000000001</v>
      </c>
      <c r="N30" s="527"/>
      <c r="O30" s="527"/>
      <c r="P30" s="527"/>
      <c r="Q30" s="527"/>
      <c r="R30" s="527"/>
      <c r="S30" s="527"/>
      <c r="T30" s="527"/>
      <c r="U30" s="527"/>
      <c r="V30" s="527"/>
      <c r="W30" s="527"/>
      <c r="X30" s="527"/>
      <c r="Y30" s="527"/>
      <c r="Z30" s="527"/>
      <c r="AA30" s="720">
        <f t="shared" si="1"/>
        <v>0</v>
      </c>
      <c r="AB30" s="562">
        <f t="shared" si="2"/>
        <v>0</v>
      </c>
      <c r="AC30" s="574">
        <f t="shared" si="7"/>
        <v>16492</v>
      </c>
      <c r="AD30" s="413">
        <f>E30-AB30</f>
        <v>15737</v>
      </c>
      <c r="AE30" s="528"/>
      <c r="AF30" s="528">
        <f t="shared" si="3"/>
        <v>0</v>
      </c>
      <c r="AG30" s="551">
        <f t="shared" si="4"/>
        <v>0</v>
      </c>
      <c r="AH30" s="575">
        <f t="shared" si="5"/>
        <v>0</v>
      </c>
      <c r="AI30" s="552"/>
      <c r="AJ30" s="553"/>
      <c r="AK30" s="553"/>
      <c r="AL30" s="553"/>
      <c r="AM30" s="553"/>
      <c r="AN30" s="553"/>
      <c r="AO30" s="553"/>
      <c r="AP30" s="553"/>
      <c r="AQ30" s="553"/>
      <c r="AR30" s="553"/>
      <c r="AS30" s="553"/>
      <c r="AT30" s="553"/>
      <c r="AU30" s="553"/>
      <c r="AV30" s="553"/>
      <c r="AW30" s="553"/>
      <c r="AX30" s="553"/>
      <c r="AY30" s="553"/>
      <c r="AZ30" s="553"/>
      <c r="BA30" s="553"/>
      <c r="BB30" s="553"/>
      <c r="BC30" s="553"/>
      <c r="BD30" s="553"/>
      <c r="BE30" s="553"/>
      <c r="BF30" s="553"/>
      <c r="BG30" s="553"/>
      <c r="BH30" s="553"/>
      <c r="BI30" s="553"/>
      <c r="BJ30" s="65"/>
    </row>
    <row r="31" spans="1:62" ht="30">
      <c r="A31" s="405">
        <f t="shared" si="6"/>
        <v>27</v>
      </c>
      <c r="B31" s="584"/>
      <c r="C31" s="585"/>
      <c r="D31" s="525"/>
      <c r="E31" s="526"/>
      <c r="F31" s="416" t="s">
        <v>676</v>
      </c>
      <c r="G31" s="417" t="s">
        <v>293</v>
      </c>
      <c r="H31" s="535">
        <f>879.06+1216</f>
        <v>2095.06</v>
      </c>
      <c r="I31" s="535">
        <v>1.61375</v>
      </c>
      <c r="J31" s="535">
        <f t="shared" si="0"/>
        <v>3380.9030750000002</v>
      </c>
      <c r="K31" s="537"/>
      <c r="L31" s="535"/>
      <c r="M31" s="535"/>
      <c r="N31" s="527"/>
      <c r="O31" s="527"/>
      <c r="P31" s="527"/>
      <c r="Q31" s="527"/>
      <c r="R31" s="527"/>
      <c r="S31" s="527"/>
      <c r="T31" s="527"/>
      <c r="U31" s="527">
        <v>2095.06</v>
      </c>
      <c r="V31" s="527"/>
      <c r="W31" s="527"/>
      <c r="X31" s="527"/>
      <c r="Y31" s="527"/>
      <c r="Z31" s="527"/>
      <c r="AA31" s="720">
        <f t="shared" si="1"/>
        <v>3380.9030750000002</v>
      </c>
      <c r="AB31" s="562">
        <f t="shared" si="2"/>
        <v>2095.06</v>
      </c>
      <c r="AC31" s="576">
        <f t="shared" si="7"/>
        <v>0</v>
      </c>
      <c r="AD31" s="413">
        <f>E31-AB31</f>
        <v>-2095.06</v>
      </c>
      <c r="AE31" s="528" t="s">
        <v>1082</v>
      </c>
      <c r="AF31" s="528">
        <f t="shared" si="3"/>
        <v>0</v>
      </c>
      <c r="AG31" s="551">
        <f t="shared" si="4"/>
        <v>0</v>
      </c>
      <c r="AH31" s="575">
        <f t="shared" si="5"/>
        <v>2095.06</v>
      </c>
      <c r="AI31" s="552"/>
      <c r="AJ31" s="553"/>
      <c r="AK31" s="553"/>
      <c r="AL31" s="553"/>
      <c r="AM31" s="553"/>
      <c r="AN31" s="553"/>
      <c r="AO31" s="553"/>
      <c r="AP31" s="553"/>
      <c r="AQ31" s="553"/>
      <c r="AR31" s="553"/>
      <c r="AS31" s="553"/>
      <c r="AT31" s="553"/>
      <c r="AU31" s="553"/>
      <c r="AV31" s="553"/>
      <c r="AW31" s="553"/>
      <c r="AX31" s="553"/>
      <c r="AY31" s="553"/>
      <c r="AZ31" s="553"/>
      <c r="BA31" s="553"/>
      <c r="BB31" s="553"/>
      <c r="BC31" s="553"/>
      <c r="BD31" s="553"/>
      <c r="BE31" s="553"/>
      <c r="BF31" s="553"/>
      <c r="BG31" s="553"/>
      <c r="BH31" s="553"/>
      <c r="BI31" s="553"/>
      <c r="BJ31" s="513"/>
    </row>
    <row r="32" spans="1:62" ht="45">
      <c r="A32" s="405">
        <f t="shared" si="6"/>
        <v>28</v>
      </c>
      <c r="B32" s="584"/>
      <c r="C32" s="585"/>
      <c r="D32" s="525"/>
      <c r="E32" s="526"/>
      <c r="F32" s="416" t="s">
        <v>673</v>
      </c>
      <c r="G32" s="417" t="s">
        <v>651</v>
      </c>
      <c r="H32" s="535">
        <f>774+1070</f>
        <v>1844</v>
      </c>
      <c r="I32" s="535">
        <v>0</v>
      </c>
      <c r="J32" s="535">
        <f t="shared" si="0"/>
        <v>0</v>
      </c>
      <c r="K32" s="537"/>
      <c r="L32" s="535"/>
      <c r="M32" s="535"/>
      <c r="N32" s="527"/>
      <c r="O32" s="527"/>
      <c r="P32" s="527"/>
      <c r="Q32" s="527"/>
      <c r="R32" s="527"/>
      <c r="S32" s="527"/>
      <c r="T32" s="527"/>
      <c r="U32" s="527">
        <v>1844</v>
      </c>
      <c r="V32" s="527"/>
      <c r="W32" s="527"/>
      <c r="X32" s="527"/>
      <c r="Y32" s="527"/>
      <c r="Z32" s="527"/>
      <c r="AA32" s="720">
        <f t="shared" si="1"/>
        <v>0</v>
      </c>
      <c r="AB32" s="562">
        <f t="shared" si="2"/>
        <v>1844</v>
      </c>
      <c r="AC32" s="576">
        <f t="shared" si="7"/>
        <v>0</v>
      </c>
      <c r="AD32" s="413">
        <f>E32-AB32</f>
        <v>-1844</v>
      </c>
      <c r="AE32" s="528" t="s">
        <v>1082</v>
      </c>
      <c r="AF32" s="528">
        <f t="shared" si="3"/>
        <v>0</v>
      </c>
      <c r="AG32" s="540">
        <f t="shared" si="4"/>
        <v>0</v>
      </c>
      <c r="AH32" s="575">
        <f t="shared" si="5"/>
        <v>1844</v>
      </c>
      <c r="AI32" s="552"/>
      <c r="AJ32" s="553"/>
      <c r="AK32" s="553"/>
      <c r="AL32" s="553"/>
      <c r="AM32" s="553"/>
      <c r="AN32" s="553"/>
      <c r="AO32" s="553"/>
      <c r="AP32" s="553"/>
      <c r="AQ32" s="553"/>
      <c r="AR32" s="553"/>
      <c r="AS32" s="553"/>
      <c r="AT32" s="553"/>
      <c r="AU32" s="553"/>
      <c r="AV32" s="553"/>
      <c r="AW32" s="553"/>
      <c r="AX32" s="553"/>
      <c r="AY32" s="553"/>
      <c r="AZ32" s="553"/>
      <c r="BA32" s="553"/>
      <c r="BB32" s="553"/>
      <c r="BC32" s="553"/>
      <c r="BD32" s="553"/>
      <c r="BE32" s="553"/>
      <c r="BF32" s="553"/>
      <c r="BG32" s="553"/>
      <c r="BH32" s="553"/>
      <c r="BI32" s="553"/>
      <c r="BJ32" s="513"/>
    </row>
    <row r="33" spans="1:62" ht="30">
      <c r="A33" s="405">
        <f t="shared" si="6"/>
        <v>29</v>
      </c>
      <c r="B33" s="584"/>
      <c r="C33" s="585"/>
      <c r="D33" s="525"/>
      <c r="E33" s="526"/>
      <c r="F33" s="408" t="s">
        <v>674</v>
      </c>
      <c r="G33" s="409" t="s">
        <v>293</v>
      </c>
      <c r="H33" s="527">
        <f>879+1216</f>
        <v>2095</v>
      </c>
      <c r="I33" s="527">
        <v>2.8571428571428579E-4</v>
      </c>
      <c r="J33" s="527">
        <f t="shared" si="0"/>
        <v>0.59857142857142875</v>
      </c>
      <c r="K33" s="537" t="s">
        <v>467</v>
      </c>
      <c r="L33" s="535" t="s">
        <v>651</v>
      </c>
      <c r="M33" s="535">
        <v>0.86314000000000002</v>
      </c>
      <c r="N33" s="527"/>
      <c r="O33" s="527"/>
      <c r="P33" s="527"/>
      <c r="Q33" s="527"/>
      <c r="R33" s="527"/>
      <c r="S33" s="527"/>
      <c r="T33" s="527"/>
      <c r="U33" s="527"/>
      <c r="V33" s="527"/>
      <c r="W33" s="527"/>
      <c r="X33" s="527"/>
      <c r="Y33" s="527"/>
      <c r="Z33" s="527"/>
      <c r="AA33" s="720">
        <f t="shared" si="1"/>
        <v>0</v>
      </c>
      <c r="AB33" s="562">
        <f t="shared" si="2"/>
        <v>0</v>
      </c>
      <c r="AC33" s="574">
        <f t="shared" si="7"/>
        <v>2095</v>
      </c>
      <c r="AD33" s="413">
        <f>E33-AB33</f>
        <v>0</v>
      </c>
      <c r="AE33" s="528"/>
      <c r="AF33" s="528">
        <f t="shared" si="3"/>
        <v>0</v>
      </c>
      <c r="AG33" s="551">
        <f t="shared" si="4"/>
        <v>0</v>
      </c>
      <c r="AH33" s="575">
        <f t="shared" si="5"/>
        <v>0</v>
      </c>
      <c r="AI33" s="552"/>
      <c r="AJ33" s="553"/>
      <c r="AK33" s="553"/>
      <c r="AL33" s="553"/>
      <c r="AM33" s="553"/>
      <c r="AN33" s="553"/>
      <c r="AO33" s="553"/>
      <c r="AP33" s="553"/>
      <c r="AQ33" s="553"/>
      <c r="AR33" s="553"/>
      <c r="AS33" s="553"/>
      <c r="AT33" s="553"/>
      <c r="AU33" s="553"/>
      <c r="AV33" s="553"/>
      <c r="AW33" s="553"/>
      <c r="AX33" s="553"/>
      <c r="AY33" s="553"/>
      <c r="AZ33" s="553"/>
      <c r="BA33" s="553"/>
      <c r="BB33" s="553"/>
      <c r="BC33" s="553"/>
      <c r="BD33" s="553"/>
      <c r="BE33" s="553"/>
      <c r="BF33" s="553"/>
      <c r="BG33" s="553"/>
      <c r="BH33" s="553"/>
      <c r="BI33" s="553"/>
      <c r="BJ33" s="513"/>
    </row>
    <row r="34" spans="1:62" ht="30">
      <c r="A34" s="405">
        <f t="shared" si="6"/>
        <v>30</v>
      </c>
      <c r="B34" s="584"/>
      <c r="C34" s="585"/>
      <c r="D34" s="525"/>
      <c r="E34" s="526"/>
      <c r="F34" s="408" t="s">
        <v>665</v>
      </c>
      <c r="G34" s="409" t="s">
        <v>293</v>
      </c>
      <c r="H34" s="527">
        <v>1220</v>
      </c>
      <c r="I34" s="535">
        <v>2.5000000000000001E-4</v>
      </c>
      <c r="J34" s="527">
        <f t="shared" si="0"/>
        <v>0.30499999999999999</v>
      </c>
      <c r="K34" s="537" t="s">
        <v>467</v>
      </c>
      <c r="L34" s="535" t="s">
        <v>651</v>
      </c>
      <c r="M34" s="535">
        <v>0.37697999999999998</v>
      </c>
      <c r="N34" s="527"/>
      <c r="O34" s="527"/>
      <c r="P34" s="527"/>
      <c r="Q34" s="527"/>
      <c r="R34" s="527"/>
      <c r="S34" s="527"/>
      <c r="T34" s="527"/>
      <c r="U34" s="527"/>
      <c r="V34" s="527"/>
      <c r="W34" s="527"/>
      <c r="X34" s="527"/>
      <c r="Y34" s="527"/>
      <c r="Z34" s="527"/>
      <c r="AA34" s="720">
        <f t="shared" si="1"/>
        <v>0</v>
      </c>
      <c r="AB34" s="562">
        <f t="shared" si="2"/>
        <v>0</v>
      </c>
      <c r="AC34" s="574">
        <f t="shared" si="7"/>
        <v>1220</v>
      </c>
      <c r="AD34" s="413">
        <f>E34-AB34</f>
        <v>0</v>
      </c>
      <c r="AE34" s="528"/>
      <c r="AF34" s="528">
        <f t="shared" si="3"/>
        <v>0</v>
      </c>
      <c r="AG34" s="551">
        <f t="shared" si="4"/>
        <v>0</v>
      </c>
      <c r="AH34" s="575">
        <f t="shared" si="5"/>
        <v>0</v>
      </c>
      <c r="AI34" s="552"/>
      <c r="AJ34" s="553"/>
      <c r="AK34" s="553"/>
      <c r="AL34" s="553"/>
      <c r="AM34" s="553"/>
      <c r="AN34" s="553"/>
      <c r="AO34" s="553"/>
      <c r="AP34" s="553"/>
      <c r="AQ34" s="553"/>
      <c r="AR34" s="553"/>
      <c r="AS34" s="553"/>
      <c r="AT34" s="553"/>
      <c r="AU34" s="553"/>
      <c r="AV34" s="553"/>
      <c r="AW34" s="553"/>
      <c r="AX34" s="553"/>
      <c r="AY34" s="553"/>
      <c r="AZ34" s="553"/>
      <c r="BA34" s="553"/>
      <c r="BB34" s="553"/>
      <c r="BC34" s="553"/>
      <c r="BD34" s="553"/>
      <c r="BE34" s="553"/>
      <c r="BF34" s="553"/>
      <c r="BG34" s="553"/>
      <c r="BH34" s="553"/>
      <c r="BI34" s="553"/>
      <c r="BJ34" s="513"/>
    </row>
    <row r="35" spans="1:62" ht="45">
      <c r="A35" s="405">
        <f t="shared" si="6"/>
        <v>31</v>
      </c>
      <c r="B35" s="584"/>
      <c r="C35" s="585"/>
      <c r="D35" s="525"/>
      <c r="E35" s="526"/>
      <c r="F35" s="416" t="s">
        <v>675</v>
      </c>
      <c r="G35" s="417" t="s">
        <v>293</v>
      </c>
      <c r="H35" s="535">
        <f>1220+1216</f>
        <v>2436</v>
      </c>
      <c r="I35" s="535">
        <v>0.55000000000000004</v>
      </c>
      <c r="J35" s="535">
        <f t="shared" si="0"/>
        <v>1339.8000000000002</v>
      </c>
      <c r="K35" s="537" t="s">
        <v>1003</v>
      </c>
      <c r="L35" s="535" t="s">
        <v>651</v>
      </c>
      <c r="M35" s="535">
        <v>249.44640000000001</v>
      </c>
      <c r="N35" s="527"/>
      <c r="O35" s="527"/>
      <c r="P35" s="527"/>
      <c r="Q35" s="527"/>
      <c r="R35" s="527"/>
      <c r="S35" s="527"/>
      <c r="T35" s="527"/>
      <c r="U35" s="527"/>
      <c r="V35" s="527"/>
      <c r="W35" s="527"/>
      <c r="X35" s="527"/>
      <c r="Y35" s="527"/>
      <c r="Z35" s="527"/>
      <c r="AA35" s="720">
        <f t="shared" si="1"/>
        <v>0</v>
      </c>
      <c r="AB35" s="562">
        <f t="shared" si="2"/>
        <v>0</v>
      </c>
      <c r="AC35" s="576">
        <f t="shared" si="7"/>
        <v>2436</v>
      </c>
      <c r="AD35" s="413">
        <f>E35-AB35</f>
        <v>0</v>
      </c>
      <c r="AE35" s="528"/>
      <c r="AF35" s="528">
        <f t="shared" si="3"/>
        <v>0</v>
      </c>
      <c r="AG35" s="540">
        <f t="shared" si="4"/>
        <v>0</v>
      </c>
      <c r="AH35" s="575">
        <f t="shared" si="5"/>
        <v>0</v>
      </c>
      <c r="AI35" s="552"/>
      <c r="AJ35" s="553"/>
      <c r="AK35" s="553"/>
      <c r="AL35" s="553"/>
      <c r="AM35" s="553"/>
      <c r="AN35" s="553"/>
      <c r="AO35" s="553"/>
      <c r="AP35" s="553"/>
      <c r="AQ35" s="553"/>
      <c r="AR35" s="553"/>
      <c r="AS35" s="553"/>
      <c r="AT35" s="553"/>
      <c r="AU35" s="553"/>
      <c r="AV35" s="553"/>
      <c r="AW35" s="553"/>
      <c r="AX35" s="553"/>
      <c r="AY35" s="553"/>
      <c r="AZ35" s="553"/>
      <c r="BA35" s="553"/>
      <c r="BB35" s="553"/>
      <c r="BC35" s="553"/>
      <c r="BD35" s="553"/>
      <c r="BE35" s="553"/>
      <c r="BF35" s="553"/>
      <c r="BG35" s="553"/>
      <c r="BH35" s="553"/>
      <c r="BI35" s="553"/>
      <c r="BJ35" s="513"/>
    </row>
    <row r="36" spans="1:62" ht="30">
      <c r="A36" s="405">
        <f t="shared" si="6"/>
        <v>32</v>
      </c>
      <c r="B36" s="584"/>
      <c r="C36" s="585"/>
      <c r="D36" s="525"/>
      <c r="E36" s="526"/>
      <c r="F36" s="416" t="s">
        <v>770</v>
      </c>
      <c r="G36" s="417" t="s">
        <v>291</v>
      </c>
      <c r="H36" s="535">
        <v>1477</v>
      </c>
      <c r="I36" s="535">
        <v>0.55000000000000004</v>
      </c>
      <c r="J36" s="535">
        <f t="shared" si="0"/>
        <v>812.35</v>
      </c>
      <c r="K36" s="537" t="s">
        <v>692</v>
      </c>
      <c r="L36" s="535" t="s">
        <v>651</v>
      </c>
      <c r="M36" s="535">
        <v>189.05600000000001</v>
      </c>
      <c r="N36" s="527"/>
      <c r="O36" s="527"/>
      <c r="P36" s="527"/>
      <c r="Q36" s="527"/>
      <c r="R36" s="527"/>
      <c r="S36" s="527"/>
      <c r="T36" s="527"/>
      <c r="U36" s="527"/>
      <c r="V36" s="527"/>
      <c r="W36" s="527"/>
      <c r="X36" s="527"/>
      <c r="Y36" s="527"/>
      <c r="Z36" s="527"/>
      <c r="AA36" s="720">
        <f t="shared" si="1"/>
        <v>0</v>
      </c>
      <c r="AB36" s="562">
        <f t="shared" si="2"/>
        <v>0</v>
      </c>
      <c r="AC36" s="576"/>
      <c r="AD36" s="413">
        <f>E36-AB36</f>
        <v>0</v>
      </c>
      <c r="AE36" s="528"/>
      <c r="AF36" s="528">
        <f t="shared" si="3"/>
        <v>0</v>
      </c>
      <c r="AG36" s="551">
        <f t="shared" si="4"/>
        <v>0</v>
      </c>
      <c r="AH36" s="575">
        <f t="shared" si="5"/>
        <v>0</v>
      </c>
      <c r="AI36" s="552"/>
      <c r="AJ36" s="553"/>
      <c r="AK36" s="553"/>
      <c r="AL36" s="553"/>
      <c r="AM36" s="553"/>
      <c r="AN36" s="553"/>
      <c r="AO36" s="553"/>
      <c r="AP36" s="553"/>
      <c r="AQ36" s="553"/>
      <c r="AR36" s="553"/>
      <c r="AS36" s="553"/>
      <c r="AT36" s="553"/>
      <c r="AU36" s="553"/>
      <c r="AV36" s="553"/>
      <c r="AW36" s="553"/>
      <c r="AX36" s="553"/>
      <c r="AY36" s="553"/>
      <c r="AZ36" s="553"/>
      <c r="BA36" s="553"/>
      <c r="BB36" s="553"/>
      <c r="BC36" s="553"/>
      <c r="BD36" s="553"/>
      <c r="BE36" s="553"/>
      <c r="BF36" s="553"/>
      <c r="BG36" s="553"/>
      <c r="BH36" s="553"/>
      <c r="BI36" s="553"/>
      <c r="BJ36" s="513"/>
    </row>
    <row r="37" spans="1:62" ht="30">
      <c r="A37" s="405">
        <f t="shared" si="6"/>
        <v>33</v>
      </c>
      <c r="B37" s="584"/>
      <c r="C37" s="585"/>
      <c r="D37" s="525"/>
      <c r="E37" s="526"/>
      <c r="F37" s="416" t="s">
        <v>472</v>
      </c>
      <c r="G37" s="417" t="s">
        <v>293</v>
      </c>
      <c r="H37" s="535">
        <f>572+1119+259+74</f>
        <v>2024</v>
      </c>
      <c r="I37" s="535">
        <v>9.6153846153846159E-3</v>
      </c>
      <c r="J37" s="535">
        <f t="shared" si="0"/>
        <v>19.461538461538463</v>
      </c>
      <c r="K37" s="537" t="s">
        <v>677</v>
      </c>
      <c r="L37" s="535" t="s">
        <v>293</v>
      </c>
      <c r="M37" s="535">
        <v>2226</v>
      </c>
      <c r="N37" s="527"/>
      <c r="O37" s="527"/>
      <c r="P37" s="527"/>
      <c r="Q37" s="527"/>
      <c r="R37" s="527"/>
      <c r="S37" s="527"/>
      <c r="T37" s="527"/>
      <c r="U37" s="527"/>
      <c r="V37" s="527"/>
      <c r="W37" s="527">
        <v>1700</v>
      </c>
      <c r="X37" s="527"/>
      <c r="Y37" s="527"/>
      <c r="Z37" s="527"/>
      <c r="AA37" s="720">
        <f t="shared" si="1"/>
        <v>16.346153846153847</v>
      </c>
      <c r="AB37" s="562">
        <f t="shared" si="2"/>
        <v>1700</v>
      </c>
      <c r="AC37" s="576">
        <f t="shared" ref="AC37:AC47" si="8">H37-AB37</f>
        <v>324</v>
      </c>
      <c r="AD37" s="413">
        <f>E37-AB37</f>
        <v>-1700</v>
      </c>
      <c r="AE37" s="528"/>
      <c r="AF37" s="528">
        <f t="shared" si="3"/>
        <v>0</v>
      </c>
      <c r="AG37" s="551">
        <f t="shared" si="4"/>
        <v>0</v>
      </c>
      <c r="AH37" s="575">
        <f t="shared" si="5"/>
        <v>1700</v>
      </c>
      <c r="AI37" s="552"/>
      <c r="AJ37" s="553"/>
      <c r="AK37" s="553"/>
      <c r="AL37" s="553"/>
      <c r="AM37" s="553"/>
      <c r="AN37" s="553"/>
      <c r="AO37" s="553"/>
      <c r="AP37" s="553"/>
      <c r="AQ37" s="553"/>
      <c r="AR37" s="553"/>
      <c r="AS37" s="553"/>
      <c r="AT37" s="553"/>
      <c r="AU37" s="553"/>
      <c r="AV37" s="553"/>
      <c r="AW37" s="553"/>
      <c r="AX37" s="553"/>
      <c r="AY37" s="553"/>
      <c r="AZ37" s="553"/>
      <c r="BA37" s="553"/>
      <c r="BB37" s="553"/>
      <c r="BC37" s="553"/>
      <c r="BD37" s="553"/>
      <c r="BE37" s="553"/>
      <c r="BF37" s="553"/>
      <c r="BG37" s="553"/>
      <c r="BH37" s="553"/>
      <c r="BI37" s="553"/>
      <c r="BJ37" s="513"/>
    </row>
    <row r="38" spans="1:62" ht="15">
      <c r="A38" s="405">
        <f t="shared" si="6"/>
        <v>34</v>
      </c>
      <c r="B38" s="584" t="s">
        <v>1010</v>
      </c>
      <c r="C38" s="585" t="s">
        <v>1011</v>
      </c>
      <c r="D38" s="525" t="s">
        <v>292</v>
      </c>
      <c r="E38" s="526">
        <v>1.3784000000000001</v>
      </c>
      <c r="F38" s="416" t="s">
        <v>678</v>
      </c>
      <c r="G38" s="417" t="s">
        <v>293</v>
      </c>
      <c r="H38" s="535">
        <f>H37</f>
        <v>2024</v>
      </c>
      <c r="I38" s="535">
        <v>14.673999999999999</v>
      </c>
      <c r="J38" s="535">
        <f t="shared" si="0"/>
        <v>29700.175999999999</v>
      </c>
      <c r="K38" s="537" t="s">
        <v>679</v>
      </c>
      <c r="L38" s="535" t="s">
        <v>293</v>
      </c>
      <c r="M38" s="535">
        <v>2024</v>
      </c>
      <c r="N38" s="527"/>
      <c r="O38" s="527"/>
      <c r="P38" s="527"/>
      <c r="Q38" s="527"/>
      <c r="R38" s="527"/>
      <c r="S38" s="527"/>
      <c r="T38" s="527"/>
      <c r="U38" s="527"/>
      <c r="V38" s="527"/>
      <c r="W38" s="527">
        <v>1700</v>
      </c>
      <c r="X38" s="527"/>
      <c r="Y38" s="527"/>
      <c r="Z38" s="527"/>
      <c r="AA38" s="720">
        <f t="shared" si="1"/>
        <v>24945.8</v>
      </c>
      <c r="AB38" s="562">
        <f t="shared" si="2"/>
        <v>1700</v>
      </c>
      <c r="AC38" s="576">
        <f t="shared" si="8"/>
        <v>324</v>
      </c>
      <c r="AD38" s="413">
        <f>E38-AB38</f>
        <v>-1698.6215999999999</v>
      </c>
      <c r="AE38" s="528"/>
      <c r="AF38" s="528">
        <f t="shared" si="3"/>
        <v>0</v>
      </c>
      <c r="AG38" s="551">
        <f t="shared" si="4"/>
        <v>0</v>
      </c>
      <c r="AH38" s="575">
        <f t="shared" si="5"/>
        <v>1700</v>
      </c>
      <c r="AI38" s="552"/>
      <c r="AJ38" s="553"/>
      <c r="AK38" s="553"/>
      <c r="AL38" s="553"/>
      <c r="AM38" s="553"/>
      <c r="AN38" s="553"/>
      <c r="AO38" s="553"/>
      <c r="AP38" s="553"/>
      <c r="AQ38" s="553"/>
      <c r="AR38" s="553"/>
      <c r="AS38" s="553"/>
      <c r="AT38" s="553"/>
      <c r="AU38" s="553"/>
      <c r="AV38" s="553"/>
      <c r="AW38" s="553"/>
      <c r="AX38" s="553"/>
      <c r="AY38" s="553"/>
      <c r="AZ38" s="553"/>
      <c r="BA38" s="553"/>
      <c r="BB38" s="553"/>
      <c r="BC38" s="553"/>
      <c r="BD38" s="553"/>
      <c r="BE38" s="553"/>
      <c r="BF38" s="553"/>
      <c r="BG38" s="553"/>
      <c r="BH38" s="553"/>
      <c r="BI38" s="553"/>
      <c r="BJ38" s="513"/>
    </row>
    <row r="39" spans="1:62" ht="30">
      <c r="A39" s="405">
        <f t="shared" si="6"/>
        <v>35</v>
      </c>
      <c r="B39" s="584"/>
      <c r="C39" s="585"/>
      <c r="D39" s="525"/>
      <c r="E39" s="526"/>
      <c r="F39" s="416" t="s">
        <v>680</v>
      </c>
      <c r="G39" s="417" t="s">
        <v>289</v>
      </c>
      <c r="H39" s="535">
        <f>114+224+52+15</f>
        <v>405</v>
      </c>
      <c r="I39" s="535">
        <v>2.71</v>
      </c>
      <c r="J39" s="535">
        <f t="shared" si="0"/>
        <v>1097.55</v>
      </c>
      <c r="K39" s="537" t="s">
        <v>681</v>
      </c>
      <c r="L39" s="535" t="s">
        <v>289</v>
      </c>
      <c r="M39" s="535">
        <v>405</v>
      </c>
      <c r="N39" s="527"/>
      <c r="O39" s="527"/>
      <c r="P39" s="527"/>
      <c r="Q39" s="527"/>
      <c r="R39" s="527"/>
      <c r="S39" s="527"/>
      <c r="T39" s="527"/>
      <c r="U39" s="527"/>
      <c r="V39" s="527"/>
      <c r="W39" s="527">
        <v>170</v>
      </c>
      <c r="X39" s="527"/>
      <c r="Y39" s="527"/>
      <c r="Z39" s="527"/>
      <c r="AA39" s="720">
        <f t="shared" si="1"/>
        <v>460.7</v>
      </c>
      <c r="AB39" s="562">
        <f t="shared" si="2"/>
        <v>170</v>
      </c>
      <c r="AC39" s="576">
        <f t="shared" si="8"/>
        <v>235</v>
      </c>
      <c r="AD39" s="413">
        <f>E39-AB39</f>
        <v>-170</v>
      </c>
      <c r="AE39" s="528"/>
      <c r="AF39" s="528">
        <f t="shared" si="3"/>
        <v>0</v>
      </c>
      <c r="AG39" s="551">
        <f t="shared" si="4"/>
        <v>0</v>
      </c>
      <c r="AH39" s="575">
        <f t="shared" si="5"/>
        <v>170</v>
      </c>
      <c r="AI39" s="552"/>
      <c r="AJ39" s="553"/>
      <c r="AK39" s="553"/>
      <c r="AL39" s="553"/>
      <c r="AM39" s="553"/>
      <c r="AN39" s="553"/>
      <c r="AO39" s="553"/>
      <c r="AP39" s="553"/>
      <c r="AQ39" s="553"/>
      <c r="AR39" s="553"/>
      <c r="AS39" s="553"/>
      <c r="AT39" s="553"/>
      <c r="AU39" s="553"/>
      <c r="AV39" s="553"/>
      <c r="AW39" s="553"/>
      <c r="AX39" s="553"/>
      <c r="AY39" s="553"/>
      <c r="AZ39" s="553"/>
      <c r="BA39" s="553"/>
      <c r="BB39" s="553"/>
      <c r="BC39" s="553"/>
      <c r="BD39" s="553"/>
      <c r="BE39" s="553"/>
      <c r="BF39" s="553"/>
      <c r="BG39" s="553"/>
      <c r="BH39" s="553"/>
      <c r="BI39" s="553"/>
      <c r="BJ39" s="513"/>
    </row>
    <row r="40" spans="1:62" ht="30">
      <c r="A40" s="405">
        <f t="shared" si="6"/>
        <v>36</v>
      </c>
      <c r="B40" s="584" t="s">
        <v>1014</v>
      </c>
      <c r="C40" s="585" t="s">
        <v>1015</v>
      </c>
      <c r="D40" s="525" t="s">
        <v>289</v>
      </c>
      <c r="E40" s="526">
        <v>69</v>
      </c>
      <c r="F40" s="416" t="s">
        <v>682</v>
      </c>
      <c r="G40" s="417" t="s">
        <v>289</v>
      </c>
      <c r="H40" s="535">
        <f>23+45+10+3</f>
        <v>81</v>
      </c>
      <c r="I40" s="535">
        <v>0.182</v>
      </c>
      <c r="J40" s="535">
        <f t="shared" si="0"/>
        <v>14.741999999999999</v>
      </c>
      <c r="K40" s="537" t="s">
        <v>683</v>
      </c>
      <c r="L40" s="535" t="s">
        <v>289</v>
      </c>
      <c r="M40" s="535">
        <v>81</v>
      </c>
      <c r="N40" s="527"/>
      <c r="O40" s="527"/>
      <c r="P40" s="527"/>
      <c r="Q40" s="527"/>
      <c r="R40" s="527"/>
      <c r="S40" s="527"/>
      <c r="T40" s="527"/>
      <c r="U40" s="527"/>
      <c r="V40" s="527"/>
      <c r="W40" s="527"/>
      <c r="X40" s="527"/>
      <c r="Y40" s="527"/>
      <c r="Z40" s="527"/>
      <c r="AA40" s="720">
        <f t="shared" si="1"/>
        <v>0</v>
      </c>
      <c r="AB40" s="562">
        <f t="shared" si="2"/>
        <v>0</v>
      </c>
      <c r="AC40" s="576">
        <f t="shared" si="8"/>
        <v>81</v>
      </c>
      <c r="AD40" s="413">
        <f>E40-AB40</f>
        <v>69</v>
      </c>
      <c r="AE40" s="528"/>
      <c r="AF40" s="528">
        <f t="shared" si="3"/>
        <v>0</v>
      </c>
      <c r="AG40" s="540">
        <f t="shared" si="4"/>
        <v>0</v>
      </c>
      <c r="AH40" s="575">
        <f t="shared" si="5"/>
        <v>0</v>
      </c>
      <c r="AI40" s="552"/>
      <c r="AJ40" s="553"/>
      <c r="AK40" s="553"/>
      <c r="AL40" s="553"/>
      <c r="AM40" s="553"/>
      <c r="AN40" s="553"/>
      <c r="AO40" s="553"/>
      <c r="AP40" s="553"/>
      <c r="AQ40" s="553"/>
      <c r="AR40" s="553"/>
      <c r="AS40" s="553"/>
      <c r="AT40" s="553"/>
      <c r="AU40" s="553"/>
      <c r="AV40" s="553"/>
      <c r="AW40" s="553"/>
      <c r="AX40" s="553"/>
      <c r="AY40" s="553"/>
      <c r="AZ40" s="553"/>
      <c r="BA40" s="553"/>
      <c r="BB40" s="553"/>
      <c r="BC40" s="553"/>
      <c r="BD40" s="553"/>
      <c r="BE40" s="553"/>
      <c r="BF40" s="553"/>
      <c r="BG40" s="553"/>
      <c r="BH40" s="553"/>
      <c r="BI40" s="553"/>
      <c r="BJ40" s="513"/>
    </row>
    <row r="41" spans="1:62" ht="30">
      <c r="A41" s="405">
        <f t="shared" si="6"/>
        <v>37</v>
      </c>
      <c r="B41" s="584" t="s">
        <v>1012</v>
      </c>
      <c r="C41" s="585" t="s">
        <v>1013</v>
      </c>
      <c r="D41" s="525" t="s">
        <v>293</v>
      </c>
      <c r="E41" s="526">
        <v>1723</v>
      </c>
      <c r="F41" s="416" t="s">
        <v>684</v>
      </c>
      <c r="G41" s="417" t="s">
        <v>293</v>
      </c>
      <c r="H41" s="535">
        <f>572+1119+259+74</f>
        <v>2024</v>
      </c>
      <c r="I41" s="535">
        <v>1.4550000000000001</v>
      </c>
      <c r="J41" s="535">
        <f t="shared" si="0"/>
        <v>2944.92</v>
      </c>
      <c r="K41" s="537" t="s">
        <v>685</v>
      </c>
      <c r="L41" s="535" t="s">
        <v>293</v>
      </c>
      <c r="M41" s="535">
        <v>2024</v>
      </c>
      <c r="N41" s="527"/>
      <c r="O41" s="527"/>
      <c r="P41" s="527"/>
      <c r="Q41" s="527"/>
      <c r="R41" s="527"/>
      <c r="S41" s="527"/>
      <c r="T41" s="527"/>
      <c r="U41" s="527"/>
      <c r="V41" s="527"/>
      <c r="W41" s="527"/>
      <c r="X41" s="527"/>
      <c r="Y41" s="527"/>
      <c r="Z41" s="527"/>
      <c r="AA41" s="720">
        <f t="shared" si="1"/>
        <v>0</v>
      </c>
      <c r="AB41" s="562">
        <f t="shared" si="2"/>
        <v>0</v>
      </c>
      <c r="AC41" s="576">
        <f t="shared" si="8"/>
        <v>2024</v>
      </c>
      <c r="AD41" s="413">
        <f>E41-AB41</f>
        <v>1723</v>
      </c>
      <c r="AE41" s="528"/>
      <c r="AF41" s="528">
        <f t="shared" si="3"/>
        <v>0</v>
      </c>
      <c r="AG41" s="551">
        <f t="shared" si="4"/>
        <v>0</v>
      </c>
      <c r="AH41" s="575">
        <f t="shared" si="5"/>
        <v>0</v>
      </c>
      <c r="AI41" s="552"/>
      <c r="AJ41" s="553"/>
      <c r="AK41" s="553"/>
      <c r="AL41" s="553"/>
      <c r="AM41" s="553"/>
      <c r="AN41" s="553"/>
      <c r="AO41" s="553"/>
      <c r="AP41" s="553"/>
      <c r="AQ41" s="553"/>
      <c r="AR41" s="553"/>
      <c r="AS41" s="553"/>
      <c r="AT41" s="553"/>
      <c r="AU41" s="553"/>
      <c r="AV41" s="553"/>
      <c r="AW41" s="553"/>
      <c r="AX41" s="553"/>
      <c r="AY41" s="553"/>
      <c r="AZ41" s="553"/>
      <c r="BA41" s="553"/>
      <c r="BB41" s="553"/>
      <c r="BC41" s="553"/>
      <c r="BD41" s="553"/>
      <c r="BE41" s="553"/>
      <c r="BF41" s="553"/>
      <c r="BG41" s="553"/>
      <c r="BH41" s="553"/>
      <c r="BI41" s="553"/>
      <c r="BJ41" s="513"/>
    </row>
    <row r="42" spans="1:62" ht="15">
      <c r="A42" s="405">
        <f t="shared" si="6"/>
        <v>38</v>
      </c>
      <c r="B42" s="584"/>
      <c r="C42" s="585"/>
      <c r="D42" s="525"/>
      <c r="E42" s="526"/>
      <c r="F42" s="416" t="s">
        <v>686</v>
      </c>
      <c r="G42" s="417" t="s">
        <v>293</v>
      </c>
      <c r="H42" s="535">
        <f>3102+1140</f>
        <v>4242</v>
      </c>
      <c r="I42" s="535">
        <v>2.8180000000000001</v>
      </c>
      <c r="J42" s="535">
        <f t="shared" si="0"/>
        <v>11953.956</v>
      </c>
      <c r="K42" s="537" t="s">
        <v>687</v>
      </c>
      <c r="L42" s="535" t="s">
        <v>289</v>
      </c>
      <c r="M42" s="535">
        <v>4242</v>
      </c>
      <c r="N42" s="527"/>
      <c r="O42" s="527"/>
      <c r="P42" s="527"/>
      <c r="Q42" s="527"/>
      <c r="R42" s="527"/>
      <c r="S42" s="527"/>
      <c r="T42" s="527"/>
      <c r="U42" s="527"/>
      <c r="V42" s="527"/>
      <c r="W42" s="527"/>
      <c r="X42" s="527"/>
      <c r="Y42" s="527"/>
      <c r="Z42" s="527"/>
      <c r="AA42" s="720">
        <f t="shared" si="1"/>
        <v>0</v>
      </c>
      <c r="AB42" s="562">
        <f t="shared" si="2"/>
        <v>0</v>
      </c>
      <c r="AC42" s="576">
        <f t="shared" si="8"/>
        <v>4242</v>
      </c>
      <c r="AD42" s="413">
        <f>E42-AB42</f>
        <v>0</v>
      </c>
      <c r="AE42" s="528"/>
      <c r="AF42" s="528">
        <f t="shared" si="3"/>
        <v>0</v>
      </c>
      <c r="AG42" s="551">
        <f t="shared" si="4"/>
        <v>0</v>
      </c>
      <c r="AH42" s="575">
        <f t="shared" si="5"/>
        <v>0</v>
      </c>
      <c r="AI42" s="552"/>
      <c r="AJ42" s="553"/>
      <c r="AK42" s="553"/>
      <c r="AL42" s="553"/>
      <c r="AM42" s="553"/>
      <c r="AN42" s="553"/>
      <c r="AO42" s="553"/>
      <c r="AP42" s="553"/>
      <c r="AQ42" s="553"/>
      <c r="AR42" s="553"/>
      <c r="AS42" s="553"/>
      <c r="AT42" s="553"/>
      <c r="AU42" s="553"/>
      <c r="AV42" s="553"/>
      <c r="AW42" s="553"/>
      <c r="AX42" s="553"/>
      <c r="AY42" s="553"/>
      <c r="AZ42" s="553"/>
      <c r="BA42" s="553"/>
      <c r="BB42" s="553"/>
      <c r="BC42" s="553"/>
      <c r="BD42" s="553"/>
      <c r="BE42" s="553"/>
      <c r="BF42" s="553"/>
      <c r="BG42" s="553"/>
      <c r="BH42" s="553"/>
      <c r="BI42" s="553"/>
      <c r="BJ42" s="513"/>
    </row>
    <row r="43" spans="1:62" ht="45">
      <c r="A43" s="405">
        <f t="shared" si="6"/>
        <v>39</v>
      </c>
      <c r="B43" s="584"/>
      <c r="C43" s="585"/>
      <c r="D43" s="525"/>
      <c r="E43" s="526"/>
      <c r="F43" s="416" t="s">
        <v>688</v>
      </c>
      <c r="G43" s="417" t="s">
        <v>430</v>
      </c>
      <c r="H43" s="535">
        <v>14.6</v>
      </c>
      <c r="I43" s="535">
        <v>0.63</v>
      </c>
      <c r="J43" s="535">
        <f t="shared" si="0"/>
        <v>9.1980000000000004</v>
      </c>
      <c r="K43" s="537" t="s">
        <v>690</v>
      </c>
      <c r="L43" s="535" t="s">
        <v>691</v>
      </c>
      <c r="M43" s="535">
        <v>22.106000000000002</v>
      </c>
      <c r="N43" s="527"/>
      <c r="O43" s="527"/>
      <c r="P43" s="527"/>
      <c r="Q43" s="527"/>
      <c r="R43" s="527"/>
      <c r="S43" s="527"/>
      <c r="T43" s="527"/>
      <c r="U43" s="527"/>
      <c r="V43" s="527"/>
      <c r="W43" s="527"/>
      <c r="X43" s="527"/>
      <c r="Y43" s="527"/>
      <c r="Z43" s="527"/>
      <c r="AA43" s="720">
        <f t="shared" si="1"/>
        <v>0</v>
      </c>
      <c r="AB43" s="562">
        <f t="shared" si="2"/>
        <v>0</v>
      </c>
      <c r="AC43" s="576">
        <f t="shared" si="8"/>
        <v>14.6</v>
      </c>
      <c r="AD43" s="413">
        <f>E43-AB43</f>
        <v>0</v>
      </c>
      <c r="AE43" s="528"/>
      <c r="AF43" s="528">
        <f t="shared" si="3"/>
        <v>0</v>
      </c>
      <c r="AG43" s="551">
        <f t="shared" si="4"/>
        <v>0</v>
      </c>
      <c r="AH43" s="575">
        <f t="shared" si="5"/>
        <v>0</v>
      </c>
      <c r="AI43" s="552"/>
      <c r="AJ43" s="553"/>
      <c r="AK43" s="553"/>
      <c r="AL43" s="553"/>
      <c r="AM43" s="553"/>
      <c r="AN43" s="553"/>
      <c r="AO43" s="553"/>
      <c r="AP43" s="553"/>
      <c r="AQ43" s="553"/>
      <c r="AR43" s="553"/>
      <c r="AS43" s="553"/>
      <c r="AT43" s="553"/>
      <c r="AU43" s="553"/>
      <c r="AV43" s="553"/>
      <c r="AW43" s="553"/>
      <c r="AX43" s="553"/>
      <c r="AY43" s="553"/>
      <c r="AZ43" s="553"/>
      <c r="BA43" s="553"/>
      <c r="BB43" s="553"/>
      <c r="BC43" s="553"/>
      <c r="BD43" s="553"/>
      <c r="BE43" s="553"/>
      <c r="BF43" s="553"/>
      <c r="BG43" s="553"/>
      <c r="BH43" s="553"/>
      <c r="BI43" s="553"/>
      <c r="BJ43" s="513"/>
    </row>
    <row r="44" spans="1:62" ht="30">
      <c r="A44" s="405">
        <f t="shared" si="6"/>
        <v>40</v>
      </c>
      <c r="B44" s="584"/>
      <c r="C44" s="585"/>
      <c r="D44" s="525"/>
      <c r="E44" s="526"/>
      <c r="F44" s="416" t="s">
        <v>689</v>
      </c>
      <c r="G44" s="417" t="s">
        <v>289</v>
      </c>
      <c r="H44" s="535">
        <v>22.106000000000002</v>
      </c>
      <c r="I44" s="535">
        <v>0.17</v>
      </c>
      <c r="J44" s="535">
        <f t="shared" si="0"/>
        <v>3.7580200000000006</v>
      </c>
      <c r="K44" s="537" t="s">
        <v>505</v>
      </c>
      <c r="L44" s="535" t="s">
        <v>289</v>
      </c>
      <c r="M44" s="535">
        <v>22.106000000000002</v>
      </c>
      <c r="N44" s="527"/>
      <c r="O44" s="527"/>
      <c r="P44" s="527"/>
      <c r="Q44" s="527"/>
      <c r="R44" s="527"/>
      <c r="S44" s="527"/>
      <c r="T44" s="527"/>
      <c r="U44" s="527"/>
      <c r="V44" s="527"/>
      <c r="W44" s="527"/>
      <c r="X44" s="527"/>
      <c r="Y44" s="527"/>
      <c r="Z44" s="527"/>
      <c r="AA44" s="720">
        <f t="shared" si="1"/>
        <v>0</v>
      </c>
      <c r="AB44" s="562">
        <f t="shared" si="2"/>
        <v>0</v>
      </c>
      <c r="AC44" s="576">
        <f t="shared" si="8"/>
        <v>22.106000000000002</v>
      </c>
      <c r="AD44" s="413">
        <f>E44-AB44</f>
        <v>0</v>
      </c>
      <c r="AE44" s="528"/>
      <c r="AF44" s="528">
        <f t="shared" si="3"/>
        <v>0</v>
      </c>
      <c r="AG44" s="551">
        <f t="shared" si="4"/>
        <v>0</v>
      </c>
      <c r="AH44" s="575">
        <f t="shared" si="5"/>
        <v>0</v>
      </c>
      <c r="AI44" s="552"/>
      <c r="AJ44" s="553"/>
      <c r="AK44" s="553"/>
      <c r="AL44" s="553"/>
      <c r="AM44" s="553"/>
      <c r="AN44" s="553"/>
      <c r="AO44" s="553"/>
      <c r="AP44" s="553"/>
      <c r="AQ44" s="553"/>
      <c r="AR44" s="553"/>
      <c r="AS44" s="553"/>
      <c r="AT44" s="553"/>
      <c r="AU44" s="553"/>
      <c r="AV44" s="553"/>
      <c r="AW44" s="553"/>
      <c r="AX44" s="553"/>
      <c r="AY44" s="553"/>
      <c r="AZ44" s="553"/>
      <c r="BA44" s="553"/>
      <c r="BB44" s="553"/>
      <c r="BC44" s="553"/>
      <c r="BD44" s="553"/>
      <c r="BE44" s="553"/>
      <c r="BF44" s="553"/>
      <c r="BG44" s="553"/>
      <c r="BH44" s="553"/>
      <c r="BI44" s="553"/>
      <c r="BJ44" s="513"/>
    </row>
    <row r="45" spans="1:62" ht="15" collapsed="1">
      <c r="A45" s="405">
        <f t="shared" si="6"/>
        <v>41</v>
      </c>
      <c r="B45" s="584" t="s">
        <v>55</v>
      </c>
      <c r="C45" s="585" t="s">
        <v>56</v>
      </c>
      <c r="D45" s="525" t="s">
        <v>293</v>
      </c>
      <c r="E45" s="526">
        <v>10</v>
      </c>
      <c r="F45" s="408" t="s">
        <v>56</v>
      </c>
      <c r="G45" s="409" t="s">
        <v>430</v>
      </c>
      <c r="H45" s="527">
        <f>391+860+50+42+30+0</f>
        <v>1373</v>
      </c>
      <c r="I45" s="527">
        <v>0.30399999999999999</v>
      </c>
      <c r="J45" s="527">
        <f t="shared" si="0"/>
        <v>417.392</v>
      </c>
      <c r="K45" s="537" t="s">
        <v>702</v>
      </c>
      <c r="L45" s="535" t="s">
        <v>293</v>
      </c>
      <c r="M45" s="535">
        <v>58.65</v>
      </c>
      <c r="N45" s="527"/>
      <c r="O45" s="527"/>
      <c r="P45" s="527"/>
      <c r="Q45" s="527"/>
      <c r="R45" s="527"/>
      <c r="S45" s="527"/>
      <c r="T45" s="527"/>
      <c r="U45" s="527"/>
      <c r="V45" s="527"/>
      <c r="W45" s="527"/>
      <c r="X45" s="527"/>
      <c r="Y45" s="527"/>
      <c r="Z45" s="527"/>
      <c r="AA45" s="720">
        <f t="shared" si="1"/>
        <v>0</v>
      </c>
      <c r="AB45" s="562">
        <f t="shared" si="2"/>
        <v>0</v>
      </c>
      <c r="AC45" s="576">
        <f t="shared" si="8"/>
        <v>1373</v>
      </c>
      <c r="AD45" s="413">
        <f>E45-AB45</f>
        <v>10</v>
      </c>
      <c r="AE45" s="528"/>
      <c r="AF45" s="528">
        <f t="shared" si="3"/>
        <v>0</v>
      </c>
      <c r="AG45" s="551">
        <f t="shared" si="4"/>
        <v>0</v>
      </c>
      <c r="AH45" s="575">
        <f t="shared" si="5"/>
        <v>0</v>
      </c>
      <c r="AI45" s="552"/>
      <c r="AJ45" s="553"/>
      <c r="AK45" s="553"/>
      <c r="AL45" s="553"/>
      <c r="AM45" s="553"/>
      <c r="AN45" s="553"/>
      <c r="AO45" s="553"/>
      <c r="AP45" s="553"/>
      <c r="AQ45" s="553"/>
      <c r="AR45" s="553"/>
      <c r="AS45" s="553"/>
      <c r="AT45" s="553"/>
      <c r="AU45" s="553"/>
      <c r="AV45" s="553"/>
      <c r="AW45" s="553"/>
      <c r="AX45" s="553"/>
      <c r="AY45" s="553"/>
      <c r="AZ45" s="553"/>
      <c r="BA45" s="553"/>
      <c r="BB45" s="553"/>
      <c r="BC45" s="553"/>
      <c r="BD45" s="553"/>
      <c r="BE45" s="553"/>
      <c r="BF45" s="553"/>
      <c r="BG45" s="553"/>
      <c r="BH45" s="553"/>
      <c r="BI45" s="553"/>
      <c r="BJ45" s="513"/>
    </row>
    <row r="46" spans="1:62" ht="15" hidden="1" outlineLevel="1">
      <c r="A46" s="405">
        <f t="shared" si="6"/>
        <v>42</v>
      </c>
      <c r="B46" s="584"/>
      <c r="C46" s="585"/>
      <c r="D46" s="525"/>
      <c r="E46" s="526"/>
      <c r="F46" s="408"/>
      <c r="G46" s="409"/>
      <c r="H46" s="527"/>
      <c r="I46" s="527"/>
      <c r="J46" s="527">
        <f t="shared" si="0"/>
        <v>0</v>
      </c>
      <c r="K46" s="537" t="s">
        <v>703</v>
      </c>
      <c r="L46" s="535" t="s">
        <v>293</v>
      </c>
      <c r="M46" s="535">
        <v>32.25</v>
      </c>
      <c r="N46" s="527"/>
      <c r="O46" s="527"/>
      <c r="P46" s="527"/>
      <c r="Q46" s="527"/>
      <c r="R46" s="527"/>
      <c r="S46" s="527"/>
      <c r="T46" s="527"/>
      <c r="U46" s="527"/>
      <c r="V46" s="527"/>
      <c r="W46" s="527"/>
      <c r="X46" s="527"/>
      <c r="Y46" s="527"/>
      <c r="Z46" s="527"/>
      <c r="AA46" s="720">
        <f t="shared" si="1"/>
        <v>0</v>
      </c>
      <c r="AB46" s="562">
        <f t="shared" si="2"/>
        <v>0</v>
      </c>
      <c r="AC46" s="576">
        <f t="shared" si="8"/>
        <v>0</v>
      </c>
      <c r="AD46" s="413">
        <f>E46-AB46</f>
        <v>0</v>
      </c>
      <c r="AE46" s="528"/>
      <c r="AF46" s="528">
        <f t="shared" si="3"/>
        <v>0</v>
      </c>
      <c r="AG46" s="551">
        <f t="shared" si="4"/>
        <v>0</v>
      </c>
      <c r="AH46" s="575">
        <f t="shared" si="5"/>
        <v>0</v>
      </c>
      <c r="AI46" s="552"/>
      <c r="AJ46" s="553"/>
      <c r="AK46" s="553"/>
      <c r="AL46" s="553"/>
      <c r="AM46" s="553"/>
      <c r="AN46" s="553"/>
      <c r="AO46" s="553"/>
      <c r="AP46" s="553"/>
      <c r="AQ46" s="553"/>
      <c r="AR46" s="553"/>
      <c r="AS46" s="553"/>
      <c r="AT46" s="553"/>
      <c r="AU46" s="553"/>
      <c r="AV46" s="553"/>
      <c r="AW46" s="553"/>
      <c r="AX46" s="553"/>
      <c r="AY46" s="553"/>
      <c r="AZ46" s="553"/>
      <c r="BA46" s="553"/>
      <c r="BB46" s="553"/>
      <c r="BC46" s="553"/>
      <c r="BD46" s="553"/>
      <c r="BE46" s="553"/>
      <c r="BF46" s="553"/>
      <c r="BG46" s="553"/>
      <c r="BH46" s="553"/>
      <c r="BI46" s="553"/>
      <c r="BJ46" s="513"/>
    </row>
    <row r="47" spans="1:62" ht="15" hidden="1" outlineLevel="1">
      <c r="A47" s="405">
        <f t="shared" si="6"/>
        <v>43</v>
      </c>
      <c r="B47" s="584"/>
      <c r="C47" s="585"/>
      <c r="D47" s="525"/>
      <c r="E47" s="526"/>
      <c r="F47" s="408"/>
      <c r="G47" s="409"/>
      <c r="H47" s="527"/>
      <c r="I47" s="527"/>
      <c r="J47" s="527">
        <f t="shared" si="0"/>
        <v>0</v>
      </c>
      <c r="K47" s="537" t="s">
        <v>704</v>
      </c>
      <c r="L47" s="535" t="s">
        <v>293</v>
      </c>
      <c r="M47" s="535">
        <v>5.625</v>
      </c>
      <c r="N47" s="527"/>
      <c r="O47" s="527"/>
      <c r="P47" s="527"/>
      <c r="Q47" s="527"/>
      <c r="R47" s="527"/>
      <c r="S47" s="527"/>
      <c r="T47" s="527"/>
      <c r="U47" s="527"/>
      <c r="V47" s="527"/>
      <c r="W47" s="527"/>
      <c r="X47" s="527"/>
      <c r="Y47" s="527"/>
      <c r="Z47" s="527"/>
      <c r="AA47" s="720">
        <f t="shared" si="1"/>
        <v>0</v>
      </c>
      <c r="AB47" s="562">
        <f t="shared" si="2"/>
        <v>0</v>
      </c>
      <c r="AC47" s="576">
        <f t="shared" si="8"/>
        <v>0</v>
      </c>
      <c r="AD47" s="413">
        <f>E47-AB47</f>
        <v>0</v>
      </c>
      <c r="AE47" s="528"/>
      <c r="AF47" s="528">
        <f t="shared" si="3"/>
        <v>0</v>
      </c>
      <c r="AG47" s="551">
        <f t="shared" si="4"/>
        <v>0</v>
      </c>
      <c r="AH47" s="575">
        <f t="shared" si="5"/>
        <v>0</v>
      </c>
      <c r="AI47" s="552"/>
      <c r="AJ47" s="553"/>
      <c r="AK47" s="553"/>
      <c r="AL47" s="553"/>
      <c r="AM47" s="553"/>
      <c r="AN47" s="553"/>
      <c r="AO47" s="553"/>
      <c r="AP47" s="553"/>
      <c r="AQ47" s="553"/>
      <c r="AR47" s="553"/>
      <c r="AS47" s="553"/>
      <c r="AT47" s="553"/>
      <c r="AU47" s="553"/>
      <c r="AV47" s="553"/>
      <c r="AW47" s="553"/>
      <c r="AX47" s="553"/>
      <c r="AY47" s="553"/>
      <c r="AZ47" s="553"/>
      <c r="BA47" s="553"/>
      <c r="BB47" s="553"/>
      <c r="BC47" s="553"/>
      <c r="BD47" s="553"/>
      <c r="BE47" s="553"/>
      <c r="BF47" s="553"/>
      <c r="BG47" s="553"/>
      <c r="BH47" s="553"/>
      <c r="BI47" s="553"/>
      <c r="BJ47" s="513"/>
    </row>
    <row r="48" spans="1:62" ht="15" hidden="1" outlineLevel="1">
      <c r="A48" s="405">
        <f t="shared" si="6"/>
        <v>44</v>
      </c>
      <c r="B48" s="584"/>
      <c r="C48" s="585"/>
      <c r="D48" s="525"/>
      <c r="E48" s="526"/>
      <c r="F48" s="408"/>
      <c r="G48" s="409"/>
      <c r="H48" s="527"/>
      <c r="I48" s="527"/>
      <c r="J48" s="527">
        <f t="shared" si="0"/>
        <v>0</v>
      </c>
      <c r="K48" s="537" t="s">
        <v>705</v>
      </c>
      <c r="L48" s="535" t="s">
        <v>293</v>
      </c>
      <c r="M48" s="535">
        <v>67.2</v>
      </c>
      <c r="N48" s="527"/>
      <c r="O48" s="527"/>
      <c r="P48" s="527"/>
      <c r="Q48" s="527"/>
      <c r="R48" s="527"/>
      <c r="S48" s="527"/>
      <c r="T48" s="527"/>
      <c r="U48" s="527"/>
      <c r="V48" s="527"/>
      <c r="W48" s="527"/>
      <c r="X48" s="527"/>
      <c r="Y48" s="527"/>
      <c r="Z48" s="527"/>
      <c r="AA48" s="720">
        <f t="shared" si="1"/>
        <v>0</v>
      </c>
      <c r="AB48" s="562">
        <f t="shared" si="2"/>
        <v>0</v>
      </c>
      <c r="AC48" s="576"/>
      <c r="AD48" s="413">
        <f>E48-AB48</f>
        <v>0</v>
      </c>
      <c r="AE48" s="528"/>
      <c r="AF48" s="528">
        <f t="shared" si="3"/>
        <v>0</v>
      </c>
      <c r="AG48" s="551">
        <f t="shared" si="4"/>
        <v>0</v>
      </c>
      <c r="AH48" s="575">
        <f t="shared" si="5"/>
        <v>0</v>
      </c>
      <c r="AI48" s="552"/>
      <c r="AJ48" s="553"/>
      <c r="AK48" s="553"/>
      <c r="AL48" s="553"/>
      <c r="AM48" s="553"/>
      <c r="AN48" s="553"/>
      <c r="AO48" s="553"/>
      <c r="AP48" s="553"/>
      <c r="AQ48" s="553"/>
      <c r="AR48" s="553"/>
      <c r="AS48" s="553"/>
      <c r="AT48" s="553"/>
      <c r="AU48" s="553"/>
      <c r="AV48" s="553"/>
      <c r="AW48" s="553"/>
      <c r="AX48" s="553"/>
      <c r="AY48" s="553"/>
      <c r="AZ48" s="553"/>
      <c r="BA48" s="553"/>
      <c r="BB48" s="553"/>
      <c r="BC48" s="553"/>
      <c r="BD48" s="553"/>
      <c r="BE48" s="553"/>
      <c r="BF48" s="553"/>
      <c r="BG48" s="553"/>
      <c r="BH48" s="553"/>
      <c r="BI48" s="553"/>
      <c r="BJ48" s="513"/>
    </row>
    <row r="49" spans="1:62" ht="15" hidden="1" outlineLevel="1">
      <c r="A49" s="405">
        <f t="shared" si="6"/>
        <v>45</v>
      </c>
      <c r="B49" s="584"/>
      <c r="C49" s="585"/>
      <c r="D49" s="525"/>
      <c r="E49" s="526"/>
      <c r="F49" s="408"/>
      <c r="G49" s="409"/>
      <c r="H49" s="527"/>
      <c r="I49" s="527"/>
      <c r="J49" s="527">
        <f t="shared" si="0"/>
        <v>0</v>
      </c>
      <c r="K49" s="537" t="s">
        <v>706</v>
      </c>
      <c r="L49" s="535" t="s">
        <v>293</v>
      </c>
      <c r="M49" s="535">
        <v>12</v>
      </c>
      <c r="N49" s="527"/>
      <c r="O49" s="527"/>
      <c r="P49" s="527"/>
      <c r="Q49" s="527"/>
      <c r="R49" s="527"/>
      <c r="S49" s="527"/>
      <c r="T49" s="527"/>
      <c r="U49" s="527"/>
      <c r="V49" s="527"/>
      <c r="W49" s="527"/>
      <c r="X49" s="527"/>
      <c r="Y49" s="527"/>
      <c r="Z49" s="527"/>
      <c r="AA49" s="720">
        <f t="shared" si="1"/>
        <v>0</v>
      </c>
      <c r="AB49" s="562">
        <f t="shared" si="2"/>
        <v>0</v>
      </c>
      <c r="AC49" s="576"/>
      <c r="AD49" s="413">
        <f>E49-AB49</f>
        <v>0</v>
      </c>
      <c r="AE49" s="528"/>
      <c r="AF49" s="528">
        <f t="shared" si="3"/>
        <v>0</v>
      </c>
      <c r="AG49" s="551">
        <f t="shared" si="4"/>
        <v>0</v>
      </c>
      <c r="AH49" s="575">
        <f t="shared" si="5"/>
        <v>0</v>
      </c>
      <c r="AI49" s="552"/>
      <c r="AJ49" s="553"/>
      <c r="AK49" s="553"/>
      <c r="AL49" s="553"/>
      <c r="AM49" s="553"/>
      <c r="AN49" s="553"/>
      <c r="AO49" s="553"/>
      <c r="AP49" s="553"/>
      <c r="AQ49" s="553"/>
      <c r="AR49" s="553"/>
      <c r="AS49" s="553"/>
      <c r="AT49" s="553"/>
      <c r="AU49" s="553"/>
      <c r="AV49" s="553"/>
      <c r="AW49" s="553"/>
      <c r="AX49" s="553"/>
      <c r="AY49" s="553"/>
      <c r="AZ49" s="553"/>
      <c r="BA49" s="553"/>
      <c r="BB49" s="553"/>
      <c r="BC49" s="553"/>
      <c r="BD49" s="553"/>
      <c r="BE49" s="553"/>
      <c r="BF49" s="553"/>
      <c r="BG49" s="553"/>
      <c r="BH49" s="553"/>
      <c r="BI49" s="553"/>
      <c r="BJ49" s="513"/>
    </row>
    <row r="50" spans="1:62" ht="15" hidden="1" outlineLevel="1">
      <c r="A50" s="405">
        <f t="shared" si="6"/>
        <v>46</v>
      </c>
      <c r="B50" s="584"/>
      <c r="C50" s="585"/>
      <c r="D50" s="525"/>
      <c r="E50" s="526"/>
      <c r="F50" s="408"/>
      <c r="G50" s="409"/>
      <c r="H50" s="527"/>
      <c r="I50" s="527"/>
      <c r="J50" s="527">
        <f t="shared" si="0"/>
        <v>0</v>
      </c>
      <c r="K50" s="537" t="s">
        <v>707</v>
      </c>
      <c r="L50" s="535" t="s">
        <v>293</v>
      </c>
      <c r="M50" s="535">
        <v>4.88</v>
      </c>
      <c r="N50" s="527"/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720">
        <f t="shared" si="1"/>
        <v>0</v>
      </c>
      <c r="AB50" s="562">
        <f t="shared" si="2"/>
        <v>0</v>
      </c>
      <c r="AC50" s="576"/>
      <c r="AD50" s="413">
        <f>E50-AB50</f>
        <v>0</v>
      </c>
      <c r="AE50" s="528"/>
      <c r="AF50" s="528">
        <f t="shared" si="3"/>
        <v>0</v>
      </c>
      <c r="AG50" s="551">
        <f t="shared" si="4"/>
        <v>0</v>
      </c>
      <c r="AH50" s="575">
        <f t="shared" si="5"/>
        <v>0</v>
      </c>
      <c r="AI50" s="552"/>
      <c r="AJ50" s="553"/>
      <c r="AK50" s="553"/>
      <c r="AL50" s="553"/>
      <c r="AM50" s="553"/>
      <c r="AN50" s="553"/>
      <c r="AO50" s="553"/>
      <c r="AP50" s="553"/>
      <c r="AQ50" s="553"/>
      <c r="AR50" s="553"/>
      <c r="AS50" s="553"/>
      <c r="AT50" s="553"/>
      <c r="AU50" s="553"/>
      <c r="AV50" s="553"/>
      <c r="AW50" s="553"/>
      <c r="AX50" s="553"/>
      <c r="AY50" s="553"/>
      <c r="AZ50" s="553"/>
      <c r="BA50" s="553"/>
      <c r="BB50" s="553"/>
      <c r="BC50" s="553"/>
      <c r="BD50" s="553"/>
      <c r="BE50" s="553"/>
      <c r="BF50" s="553"/>
      <c r="BG50" s="553"/>
      <c r="BH50" s="553"/>
      <c r="BI50" s="553"/>
      <c r="BJ50" s="513"/>
    </row>
    <row r="51" spans="1:62" ht="15" hidden="1" outlineLevel="1">
      <c r="A51" s="405">
        <f t="shared" si="6"/>
        <v>47</v>
      </c>
      <c r="B51" s="584"/>
      <c r="C51" s="585"/>
      <c r="D51" s="525"/>
      <c r="E51" s="526"/>
      <c r="F51" s="408"/>
      <c r="G51" s="409"/>
      <c r="H51" s="527"/>
      <c r="I51" s="527"/>
      <c r="J51" s="527">
        <f t="shared" si="0"/>
        <v>0</v>
      </c>
      <c r="K51" s="537" t="s">
        <v>708</v>
      </c>
      <c r="L51" s="535" t="s">
        <v>293</v>
      </c>
      <c r="M51" s="535">
        <v>0</v>
      </c>
      <c r="N51" s="527"/>
      <c r="O51" s="527"/>
      <c r="P51" s="527"/>
      <c r="Q51" s="527"/>
      <c r="R51" s="527"/>
      <c r="S51" s="527"/>
      <c r="T51" s="527"/>
      <c r="U51" s="527"/>
      <c r="V51" s="527"/>
      <c r="W51" s="527"/>
      <c r="X51" s="527"/>
      <c r="Y51" s="527"/>
      <c r="Z51" s="527"/>
      <c r="AA51" s="720">
        <f t="shared" si="1"/>
        <v>0</v>
      </c>
      <c r="AB51" s="562">
        <f t="shared" si="2"/>
        <v>0</v>
      </c>
      <c r="AC51" s="576"/>
      <c r="AD51" s="413">
        <f>E51-AB51</f>
        <v>0</v>
      </c>
      <c r="AE51" s="528"/>
      <c r="AF51" s="528">
        <f t="shared" si="3"/>
        <v>0</v>
      </c>
      <c r="AG51" s="551">
        <f t="shared" si="4"/>
        <v>0</v>
      </c>
      <c r="AH51" s="521">
        <f t="shared" si="5"/>
        <v>0</v>
      </c>
      <c r="AI51" s="552"/>
      <c r="AJ51" s="553"/>
      <c r="AK51" s="553"/>
      <c r="AL51" s="553"/>
      <c r="AM51" s="553"/>
      <c r="AN51" s="553"/>
      <c r="AO51" s="553"/>
      <c r="AP51" s="553"/>
      <c r="AQ51" s="553"/>
      <c r="AR51" s="553"/>
      <c r="AS51" s="553"/>
      <c r="AT51" s="553"/>
      <c r="AU51" s="553"/>
      <c r="AV51" s="553"/>
      <c r="AW51" s="553"/>
      <c r="AX51" s="553"/>
      <c r="AY51" s="553"/>
      <c r="AZ51" s="553"/>
      <c r="BA51" s="553"/>
      <c r="BB51" s="553"/>
      <c r="BC51" s="553"/>
      <c r="BD51" s="553"/>
      <c r="BE51" s="553"/>
      <c r="BF51" s="553"/>
      <c r="BG51" s="553"/>
      <c r="BH51" s="553"/>
      <c r="BI51" s="553"/>
      <c r="BJ51" s="513"/>
    </row>
    <row r="52" spans="1:62" ht="30" hidden="1" outlineLevel="1">
      <c r="A52" s="405">
        <f t="shared" si="6"/>
        <v>48</v>
      </c>
      <c r="B52" s="584"/>
      <c r="C52" s="585"/>
      <c r="D52" s="525"/>
      <c r="E52" s="526"/>
      <c r="F52" s="408"/>
      <c r="G52" s="409"/>
      <c r="H52" s="527"/>
      <c r="I52" s="527"/>
      <c r="J52" s="527">
        <f t="shared" si="0"/>
        <v>0</v>
      </c>
      <c r="K52" s="537" t="s">
        <v>709</v>
      </c>
      <c r="L52" s="535" t="s">
        <v>293</v>
      </c>
      <c r="M52" s="535">
        <v>0</v>
      </c>
      <c r="N52" s="527"/>
      <c r="O52" s="527"/>
      <c r="P52" s="527"/>
      <c r="Q52" s="527"/>
      <c r="R52" s="527"/>
      <c r="S52" s="527"/>
      <c r="T52" s="527"/>
      <c r="U52" s="527"/>
      <c r="V52" s="527"/>
      <c r="W52" s="527"/>
      <c r="X52" s="527"/>
      <c r="Y52" s="527"/>
      <c r="Z52" s="527"/>
      <c r="AA52" s="720">
        <f t="shared" si="1"/>
        <v>0</v>
      </c>
      <c r="AB52" s="562">
        <f t="shared" si="2"/>
        <v>0</v>
      </c>
      <c r="AC52" s="576"/>
      <c r="AD52" s="413">
        <f>E52-AB52</f>
        <v>0</v>
      </c>
      <c r="AE52" s="528"/>
      <c r="AF52" s="528">
        <f t="shared" si="3"/>
        <v>0</v>
      </c>
      <c r="AG52" s="540">
        <f t="shared" si="4"/>
        <v>0</v>
      </c>
      <c r="AH52" s="575">
        <f t="shared" si="5"/>
        <v>0</v>
      </c>
      <c r="AI52" s="522"/>
      <c r="AJ52" s="523"/>
      <c r="AK52" s="523"/>
      <c r="AL52" s="523"/>
      <c r="AM52" s="523"/>
      <c r="AN52" s="523"/>
      <c r="AO52" s="523"/>
      <c r="AP52" s="523"/>
      <c r="AQ52" s="523"/>
      <c r="AR52" s="523"/>
      <c r="AS52" s="523"/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523"/>
      <c r="BG52" s="523"/>
      <c r="BH52" s="523"/>
      <c r="BI52" s="523"/>
      <c r="BJ52" s="513"/>
    </row>
    <row r="53" spans="1:62" ht="30" collapsed="1">
      <c r="A53" s="405">
        <f t="shared" si="6"/>
        <v>49</v>
      </c>
      <c r="B53" s="584" t="s">
        <v>52</v>
      </c>
      <c r="C53" s="585" t="s">
        <v>53</v>
      </c>
      <c r="D53" s="525" t="s">
        <v>294</v>
      </c>
      <c r="E53" s="526">
        <v>8</v>
      </c>
      <c r="F53" s="408" t="s">
        <v>53</v>
      </c>
      <c r="G53" s="409" t="s">
        <v>294</v>
      </c>
      <c r="H53" s="527">
        <v>314</v>
      </c>
      <c r="I53" s="527">
        <v>3.8</v>
      </c>
      <c r="J53" s="527">
        <f t="shared" si="0"/>
        <v>1193.2</v>
      </c>
      <c r="K53" s="537" t="s">
        <v>696</v>
      </c>
      <c r="L53" s="535" t="s">
        <v>294</v>
      </c>
      <c r="M53" s="535">
        <v>12</v>
      </c>
      <c r="N53" s="527"/>
      <c r="O53" s="527"/>
      <c r="P53" s="527"/>
      <c r="Q53" s="527"/>
      <c r="R53" s="527"/>
      <c r="S53" s="527"/>
      <c r="T53" s="527"/>
      <c r="U53" s="527"/>
      <c r="V53" s="527"/>
      <c r="W53" s="527"/>
      <c r="X53" s="527"/>
      <c r="Y53" s="527"/>
      <c r="Z53" s="527"/>
      <c r="AA53" s="720">
        <f t="shared" si="1"/>
        <v>0</v>
      </c>
      <c r="AB53" s="562">
        <f t="shared" si="2"/>
        <v>0</v>
      </c>
      <c r="AC53" s="576">
        <f t="shared" ref="AC53:AC61" si="9">H53-AB53</f>
        <v>314</v>
      </c>
      <c r="AD53" s="413">
        <f>E53-AB53</f>
        <v>8</v>
      </c>
      <c r="AE53" s="528"/>
      <c r="AF53" s="528">
        <f t="shared" si="3"/>
        <v>0</v>
      </c>
      <c r="AG53" s="540">
        <f t="shared" si="4"/>
        <v>0</v>
      </c>
      <c r="AH53" s="575">
        <f t="shared" si="5"/>
        <v>0</v>
      </c>
      <c r="AI53" s="552"/>
      <c r="AJ53" s="553"/>
      <c r="AK53" s="553"/>
      <c r="AL53" s="553"/>
      <c r="AM53" s="553"/>
      <c r="AN53" s="553"/>
      <c r="AO53" s="553"/>
      <c r="AP53" s="553"/>
      <c r="AQ53" s="553"/>
      <c r="AR53" s="553"/>
      <c r="AS53" s="553"/>
      <c r="AT53" s="553"/>
      <c r="AU53" s="553"/>
      <c r="AV53" s="553"/>
      <c r="AW53" s="553"/>
      <c r="AX53" s="553"/>
      <c r="AY53" s="553"/>
      <c r="AZ53" s="553"/>
      <c r="BA53" s="553"/>
      <c r="BB53" s="553"/>
      <c r="BC53" s="553"/>
      <c r="BD53" s="553"/>
      <c r="BE53" s="553"/>
      <c r="BF53" s="553"/>
      <c r="BG53" s="553"/>
      <c r="BH53" s="553"/>
      <c r="BI53" s="553"/>
      <c r="BJ53" s="513"/>
    </row>
    <row r="54" spans="1:62" ht="30" hidden="1" outlineLevel="1">
      <c r="A54" s="405">
        <f t="shared" si="6"/>
        <v>50</v>
      </c>
      <c r="B54" s="584"/>
      <c r="C54" s="585"/>
      <c r="D54" s="525"/>
      <c r="E54" s="526"/>
      <c r="F54" s="408"/>
      <c r="G54" s="409"/>
      <c r="H54" s="527"/>
      <c r="I54" s="527"/>
      <c r="J54" s="527">
        <f t="shared" si="0"/>
        <v>0</v>
      </c>
      <c r="K54" s="537" t="s">
        <v>697</v>
      </c>
      <c r="L54" s="535" t="s">
        <v>294</v>
      </c>
      <c r="M54" s="535">
        <v>60</v>
      </c>
      <c r="N54" s="527"/>
      <c r="O54" s="527"/>
      <c r="P54" s="527"/>
      <c r="Q54" s="527"/>
      <c r="R54" s="527"/>
      <c r="S54" s="527"/>
      <c r="T54" s="527"/>
      <c r="U54" s="527"/>
      <c r="V54" s="527"/>
      <c r="W54" s="527"/>
      <c r="X54" s="527"/>
      <c r="Y54" s="527"/>
      <c r="Z54" s="527"/>
      <c r="AA54" s="720">
        <f t="shared" si="1"/>
        <v>0</v>
      </c>
      <c r="AB54" s="562">
        <f t="shared" si="2"/>
        <v>0</v>
      </c>
      <c r="AC54" s="576">
        <f t="shared" si="9"/>
        <v>0</v>
      </c>
      <c r="AD54" s="413">
        <f>E54-AB54</f>
        <v>0</v>
      </c>
      <c r="AE54" s="528"/>
      <c r="AF54" s="528">
        <f t="shared" si="3"/>
        <v>0</v>
      </c>
      <c r="AG54" s="551">
        <f t="shared" si="4"/>
        <v>0</v>
      </c>
      <c r="AH54" s="521">
        <f t="shared" si="5"/>
        <v>0</v>
      </c>
      <c r="AI54" s="552"/>
      <c r="AJ54" s="553"/>
      <c r="AK54" s="553"/>
      <c r="AL54" s="553"/>
      <c r="AM54" s="553"/>
      <c r="AN54" s="553"/>
      <c r="AO54" s="553"/>
      <c r="AP54" s="553"/>
      <c r="AQ54" s="553"/>
      <c r="AR54" s="553"/>
      <c r="AS54" s="553"/>
      <c r="AT54" s="553"/>
      <c r="AU54" s="553"/>
      <c r="AV54" s="553"/>
      <c r="AW54" s="553"/>
      <c r="AX54" s="553"/>
      <c r="AY54" s="553"/>
      <c r="AZ54" s="553"/>
      <c r="BA54" s="553"/>
      <c r="BB54" s="553"/>
      <c r="BC54" s="553"/>
      <c r="BD54" s="553"/>
      <c r="BE54" s="553"/>
      <c r="BF54" s="553"/>
      <c r="BG54" s="553"/>
      <c r="BH54" s="553"/>
      <c r="BI54" s="553"/>
      <c r="BJ54" s="513"/>
    </row>
    <row r="55" spans="1:62" ht="30" hidden="1" outlineLevel="1">
      <c r="A55" s="405">
        <f t="shared" si="6"/>
        <v>51</v>
      </c>
      <c r="B55" s="584"/>
      <c r="C55" s="585"/>
      <c r="D55" s="525"/>
      <c r="E55" s="526"/>
      <c r="F55" s="408"/>
      <c r="G55" s="409"/>
      <c r="H55" s="527"/>
      <c r="I55" s="527"/>
      <c r="J55" s="527">
        <f t="shared" si="0"/>
        <v>0</v>
      </c>
      <c r="K55" s="537" t="s">
        <v>698</v>
      </c>
      <c r="L55" s="535" t="s">
        <v>294</v>
      </c>
      <c r="M55" s="535">
        <v>4</v>
      </c>
      <c r="N55" s="527"/>
      <c r="O55" s="527"/>
      <c r="P55" s="527"/>
      <c r="Q55" s="527"/>
      <c r="R55" s="527"/>
      <c r="S55" s="527"/>
      <c r="T55" s="527"/>
      <c r="U55" s="527"/>
      <c r="V55" s="527"/>
      <c r="W55" s="527"/>
      <c r="X55" s="527"/>
      <c r="Y55" s="527"/>
      <c r="Z55" s="527"/>
      <c r="AA55" s="720">
        <f t="shared" si="1"/>
        <v>0</v>
      </c>
      <c r="AB55" s="562">
        <f t="shared" si="2"/>
        <v>0</v>
      </c>
      <c r="AC55" s="576">
        <f t="shared" si="9"/>
        <v>0</v>
      </c>
      <c r="AD55" s="413">
        <f>E55-AB55</f>
        <v>0</v>
      </c>
      <c r="AE55" s="528"/>
      <c r="AF55" s="528">
        <f t="shared" si="3"/>
        <v>0</v>
      </c>
      <c r="AG55" s="551">
        <f t="shared" si="4"/>
        <v>0</v>
      </c>
      <c r="AH55" s="521">
        <f t="shared" si="5"/>
        <v>0</v>
      </c>
      <c r="AI55" s="522"/>
      <c r="AJ55" s="523"/>
      <c r="AK55" s="523"/>
      <c r="AL55" s="523"/>
      <c r="AM55" s="523"/>
      <c r="AN55" s="523"/>
      <c r="AO55" s="523"/>
      <c r="AP55" s="523"/>
      <c r="AQ55" s="523"/>
      <c r="AR55" s="523"/>
      <c r="AS55" s="523"/>
      <c r="AT55" s="523"/>
      <c r="AU55" s="523"/>
      <c r="AV55" s="523"/>
      <c r="AW55" s="523"/>
      <c r="AX55" s="523"/>
      <c r="AY55" s="523"/>
      <c r="AZ55" s="523"/>
      <c r="BA55" s="523"/>
      <c r="BB55" s="523"/>
      <c r="BC55" s="523"/>
      <c r="BD55" s="523"/>
      <c r="BE55" s="523"/>
      <c r="BF55" s="523"/>
      <c r="BG55" s="523"/>
      <c r="BH55" s="523"/>
      <c r="BI55" s="523"/>
      <c r="BJ55" s="513"/>
    </row>
    <row r="56" spans="1:62" ht="45" hidden="1" outlineLevel="1">
      <c r="A56" s="405">
        <f t="shared" si="6"/>
        <v>52</v>
      </c>
      <c r="B56" s="584"/>
      <c r="C56" s="585"/>
      <c r="D56" s="525"/>
      <c r="E56" s="526"/>
      <c r="F56" s="408"/>
      <c r="G56" s="409"/>
      <c r="H56" s="527"/>
      <c r="I56" s="527"/>
      <c r="J56" s="527">
        <f t="shared" si="0"/>
        <v>0</v>
      </c>
      <c r="K56" s="537" t="s">
        <v>699</v>
      </c>
      <c r="L56" s="535" t="s">
        <v>294</v>
      </c>
      <c r="M56" s="535">
        <v>26</v>
      </c>
      <c r="N56" s="527"/>
      <c r="O56" s="527"/>
      <c r="P56" s="527"/>
      <c r="Q56" s="527"/>
      <c r="R56" s="527"/>
      <c r="S56" s="527"/>
      <c r="T56" s="527"/>
      <c r="U56" s="527"/>
      <c r="V56" s="527"/>
      <c r="W56" s="527"/>
      <c r="X56" s="527"/>
      <c r="Y56" s="527"/>
      <c r="Z56" s="527"/>
      <c r="AA56" s="720">
        <f t="shared" si="1"/>
        <v>0</v>
      </c>
      <c r="AB56" s="562">
        <f t="shared" si="2"/>
        <v>0</v>
      </c>
      <c r="AC56" s="576">
        <f t="shared" si="9"/>
        <v>0</v>
      </c>
      <c r="AD56" s="413">
        <f>E56-AB56</f>
        <v>0</v>
      </c>
      <c r="AE56" s="528"/>
      <c r="AF56" s="528">
        <f t="shared" si="3"/>
        <v>0</v>
      </c>
      <c r="AG56" s="551">
        <f t="shared" si="4"/>
        <v>0</v>
      </c>
      <c r="AH56" s="575">
        <f t="shared" si="5"/>
        <v>0</v>
      </c>
      <c r="AI56" s="522"/>
      <c r="AJ56" s="523"/>
      <c r="AK56" s="523"/>
      <c r="AL56" s="523"/>
      <c r="AM56" s="523"/>
      <c r="AN56" s="523"/>
      <c r="AO56" s="523"/>
      <c r="AP56" s="523"/>
      <c r="AQ56" s="523"/>
      <c r="AR56" s="523"/>
      <c r="AS56" s="523"/>
      <c r="AT56" s="523"/>
      <c r="AU56" s="523"/>
      <c r="AV56" s="523"/>
      <c r="AW56" s="523"/>
      <c r="AX56" s="523"/>
      <c r="AY56" s="523"/>
      <c r="AZ56" s="523"/>
      <c r="BA56" s="523"/>
      <c r="BB56" s="523"/>
      <c r="BC56" s="523"/>
      <c r="BD56" s="523"/>
      <c r="BE56" s="523"/>
      <c r="BF56" s="523"/>
      <c r="BG56" s="523"/>
      <c r="BH56" s="523"/>
      <c r="BI56" s="523"/>
      <c r="BJ56" s="513"/>
    </row>
    <row r="57" spans="1:62" ht="30" hidden="1" outlineLevel="1">
      <c r="A57" s="405">
        <f t="shared" si="6"/>
        <v>53</v>
      </c>
      <c r="B57" s="584"/>
      <c r="C57" s="585"/>
      <c r="D57" s="525"/>
      <c r="E57" s="526"/>
      <c r="F57" s="408"/>
      <c r="G57" s="409"/>
      <c r="H57" s="527"/>
      <c r="I57" s="527"/>
      <c r="J57" s="527">
        <f t="shared" si="0"/>
        <v>0</v>
      </c>
      <c r="K57" s="537" t="s">
        <v>700</v>
      </c>
      <c r="L57" s="535" t="s">
        <v>294</v>
      </c>
      <c r="M57" s="535">
        <v>40</v>
      </c>
      <c r="N57" s="527"/>
      <c r="O57" s="527"/>
      <c r="P57" s="527"/>
      <c r="Q57" s="527"/>
      <c r="R57" s="527"/>
      <c r="S57" s="527"/>
      <c r="T57" s="527"/>
      <c r="U57" s="527"/>
      <c r="V57" s="527"/>
      <c r="W57" s="527"/>
      <c r="X57" s="527"/>
      <c r="Y57" s="527"/>
      <c r="Z57" s="527"/>
      <c r="AA57" s="720">
        <f t="shared" si="1"/>
        <v>0</v>
      </c>
      <c r="AB57" s="562">
        <f t="shared" si="2"/>
        <v>0</v>
      </c>
      <c r="AC57" s="576">
        <f t="shared" si="9"/>
        <v>0</v>
      </c>
      <c r="AD57" s="413">
        <f>E57-AB57</f>
        <v>0</v>
      </c>
      <c r="AE57" s="528"/>
      <c r="AF57" s="528">
        <f t="shared" si="3"/>
        <v>0</v>
      </c>
      <c r="AG57" s="551">
        <f t="shared" si="4"/>
        <v>0</v>
      </c>
      <c r="AH57" s="575">
        <f t="shared" si="5"/>
        <v>0</v>
      </c>
      <c r="AI57" s="552"/>
      <c r="AJ57" s="553"/>
      <c r="AK57" s="553"/>
      <c r="AL57" s="553"/>
      <c r="AM57" s="553"/>
      <c r="AN57" s="553"/>
      <c r="AO57" s="553"/>
      <c r="AP57" s="553"/>
      <c r="AQ57" s="553"/>
      <c r="AR57" s="553"/>
      <c r="AS57" s="553"/>
      <c r="AT57" s="553"/>
      <c r="AU57" s="553"/>
      <c r="AV57" s="553"/>
      <c r="AW57" s="553"/>
      <c r="AX57" s="553"/>
      <c r="AY57" s="553"/>
      <c r="AZ57" s="553"/>
      <c r="BA57" s="553"/>
      <c r="BB57" s="553"/>
      <c r="BC57" s="553"/>
      <c r="BD57" s="553"/>
      <c r="BE57" s="553"/>
      <c r="BF57" s="553"/>
      <c r="BG57" s="553"/>
      <c r="BH57" s="553"/>
      <c r="BI57" s="553"/>
      <c r="BJ57" s="513"/>
    </row>
    <row r="58" spans="1:62" ht="60" hidden="1" outlineLevel="1">
      <c r="A58" s="405">
        <f t="shared" si="6"/>
        <v>54</v>
      </c>
      <c r="B58" s="584"/>
      <c r="C58" s="585"/>
      <c r="D58" s="525"/>
      <c r="E58" s="526"/>
      <c r="F58" s="408"/>
      <c r="G58" s="409"/>
      <c r="H58" s="527"/>
      <c r="I58" s="527"/>
      <c r="J58" s="527">
        <f t="shared" si="0"/>
        <v>0</v>
      </c>
      <c r="K58" s="537" t="s">
        <v>701</v>
      </c>
      <c r="L58" s="535" t="s">
        <v>294</v>
      </c>
      <c r="M58" s="535">
        <v>172</v>
      </c>
      <c r="N58" s="527"/>
      <c r="O58" s="527"/>
      <c r="P58" s="527"/>
      <c r="Q58" s="527"/>
      <c r="R58" s="527"/>
      <c r="S58" s="527"/>
      <c r="T58" s="527"/>
      <c r="U58" s="527"/>
      <c r="V58" s="527"/>
      <c r="W58" s="527"/>
      <c r="X58" s="527"/>
      <c r="Y58" s="527"/>
      <c r="Z58" s="527"/>
      <c r="AA58" s="720">
        <f t="shared" si="1"/>
        <v>0</v>
      </c>
      <c r="AB58" s="562">
        <f t="shared" si="2"/>
        <v>0</v>
      </c>
      <c r="AC58" s="576">
        <f t="shared" si="9"/>
        <v>0</v>
      </c>
      <c r="AD58" s="413">
        <f>E58-AB58</f>
        <v>0</v>
      </c>
      <c r="AE58" s="528"/>
      <c r="AF58" s="528">
        <f t="shared" si="3"/>
        <v>0</v>
      </c>
      <c r="AG58" s="551">
        <f t="shared" si="4"/>
        <v>0</v>
      </c>
      <c r="AH58" s="575">
        <f t="shared" si="5"/>
        <v>0</v>
      </c>
      <c r="AI58" s="552"/>
      <c r="AJ58" s="553"/>
      <c r="AK58" s="553"/>
      <c r="AL58" s="553"/>
      <c r="AM58" s="553"/>
      <c r="AN58" s="553"/>
      <c r="AO58" s="553"/>
      <c r="AP58" s="553"/>
      <c r="AQ58" s="553"/>
      <c r="AR58" s="553"/>
      <c r="AS58" s="553"/>
      <c r="AT58" s="553"/>
      <c r="AU58" s="553"/>
      <c r="AV58" s="553"/>
      <c r="AW58" s="553"/>
      <c r="AX58" s="553"/>
      <c r="AY58" s="553"/>
      <c r="AZ58" s="553"/>
      <c r="BA58" s="553"/>
      <c r="BB58" s="553"/>
      <c r="BC58" s="553"/>
      <c r="BD58" s="553"/>
      <c r="BE58" s="553"/>
      <c r="BF58" s="553"/>
      <c r="BG58" s="553"/>
      <c r="BH58" s="553"/>
      <c r="BI58" s="553"/>
      <c r="BJ58" s="513"/>
    </row>
    <row r="59" spans="1:62" ht="15" hidden="1" outlineLevel="1">
      <c r="A59" s="405">
        <f t="shared" si="6"/>
        <v>55</v>
      </c>
      <c r="B59" s="584" t="s">
        <v>317</v>
      </c>
      <c r="C59" s="585" t="s">
        <v>1008</v>
      </c>
      <c r="D59" s="525" t="s">
        <v>294</v>
      </c>
      <c r="E59" s="526">
        <v>25</v>
      </c>
      <c r="F59" s="408"/>
      <c r="G59" s="409"/>
      <c r="H59" s="527"/>
      <c r="I59" s="527">
        <v>3.81</v>
      </c>
      <c r="J59" s="527">
        <f t="shared" si="0"/>
        <v>0</v>
      </c>
      <c r="K59" s="527"/>
      <c r="L59" s="527"/>
      <c r="M59" s="527"/>
      <c r="N59" s="527"/>
      <c r="O59" s="527"/>
      <c r="P59" s="527"/>
      <c r="Q59" s="527"/>
      <c r="R59" s="527"/>
      <c r="S59" s="527"/>
      <c r="T59" s="527"/>
      <c r="U59" s="527"/>
      <c r="V59" s="527"/>
      <c r="W59" s="527"/>
      <c r="X59" s="527"/>
      <c r="Y59" s="527"/>
      <c r="Z59" s="527"/>
      <c r="AA59" s="720">
        <f t="shared" si="1"/>
        <v>0</v>
      </c>
      <c r="AB59" s="562">
        <f t="shared" si="2"/>
        <v>0</v>
      </c>
      <c r="AC59" s="576">
        <f t="shared" si="9"/>
        <v>0</v>
      </c>
      <c r="AD59" s="413">
        <f>E59-AB59</f>
        <v>25</v>
      </c>
      <c r="AE59" s="528"/>
      <c r="AF59" s="528">
        <f t="shared" si="3"/>
        <v>0</v>
      </c>
      <c r="AG59" s="551">
        <f t="shared" si="4"/>
        <v>0</v>
      </c>
      <c r="AH59" s="575">
        <f t="shared" si="5"/>
        <v>0</v>
      </c>
      <c r="AI59" s="552"/>
      <c r="AJ59" s="553"/>
      <c r="AK59" s="553"/>
      <c r="AL59" s="553"/>
      <c r="AM59" s="553"/>
      <c r="AN59" s="553"/>
      <c r="AO59" s="553"/>
      <c r="AP59" s="553"/>
      <c r="AQ59" s="553"/>
      <c r="AR59" s="553"/>
      <c r="AS59" s="553"/>
      <c r="AT59" s="553"/>
      <c r="AU59" s="553"/>
      <c r="AV59" s="553"/>
      <c r="AW59" s="553"/>
      <c r="AX59" s="553"/>
      <c r="AY59" s="553"/>
      <c r="AZ59" s="553"/>
      <c r="BA59" s="553"/>
      <c r="BB59" s="553"/>
      <c r="BC59" s="553"/>
      <c r="BD59" s="553"/>
      <c r="BE59" s="553"/>
      <c r="BF59" s="553"/>
      <c r="BG59" s="553"/>
      <c r="BH59" s="553"/>
      <c r="BI59" s="553"/>
      <c r="BJ59" s="513"/>
    </row>
    <row r="60" spans="1:62" ht="30">
      <c r="A60" s="405">
        <f t="shared" si="6"/>
        <v>56</v>
      </c>
      <c r="B60" s="584"/>
      <c r="C60" s="585"/>
      <c r="D60" s="525"/>
      <c r="E60" s="526"/>
      <c r="F60" s="416" t="s">
        <v>693</v>
      </c>
      <c r="G60" s="417" t="s">
        <v>289</v>
      </c>
      <c r="H60" s="535">
        <v>14.1</v>
      </c>
      <c r="I60" s="418">
        <v>2.71</v>
      </c>
      <c r="J60" s="535">
        <f t="shared" si="0"/>
        <v>38.210999999999999</v>
      </c>
      <c r="K60" s="537" t="s">
        <v>694</v>
      </c>
      <c r="L60" s="535" t="s">
        <v>289</v>
      </c>
      <c r="M60" s="535">
        <v>14.1</v>
      </c>
      <c r="N60" s="527"/>
      <c r="O60" s="527"/>
      <c r="P60" s="527"/>
      <c r="Q60" s="527"/>
      <c r="R60" s="527"/>
      <c r="S60" s="527"/>
      <c r="T60" s="527"/>
      <c r="U60" s="527"/>
      <c r="V60" s="527"/>
      <c r="W60" s="527"/>
      <c r="X60" s="527"/>
      <c r="Y60" s="527"/>
      <c r="Z60" s="527"/>
      <c r="AA60" s="720">
        <f t="shared" si="1"/>
        <v>0</v>
      </c>
      <c r="AB60" s="562">
        <f t="shared" si="2"/>
        <v>0</v>
      </c>
      <c r="AC60" s="576">
        <f t="shared" si="9"/>
        <v>14.1</v>
      </c>
      <c r="AD60" s="413">
        <f>E60-AB60</f>
        <v>0</v>
      </c>
      <c r="AE60" s="528"/>
      <c r="AF60" s="528">
        <f t="shared" si="3"/>
        <v>0</v>
      </c>
      <c r="AG60" s="540">
        <f t="shared" si="4"/>
        <v>0</v>
      </c>
      <c r="AH60" s="575">
        <f t="shared" si="5"/>
        <v>0</v>
      </c>
      <c r="AI60" s="552"/>
      <c r="AJ60" s="553"/>
      <c r="AK60" s="553"/>
      <c r="AL60" s="553"/>
      <c r="AM60" s="553"/>
      <c r="AN60" s="553"/>
      <c r="AO60" s="553"/>
      <c r="AP60" s="553"/>
      <c r="AQ60" s="553"/>
      <c r="AR60" s="553"/>
      <c r="AS60" s="553"/>
      <c r="AT60" s="553"/>
      <c r="AU60" s="553"/>
      <c r="AV60" s="553"/>
      <c r="AW60" s="553"/>
      <c r="AX60" s="553"/>
      <c r="AY60" s="553"/>
      <c r="AZ60" s="553"/>
      <c r="BA60" s="553"/>
      <c r="BB60" s="553"/>
      <c r="BC60" s="553"/>
      <c r="BD60" s="553"/>
      <c r="BE60" s="553"/>
      <c r="BF60" s="553"/>
      <c r="BG60" s="553"/>
      <c r="BH60" s="553"/>
      <c r="BI60" s="553"/>
      <c r="BJ60" s="513"/>
    </row>
    <row r="61" spans="1:62" ht="30">
      <c r="A61" s="405">
        <f t="shared" si="6"/>
        <v>57</v>
      </c>
      <c r="B61" s="584"/>
      <c r="C61" s="585"/>
      <c r="D61" s="525"/>
      <c r="E61" s="526"/>
      <c r="F61" s="416" t="s">
        <v>695</v>
      </c>
      <c r="G61" s="417" t="s">
        <v>294</v>
      </c>
      <c r="H61" s="535">
        <v>94</v>
      </c>
      <c r="I61" s="535">
        <v>3.8</v>
      </c>
      <c r="J61" s="535">
        <f t="shared" si="0"/>
        <v>357.2</v>
      </c>
      <c r="K61" s="527"/>
      <c r="L61" s="527"/>
      <c r="M61" s="527"/>
      <c r="N61" s="527"/>
      <c r="O61" s="527"/>
      <c r="P61" s="527"/>
      <c r="Q61" s="527"/>
      <c r="R61" s="527"/>
      <c r="S61" s="527"/>
      <c r="T61" s="527"/>
      <c r="U61" s="527"/>
      <c r="V61" s="527"/>
      <c r="W61" s="527"/>
      <c r="X61" s="527"/>
      <c r="Y61" s="527"/>
      <c r="Z61" s="527"/>
      <c r="AA61" s="720">
        <f t="shared" si="1"/>
        <v>0</v>
      </c>
      <c r="AB61" s="562">
        <f t="shared" si="2"/>
        <v>0</v>
      </c>
      <c r="AC61" s="574">
        <f t="shared" si="9"/>
        <v>94</v>
      </c>
      <c r="AD61" s="413">
        <f>E61-AB61</f>
        <v>0</v>
      </c>
      <c r="AE61" s="528"/>
      <c r="AF61" s="528">
        <f t="shared" si="3"/>
        <v>0</v>
      </c>
      <c r="AG61" s="551">
        <f t="shared" si="4"/>
        <v>0</v>
      </c>
      <c r="AH61" s="575">
        <f t="shared" si="5"/>
        <v>0</v>
      </c>
      <c r="AI61" s="552"/>
      <c r="AJ61" s="553"/>
      <c r="AK61" s="553"/>
      <c r="AL61" s="553"/>
      <c r="AM61" s="553"/>
      <c r="AN61" s="553"/>
      <c r="AO61" s="553"/>
      <c r="AP61" s="553"/>
      <c r="AQ61" s="553"/>
      <c r="AR61" s="553"/>
      <c r="AS61" s="553"/>
      <c r="AT61" s="553"/>
      <c r="AU61" s="553"/>
      <c r="AV61" s="553"/>
      <c r="AW61" s="553"/>
      <c r="AX61" s="553"/>
      <c r="AY61" s="553"/>
      <c r="AZ61" s="553"/>
      <c r="BA61" s="553"/>
      <c r="BB61" s="553"/>
      <c r="BC61" s="553"/>
      <c r="BD61" s="553"/>
      <c r="BE61" s="553"/>
      <c r="BF61" s="553"/>
      <c r="BG61" s="553"/>
      <c r="BH61" s="553"/>
      <c r="BI61" s="553"/>
      <c r="BJ61" s="513"/>
    </row>
    <row r="62" spans="1:62" ht="15">
      <c r="A62" s="595">
        <f t="shared" si="6"/>
        <v>58</v>
      </c>
      <c r="B62" s="588"/>
      <c r="C62" s="544" t="s">
        <v>57</v>
      </c>
      <c r="D62" s="530"/>
      <c r="E62" s="530"/>
      <c r="F62" s="531" t="s">
        <v>57</v>
      </c>
      <c r="G62" s="532"/>
      <c r="H62" s="533"/>
      <c r="I62" s="533"/>
      <c r="J62" s="533"/>
      <c r="K62" s="533"/>
      <c r="L62" s="533"/>
      <c r="M62" s="533"/>
      <c r="N62" s="533"/>
      <c r="O62" s="533"/>
      <c r="P62" s="533"/>
      <c r="Q62" s="533"/>
      <c r="R62" s="533"/>
      <c r="S62" s="533"/>
      <c r="T62" s="533"/>
      <c r="U62" s="533"/>
      <c r="V62" s="533"/>
      <c r="W62" s="533"/>
      <c r="X62" s="533"/>
      <c r="Y62" s="533"/>
      <c r="Z62" s="533"/>
      <c r="AA62" s="721"/>
      <c r="AB62" s="589"/>
      <c r="AC62" s="590"/>
      <c r="AD62" s="533"/>
      <c r="AE62" s="534"/>
      <c r="AF62" s="534"/>
      <c r="AG62" s="591"/>
      <c r="AH62" s="592"/>
      <c r="AI62" s="593"/>
      <c r="AJ62" s="594"/>
      <c r="AK62" s="594"/>
      <c r="AL62" s="594"/>
      <c r="AM62" s="594"/>
      <c r="AN62" s="594"/>
      <c r="AO62" s="594"/>
      <c r="AP62" s="594"/>
      <c r="AQ62" s="594"/>
      <c r="AR62" s="594"/>
      <c r="AS62" s="594"/>
      <c r="AT62" s="594"/>
      <c r="AU62" s="594"/>
      <c r="AV62" s="594"/>
      <c r="AW62" s="594"/>
      <c r="AX62" s="594"/>
      <c r="AY62" s="594"/>
      <c r="AZ62" s="594"/>
      <c r="BA62" s="594"/>
      <c r="BB62" s="594"/>
      <c r="BC62" s="594"/>
      <c r="BD62" s="594"/>
      <c r="BE62" s="594"/>
      <c r="BF62" s="594"/>
      <c r="BG62" s="594"/>
      <c r="BH62" s="594"/>
      <c r="BI62" s="594"/>
      <c r="BJ62" s="513"/>
    </row>
    <row r="63" spans="1:62" s="65" customFormat="1" ht="90">
      <c r="A63" s="405">
        <f t="shared" si="6"/>
        <v>59</v>
      </c>
      <c r="B63" s="584"/>
      <c r="C63" s="585"/>
      <c r="D63" s="525"/>
      <c r="E63" s="526"/>
      <c r="F63" s="416" t="s">
        <v>711</v>
      </c>
      <c r="G63" s="417" t="s">
        <v>289</v>
      </c>
      <c r="H63" s="754">
        <v>3631.0730000000003</v>
      </c>
      <c r="I63" s="527">
        <v>0.36</v>
      </c>
      <c r="J63" s="535">
        <f t="shared" si="0"/>
        <v>1307.1862800000001</v>
      </c>
      <c r="K63" s="537"/>
      <c r="L63" s="535"/>
      <c r="M63" s="535"/>
      <c r="N63" s="535"/>
      <c r="O63" s="535"/>
      <c r="P63" s="535">
        <v>300</v>
      </c>
      <c r="Q63" s="535">
        <v>180</v>
      </c>
      <c r="R63" s="535">
        <v>50</v>
      </c>
      <c r="S63" s="535">
        <v>60</v>
      </c>
      <c r="T63" s="535"/>
      <c r="U63" s="535">
        <v>1041.5999999999999</v>
      </c>
      <c r="V63" s="535"/>
      <c r="W63" s="535">
        <v>450</v>
      </c>
      <c r="X63" s="535"/>
      <c r="Y63" s="535"/>
      <c r="Z63" s="535"/>
      <c r="AA63" s="722">
        <f t="shared" si="1"/>
        <v>749.37599999999998</v>
      </c>
      <c r="AB63" s="562">
        <f t="shared" si="2"/>
        <v>2081.6</v>
      </c>
      <c r="AC63" s="576">
        <f>H63-AB63</f>
        <v>1549.4730000000004</v>
      </c>
      <c r="AD63" s="413">
        <f>E63-AB63</f>
        <v>-2081.6</v>
      </c>
      <c r="AE63" s="528" t="s">
        <v>1083</v>
      </c>
      <c r="AF63" s="528">
        <f t="shared" si="3"/>
        <v>0</v>
      </c>
      <c r="AG63" s="551">
        <f t="shared" si="4"/>
        <v>0</v>
      </c>
      <c r="AH63" s="575">
        <f t="shared" si="5"/>
        <v>2081.6</v>
      </c>
      <c r="AI63" s="552"/>
      <c r="AJ63" s="553"/>
      <c r="AK63" s="553"/>
      <c r="AL63" s="553"/>
      <c r="AM63" s="553"/>
      <c r="AN63" s="553"/>
      <c r="AO63" s="553"/>
      <c r="AP63" s="553"/>
      <c r="AQ63" s="553"/>
      <c r="AR63" s="553"/>
      <c r="AS63" s="553"/>
      <c r="AT63" s="553"/>
      <c r="AU63" s="553"/>
      <c r="AV63" s="553"/>
      <c r="AW63" s="553"/>
      <c r="AX63" s="553"/>
      <c r="AY63" s="553"/>
      <c r="AZ63" s="553"/>
      <c r="BA63" s="553"/>
      <c r="BB63" s="553"/>
      <c r="BC63" s="553"/>
      <c r="BD63" s="553"/>
      <c r="BE63" s="553"/>
      <c r="BF63" s="553"/>
      <c r="BG63" s="553"/>
      <c r="BH63" s="553"/>
      <c r="BI63" s="553"/>
    </row>
    <row r="64" spans="1:62" ht="30">
      <c r="A64" s="405">
        <f t="shared" si="6"/>
        <v>60</v>
      </c>
      <c r="B64" s="584"/>
      <c r="C64" s="585"/>
      <c r="D64" s="525"/>
      <c r="E64" s="526"/>
      <c r="F64" s="416" t="s">
        <v>710</v>
      </c>
      <c r="G64" s="417" t="s">
        <v>289</v>
      </c>
      <c r="H64" s="535">
        <f>32.1+1.8+4.8</f>
        <v>38.699999999999996</v>
      </c>
      <c r="I64" s="410">
        <v>0.17</v>
      </c>
      <c r="J64" s="535">
        <f t="shared" si="0"/>
        <v>6.5789999999999997</v>
      </c>
      <c r="K64" s="537" t="s">
        <v>505</v>
      </c>
      <c r="L64" s="535" t="s">
        <v>289</v>
      </c>
      <c r="M64" s="535">
        <v>42.57</v>
      </c>
      <c r="N64" s="535"/>
      <c r="O64" s="535"/>
      <c r="P64" s="535">
        <v>30</v>
      </c>
      <c r="Q64" s="535"/>
      <c r="R64" s="535"/>
      <c r="S64" s="535"/>
      <c r="T64" s="535"/>
      <c r="U64" s="535"/>
      <c r="V64" s="535"/>
      <c r="W64" s="535"/>
      <c r="X64" s="535"/>
      <c r="Y64" s="535"/>
      <c r="Z64" s="535"/>
      <c r="AA64" s="722">
        <f t="shared" si="1"/>
        <v>5.1000000000000005</v>
      </c>
      <c r="AB64" s="562">
        <f t="shared" si="2"/>
        <v>30</v>
      </c>
      <c r="AC64" s="576">
        <f>H64-AB64</f>
        <v>8.6999999999999957</v>
      </c>
      <c r="AD64" s="413">
        <f>E64-AB64</f>
        <v>-30</v>
      </c>
      <c r="AE64" s="528"/>
      <c r="AF64" s="528">
        <f t="shared" si="3"/>
        <v>0</v>
      </c>
      <c r="AG64" s="551">
        <f t="shared" si="4"/>
        <v>0</v>
      </c>
      <c r="AH64" s="575">
        <f t="shared" si="5"/>
        <v>30</v>
      </c>
      <c r="AI64" s="552"/>
      <c r="AJ64" s="553"/>
      <c r="AK64" s="553"/>
      <c r="AL64" s="553"/>
      <c r="AM64" s="553"/>
      <c r="AN64" s="553"/>
      <c r="AO64" s="553"/>
      <c r="AP64" s="553"/>
      <c r="AQ64" s="553"/>
      <c r="AR64" s="553"/>
      <c r="AS64" s="553"/>
      <c r="AT64" s="553"/>
      <c r="AU64" s="553"/>
      <c r="AV64" s="553"/>
      <c r="AW64" s="553"/>
      <c r="AX64" s="553"/>
      <c r="AY64" s="553"/>
      <c r="AZ64" s="553"/>
      <c r="BA64" s="553"/>
      <c r="BB64" s="553"/>
      <c r="BC64" s="553"/>
      <c r="BD64" s="553"/>
      <c r="BE64" s="553"/>
      <c r="BF64" s="553"/>
      <c r="BG64" s="553"/>
      <c r="BH64" s="553"/>
      <c r="BI64" s="553"/>
      <c r="BJ64" s="513"/>
    </row>
    <row r="65" spans="1:62" ht="30">
      <c r="A65" s="405">
        <f t="shared" si="6"/>
        <v>61</v>
      </c>
      <c r="B65" s="584"/>
      <c r="C65" s="585"/>
      <c r="D65" s="525"/>
      <c r="E65" s="526"/>
      <c r="F65" s="416" t="s">
        <v>712</v>
      </c>
      <c r="G65" s="417" t="s">
        <v>289</v>
      </c>
      <c r="H65" s="754">
        <v>2735.6</v>
      </c>
      <c r="I65" s="410">
        <v>0.17</v>
      </c>
      <c r="J65" s="535">
        <f t="shared" si="0"/>
        <v>465.05200000000002</v>
      </c>
      <c r="K65" s="537" t="s">
        <v>505</v>
      </c>
      <c r="L65" s="535" t="s">
        <v>289</v>
      </c>
      <c r="M65" s="535">
        <v>3009.1600000000003</v>
      </c>
      <c r="N65" s="527"/>
      <c r="O65" s="527"/>
      <c r="P65" s="527"/>
      <c r="Q65" s="527"/>
      <c r="R65" s="527"/>
      <c r="S65" s="527"/>
      <c r="T65" s="527"/>
      <c r="U65" s="527"/>
      <c r="V65" s="527"/>
      <c r="W65" s="527"/>
      <c r="X65" s="527"/>
      <c r="Y65" s="527"/>
      <c r="Z65" s="527"/>
      <c r="AA65" s="720">
        <f t="shared" si="1"/>
        <v>0</v>
      </c>
      <c r="AB65" s="562">
        <f t="shared" si="2"/>
        <v>0</v>
      </c>
      <c r="AC65" s="574">
        <f>H65-AB65</f>
        <v>2735.6</v>
      </c>
      <c r="AD65" s="413">
        <f>E65-AB65</f>
        <v>0</v>
      </c>
      <c r="AE65" s="528"/>
      <c r="AF65" s="528">
        <f t="shared" si="3"/>
        <v>0</v>
      </c>
      <c r="AG65" s="540">
        <f t="shared" si="4"/>
        <v>0</v>
      </c>
      <c r="AH65" s="575">
        <f t="shared" si="5"/>
        <v>0</v>
      </c>
      <c r="AI65" s="552"/>
      <c r="AJ65" s="553"/>
      <c r="AK65" s="553"/>
      <c r="AL65" s="553"/>
      <c r="AM65" s="553"/>
      <c r="AN65" s="553"/>
      <c r="AO65" s="553"/>
      <c r="AP65" s="553"/>
      <c r="AQ65" s="553"/>
      <c r="AR65" s="553"/>
      <c r="AS65" s="553"/>
      <c r="AT65" s="553"/>
      <c r="AU65" s="553"/>
      <c r="AV65" s="553"/>
      <c r="AW65" s="553"/>
      <c r="AX65" s="553"/>
      <c r="AY65" s="553"/>
      <c r="AZ65" s="553"/>
      <c r="BA65" s="553"/>
      <c r="BB65" s="553"/>
      <c r="BC65" s="553"/>
      <c r="BD65" s="553"/>
      <c r="BE65" s="553"/>
      <c r="BF65" s="553"/>
      <c r="BG65" s="553"/>
      <c r="BH65" s="553"/>
      <c r="BI65" s="553"/>
      <c r="BJ65" s="513"/>
    </row>
    <row r="66" spans="1:62" ht="30">
      <c r="A66" s="405">
        <f t="shared" si="6"/>
        <v>62</v>
      </c>
      <c r="B66" s="584"/>
      <c r="C66" s="585"/>
      <c r="D66" s="525"/>
      <c r="E66" s="526"/>
      <c r="F66" s="416" t="s">
        <v>713</v>
      </c>
      <c r="G66" s="417" t="s">
        <v>430</v>
      </c>
      <c r="H66" s="535">
        <f>11*50</f>
        <v>550</v>
      </c>
      <c r="I66" s="410">
        <v>0.17</v>
      </c>
      <c r="J66" s="535">
        <f t="shared" si="0"/>
        <v>93.5</v>
      </c>
      <c r="K66" s="537" t="s">
        <v>714</v>
      </c>
      <c r="L66" s="535" t="s">
        <v>482</v>
      </c>
      <c r="M66" s="535">
        <v>50</v>
      </c>
      <c r="N66" s="527"/>
      <c r="O66" s="527"/>
      <c r="P66" s="527"/>
      <c r="Q66" s="527"/>
      <c r="R66" s="527"/>
      <c r="S66" s="527"/>
      <c r="T66" s="527"/>
      <c r="U66" s="527">
        <v>550</v>
      </c>
      <c r="V66" s="527"/>
      <c r="W66" s="527"/>
      <c r="X66" s="527"/>
      <c r="Y66" s="527"/>
      <c r="Z66" s="527"/>
      <c r="AA66" s="720">
        <f t="shared" si="1"/>
        <v>93.5</v>
      </c>
      <c r="AB66" s="562">
        <f t="shared" si="2"/>
        <v>550</v>
      </c>
      <c r="AC66" s="574">
        <f>H66-AB66</f>
        <v>0</v>
      </c>
      <c r="AD66" s="413">
        <f>E66-AB66</f>
        <v>-550</v>
      </c>
      <c r="AE66" s="528" t="s">
        <v>1084</v>
      </c>
      <c r="AF66" s="528">
        <f t="shared" si="3"/>
        <v>0</v>
      </c>
      <c r="AG66" s="551">
        <f t="shared" si="4"/>
        <v>0</v>
      </c>
      <c r="AH66" s="575">
        <f t="shared" si="5"/>
        <v>550</v>
      </c>
      <c r="AI66" s="552"/>
      <c r="AJ66" s="553"/>
      <c r="AK66" s="553"/>
      <c r="AL66" s="553"/>
      <c r="AM66" s="553"/>
      <c r="AN66" s="553"/>
      <c r="AO66" s="553"/>
      <c r="AP66" s="553"/>
      <c r="AQ66" s="553"/>
      <c r="AR66" s="553"/>
      <c r="AS66" s="553"/>
      <c r="AT66" s="553"/>
      <c r="AU66" s="553"/>
      <c r="AV66" s="553"/>
      <c r="AW66" s="553"/>
      <c r="AX66" s="553"/>
      <c r="AY66" s="553"/>
      <c r="AZ66" s="553"/>
      <c r="BA66" s="553"/>
      <c r="BB66" s="553"/>
      <c r="BC66" s="553"/>
      <c r="BD66" s="553"/>
      <c r="BE66" s="553"/>
      <c r="BF66" s="553"/>
      <c r="BG66" s="553"/>
      <c r="BH66" s="553"/>
      <c r="BI66" s="553"/>
      <c r="BJ66" s="513"/>
    </row>
    <row r="67" spans="1:62" ht="15">
      <c r="A67" s="405">
        <f t="shared" si="6"/>
        <v>63</v>
      </c>
      <c r="B67" s="584"/>
      <c r="C67" s="585"/>
      <c r="D67" s="525"/>
      <c r="E67" s="526"/>
      <c r="F67" s="416" t="s">
        <v>746</v>
      </c>
      <c r="G67" s="417" t="s">
        <v>430</v>
      </c>
      <c r="H67" s="535">
        <v>48</v>
      </c>
      <c r="I67" s="410">
        <v>0.17</v>
      </c>
      <c r="J67" s="535">
        <f t="shared" si="0"/>
        <v>8.16</v>
      </c>
      <c r="K67" s="537"/>
      <c r="L67" s="535"/>
      <c r="M67" s="535"/>
      <c r="N67" s="527"/>
      <c r="O67" s="527"/>
      <c r="P67" s="527"/>
      <c r="Q67" s="527"/>
      <c r="R67" s="527"/>
      <c r="S67" s="527"/>
      <c r="T67" s="527"/>
      <c r="U67" s="527"/>
      <c r="V67" s="527"/>
      <c r="W67" s="527">
        <v>48</v>
      </c>
      <c r="X67" s="527"/>
      <c r="Y67" s="527"/>
      <c r="Z67" s="527"/>
      <c r="AA67" s="720">
        <f t="shared" si="1"/>
        <v>8.16</v>
      </c>
      <c r="AB67" s="562">
        <f t="shared" si="2"/>
        <v>48</v>
      </c>
      <c r="AC67" s="574">
        <f>H67-AB67</f>
        <v>0</v>
      </c>
      <c r="AD67" s="413">
        <f>E67-AB67</f>
        <v>-48</v>
      </c>
      <c r="AE67" s="528"/>
      <c r="AF67" s="528">
        <f t="shared" si="3"/>
        <v>0</v>
      </c>
      <c r="AG67" s="551">
        <f t="shared" si="4"/>
        <v>0</v>
      </c>
      <c r="AH67" s="575">
        <f t="shared" si="5"/>
        <v>48</v>
      </c>
      <c r="AI67" s="552"/>
      <c r="AJ67" s="553"/>
      <c r="AK67" s="553"/>
      <c r="AL67" s="553"/>
      <c r="AM67" s="553"/>
      <c r="AN67" s="553"/>
      <c r="AO67" s="553"/>
      <c r="AP67" s="553"/>
      <c r="AQ67" s="553"/>
      <c r="AR67" s="553"/>
      <c r="AS67" s="553"/>
      <c r="AT67" s="553"/>
      <c r="AU67" s="553"/>
      <c r="AV67" s="553"/>
      <c r="AW67" s="553"/>
      <c r="AX67" s="553"/>
      <c r="AY67" s="553"/>
      <c r="AZ67" s="553"/>
      <c r="BA67" s="553"/>
      <c r="BB67" s="553"/>
      <c r="BC67" s="553"/>
      <c r="BD67" s="553"/>
      <c r="BE67" s="553"/>
      <c r="BF67" s="553"/>
      <c r="BG67" s="553"/>
      <c r="BH67" s="553"/>
      <c r="BI67" s="553"/>
      <c r="BJ67" s="513"/>
    </row>
    <row r="68" spans="1:62" ht="30">
      <c r="A68" s="405">
        <f t="shared" si="6"/>
        <v>64</v>
      </c>
      <c r="B68" s="584"/>
      <c r="C68" s="585"/>
      <c r="D68" s="525"/>
      <c r="E68" s="526"/>
      <c r="F68" s="416" t="s">
        <v>715</v>
      </c>
      <c r="G68" s="417" t="s">
        <v>294</v>
      </c>
      <c r="H68" s="535">
        <v>50</v>
      </c>
      <c r="I68" s="418">
        <v>0.23300000000000001</v>
      </c>
      <c r="J68" s="535">
        <f t="shared" si="0"/>
        <v>11.65</v>
      </c>
      <c r="K68" s="537"/>
      <c r="L68" s="535"/>
      <c r="M68" s="535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720">
        <f t="shared" si="1"/>
        <v>0</v>
      </c>
      <c r="AB68" s="562">
        <f t="shared" si="2"/>
        <v>0</v>
      </c>
      <c r="AC68" s="574"/>
      <c r="AD68" s="413">
        <f>E68-AB68</f>
        <v>0</v>
      </c>
      <c r="AE68" s="528"/>
      <c r="AF68" s="528">
        <f t="shared" si="3"/>
        <v>0</v>
      </c>
      <c r="AG68" s="551">
        <f t="shared" si="4"/>
        <v>0</v>
      </c>
      <c r="AH68" s="575">
        <f t="shared" si="5"/>
        <v>0</v>
      </c>
      <c r="AI68" s="552"/>
      <c r="AJ68" s="553"/>
      <c r="AK68" s="553"/>
      <c r="AL68" s="553"/>
      <c r="AM68" s="553"/>
      <c r="AN68" s="553"/>
      <c r="AO68" s="553"/>
      <c r="AP68" s="553"/>
      <c r="AQ68" s="553"/>
      <c r="AR68" s="553"/>
      <c r="AS68" s="553"/>
      <c r="AT68" s="553"/>
      <c r="AU68" s="553"/>
      <c r="AV68" s="553"/>
      <c r="AW68" s="553"/>
      <c r="AX68" s="553"/>
      <c r="AY68" s="553"/>
      <c r="AZ68" s="553"/>
      <c r="BA68" s="553"/>
      <c r="BB68" s="553"/>
      <c r="BC68" s="553"/>
      <c r="BD68" s="553"/>
      <c r="BE68" s="553"/>
      <c r="BF68" s="553"/>
      <c r="BG68" s="553"/>
      <c r="BH68" s="553"/>
      <c r="BI68" s="553"/>
      <c r="BJ68" s="513"/>
    </row>
    <row r="69" spans="1:62" ht="30">
      <c r="A69" s="405">
        <f t="shared" si="6"/>
        <v>65</v>
      </c>
      <c r="B69" s="584" t="s">
        <v>318</v>
      </c>
      <c r="C69" s="585" t="s">
        <v>1009</v>
      </c>
      <c r="D69" s="525" t="s">
        <v>291</v>
      </c>
      <c r="E69" s="526">
        <v>80</v>
      </c>
      <c r="F69" s="408" t="s">
        <v>717</v>
      </c>
      <c r="G69" s="409" t="s">
        <v>291</v>
      </c>
      <c r="H69" s="527">
        <v>80</v>
      </c>
      <c r="I69" s="527">
        <v>6.2859999999999996</v>
      </c>
      <c r="J69" s="527">
        <f t="shared" si="0"/>
        <v>502.88</v>
      </c>
      <c r="K69" s="537" t="s">
        <v>718</v>
      </c>
      <c r="L69" s="535" t="s">
        <v>482</v>
      </c>
      <c r="M69" s="535">
        <v>15</v>
      </c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720">
        <f t="shared" si="1"/>
        <v>0</v>
      </c>
      <c r="AB69" s="562">
        <f t="shared" si="2"/>
        <v>0</v>
      </c>
      <c r="AC69" s="574">
        <f>H69-AB69</f>
        <v>80</v>
      </c>
      <c r="AD69" s="413">
        <f>E69-AB69</f>
        <v>80</v>
      </c>
      <c r="AE69" s="528"/>
      <c r="AF69" s="528">
        <f t="shared" si="3"/>
        <v>0</v>
      </c>
      <c r="AG69" s="551">
        <f t="shared" si="4"/>
        <v>0</v>
      </c>
      <c r="AH69" s="575">
        <f t="shared" si="5"/>
        <v>0</v>
      </c>
      <c r="AI69" s="552"/>
      <c r="AJ69" s="553"/>
      <c r="AK69" s="553"/>
      <c r="AL69" s="553"/>
      <c r="AM69" s="553"/>
      <c r="AN69" s="553"/>
      <c r="AO69" s="553"/>
      <c r="AP69" s="553"/>
      <c r="AQ69" s="553"/>
      <c r="AR69" s="553"/>
      <c r="AS69" s="553"/>
      <c r="AT69" s="553"/>
      <c r="AU69" s="553"/>
      <c r="AV69" s="553"/>
      <c r="AW69" s="553"/>
      <c r="AX69" s="553"/>
      <c r="AY69" s="553"/>
      <c r="AZ69" s="553"/>
      <c r="BA69" s="553"/>
      <c r="BB69" s="553"/>
      <c r="BC69" s="553"/>
      <c r="BD69" s="553"/>
      <c r="BE69" s="553"/>
      <c r="BF69" s="553"/>
      <c r="BG69" s="553"/>
      <c r="BH69" s="553"/>
      <c r="BI69" s="553"/>
      <c r="BJ69" s="513"/>
    </row>
    <row r="70" spans="1:62" ht="30" collapsed="1">
      <c r="A70" s="405">
        <f t="shared" si="6"/>
        <v>66</v>
      </c>
      <c r="B70" s="584" t="s">
        <v>67</v>
      </c>
      <c r="C70" s="585" t="s">
        <v>68</v>
      </c>
      <c r="D70" s="525" t="s">
        <v>294</v>
      </c>
      <c r="E70" s="526">
        <v>4</v>
      </c>
      <c r="F70" s="408" t="s">
        <v>68</v>
      </c>
      <c r="G70" s="409" t="s">
        <v>294</v>
      </c>
      <c r="H70" s="527">
        <v>4</v>
      </c>
      <c r="I70" s="527">
        <v>5.2309999999999999</v>
      </c>
      <c r="J70" s="527">
        <f t="shared" ref="J70:J135" si="10">I70*H70</f>
        <v>20.923999999999999</v>
      </c>
      <c r="K70" s="537" t="s">
        <v>719</v>
      </c>
      <c r="L70" s="535" t="s">
        <v>482</v>
      </c>
      <c r="M70" s="535">
        <v>1</v>
      </c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720">
        <f t="shared" ref="AA70:AA135" si="11">AB70*I70</f>
        <v>0</v>
      </c>
      <c r="AB70" s="562">
        <f t="shared" ref="AB70:AB135" si="12">SUM(N70:Z70)</f>
        <v>0</v>
      </c>
      <c r="AC70" s="574">
        <f>H70-AB70</f>
        <v>4</v>
      </c>
      <c r="AD70" s="413">
        <f>E70-AB70</f>
        <v>4</v>
      </c>
      <c r="AE70" s="528"/>
      <c r="AF70" s="528">
        <f t="shared" ref="AF70:AF135" si="13">AG70*I70</f>
        <v>0</v>
      </c>
      <c r="AG70" s="551">
        <f t="shared" ref="AG70:AG135" si="14">SUM(AI70:BI70)</f>
        <v>0</v>
      </c>
      <c r="AH70" s="575">
        <f t="shared" ref="AH70:AH135" si="15">AB70-AG70</f>
        <v>0</v>
      </c>
      <c r="AI70" s="552"/>
      <c r="AJ70" s="553"/>
      <c r="AK70" s="553"/>
      <c r="AL70" s="553"/>
      <c r="AM70" s="553"/>
      <c r="AN70" s="553"/>
      <c r="AO70" s="553"/>
      <c r="AP70" s="553"/>
      <c r="AQ70" s="553"/>
      <c r="AR70" s="553"/>
      <c r="AS70" s="553"/>
      <c r="AT70" s="553"/>
      <c r="AU70" s="553"/>
      <c r="AV70" s="553"/>
      <c r="AW70" s="553"/>
      <c r="AX70" s="553"/>
      <c r="AY70" s="553"/>
      <c r="AZ70" s="553"/>
      <c r="BA70" s="553"/>
      <c r="BB70" s="553"/>
      <c r="BC70" s="553"/>
      <c r="BD70" s="553"/>
      <c r="BE70" s="553"/>
      <c r="BF70" s="553"/>
      <c r="BG70" s="553"/>
      <c r="BH70" s="553"/>
      <c r="BI70" s="553"/>
      <c r="BJ70" s="513"/>
    </row>
    <row r="71" spans="1:62" ht="30" hidden="1" outlineLevel="1">
      <c r="A71" s="405">
        <f t="shared" ref="A71:A136" si="16">A70+1</f>
        <v>67</v>
      </c>
      <c r="B71" s="584"/>
      <c r="C71" s="585"/>
      <c r="D71" s="525"/>
      <c r="E71" s="526"/>
      <c r="F71" s="408"/>
      <c r="G71" s="409"/>
      <c r="H71" s="527"/>
      <c r="I71" s="527"/>
      <c r="J71" s="527">
        <f t="shared" si="10"/>
        <v>0</v>
      </c>
      <c r="K71" s="537" t="s">
        <v>721</v>
      </c>
      <c r="L71" s="535" t="s">
        <v>482</v>
      </c>
      <c r="M71" s="535">
        <v>1</v>
      </c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720">
        <f t="shared" si="11"/>
        <v>0</v>
      </c>
      <c r="AB71" s="562">
        <f t="shared" si="12"/>
        <v>0</v>
      </c>
      <c r="AC71" s="574"/>
      <c r="AD71" s="413">
        <f>E71-AB71</f>
        <v>0</v>
      </c>
      <c r="AE71" s="528"/>
      <c r="AF71" s="528">
        <f t="shared" si="13"/>
        <v>0</v>
      </c>
      <c r="AG71" s="551">
        <f t="shared" si="14"/>
        <v>0</v>
      </c>
      <c r="AH71" s="575">
        <f t="shared" si="15"/>
        <v>0</v>
      </c>
      <c r="AI71" s="552"/>
      <c r="AJ71" s="553"/>
      <c r="AK71" s="553"/>
      <c r="AL71" s="553"/>
      <c r="AM71" s="553"/>
      <c r="AN71" s="553"/>
      <c r="AO71" s="553"/>
      <c r="AP71" s="553"/>
      <c r="AQ71" s="553"/>
      <c r="AR71" s="553"/>
      <c r="AS71" s="553"/>
      <c r="AT71" s="553"/>
      <c r="AU71" s="553"/>
      <c r="AV71" s="553"/>
      <c r="AW71" s="553"/>
      <c r="AX71" s="553"/>
      <c r="AY71" s="553"/>
      <c r="AZ71" s="553"/>
      <c r="BA71" s="553"/>
      <c r="BB71" s="553"/>
      <c r="BC71" s="553"/>
      <c r="BD71" s="553"/>
      <c r="BE71" s="553"/>
      <c r="BF71" s="553"/>
      <c r="BG71" s="553"/>
      <c r="BH71" s="553"/>
      <c r="BI71" s="553"/>
      <c r="BJ71" s="513"/>
    </row>
    <row r="72" spans="1:62" ht="45" hidden="1" outlineLevel="1">
      <c r="A72" s="405">
        <f t="shared" si="16"/>
        <v>68</v>
      </c>
      <c r="B72" s="584"/>
      <c r="C72" s="585"/>
      <c r="D72" s="525"/>
      <c r="E72" s="526"/>
      <c r="F72" s="408"/>
      <c r="G72" s="409"/>
      <c r="H72" s="527"/>
      <c r="I72" s="527"/>
      <c r="J72" s="527">
        <f t="shared" si="10"/>
        <v>0</v>
      </c>
      <c r="K72" s="537" t="s">
        <v>722</v>
      </c>
      <c r="L72" s="535" t="s">
        <v>482</v>
      </c>
      <c r="M72" s="535">
        <v>1</v>
      </c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720">
        <f t="shared" si="11"/>
        <v>0</v>
      </c>
      <c r="AB72" s="562">
        <f t="shared" si="12"/>
        <v>0</v>
      </c>
      <c r="AC72" s="574"/>
      <c r="AD72" s="413">
        <f>E72-AB72</f>
        <v>0</v>
      </c>
      <c r="AE72" s="528"/>
      <c r="AF72" s="528">
        <f t="shared" si="13"/>
        <v>0</v>
      </c>
      <c r="AG72" s="551">
        <f t="shared" si="14"/>
        <v>0</v>
      </c>
      <c r="AH72" s="575">
        <f t="shared" si="15"/>
        <v>0</v>
      </c>
      <c r="AI72" s="552"/>
      <c r="AJ72" s="553"/>
      <c r="AK72" s="553"/>
      <c r="AL72" s="553"/>
      <c r="AM72" s="553"/>
      <c r="AN72" s="553"/>
      <c r="AO72" s="553"/>
      <c r="AP72" s="553"/>
      <c r="AQ72" s="553"/>
      <c r="AR72" s="553"/>
      <c r="AS72" s="553"/>
      <c r="AT72" s="553"/>
      <c r="AU72" s="553"/>
      <c r="AV72" s="553"/>
      <c r="AW72" s="553"/>
      <c r="AX72" s="553"/>
      <c r="AY72" s="553"/>
      <c r="AZ72" s="553"/>
      <c r="BA72" s="553"/>
      <c r="BB72" s="553"/>
      <c r="BC72" s="553"/>
      <c r="BD72" s="553"/>
      <c r="BE72" s="553"/>
      <c r="BF72" s="553"/>
      <c r="BG72" s="553"/>
      <c r="BH72" s="553"/>
      <c r="BI72" s="553"/>
      <c r="BJ72" s="513"/>
    </row>
    <row r="73" spans="1:62" ht="30" hidden="1" outlineLevel="1">
      <c r="A73" s="405">
        <f t="shared" si="16"/>
        <v>69</v>
      </c>
      <c r="B73" s="584"/>
      <c r="C73" s="585"/>
      <c r="D73" s="525"/>
      <c r="E73" s="526"/>
      <c r="F73" s="408"/>
      <c r="G73" s="409"/>
      <c r="H73" s="527"/>
      <c r="I73" s="527"/>
      <c r="J73" s="527">
        <f t="shared" si="10"/>
        <v>0</v>
      </c>
      <c r="K73" s="537" t="s">
        <v>725</v>
      </c>
      <c r="L73" s="535" t="s">
        <v>482</v>
      </c>
      <c r="M73" s="535">
        <v>31</v>
      </c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720">
        <f t="shared" si="11"/>
        <v>0</v>
      </c>
      <c r="AB73" s="562">
        <f t="shared" si="12"/>
        <v>0</v>
      </c>
      <c r="AC73" s="574"/>
      <c r="AD73" s="413">
        <f>E73-AB73</f>
        <v>0</v>
      </c>
      <c r="AE73" s="528"/>
      <c r="AF73" s="528">
        <f t="shared" si="13"/>
        <v>0</v>
      </c>
      <c r="AG73" s="551">
        <f t="shared" si="14"/>
        <v>0</v>
      </c>
      <c r="AH73" s="575">
        <f t="shared" si="15"/>
        <v>0</v>
      </c>
      <c r="AI73" s="552"/>
      <c r="AJ73" s="553"/>
      <c r="AK73" s="553"/>
      <c r="AL73" s="553"/>
      <c r="AM73" s="553"/>
      <c r="AN73" s="553"/>
      <c r="AO73" s="553"/>
      <c r="AP73" s="553"/>
      <c r="AQ73" s="553"/>
      <c r="AR73" s="553"/>
      <c r="AS73" s="553"/>
      <c r="AT73" s="553"/>
      <c r="AU73" s="553"/>
      <c r="AV73" s="553"/>
      <c r="AW73" s="553"/>
      <c r="AX73" s="553"/>
      <c r="AY73" s="553"/>
      <c r="AZ73" s="553"/>
      <c r="BA73" s="553"/>
      <c r="BB73" s="553"/>
      <c r="BC73" s="553"/>
      <c r="BD73" s="553"/>
      <c r="BE73" s="553"/>
      <c r="BF73" s="553"/>
      <c r="BG73" s="553"/>
      <c r="BH73" s="553"/>
      <c r="BI73" s="553"/>
      <c r="BJ73" s="513"/>
    </row>
    <row r="74" spans="1:62" ht="15" hidden="1" outlineLevel="1">
      <c r="A74" s="405">
        <f t="shared" si="16"/>
        <v>70</v>
      </c>
      <c r="B74" s="584"/>
      <c r="C74" s="585"/>
      <c r="D74" s="525"/>
      <c r="E74" s="526"/>
      <c r="F74" s="408"/>
      <c r="G74" s="409"/>
      <c r="H74" s="527"/>
      <c r="I74" s="527"/>
      <c r="J74" s="527">
        <f t="shared" si="10"/>
        <v>0</v>
      </c>
      <c r="K74" s="537" t="s">
        <v>726</v>
      </c>
      <c r="L74" s="535" t="s">
        <v>482</v>
      </c>
      <c r="M74" s="535">
        <v>124</v>
      </c>
      <c r="N74" s="527"/>
      <c r="O74" s="527"/>
      <c r="P74" s="527"/>
      <c r="Q74" s="527"/>
      <c r="R74" s="527"/>
      <c r="S74" s="527"/>
      <c r="T74" s="527"/>
      <c r="U74" s="527"/>
      <c r="V74" s="527"/>
      <c r="W74" s="527"/>
      <c r="X74" s="527"/>
      <c r="Y74" s="527"/>
      <c r="Z74" s="527"/>
      <c r="AA74" s="720">
        <f t="shared" si="11"/>
        <v>0</v>
      </c>
      <c r="AB74" s="562">
        <f t="shared" si="12"/>
        <v>0</v>
      </c>
      <c r="AC74" s="574"/>
      <c r="AD74" s="413">
        <f>E74-AB74</f>
        <v>0</v>
      </c>
      <c r="AE74" s="528"/>
      <c r="AF74" s="528">
        <f t="shared" si="13"/>
        <v>0</v>
      </c>
      <c r="AG74" s="551">
        <f t="shared" si="14"/>
        <v>0</v>
      </c>
      <c r="AH74" s="575">
        <f t="shared" si="15"/>
        <v>0</v>
      </c>
      <c r="AI74" s="552"/>
      <c r="AJ74" s="553"/>
      <c r="AK74" s="553"/>
      <c r="AL74" s="553"/>
      <c r="AM74" s="553"/>
      <c r="AN74" s="553"/>
      <c r="AO74" s="553"/>
      <c r="AP74" s="553"/>
      <c r="AQ74" s="553"/>
      <c r="AR74" s="553"/>
      <c r="AS74" s="553"/>
      <c r="AT74" s="553"/>
      <c r="AU74" s="553"/>
      <c r="AV74" s="553"/>
      <c r="AW74" s="553"/>
      <c r="AX74" s="553"/>
      <c r="AY74" s="553"/>
      <c r="AZ74" s="553"/>
      <c r="BA74" s="553"/>
      <c r="BB74" s="553"/>
      <c r="BC74" s="553"/>
      <c r="BD74" s="553"/>
      <c r="BE74" s="553"/>
      <c r="BF74" s="553"/>
      <c r="BG74" s="553"/>
      <c r="BH74" s="553"/>
      <c r="BI74" s="553"/>
      <c r="BJ74" s="513"/>
    </row>
    <row r="75" spans="1:62" ht="15" hidden="1" outlineLevel="1">
      <c r="A75" s="405">
        <f t="shared" si="16"/>
        <v>71</v>
      </c>
      <c r="B75" s="584"/>
      <c r="C75" s="585"/>
      <c r="D75" s="525"/>
      <c r="E75" s="526"/>
      <c r="F75" s="408"/>
      <c r="G75" s="409"/>
      <c r="H75" s="527"/>
      <c r="I75" s="527"/>
      <c r="J75" s="527">
        <f t="shared" si="10"/>
        <v>0</v>
      </c>
      <c r="K75" s="537" t="s">
        <v>727</v>
      </c>
      <c r="L75" s="535" t="s">
        <v>482</v>
      </c>
      <c r="M75" s="535">
        <v>14</v>
      </c>
      <c r="N75" s="527"/>
      <c r="O75" s="527"/>
      <c r="P75" s="527"/>
      <c r="Q75" s="527"/>
      <c r="R75" s="527"/>
      <c r="S75" s="527"/>
      <c r="T75" s="527"/>
      <c r="U75" s="527"/>
      <c r="V75" s="527"/>
      <c r="W75" s="527"/>
      <c r="X75" s="527"/>
      <c r="Y75" s="527"/>
      <c r="Z75" s="527"/>
      <c r="AA75" s="720">
        <f t="shared" si="11"/>
        <v>0</v>
      </c>
      <c r="AB75" s="562">
        <f t="shared" si="12"/>
        <v>0</v>
      </c>
      <c r="AC75" s="574"/>
      <c r="AD75" s="413">
        <f>E75-AB75</f>
        <v>0</v>
      </c>
      <c r="AE75" s="528"/>
      <c r="AF75" s="528">
        <f t="shared" si="13"/>
        <v>0</v>
      </c>
      <c r="AG75" s="540">
        <f t="shared" si="14"/>
        <v>0</v>
      </c>
      <c r="AH75" s="575">
        <f t="shared" si="15"/>
        <v>0</v>
      </c>
      <c r="AI75" s="552"/>
      <c r="AJ75" s="553"/>
      <c r="AK75" s="553"/>
      <c r="AL75" s="553"/>
      <c r="AM75" s="553"/>
      <c r="AN75" s="553"/>
      <c r="AO75" s="553"/>
      <c r="AP75" s="553"/>
      <c r="AQ75" s="553"/>
      <c r="AR75" s="553"/>
      <c r="AS75" s="553"/>
      <c r="AT75" s="553"/>
      <c r="AU75" s="553"/>
      <c r="AV75" s="553"/>
      <c r="AW75" s="553"/>
      <c r="AX75" s="553"/>
      <c r="AY75" s="553"/>
      <c r="AZ75" s="553"/>
      <c r="BA75" s="553"/>
      <c r="BB75" s="553"/>
      <c r="BC75" s="553"/>
      <c r="BD75" s="553"/>
      <c r="BE75" s="553"/>
      <c r="BF75" s="553"/>
      <c r="BG75" s="553"/>
      <c r="BH75" s="553"/>
      <c r="BI75" s="553"/>
      <c r="BJ75" s="513"/>
    </row>
    <row r="76" spans="1:62" ht="30" hidden="1" outlineLevel="1">
      <c r="A76" s="405">
        <f t="shared" si="16"/>
        <v>72</v>
      </c>
      <c r="B76" s="584"/>
      <c r="C76" s="585"/>
      <c r="D76" s="525"/>
      <c r="E76" s="526"/>
      <c r="F76" s="408"/>
      <c r="G76" s="409"/>
      <c r="H76" s="527"/>
      <c r="I76" s="527"/>
      <c r="J76" s="527">
        <f t="shared" si="10"/>
        <v>0</v>
      </c>
      <c r="K76" s="537" t="s">
        <v>728</v>
      </c>
      <c r="L76" s="535" t="s">
        <v>482</v>
      </c>
      <c r="M76" s="535">
        <v>2</v>
      </c>
      <c r="N76" s="527"/>
      <c r="O76" s="527"/>
      <c r="P76" s="527"/>
      <c r="Q76" s="527"/>
      <c r="R76" s="527"/>
      <c r="S76" s="527"/>
      <c r="T76" s="527"/>
      <c r="U76" s="527"/>
      <c r="V76" s="527"/>
      <c r="W76" s="527"/>
      <c r="X76" s="527"/>
      <c r="Y76" s="527"/>
      <c r="Z76" s="527"/>
      <c r="AA76" s="720">
        <f t="shared" si="11"/>
        <v>0</v>
      </c>
      <c r="AB76" s="562">
        <f t="shared" si="12"/>
        <v>0</v>
      </c>
      <c r="AC76" s="574"/>
      <c r="AD76" s="413">
        <f>E76-AB76</f>
        <v>0</v>
      </c>
      <c r="AE76" s="528"/>
      <c r="AF76" s="528">
        <f t="shared" si="13"/>
        <v>0</v>
      </c>
      <c r="AG76" s="551">
        <f t="shared" si="14"/>
        <v>0</v>
      </c>
      <c r="AH76" s="575">
        <f t="shared" si="15"/>
        <v>0</v>
      </c>
      <c r="AI76" s="552"/>
      <c r="AJ76" s="553"/>
      <c r="AK76" s="553"/>
      <c r="AL76" s="553"/>
      <c r="AM76" s="553"/>
      <c r="AN76" s="553"/>
      <c r="AO76" s="553"/>
      <c r="AP76" s="553"/>
      <c r="AQ76" s="553"/>
      <c r="AR76" s="553"/>
      <c r="AS76" s="553"/>
      <c r="AT76" s="553"/>
      <c r="AU76" s="553"/>
      <c r="AV76" s="553"/>
      <c r="AW76" s="553"/>
      <c r="AX76" s="553"/>
      <c r="AY76" s="553"/>
      <c r="AZ76" s="553"/>
      <c r="BA76" s="553"/>
      <c r="BB76" s="553"/>
      <c r="BC76" s="553"/>
      <c r="BD76" s="553"/>
      <c r="BE76" s="553"/>
      <c r="BF76" s="553"/>
      <c r="BG76" s="553"/>
      <c r="BH76" s="553"/>
      <c r="BI76" s="553"/>
      <c r="BJ76" s="513"/>
    </row>
    <row r="77" spans="1:62" ht="30" collapsed="1">
      <c r="A77" s="405">
        <f t="shared" si="16"/>
        <v>73</v>
      </c>
      <c r="B77" s="584" t="s">
        <v>319</v>
      </c>
      <c r="C77" s="585" t="s">
        <v>320</v>
      </c>
      <c r="D77" s="525" t="s">
        <v>294</v>
      </c>
      <c r="E77" s="526">
        <v>1</v>
      </c>
      <c r="F77" s="408" t="s">
        <v>320</v>
      </c>
      <c r="G77" s="409" t="s">
        <v>294</v>
      </c>
      <c r="H77" s="527">
        <v>1</v>
      </c>
      <c r="I77" s="527">
        <v>65.713999999999999</v>
      </c>
      <c r="J77" s="527">
        <f t="shared" si="10"/>
        <v>65.713999999999999</v>
      </c>
      <c r="K77" s="537" t="s">
        <v>720</v>
      </c>
      <c r="L77" s="535" t="s">
        <v>482</v>
      </c>
      <c r="M77" s="535">
        <v>1</v>
      </c>
      <c r="N77" s="527"/>
      <c r="O77" s="527"/>
      <c r="P77" s="527">
        <v>1</v>
      </c>
      <c r="Q77" s="527"/>
      <c r="R77" s="527"/>
      <c r="S77" s="527"/>
      <c r="T77" s="527"/>
      <c r="U77" s="527"/>
      <c r="V77" s="527"/>
      <c r="W77" s="527"/>
      <c r="X77" s="527"/>
      <c r="Y77" s="527"/>
      <c r="Z77" s="527"/>
      <c r="AA77" s="720">
        <f t="shared" si="11"/>
        <v>65.713999999999999</v>
      </c>
      <c r="AB77" s="562">
        <f t="shared" si="12"/>
        <v>1</v>
      </c>
      <c r="AC77" s="574">
        <f>H77-AB77</f>
        <v>0</v>
      </c>
      <c r="AD77" s="413">
        <f>E77-AB77</f>
        <v>0</v>
      </c>
      <c r="AE77" s="528"/>
      <c r="AF77" s="528">
        <f t="shared" si="13"/>
        <v>0</v>
      </c>
      <c r="AG77" s="540">
        <f t="shared" si="14"/>
        <v>0</v>
      </c>
      <c r="AH77" s="575">
        <f t="shared" si="15"/>
        <v>1</v>
      </c>
      <c r="AI77" s="552"/>
      <c r="AJ77" s="553"/>
      <c r="AK77" s="553"/>
      <c r="AL77" s="553"/>
      <c r="AM77" s="553"/>
      <c r="AN77" s="553"/>
      <c r="AO77" s="553"/>
      <c r="AP77" s="553"/>
      <c r="AQ77" s="553"/>
      <c r="AR77" s="553"/>
      <c r="AS77" s="553"/>
      <c r="AT77" s="553"/>
      <c r="AU77" s="553"/>
      <c r="AV77" s="553"/>
      <c r="AW77" s="553"/>
      <c r="AX77" s="553"/>
      <c r="AY77" s="553"/>
      <c r="AZ77" s="553"/>
      <c r="BA77" s="553"/>
      <c r="BB77" s="553"/>
      <c r="BC77" s="553"/>
      <c r="BD77" s="553"/>
      <c r="BE77" s="553"/>
      <c r="BF77" s="553"/>
      <c r="BG77" s="553"/>
      <c r="BH77" s="553"/>
      <c r="BI77" s="553"/>
      <c r="BJ77" s="513"/>
    </row>
    <row r="78" spans="1:62" ht="30" hidden="1" outlineLevel="1">
      <c r="A78" s="405">
        <f t="shared" si="16"/>
        <v>74</v>
      </c>
      <c r="B78" s="584"/>
      <c r="C78" s="585"/>
      <c r="D78" s="525"/>
      <c r="E78" s="526"/>
      <c r="F78" s="408"/>
      <c r="G78" s="409"/>
      <c r="H78" s="527"/>
      <c r="I78" s="527"/>
      <c r="J78" s="527">
        <f t="shared" si="10"/>
        <v>0</v>
      </c>
      <c r="K78" s="537" t="s">
        <v>723</v>
      </c>
      <c r="L78" s="535" t="s">
        <v>482</v>
      </c>
      <c r="M78" s="535">
        <v>1</v>
      </c>
      <c r="N78" s="527"/>
      <c r="O78" s="527"/>
      <c r="P78" s="527"/>
      <c r="Q78" s="527"/>
      <c r="R78" s="527"/>
      <c r="S78" s="527"/>
      <c r="T78" s="527"/>
      <c r="U78" s="527"/>
      <c r="V78" s="527"/>
      <c r="W78" s="527"/>
      <c r="X78" s="527"/>
      <c r="Y78" s="527"/>
      <c r="Z78" s="527"/>
      <c r="AA78" s="720">
        <f t="shared" si="11"/>
        <v>0</v>
      </c>
      <c r="AB78" s="562">
        <f t="shared" si="12"/>
        <v>0</v>
      </c>
      <c r="AC78" s="574"/>
      <c r="AD78" s="413">
        <f>E78-AB78</f>
        <v>0</v>
      </c>
      <c r="AE78" s="528"/>
      <c r="AF78" s="528">
        <f t="shared" si="13"/>
        <v>0</v>
      </c>
      <c r="AG78" s="551">
        <f t="shared" si="14"/>
        <v>0</v>
      </c>
      <c r="AH78" s="575">
        <f t="shared" si="15"/>
        <v>0</v>
      </c>
      <c r="AI78" s="552"/>
      <c r="AJ78" s="553"/>
      <c r="AK78" s="553"/>
      <c r="AL78" s="553"/>
      <c r="AM78" s="553"/>
      <c r="AN78" s="553"/>
      <c r="AO78" s="553"/>
      <c r="AP78" s="553"/>
      <c r="AQ78" s="553"/>
      <c r="AR78" s="553"/>
      <c r="AS78" s="553"/>
      <c r="AT78" s="553"/>
      <c r="AU78" s="553"/>
      <c r="AV78" s="553"/>
      <c r="AW78" s="553"/>
      <c r="AX78" s="553"/>
      <c r="AY78" s="553"/>
      <c r="AZ78" s="553"/>
      <c r="BA78" s="553"/>
      <c r="BB78" s="553"/>
      <c r="BC78" s="553"/>
      <c r="BD78" s="553"/>
      <c r="BE78" s="553"/>
      <c r="BF78" s="553"/>
      <c r="BG78" s="553"/>
      <c r="BH78" s="553"/>
      <c r="BI78" s="553"/>
      <c r="BJ78" s="513"/>
    </row>
    <row r="79" spans="1:62" ht="30" hidden="1" outlineLevel="1">
      <c r="A79" s="405">
        <f t="shared" si="16"/>
        <v>75</v>
      </c>
      <c r="B79" s="584"/>
      <c r="C79" s="585"/>
      <c r="D79" s="525"/>
      <c r="E79" s="526"/>
      <c r="F79" s="408"/>
      <c r="G79" s="409"/>
      <c r="H79" s="527"/>
      <c r="I79" s="527"/>
      <c r="J79" s="527">
        <f t="shared" si="10"/>
        <v>0</v>
      </c>
      <c r="K79" s="537" t="s">
        <v>724</v>
      </c>
      <c r="L79" s="535" t="s">
        <v>482</v>
      </c>
      <c r="M79" s="535">
        <v>1</v>
      </c>
      <c r="N79" s="527"/>
      <c r="O79" s="527"/>
      <c r="P79" s="527"/>
      <c r="Q79" s="527"/>
      <c r="R79" s="527"/>
      <c r="S79" s="527"/>
      <c r="T79" s="527"/>
      <c r="U79" s="527"/>
      <c r="V79" s="527"/>
      <c r="W79" s="527"/>
      <c r="X79" s="527"/>
      <c r="Y79" s="527"/>
      <c r="Z79" s="527"/>
      <c r="AA79" s="720">
        <f t="shared" si="11"/>
        <v>0</v>
      </c>
      <c r="AB79" s="562">
        <f t="shared" si="12"/>
        <v>0</v>
      </c>
      <c r="AC79" s="574"/>
      <c r="AD79" s="413">
        <f>E79-AB79</f>
        <v>0</v>
      </c>
      <c r="AE79" s="528"/>
      <c r="AF79" s="528">
        <f t="shared" si="13"/>
        <v>0</v>
      </c>
      <c r="AG79" s="551">
        <f t="shared" si="14"/>
        <v>0</v>
      </c>
      <c r="AH79" s="575">
        <f t="shared" si="15"/>
        <v>0</v>
      </c>
      <c r="AI79" s="552"/>
      <c r="AJ79" s="553"/>
      <c r="AK79" s="553"/>
      <c r="AL79" s="553"/>
      <c r="AM79" s="553"/>
      <c r="AN79" s="553"/>
      <c r="AO79" s="553"/>
      <c r="AP79" s="553"/>
      <c r="AQ79" s="553"/>
      <c r="AR79" s="553"/>
      <c r="AS79" s="553"/>
      <c r="AT79" s="553"/>
      <c r="AU79" s="553"/>
      <c r="AV79" s="553"/>
      <c r="AW79" s="553"/>
      <c r="AX79" s="553"/>
      <c r="AY79" s="553"/>
      <c r="AZ79" s="553"/>
      <c r="BA79" s="553"/>
      <c r="BB79" s="553"/>
      <c r="BC79" s="553"/>
      <c r="BD79" s="553"/>
      <c r="BE79" s="553"/>
      <c r="BF79" s="553"/>
      <c r="BG79" s="553"/>
      <c r="BH79" s="553"/>
      <c r="BI79" s="553"/>
      <c r="BJ79" s="513"/>
    </row>
    <row r="80" spans="1:62" ht="30">
      <c r="A80" s="405">
        <f t="shared" si="16"/>
        <v>76</v>
      </c>
      <c r="B80" s="584" t="s">
        <v>321</v>
      </c>
      <c r="C80" s="585" t="s">
        <v>322</v>
      </c>
      <c r="D80" s="525" t="s">
        <v>294</v>
      </c>
      <c r="E80" s="526">
        <v>1</v>
      </c>
      <c r="F80" s="408" t="s">
        <v>322</v>
      </c>
      <c r="G80" s="409" t="s">
        <v>294</v>
      </c>
      <c r="H80" s="527">
        <v>1</v>
      </c>
      <c r="I80" s="527">
        <v>11.523999999999999</v>
      </c>
      <c r="J80" s="527">
        <f t="shared" si="10"/>
        <v>11.523999999999999</v>
      </c>
      <c r="K80" s="537" t="s">
        <v>769</v>
      </c>
      <c r="L80" s="535" t="s">
        <v>482</v>
      </c>
      <c r="M80" s="535">
        <v>1</v>
      </c>
      <c r="N80" s="527"/>
      <c r="O80" s="527"/>
      <c r="P80" s="527"/>
      <c r="Q80" s="527"/>
      <c r="R80" s="527"/>
      <c r="S80" s="527"/>
      <c r="T80" s="527"/>
      <c r="U80" s="527"/>
      <c r="V80" s="527"/>
      <c r="W80" s="527"/>
      <c r="X80" s="527"/>
      <c r="Y80" s="527"/>
      <c r="Z80" s="527"/>
      <c r="AA80" s="720">
        <f t="shared" si="11"/>
        <v>0</v>
      </c>
      <c r="AB80" s="562">
        <f t="shared" si="12"/>
        <v>0</v>
      </c>
      <c r="AC80" s="574">
        <f>H80-AB80</f>
        <v>1</v>
      </c>
      <c r="AD80" s="413">
        <f>E80-AB80</f>
        <v>1</v>
      </c>
      <c r="AE80" s="528"/>
      <c r="AF80" s="528">
        <f t="shared" si="13"/>
        <v>0</v>
      </c>
      <c r="AG80" s="551">
        <f t="shared" si="14"/>
        <v>0</v>
      </c>
      <c r="AH80" s="575">
        <f t="shared" si="15"/>
        <v>0</v>
      </c>
      <c r="AI80" s="552"/>
      <c r="AJ80" s="553"/>
      <c r="AK80" s="553"/>
      <c r="AL80" s="553"/>
      <c r="AM80" s="553"/>
      <c r="AN80" s="553"/>
      <c r="AO80" s="553"/>
      <c r="AP80" s="553"/>
      <c r="AQ80" s="553"/>
      <c r="AR80" s="553"/>
      <c r="AS80" s="553"/>
      <c r="AT80" s="553"/>
      <c r="AU80" s="553"/>
      <c r="AV80" s="553"/>
      <c r="AW80" s="553"/>
      <c r="AX80" s="553"/>
      <c r="AY80" s="553"/>
      <c r="AZ80" s="553"/>
      <c r="BA80" s="553"/>
      <c r="BB80" s="553"/>
      <c r="BC80" s="553"/>
      <c r="BD80" s="553"/>
      <c r="BE80" s="553"/>
      <c r="BF80" s="553"/>
      <c r="BG80" s="553"/>
      <c r="BH80" s="553"/>
      <c r="BI80" s="553"/>
      <c r="BJ80" s="513"/>
    </row>
    <row r="81" spans="1:62" ht="30">
      <c r="A81" s="405">
        <f t="shared" si="16"/>
        <v>77</v>
      </c>
      <c r="B81" s="584" t="s">
        <v>323</v>
      </c>
      <c r="C81" s="585" t="s">
        <v>324</v>
      </c>
      <c r="D81" s="525" t="s">
        <v>294</v>
      </c>
      <c r="E81" s="526">
        <v>6</v>
      </c>
      <c r="F81" s="408" t="s">
        <v>324</v>
      </c>
      <c r="G81" s="409" t="s">
        <v>294</v>
      </c>
      <c r="H81" s="527">
        <v>6</v>
      </c>
      <c r="I81" s="527">
        <v>8.5709999999999997</v>
      </c>
      <c r="J81" s="527">
        <f t="shared" si="10"/>
        <v>51.426000000000002</v>
      </c>
      <c r="K81" s="537"/>
      <c r="L81" s="535"/>
      <c r="M81" s="535"/>
      <c r="N81" s="527"/>
      <c r="O81" s="527"/>
      <c r="P81" s="527"/>
      <c r="Q81" s="527"/>
      <c r="R81" s="527"/>
      <c r="S81" s="527"/>
      <c r="T81" s="527"/>
      <c r="U81" s="527"/>
      <c r="V81" s="527"/>
      <c r="W81" s="527"/>
      <c r="X81" s="527"/>
      <c r="Y81" s="527"/>
      <c r="Z81" s="527"/>
      <c r="AA81" s="720">
        <f t="shared" si="11"/>
        <v>0</v>
      </c>
      <c r="AB81" s="562">
        <f t="shared" si="12"/>
        <v>0</v>
      </c>
      <c r="AC81" s="574">
        <f>H81-AB81</f>
        <v>6</v>
      </c>
      <c r="AD81" s="413">
        <f>E81-AB81</f>
        <v>6</v>
      </c>
      <c r="AE81" s="528"/>
      <c r="AF81" s="528">
        <f t="shared" si="13"/>
        <v>0</v>
      </c>
      <c r="AG81" s="551">
        <f t="shared" si="14"/>
        <v>0</v>
      </c>
      <c r="AH81" s="575">
        <f t="shared" si="15"/>
        <v>0</v>
      </c>
      <c r="AI81" s="552"/>
      <c r="AJ81" s="553"/>
      <c r="AK81" s="553"/>
      <c r="AL81" s="553"/>
      <c r="AM81" s="553"/>
      <c r="AN81" s="553"/>
      <c r="AO81" s="553"/>
      <c r="AP81" s="553"/>
      <c r="AQ81" s="553"/>
      <c r="AR81" s="553"/>
      <c r="AS81" s="553"/>
      <c r="AT81" s="553"/>
      <c r="AU81" s="553"/>
      <c r="AV81" s="553"/>
      <c r="AW81" s="553"/>
      <c r="AX81" s="553"/>
      <c r="AY81" s="553"/>
      <c r="AZ81" s="553"/>
      <c r="BA81" s="553"/>
      <c r="BB81" s="553"/>
      <c r="BC81" s="553"/>
      <c r="BD81" s="553"/>
      <c r="BE81" s="553"/>
      <c r="BF81" s="553"/>
      <c r="BG81" s="553"/>
      <c r="BH81" s="553"/>
      <c r="BI81" s="553"/>
      <c r="BJ81" s="513"/>
    </row>
    <row r="82" spans="1:62" ht="45" collapsed="1">
      <c r="A82" s="405">
        <f t="shared" si="16"/>
        <v>78</v>
      </c>
      <c r="B82" s="584"/>
      <c r="C82" s="585"/>
      <c r="D82" s="525"/>
      <c r="E82" s="526"/>
      <c r="F82" s="416" t="s">
        <v>766</v>
      </c>
      <c r="G82" s="417" t="s">
        <v>430</v>
      </c>
      <c r="H82" s="535">
        <f>380+67.2</f>
        <v>447.2</v>
      </c>
      <c r="I82" s="535">
        <v>0.63</v>
      </c>
      <c r="J82" s="535">
        <f t="shared" si="10"/>
        <v>281.73599999999999</v>
      </c>
      <c r="K82" s="537" t="s">
        <v>762</v>
      </c>
      <c r="L82" s="535" t="s">
        <v>291</v>
      </c>
      <c r="M82" s="535">
        <v>343.7</v>
      </c>
      <c r="N82" s="535"/>
      <c r="O82" s="535"/>
      <c r="P82" s="535"/>
      <c r="Q82" s="535">
        <v>140</v>
      </c>
      <c r="R82" s="535">
        <v>50</v>
      </c>
      <c r="S82" s="535">
        <v>60</v>
      </c>
      <c r="T82" s="535">
        <v>127.2</v>
      </c>
      <c r="U82" s="535">
        <v>70</v>
      </c>
      <c r="V82" s="535"/>
      <c r="W82" s="535">
        <v>100</v>
      </c>
      <c r="X82" s="535"/>
      <c r="Y82" s="535"/>
      <c r="Z82" s="535"/>
      <c r="AA82" s="722">
        <f t="shared" si="11"/>
        <v>344.73600000000005</v>
      </c>
      <c r="AB82" s="562">
        <f t="shared" si="12"/>
        <v>547.20000000000005</v>
      </c>
      <c r="AC82" s="576">
        <f>H82-AB82</f>
        <v>-100.00000000000006</v>
      </c>
      <c r="AD82" s="413">
        <f>E82-AB82</f>
        <v>-547.20000000000005</v>
      </c>
      <c r="AE82" s="528"/>
      <c r="AF82" s="528">
        <f t="shared" si="13"/>
        <v>0</v>
      </c>
      <c r="AG82" s="551">
        <f t="shared" si="14"/>
        <v>0</v>
      </c>
      <c r="AH82" s="575">
        <f t="shared" si="15"/>
        <v>547.20000000000005</v>
      </c>
      <c r="AI82" s="552"/>
      <c r="AJ82" s="553"/>
      <c r="AK82" s="553"/>
      <c r="AL82" s="553"/>
      <c r="AM82" s="553"/>
      <c r="AN82" s="553"/>
      <c r="AO82" s="553"/>
      <c r="AP82" s="553"/>
      <c r="AQ82" s="553"/>
      <c r="AR82" s="553"/>
      <c r="AS82" s="553"/>
      <c r="AT82" s="553"/>
      <c r="AU82" s="553"/>
      <c r="AV82" s="553"/>
      <c r="AW82" s="553"/>
      <c r="AX82" s="553"/>
      <c r="AY82" s="553"/>
      <c r="AZ82" s="553"/>
      <c r="BA82" s="553"/>
      <c r="BB82" s="553"/>
      <c r="BC82" s="553"/>
      <c r="BD82" s="553"/>
      <c r="BE82" s="553"/>
      <c r="BF82" s="553"/>
      <c r="BG82" s="553"/>
      <c r="BH82" s="553"/>
      <c r="BI82" s="553"/>
      <c r="BJ82" s="513"/>
    </row>
    <row r="83" spans="1:62" ht="45" hidden="1" outlineLevel="1">
      <c r="A83" s="405">
        <f t="shared" si="16"/>
        <v>79</v>
      </c>
      <c r="B83" s="584"/>
      <c r="C83" s="585"/>
      <c r="D83" s="525"/>
      <c r="E83" s="526"/>
      <c r="F83" s="416"/>
      <c r="G83" s="417"/>
      <c r="H83" s="535"/>
      <c r="I83" s="418">
        <v>0.63</v>
      </c>
      <c r="J83" s="535">
        <f t="shared" si="10"/>
        <v>0</v>
      </c>
      <c r="K83" s="537" t="s">
        <v>763</v>
      </c>
      <c r="L83" s="535" t="s">
        <v>291</v>
      </c>
      <c r="M83" s="535">
        <v>60.9</v>
      </c>
      <c r="N83" s="535"/>
      <c r="O83" s="535"/>
      <c r="P83" s="535"/>
      <c r="Q83" s="535"/>
      <c r="R83" s="535"/>
      <c r="S83" s="535"/>
      <c r="T83" s="535"/>
      <c r="U83" s="535"/>
      <c r="V83" s="535"/>
      <c r="W83" s="535"/>
      <c r="X83" s="535"/>
      <c r="Y83" s="535"/>
      <c r="Z83" s="535"/>
      <c r="AA83" s="722">
        <f t="shared" si="11"/>
        <v>0</v>
      </c>
      <c r="AB83" s="562">
        <f t="shared" si="12"/>
        <v>0</v>
      </c>
      <c r="AC83" s="576"/>
      <c r="AD83" s="413">
        <f>E83-AB83</f>
        <v>0</v>
      </c>
      <c r="AE83" s="528"/>
      <c r="AF83" s="528">
        <f t="shared" si="13"/>
        <v>0</v>
      </c>
      <c r="AG83" s="551">
        <f t="shared" si="14"/>
        <v>0</v>
      </c>
      <c r="AH83" s="575">
        <f t="shared" si="15"/>
        <v>0</v>
      </c>
      <c r="AI83" s="552"/>
      <c r="AJ83" s="553"/>
      <c r="AK83" s="553"/>
      <c r="AL83" s="553"/>
      <c r="AM83" s="553"/>
      <c r="AN83" s="553"/>
      <c r="AO83" s="553"/>
      <c r="AP83" s="553"/>
      <c r="AQ83" s="553"/>
      <c r="AR83" s="553"/>
      <c r="AS83" s="553"/>
      <c r="AT83" s="553"/>
      <c r="AU83" s="553"/>
      <c r="AV83" s="553"/>
      <c r="AW83" s="553"/>
      <c r="AX83" s="553"/>
      <c r="AY83" s="553"/>
      <c r="AZ83" s="553"/>
      <c r="BA83" s="553"/>
      <c r="BB83" s="553"/>
      <c r="BC83" s="553"/>
      <c r="BD83" s="553"/>
      <c r="BE83" s="553"/>
      <c r="BF83" s="553"/>
      <c r="BG83" s="553"/>
      <c r="BH83" s="553"/>
      <c r="BI83" s="553"/>
      <c r="BJ83" s="513"/>
    </row>
    <row r="84" spans="1:62" ht="45" hidden="1" outlineLevel="1">
      <c r="A84" s="405">
        <f t="shared" si="16"/>
        <v>80</v>
      </c>
      <c r="B84" s="584"/>
      <c r="C84" s="585"/>
      <c r="D84" s="525"/>
      <c r="E84" s="526"/>
      <c r="F84" s="416"/>
      <c r="G84" s="417"/>
      <c r="H84" s="535"/>
      <c r="I84" s="418">
        <v>0.63</v>
      </c>
      <c r="J84" s="535">
        <f t="shared" si="10"/>
        <v>0</v>
      </c>
      <c r="K84" s="537" t="s">
        <v>764</v>
      </c>
      <c r="L84" s="535" t="s">
        <v>291</v>
      </c>
      <c r="M84" s="535">
        <v>207.4</v>
      </c>
      <c r="N84" s="535"/>
      <c r="O84" s="535"/>
      <c r="P84" s="535"/>
      <c r="Q84" s="535"/>
      <c r="R84" s="535"/>
      <c r="S84" s="535"/>
      <c r="T84" s="535"/>
      <c r="U84" s="535"/>
      <c r="V84" s="535"/>
      <c r="W84" s="535"/>
      <c r="X84" s="535"/>
      <c r="Y84" s="535"/>
      <c r="Z84" s="535"/>
      <c r="AA84" s="722">
        <f t="shared" si="11"/>
        <v>0</v>
      </c>
      <c r="AB84" s="562">
        <f t="shared" si="12"/>
        <v>0</v>
      </c>
      <c r="AC84" s="576"/>
      <c r="AD84" s="413">
        <f>E84-AB84</f>
        <v>0</v>
      </c>
      <c r="AE84" s="528"/>
      <c r="AF84" s="528">
        <f t="shared" si="13"/>
        <v>0</v>
      </c>
      <c r="AG84" s="551">
        <f t="shared" si="14"/>
        <v>0</v>
      </c>
      <c r="AH84" s="575">
        <f t="shared" si="15"/>
        <v>0</v>
      </c>
      <c r="AI84" s="552"/>
      <c r="AJ84" s="553"/>
      <c r="AK84" s="553"/>
      <c r="AL84" s="553"/>
      <c r="AM84" s="553"/>
      <c r="AN84" s="553"/>
      <c r="AO84" s="553"/>
      <c r="AP84" s="553"/>
      <c r="AQ84" s="553"/>
      <c r="AR84" s="553"/>
      <c r="AS84" s="553"/>
      <c r="AT84" s="553"/>
      <c r="AU84" s="553"/>
      <c r="AV84" s="553"/>
      <c r="AW84" s="553"/>
      <c r="AX84" s="553"/>
      <c r="AY84" s="553"/>
      <c r="AZ84" s="553"/>
      <c r="BA84" s="553"/>
      <c r="BB84" s="553"/>
      <c r="BC84" s="553"/>
      <c r="BD84" s="553"/>
      <c r="BE84" s="553"/>
      <c r="BF84" s="553"/>
      <c r="BG84" s="553"/>
      <c r="BH84" s="553"/>
      <c r="BI84" s="553"/>
      <c r="BJ84" s="513"/>
    </row>
    <row r="85" spans="1:62" ht="45" hidden="1" outlineLevel="1">
      <c r="A85" s="405">
        <f t="shared" si="16"/>
        <v>81</v>
      </c>
      <c r="B85" s="584"/>
      <c r="C85" s="585"/>
      <c r="D85" s="525"/>
      <c r="E85" s="526"/>
      <c r="F85" s="416"/>
      <c r="G85" s="417"/>
      <c r="H85" s="535"/>
      <c r="I85" s="418">
        <v>0.63</v>
      </c>
      <c r="J85" s="535">
        <f t="shared" si="10"/>
        <v>0</v>
      </c>
      <c r="K85" s="537" t="s">
        <v>765</v>
      </c>
      <c r="L85" s="535" t="s">
        <v>291</v>
      </c>
      <c r="M85" s="535">
        <v>2.6</v>
      </c>
      <c r="N85" s="535"/>
      <c r="O85" s="535"/>
      <c r="P85" s="535"/>
      <c r="Q85" s="535"/>
      <c r="R85" s="535"/>
      <c r="S85" s="535"/>
      <c r="T85" s="535"/>
      <c r="U85" s="535"/>
      <c r="V85" s="535"/>
      <c r="W85" s="535"/>
      <c r="X85" s="535"/>
      <c r="Y85" s="535"/>
      <c r="Z85" s="535"/>
      <c r="AA85" s="722">
        <f t="shared" si="11"/>
        <v>0</v>
      </c>
      <c r="AB85" s="562">
        <f t="shared" si="12"/>
        <v>0</v>
      </c>
      <c r="AC85" s="576"/>
      <c r="AD85" s="413">
        <f>E85-AB85</f>
        <v>0</v>
      </c>
      <c r="AE85" s="528"/>
      <c r="AF85" s="528">
        <f t="shared" si="13"/>
        <v>0</v>
      </c>
      <c r="AG85" s="551">
        <f t="shared" si="14"/>
        <v>0</v>
      </c>
      <c r="AH85" s="575">
        <f t="shared" si="15"/>
        <v>0</v>
      </c>
      <c r="AI85" s="552"/>
      <c r="AJ85" s="553"/>
      <c r="AK85" s="553"/>
      <c r="AL85" s="553"/>
      <c r="AM85" s="553"/>
      <c r="AN85" s="553"/>
      <c r="AO85" s="553"/>
      <c r="AP85" s="553"/>
      <c r="AQ85" s="553"/>
      <c r="AR85" s="553"/>
      <c r="AS85" s="553"/>
      <c r="AT85" s="553"/>
      <c r="AU85" s="553"/>
      <c r="AV85" s="553"/>
      <c r="AW85" s="553"/>
      <c r="AX85" s="553"/>
      <c r="AY85" s="553"/>
      <c r="AZ85" s="553"/>
      <c r="BA85" s="553"/>
      <c r="BB85" s="553"/>
      <c r="BC85" s="553"/>
      <c r="BD85" s="553"/>
      <c r="BE85" s="553"/>
      <c r="BF85" s="553"/>
      <c r="BG85" s="553"/>
      <c r="BH85" s="553"/>
      <c r="BI85" s="553"/>
      <c r="BJ85" s="513"/>
    </row>
    <row r="86" spans="1:62" ht="15" hidden="1" outlineLevel="1">
      <c r="A86" s="405">
        <f t="shared" si="16"/>
        <v>82</v>
      </c>
      <c r="B86" s="584"/>
      <c r="C86" s="585"/>
      <c r="D86" s="525"/>
      <c r="E86" s="526"/>
      <c r="F86" s="416"/>
      <c r="G86" s="417"/>
      <c r="H86" s="535"/>
      <c r="I86" s="418">
        <v>0.63</v>
      </c>
      <c r="J86" s="535">
        <f t="shared" si="10"/>
        <v>0</v>
      </c>
      <c r="K86" s="537" t="s">
        <v>767</v>
      </c>
      <c r="L86" s="535" t="s">
        <v>291</v>
      </c>
      <c r="M86" s="535">
        <v>13.8</v>
      </c>
      <c r="N86" s="535"/>
      <c r="O86" s="535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722">
        <f t="shared" si="11"/>
        <v>0</v>
      </c>
      <c r="AB86" s="562">
        <f t="shared" si="12"/>
        <v>0</v>
      </c>
      <c r="AC86" s="576"/>
      <c r="AD86" s="413">
        <f>E86-AB86</f>
        <v>0</v>
      </c>
      <c r="AE86" s="528"/>
      <c r="AF86" s="528">
        <f t="shared" si="13"/>
        <v>0</v>
      </c>
      <c r="AG86" s="551">
        <f t="shared" si="14"/>
        <v>0</v>
      </c>
      <c r="AH86" s="575">
        <f t="shared" si="15"/>
        <v>0</v>
      </c>
      <c r="AI86" s="552"/>
      <c r="AJ86" s="553"/>
      <c r="AK86" s="553"/>
      <c r="AL86" s="553"/>
      <c r="AM86" s="553"/>
      <c r="AN86" s="553"/>
      <c r="AO86" s="553"/>
      <c r="AP86" s="553"/>
      <c r="AQ86" s="553"/>
      <c r="AR86" s="553"/>
      <c r="AS86" s="553"/>
      <c r="AT86" s="553"/>
      <c r="AU86" s="553"/>
      <c r="AV86" s="553"/>
      <c r="AW86" s="553"/>
      <c r="AX86" s="553"/>
      <c r="AY86" s="553"/>
      <c r="AZ86" s="553"/>
      <c r="BA86" s="553"/>
      <c r="BB86" s="553"/>
      <c r="BC86" s="553"/>
      <c r="BD86" s="553"/>
      <c r="BE86" s="553"/>
      <c r="BF86" s="553"/>
      <c r="BG86" s="553"/>
      <c r="BH86" s="553"/>
      <c r="BI86" s="553"/>
      <c r="BJ86" s="513"/>
    </row>
    <row r="87" spans="1:62" ht="15" hidden="1" outlineLevel="1">
      <c r="A87" s="405">
        <f t="shared" si="16"/>
        <v>83</v>
      </c>
      <c r="B87" s="584"/>
      <c r="C87" s="585"/>
      <c r="D87" s="525"/>
      <c r="E87" s="526"/>
      <c r="F87" s="416"/>
      <c r="G87" s="417"/>
      <c r="H87" s="535"/>
      <c r="I87" s="418">
        <v>0.63</v>
      </c>
      <c r="J87" s="535">
        <f t="shared" si="10"/>
        <v>0</v>
      </c>
      <c r="K87" s="537" t="s">
        <v>768</v>
      </c>
      <c r="L87" s="535" t="s">
        <v>291</v>
      </c>
      <c r="M87" s="535">
        <v>70</v>
      </c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722">
        <f t="shared" si="11"/>
        <v>0</v>
      </c>
      <c r="AB87" s="562">
        <f t="shared" si="12"/>
        <v>0</v>
      </c>
      <c r="AC87" s="576"/>
      <c r="AD87" s="413">
        <f>E87-AB87</f>
        <v>0</v>
      </c>
      <c r="AE87" s="528"/>
      <c r="AF87" s="528">
        <f t="shared" si="13"/>
        <v>0</v>
      </c>
      <c r="AG87" s="551">
        <f t="shared" si="14"/>
        <v>0</v>
      </c>
      <c r="AH87" s="575">
        <f t="shared" si="15"/>
        <v>0</v>
      </c>
      <c r="AI87" s="552"/>
      <c r="AJ87" s="553"/>
      <c r="AK87" s="553"/>
      <c r="AL87" s="553"/>
      <c r="AM87" s="553"/>
      <c r="AN87" s="553"/>
      <c r="AO87" s="553"/>
      <c r="AP87" s="553"/>
      <c r="AQ87" s="553"/>
      <c r="AR87" s="553"/>
      <c r="AS87" s="553"/>
      <c r="AT87" s="553"/>
      <c r="AU87" s="553"/>
      <c r="AV87" s="553"/>
      <c r="AW87" s="553"/>
      <c r="AX87" s="553"/>
      <c r="AY87" s="553"/>
      <c r="AZ87" s="553"/>
      <c r="BA87" s="553"/>
      <c r="BB87" s="553"/>
      <c r="BC87" s="553"/>
      <c r="BD87" s="553"/>
      <c r="BE87" s="553"/>
      <c r="BF87" s="553"/>
      <c r="BG87" s="553"/>
      <c r="BH87" s="553"/>
      <c r="BI87" s="553"/>
      <c r="BJ87" s="513"/>
    </row>
    <row r="88" spans="1:62" ht="15" collapsed="1">
      <c r="A88" s="405">
        <f t="shared" si="16"/>
        <v>84</v>
      </c>
      <c r="B88" s="584"/>
      <c r="C88" s="585"/>
      <c r="D88" s="525"/>
      <c r="E88" s="526"/>
      <c r="F88" s="416" t="s">
        <v>736</v>
      </c>
      <c r="G88" s="417" t="s">
        <v>294</v>
      </c>
      <c r="H88" s="535">
        <v>20</v>
      </c>
      <c r="I88" s="535">
        <v>14.67</v>
      </c>
      <c r="J88" s="535">
        <f t="shared" si="10"/>
        <v>293.39999999999998</v>
      </c>
      <c r="K88" s="537"/>
      <c r="L88" s="535" t="s">
        <v>482</v>
      </c>
      <c r="M88" s="535">
        <v>20</v>
      </c>
      <c r="N88" s="535"/>
      <c r="O88" s="535"/>
      <c r="P88" s="535"/>
      <c r="Q88" s="535">
        <v>4</v>
      </c>
      <c r="R88" s="535">
        <v>2</v>
      </c>
      <c r="S88" s="535"/>
      <c r="T88" s="535"/>
      <c r="U88" s="535"/>
      <c r="V88" s="535"/>
      <c r="W88" s="535">
        <v>5</v>
      </c>
      <c r="X88" s="535"/>
      <c r="Y88" s="535"/>
      <c r="Z88" s="535"/>
      <c r="AA88" s="722">
        <f t="shared" si="11"/>
        <v>161.37</v>
      </c>
      <c r="AB88" s="562">
        <f t="shared" si="12"/>
        <v>11</v>
      </c>
      <c r="AC88" s="576">
        <f>H88-AB88</f>
        <v>9</v>
      </c>
      <c r="AD88" s="413">
        <f>E88-AB88</f>
        <v>-11</v>
      </c>
      <c r="AE88" s="528"/>
      <c r="AF88" s="528">
        <f t="shared" si="13"/>
        <v>0</v>
      </c>
      <c r="AG88" s="551">
        <f t="shared" si="14"/>
        <v>0</v>
      </c>
      <c r="AH88" s="575">
        <f t="shared" si="15"/>
        <v>11</v>
      </c>
      <c r="AI88" s="552"/>
      <c r="AJ88" s="553"/>
      <c r="AK88" s="553"/>
      <c r="AL88" s="553"/>
      <c r="AM88" s="553"/>
      <c r="AN88" s="553"/>
      <c r="AO88" s="553"/>
      <c r="AP88" s="553"/>
      <c r="AQ88" s="553"/>
      <c r="AR88" s="553"/>
      <c r="AS88" s="553"/>
      <c r="AT88" s="553"/>
      <c r="AU88" s="553"/>
      <c r="AV88" s="553"/>
      <c r="AW88" s="553"/>
      <c r="AX88" s="553"/>
      <c r="AY88" s="553"/>
      <c r="AZ88" s="553"/>
      <c r="BA88" s="553"/>
      <c r="BB88" s="553"/>
      <c r="BC88" s="553"/>
      <c r="BD88" s="553"/>
      <c r="BE88" s="553"/>
      <c r="BF88" s="553"/>
      <c r="BG88" s="553"/>
      <c r="BH88" s="553"/>
      <c r="BI88" s="553"/>
      <c r="BJ88" s="513"/>
    </row>
    <row r="89" spans="1:62" s="760" customFormat="1" ht="15" hidden="1" outlineLevel="1">
      <c r="A89" s="405"/>
      <c r="B89" s="584"/>
      <c r="C89" s="585"/>
      <c r="D89" s="525"/>
      <c r="E89" s="526"/>
      <c r="F89" s="416"/>
      <c r="G89" s="417"/>
      <c r="H89" s="535"/>
      <c r="I89" s="535"/>
      <c r="J89" s="535"/>
      <c r="K89" s="537"/>
      <c r="L89" s="535"/>
      <c r="M89" s="535"/>
      <c r="N89" s="535"/>
      <c r="O89" s="535"/>
      <c r="P89" s="535"/>
      <c r="Q89" s="535"/>
      <c r="R89" s="535"/>
      <c r="S89" s="535"/>
      <c r="T89" s="535"/>
      <c r="U89" s="535"/>
      <c r="V89" s="535"/>
      <c r="W89" s="535"/>
      <c r="X89" s="535"/>
      <c r="Y89" s="535"/>
      <c r="Z89" s="535"/>
      <c r="AA89" s="722"/>
      <c r="AB89" s="562"/>
      <c r="AC89" s="576"/>
      <c r="AD89" s="413"/>
      <c r="AE89" s="528"/>
      <c r="AF89" s="528"/>
      <c r="AG89" s="551"/>
      <c r="AH89" s="575"/>
      <c r="AI89" s="552"/>
      <c r="AJ89" s="553"/>
      <c r="AK89" s="553"/>
      <c r="AL89" s="553"/>
      <c r="AM89" s="553"/>
      <c r="AN89" s="553"/>
      <c r="AO89" s="553"/>
      <c r="AP89" s="553"/>
      <c r="AQ89" s="553"/>
      <c r="AR89" s="553"/>
      <c r="AS89" s="553"/>
      <c r="AT89" s="553"/>
      <c r="AU89" s="553"/>
      <c r="AV89" s="553"/>
      <c r="AW89" s="553"/>
      <c r="AX89" s="553"/>
      <c r="AY89" s="553"/>
      <c r="AZ89" s="553"/>
      <c r="BA89" s="553"/>
      <c r="BB89" s="553"/>
      <c r="BC89" s="553"/>
      <c r="BD89" s="553"/>
      <c r="BE89" s="553"/>
      <c r="BF89" s="553"/>
      <c r="BG89" s="553"/>
      <c r="BH89" s="553"/>
      <c r="BI89" s="553"/>
      <c r="BJ89" s="513"/>
    </row>
    <row r="90" spans="1:62" ht="15" collapsed="1">
      <c r="A90" s="405">
        <f>A88+1</f>
        <v>85</v>
      </c>
      <c r="B90" s="584"/>
      <c r="C90" s="585"/>
      <c r="D90" s="525"/>
      <c r="E90" s="526"/>
      <c r="F90" s="416" t="s">
        <v>737</v>
      </c>
      <c r="G90" s="417"/>
      <c r="H90" s="535"/>
      <c r="I90" s="535">
        <v>7.18</v>
      </c>
      <c r="J90" s="535">
        <f t="shared" si="10"/>
        <v>0</v>
      </c>
      <c r="K90" s="537" t="s">
        <v>738</v>
      </c>
      <c r="L90" s="535" t="s">
        <v>482</v>
      </c>
      <c r="M90" s="535">
        <v>19</v>
      </c>
      <c r="N90" s="535"/>
      <c r="O90" s="535"/>
      <c r="P90" s="535"/>
      <c r="Q90" s="535"/>
      <c r="R90" s="535"/>
      <c r="S90" s="535"/>
      <c r="T90" s="535"/>
      <c r="U90" s="535"/>
      <c r="V90" s="535"/>
      <c r="W90" s="535"/>
      <c r="X90" s="535"/>
      <c r="Y90" s="535"/>
      <c r="Z90" s="535"/>
      <c r="AA90" s="722">
        <f t="shared" si="11"/>
        <v>0</v>
      </c>
      <c r="AB90" s="562">
        <f t="shared" si="12"/>
        <v>0</v>
      </c>
      <c r="AC90" s="576"/>
      <c r="AD90" s="413">
        <f>E90-AB90</f>
        <v>0</v>
      </c>
      <c r="AE90" s="528"/>
      <c r="AF90" s="528">
        <f t="shared" si="13"/>
        <v>0</v>
      </c>
      <c r="AG90" s="551">
        <f t="shared" si="14"/>
        <v>0</v>
      </c>
      <c r="AH90" s="575">
        <f t="shared" si="15"/>
        <v>0</v>
      </c>
      <c r="AI90" s="552"/>
      <c r="AJ90" s="553"/>
      <c r="AK90" s="553"/>
      <c r="AL90" s="553"/>
      <c r="AM90" s="553"/>
      <c r="AN90" s="553"/>
      <c r="AO90" s="553"/>
      <c r="AP90" s="553"/>
      <c r="AQ90" s="553"/>
      <c r="AR90" s="553"/>
      <c r="AS90" s="553"/>
      <c r="AT90" s="553"/>
      <c r="AU90" s="553"/>
      <c r="AV90" s="553"/>
      <c r="AW90" s="553"/>
      <c r="AX90" s="553"/>
      <c r="AY90" s="553"/>
      <c r="AZ90" s="553"/>
      <c r="BA90" s="553"/>
      <c r="BB90" s="553"/>
      <c r="BC90" s="553"/>
      <c r="BD90" s="553"/>
      <c r="BE90" s="553"/>
      <c r="BF90" s="553"/>
      <c r="BG90" s="553"/>
      <c r="BH90" s="553"/>
      <c r="BI90" s="553"/>
      <c r="BJ90" s="513"/>
    </row>
    <row r="91" spans="1:62" ht="15" hidden="1" outlineLevel="1">
      <c r="A91" s="405">
        <f t="shared" si="16"/>
        <v>86</v>
      </c>
      <c r="B91" s="584"/>
      <c r="C91" s="585"/>
      <c r="D91" s="525"/>
      <c r="E91" s="526"/>
      <c r="F91" s="416"/>
      <c r="G91" s="417"/>
      <c r="H91" s="535"/>
      <c r="I91" s="535"/>
      <c r="J91" s="535">
        <f t="shared" si="10"/>
        <v>0</v>
      </c>
      <c r="K91" s="537" t="s">
        <v>739</v>
      </c>
      <c r="L91" s="535" t="s">
        <v>482</v>
      </c>
      <c r="M91" s="535">
        <v>1</v>
      </c>
      <c r="N91" s="535"/>
      <c r="O91" s="535"/>
      <c r="P91" s="535"/>
      <c r="Q91" s="535"/>
      <c r="R91" s="535"/>
      <c r="S91" s="535"/>
      <c r="T91" s="535"/>
      <c r="U91" s="535"/>
      <c r="V91" s="535"/>
      <c r="W91" s="535"/>
      <c r="X91" s="535"/>
      <c r="Y91" s="535"/>
      <c r="Z91" s="535"/>
      <c r="AA91" s="722">
        <f t="shared" si="11"/>
        <v>0</v>
      </c>
      <c r="AB91" s="562">
        <f t="shared" si="12"/>
        <v>0</v>
      </c>
      <c r="AC91" s="576"/>
      <c r="AD91" s="413">
        <f>E91-AB91</f>
        <v>0</v>
      </c>
      <c r="AE91" s="528"/>
      <c r="AF91" s="528">
        <f t="shared" si="13"/>
        <v>0</v>
      </c>
      <c r="AG91" s="551">
        <f t="shared" si="14"/>
        <v>0</v>
      </c>
      <c r="AH91" s="575">
        <f t="shared" si="15"/>
        <v>0</v>
      </c>
      <c r="AI91" s="552"/>
      <c r="AJ91" s="553"/>
      <c r="AK91" s="553"/>
      <c r="AL91" s="553"/>
      <c r="AM91" s="553"/>
      <c r="AN91" s="553"/>
      <c r="AO91" s="553"/>
      <c r="AP91" s="553"/>
      <c r="AQ91" s="553"/>
      <c r="AR91" s="553"/>
      <c r="AS91" s="553"/>
      <c r="AT91" s="553"/>
      <c r="AU91" s="553"/>
      <c r="AV91" s="553"/>
      <c r="AW91" s="553"/>
      <c r="AX91" s="553"/>
      <c r="AY91" s="553"/>
      <c r="AZ91" s="553"/>
      <c r="BA91" s="553"/>
      <c r="BB91" s="553"/>
      <c r="BC91" s="553"/>
      <c r="BD91" s="553"/>
      <c r="BE91" s="553"/>
      <c r="BF91" s="553"/>
      <c r="BG91" s="553"/>
      <c r="BH91" s="553"/>
      <c r="BI91" s="553"/>
      <c r="BJ91" s="513"/>
    </row>
    <row r="92" spans="1:62" ht="15" hidden="1" outlineLevel="1">
      <c r="A92" s="405">
        <f t="shared" si="16"/>
        <v>87</v>
      </c>
      <c r="B92" s="584"/>
      <c r="C92" s="585"/>
      <c r="D92" s="525"/>
      <c r="E92" s="526"/>
      <c r="F92" s="416"/>
      <c r="G92" s="417"/>
      <c r="H92" s="535"/>
      <c r="I92" s="535"/>
      <c r="J92" s="535">
        <f t="shared" si="10"/>
        <v>0</v>
      </c>
      <c r="K92" s="537" t="s">
        <v>740</v>
      </c>
      <c r="L92" s="535" t="s">
        <v>482</v>
      </c>
      <c r="M92" s="535">
        <v>21</v>
      </c>
      <c r="N92" s="535"/>
      <c r="O92" s="535"/>
      <c r="P92" s="535"/>
      <c r="Q92" s="535"/>
      <c r="R92" s="535"/>
      <c r="S92" s="535"/>
      <c r="T92" s="535"/>
      <c r="U92" s="535"/>
      <c r="V92" s="535"/>
      <c r="W92" s="535"/>
      <c r="X92" s="535"/>
      <c r="Y92" s="535"/>
      <c r="Z92" s="535"/>
      <c r="AA92" s="722">
        <f t="shared" si="11"/>
        <v>0</v>
      </c>
      <c r="AB92" s="562">
        <f t="shared" si="12"/>
        <v>0</v>
      </c>
      <c r="AC92" s="576"/>
      <c r="AD92" s="413">
        <f>E92-AB92</f>
        <v>0</v>
      </c>
      <c r="AE92" s="528"/>
      <c r="AF92" s="528">
        <f t="shared" si="13"/>
        <v>0</v>
      </c>
      <c r="AG92" s="551">
        <f t="shared" si="14"/>
        <v>0</v>
      </c>
      <c r="AH92" s="575">
        <f t="shared" si="15"/>
        <v>0</v>
      </c>
      <c r="AI92" s="552"/>
      <c r="AJ92" s="553"/>
      <c r="AK92" s="553"/>
      <c r="AL92" s="553"/>
      <c r="AM92" s="553"/>
      <c r="AN92" s="553"/>
      <c r="AO92" s="553"/>
      <c r="AP92" s="553"/>
      <c r="AQ92" s="553"/>
      <c r="AR92" s="553"/>
      <c r="AS92" s="553"/>
      <c r="AT92" s="553"/>
      <c r="AU92" s="553"/>
      <c r="AV92" s="553"/>
      <c r="AW92" s="553"/>
      <c r="AX92" s="553"/>
      <c r="AY92" s="553"/>
      <c r="AZ92" s="553"/>
      <c r="BA92" s="553"/>
      <c r="BB92" s="553"/>
      <c r="BC92" s="553"/>
      <c r="BD92" s="553"/>
      <c r="BE92" s="553"/>
      <c r="BF92" s="553"/>
      <c r="BG92" s="553"/>
      <c r="BH92" s="553"/>
      <c r="BI92" s="553"/>
      <c r="BJ92" s="513"/>
    </row>
    <row r="93" spans="1:62" ht="15" hidden="1" outlineLevel="1">
      <c r="A93" s="405">
        <f t="shared" si="16"/>
        <v>88</v>
      </c>
      <c r="B93" s="584"/>
      <c r="C93" s="585"/>
      <c r="D93" s="525"/>
      <c r="E93" s="526"/>
      <c r="F93" s="416"/>
      <c r="G93" s="417"/>
      <c r="H93" s="535"/>
      <c r="I93" s="535"/>
      <c r="J93" s="535">
        <f t="shared" si="10"/>
        <v>0</v>
      </c>
      <c r="K93" s="537" t="s">
        <v>733</v>
      </c>
      <c r="L93" s="535" t="s">
        <v>289</v>
      </c>
      <c r="M93" s="535">
        <v>3.2</v>
      </c>
      <c r="N93" s="535"/>
      <c r="O93" s="535"/>
      <c r="P93" s="535"/>
      <c r="Q93" s="535"/>
      <c r="R93" s="535"/>
      <c r="S93" s="535"/>
      <c r="T93" s="535"/>
      <c r="U93" s="535"/>
      <c r="V93" s="535"/>
      <c r="W93" s="535"/>
      <c r="X93" s="535"/>
      <c r="Y93" s="535"/>
      <c r="Z93" s="535"/>
      <c r="AA93" s="722">
        <f t="shared" si="11"/>
        <v>0</v>
      </c>
      <c r="AB93" s="562">
        <f t="shared" si="12"/>
        <v>0</v>
      </c>
      <c r="AC93" s="576"/>
      <c r="AD93" s="413">
        <f>E93-AB93</f>
        <v>0</v>
      </c>
      <c r="AE93" s="528"/>
      <c r="AF93" s="528">
        <f t="shared" si="13"/>
        <v>0</v>
      </c>
      <c r="AG93" s="540">
        <f t="shared" si="14"/>
        <v>0</v>
      </c>
      <c r="AH93" s="575">
        <f t="shared" si="15"/>
        <v>0</v>
      </c>
      <c r="AI93" s="552"/>
      <c r="AJ93" s="553"/>
      <c r="AK93" s="553"/>
      <c r="AL93" s="553"/>
      <c r="AM93" s="553"/>
      <c r="AN93" s="553"/>
      <c r="AO93" s="553"/>
      <c r="AP93" s="553"/>
      <c r="AQ93" s="553"/>
      <c r="AR93" s="553"/>
      <c r="AS93" s="553"/>
      <c r="AT93" s="553"/>
      <c r="AU93" s="553"/>
      <c r="AV93" s="553"/>
      <c r="AW93" s="553"/>
      <c r="AX93" s="553"/>
      <c r="AY93" s="553"/>
      <c r="AZ93" s="553"/>
      <c r="BA93" s="553"/>
      <c r="BB93" s="553"/>
      <c r="BC93" s="553"/>
      <c r="BD93" s="553"/>
      <c r="BE93" s="553"/>
      <c r="BF93" s="553"/>
      <c r="BG93" s="553"/>
      <c r="BH93" s="553"/>
      <c r="BI93" s="553"/>
      <c r="BJ93" s="513"/>
    </row>
    <row r="94" spans="1:62" ht="15" collapsed="1">
      <c r="A94" s="405">
        <f t="shared" si="16"/>
        <v>89</v>
      </c>
      <c r="B94" s="584"/>
      <c r="C94" s="585"/>
      <c r="D94" s="525"/>
      <c r="E94" s="526"/>
      <c r="F94" s="416" t="s">
        <v>741</v>
      </c>
      <c r="G94" s="417" t="s">
        <v>482</v>
      </c>
      <c r="H94" s="535">
        <f>M94+M95+M96+M97</f>
        <v>21</v>
      </c>
      <c r="I94" s="535"/>
      <c r="J94" s="535">
        <f t="shared" si="10"/>
        <v>0</v>
      </c>
      <c r="K94" s="537" t="s">
        <v>742</v>
      </c>
      <c r="L94" s="535" t="s">
        <v>482</v>
      </c>
      <c r="M94" s="535">
        <v>1</v>
      </c>
      <c r="N94" s="535"/>
      <c r="O94" s="535"/>
      <c r="P94" s="535"/>
      <c r="Q94" s="535"/>
      <c r="R94" s="535"/>
      <c r="S94" s="535"/>
      <c r="T94" s="535"/>
      <c r="U94" s="535"/>
      <c r="V94" s="535"/>
      <c r="W94" s="535"/>
      <c r="X94" s="535"/>
      <c r="Y94" s="535"/>
      <c r="Z94" s="535"/>
      <c r="AA94" s="722">
        <f t="shared" si="11"/>
        <v>0</v>
      </c>
      <c r="AB94" s="562">
        <f t="shared" si="12"/>
        <v>0</v>
      </c>
      <c r="AC94" s="576"/>
      <c r="AD94" s="413">
        <f>E94-AB94</f>
        <v>0</v>
      </c>
      <c r="AE94" s="528"/>
      <c r="AF94" s="528">
        <f t="shared" si="13"/>
        <v>0</v>
      </c>
      <c r="AG94" s="551">
        <f t="shared" si="14"/>
        <v>0</v>
      </c>
      <c r="AH94" s="575">
        <f t="shared" si="15"/>
        <v>0</v>
      </c>
      <c r="AI94" s="552"/>
      <c r="AJ94" s="553"/>
      <c r="AK94" s="553"/>
      <c r="AL94" s="553"/>
      <c r="AM94" s="553"/>
      <c r="AN94" s="553"/>
      <c r="AO94" s="553"/>
      <c r="AP94" s="553"/>
      <c r="AQ94" s="553"/>
      <c r="AR94" s="553"/>
      <c r="AS94" s="553"/>
      <c r="AT94" s="553"/>
      <c r="AU94" s="553"/>
      <c r="AV94" s="553"/>
      <c r="AW94" s="553"/>
      <c r="AX94" s="553"/>
      <c r="AY94" s="553"/>
      <c r="AZ94" s="553"/>
      <c r="BA94" s="553"/>
      <c r="BB94" s="553"/>
      <c r="BC94" s="553"/>
      <c r="BD94" s="553"/>
      <c r="BE94" s="553"/>
      <c r="BF94" s="553"/>
      <c r="BG94" s="553"/>
      <c r="BH94" s="553"/>
      <c r="BI94" s="553"/>
      <c r="BJ94" s="513"/>
    </row>
    <row r="95" spans="1:62" ht="15" hidden="1" outlineLevel="1">
      <c r="A95" s="405">
        <f t="shared" si="16"/>
        <v>90</v>
      </c>
      <c r="B95" s="584"/>
      <c r="C95" s="585"/>
      <c r="D95" s="525"/>
      <c r="E95" s="526"/>
      <c r="F95" s="416"/>
      <c r="G95" s="417"/>
      <c r="H95" s="535"/>
      <c r="I95" s="535"/>
      <c r="J95" s="535">
        <f t="shared" si="10"/>
        <v>0</v>
      </c>
      <c r="K95" s="537" t="s">
        <v>743</v>
      </c>
      <c r="L95" s="535" t="s">
        <v>482</v>
      </c>
      <c r="M95" s="535">
        <v>5</v>
      </c>
      <c r="N95" s="535"/>
      <c r="O95" s="535"/>
      <c r="P95" s="535"/>
      <c r="Q95" s="535"/>
      <c r="R95" s="535"/>
      <c r="S95" s="535"/>
      <c r="T95" s="535"/>
      <c r="U95" s="535"/>
      <c r="V95" s="535"/>
      <c r="W95" s="535"/>
      <c r="X95" s="535"/>
      <c r="Y95" s="535"/>
      <c r="Z95" s="535"/>
      <c r="AA95" s="722">
        <f t="shared" si="11"/>
        <v>0</v>
      </c>
      <c r="AB95" s="562">
        <f t="shared" si="12"/>
        <v>0</v>
      </c>
      <c r="AC95" s="576"/>
      <c r="AD95" s="413">
        <f>E95-AB95</f>
        <v>0</v>
      </c>
      <c r="AE95" s="528"/>
      <c r="AF95" s="528">
        <f t="shared" si="13"/>
        <v>0</v>
      </c>
      <c r="AG95" s="551">
        <f t="shared" si="14"/>
        <v>0</v>
      </c>
      <c r="AH95" s="575">
        <f t="shared" si="15"/>
        <v>0</v>
      </c>
      <c r="AI95" s="552"/>
      <c r="AJ95" s="553"/>
      <c r="AK95" s="553"/>
      <c r="AL95" s="553"/>
      <c r="AM95" s="553"/>
      <c r="AN95" s="553"/>
      <c r="AO95" s="553"/>
      <c r="AP95" s="553"/>
      <c r="AQ95" s="553"/>
      <c r="AR95" s="553"/>
      <c r="AS95" s="553"/>
      <c r="AT95" s="553"/>
      <c r="AU95" s="553"/>
      <c r="AV95" s="553"/>
      <c r="AW95" s="553"/>
      <c r="AX95" s="553"/>
      <c r="AY95" s="553"/>
      <c r="AZ95" s="553"/>
      <c r="BA95" s="553"/>
      <c r="BB95" s="553"/>
      <c r="BC95" s="553"/>
      <c r="BD95" s="553"/>
      <c r="BE95" s="553"/>
      <c r="BF95" s="553"/>
      <c r="BG95" s="553"/>
      <c r="BH95" s="553"/>
      <c r="BI95" s="553"/>
      <c r="BJ95" s="513"/>
    </row>
    <row r="96" spans="1:62" ht="15" hidden="1" outlineLevel="1">
      <c r="A96" s="405">
        <f t="shared" si="16"/>
        <v>91</v>
      </c>
      <c r="B96" s="584"/>
      <c r="C96" s="585"/>
      <c r="D96" s="525"/>
      <c r="E96" s="526"/>
      <c r="F96" s="416"/>
      <c r="G96" s="417"/>
      <c r="H96" s="535"/>
      <c r="I96" s="535"/>
      <c r="J96" s="535">
        <f t="shared" si="10"/>
        <v>0</v>
      </c>
      <c r="K96" s="537" t="s">
        <v>744</v>
      </c>
      <c r="L96" s="535" t="s">
        <v>482</v>
      </c>
      <c r="M96" s="535">
        <v>4</v>
      </c>
      <c r="N96" s="535"/>
      <c r="O96" s="535"/>
      <c r="P96" s="535"/>
      <c r="Q96" s="535"/>
      <c r="R96" s="535"/>
      <c r="S96" s="535"/>
      <c r="T96" s="535"/>
      <c r="U96" s="535"/>
      <c r="V96" s="535"/>
      <c r="W96" s="535"/>
      <c r="X96" s="535"/>
      <c r="Y96" s="535"/>
      <c r="Z96" s="535"/>
      <c r="AA96" s="722">
        <f t="shared" si="11"/>
        <v>0</v>
      </c>
      <c r="AB96" s="562">
        <f t="shared" si="12"/>
        <v>0</v>
      </c>
      <c r="AC96" s="576"/>
      <c r="AD96" s="413">
        <f>E96-AB96</f>
        <v>0</v>
      </c>
      <c r="AE96" s="528"/>
      <c r="AF96" s="528">
        <f t="shared" si="13"/>
        <v>0</v>
      </c>
      <c r="AG96" s="551">
        <f t="shared" si="14"/>
        <v>0</v>
      </c>
      <c r="AH96" s="575">
        <f t="shared" si="15"/>
        <v>0</v>
      </c>
      <c r="AI96" s="552"/>
      <c r="AJ96" s="553"/>
      <c r="AK96" s="553"/>
      <c r="AL96" s="553"/>
      <c r="AM96" s="553"/>
      <c r="AN96" s="553"/>
      <c r="AO96" s="553"/>
      <c r="AP96" s="553"/>
      <c r="AQ96" s="553"/>
      <c r="AR96" s="553"/>
      <c r="AS96" s="553"/>
      <c r="AT96" s="553"/>
      <c r="AU96" s="553"/>
      <c r="AV96" s="553"/>
      <c r="AW96" s="553"/>
      <c r="AX96" s="553"/>
      <c r="AY96" s="553"/>
      <c r="AZ96" s="553"/>
      <c r="BA96" s="553"/>
      <c r="BB96" s="553"/>
      <c r="BC96" s="553"/>
      <c r="BD96" s="553"/>
      <c r="BE96" s="553"/>
      <c r="BF96" s="553"/>
      <c r="BG96" s="553"/>
      <c r="BH96" s="553"/>
      <c r="BI96" s="553"/>
      <c r="BJ96" s="513"/>
    </row>
    <row r="97" spans="1:62" ht="15" hidden="1" outlineLevel="1">
      <c r="A97" s="405">
        <f t="shared" si="16"/>
        <v>92</v>
      </c>
      <c r="B97" s="584"/>
      <c r="C97" s="585"/>
      <c r="D97" s="525"/>
      <c r="E97" s="526"/>
      <c r="F97" s="416"/>
      <c r="G97" s="417"/>
      <c r="H97" s="535"/>
      <c r="I97" s="535"/>
      <c r="J97" s="535">
        <f t="shared" si="10"/>
        <v>0</v>
      </c>
      <c r="K97" s="537" t="s">
        <v>745</v>
      </c>
      <c r="L97" s="535" t="s">
        <v>482</v>
      </c>
      <c r="M97" s="535">
        <v>11</v>
      </c>
      <c r="N97" s="535"/>
      <c r="O97" s="535"/>
      <c r="P97" s="535"/>
      <c r="Q97" s="535"/>
      <c r="R97" s="535"/>
      <c r="S97" s="535"/>
      <c r="T97" s="535"/>
      <c r="U97" s="535"/>
      <c r="V97" s="535"/>
      <c r="W97" s="535"/>
      <c r="X97" s="535"/>
      <c r="Y97" s="535"/>
      <c r="Z97" s="535"/>
      <c r="AA97" s="722">
        <f t="shared" si="11"/>
        <v>0</v>
      </c>
      <c r="AB97" s="562">
        <f t="shared" si="12"/>
        <v>0</v>
      </c>
      <c r="AC97" s="576"/>
      <c r="AD97" s="413">
        <f>E97-AB97</f>
        <v>0</v>
      </c>
      <c r="AE97" s="528"/>
      <c r="AF97" s="528">
        <f t="shared" si="13"/>
        <v>0</v>
      </c>
      <c r="AG97" s="551">
        <f t="shared" si="14"/>
        <v>0</v>
      </c>
      <c r="AH97" s="575">
        <f t="shared" si="15"/>
        <v>0</v>
      </c>
      <c r="AI97" s="552"/>
      <c r="AJ97" s="553"/>
      <c r="AK97" s="553"/>
      <c r="AL97" s="553"/>
      <c r="AM97" s="553"/>
      <c r="AN97" s="553"/>
      <c r="AO97" s="553"/>
      <c r="AP97" s="553"/>
      <c r="AQ97" s="553"/>
      <c r="AR97" s="553"/>
      <c r="AS97" s="553"/>
      <c r="AT97" s="553"/>
      <c r="AU97" s="553"/>
      <c r="AV97" s="553"/>
      <c r="AW97" s="553"/>
      <c r="AX97" s="553"/>
      <c r="AY97" s="553"/>
      <c r="AZ97" s="553"/>
      <c r="BA97" s="553"/>
      <c r="BB97" s="553"/>
      <c r="BC97" s="553"/>
      <c r="BD97" s="553"/>
      <c r="BE97" s="553"/>
      <c r="BF97" s="553"/>
      <c r="BG97" s="553"/>
      <c r="BH97" s="553"/>
      <c r="BI97" s="553"/>
      <c r="BJ97" s="513"/>
    </row>
    <row r="98" spans="1:62" ht="15" hidden="1" outlineLevel="1">
      <c r="A98" s="405">
        <f t="shared" si="16"/>
        <v>93</v>
      </c>
      <c r="B98" s="584"/>
      <c r="C98" s="585"/>
      <c r="D98" s="525"/>
      <c r="E98" s="526"/>
      <c r="F98" s="416"/>
      <c r="G98" s="417"/>
      <c r="H98" s="535"/>
      <c r="I98" s="535"/>
      <c r="J98" s="535">
        <f t="shared" si="10"/>
        <v>0</v>
      </c>
      <c r="K98" s="537"/>
      <c r="L98" s="535"/>
      <c r="M98" s="535"/>
      <c r="N98" s="535"/>
      <c r="O98" s="535"/>
      <c r="P98" s="535"/>
      <c r="Q98" s="535"/>
      <c r="R98" s="535"/>
      <c r="S98" s="535"/>
      <c r="T98" s="535"/>
      <c r="U98" s="535"/>
      <c r="V98" s="535"/>
      <c r="W98" s="535"/>
      <c r="X98" s="535"/>
      <c r="Y98" s="535"/>
      <c r="Z98" s="535"/>
      <c r="AA98" s="722">
        <f t="shared" si="11"/>
        <v>0</v>
      </c>
      <c r="AB98" s="562">
        <f t="shared" si="12"/>
        <v>0</v>
      </c>
      <c r="AC98" s="576"/>
      <c r="AD98" s="413">
        <f>E98-AB98</f>
        <v>0</v>
      </c>
      <c r="AE98" s="528"/>
      <c r="AF98" s="528">
        <f t="shared" si="13"/>
        <v>0</v>
      </c>
      <c r="AG98" s="551">
        <f t="shared" si="14"/>
        <v>0</v>
      </c>
      <c r="AH98" s="575">
        <f t="shared" si="15"/>
        <v>0</v>
      </c>
      <c r="AI98" s="552"/>
      <c r="AJ98" s="553"/>
      <c r="AK98" s="553"/>
      <c r="AL98" s="553"/>
      <c r="AM98" s="553"/>
      <c r="AN98" s="553"/>
      <c r="AO98" s="553"/>
      <c r="AP98" s="553"/>
      <c r="AQ98" s="553"/>
      <c r="AR98" s="553"/>
      <c r="AS98" s="553"/>
      <c r="AT98" s="553"/>
      <c r="AU98" s="553"/>
      <c r="AV98" s="553"/>
      <c r="AW98" s="553"/>
      <c r="AX98" s="553"/>
      <c r="AY98" s="553"/>
      <c r="AZ98" s="553"/>
      <c r="BA98" s="553"/>
      <c r="BB98" s="553"/>
      <c r="BC98" s="553"/>
      <c r="BD98" s="553"/>
      <c r="BE98" s="553"/>
      <c r="BF98" s="553"/>
      <c r="BG98" s="553"/>
      <c r="BH98" s="553"/>
      <c r="BI98" s="553"/>
      <c r="BJ98" s="513"/>
    </row>
    <row r="99" spans="1:62" ht="30" collapsed="1">
      <c r="A99" s="405">
        <f t="shared" si="16"/>
        <v>94</v>
      </c>
      <c r="B99" s="584"/>
      <c r="C99" s="585"/>
      <c r="D99" s="525"/>
      <c r="E99" s="526"/>
      <c r="F99" s="416" t="s">
        <v>735</v>
      </c>
      <c r="G99" s="417" t="s">
        <v>294</v>
      </c>
      <c r="H99" s="535">
        <v>16</v>
      </c>
      <c r="I99" s="535">
        <v>5.2309999999999999</v>
      </c>
      <c r="J99" s="535">
        <f t="shared" si="10"/>
        <v>83.695999999999998</v>
      </c>
      <c r="K99" s="537" t="s">
        <v>730</v>
      </c>
      <c r="L99" s="535" t="s">
        <v>482</v>
      </c>
      <c r="M99" s="535">
        <v>16</v>
      </c>
      <c r="N99" s="535"/>
      <c r="O99" s="535"/>
      <c r="P99" s="535"/>
      <c r="Q99" s="535">
        <v>2</v>
      </c>
      <c r="R99" s="535">
        <v>2</v>
      </c>
      <c r="S99" s="535"/>
      <c r="T99" s="535"/>
      <c r="U99" s="535"/>
      <c r="V99" s="535"/>
      <c r="W99" s="535"/>
      <c r="X99" s="535"/>
      <c r="Y99" s="535"/>
      <c r="Z99" s="535"/>
      <c r="AA99" s="722">
        <f t="shared" si="11"/>
        <v>20.923999999999999</v>
      </c>
      <c r="AB99" s="562">
        <f t="shared" si="12"/>
        <v>4</v>
      </c>
      <c r="AC99" s="576">
        <f>H99-AB99</f>
        <v>12</v>
      </c>
      <c r="AD99" s="413">
        <f>E99-AB99</f>
        <v>-4</v>
      </c>
      <c r="AE99" s="528"/>
      <c r="AF99" s="528">
        <f t="shared" si="13"/>
        <v>0</v>
      </c>
      <c r="AG99" s="551">
        <f t="shared" si="14"/>
        <v>0</v>
      </c>
      <c r="AH99" s="575">
        <f t="shared" si="15"/>
        <v>4</v>
      </c>
      <c r="AI99" s="552"/>
      <c r="AJ99" s="553"/>
      <c r="AK99" s="553"/>
      <c r="AL99" s="553"/>
      <c r="AM99" s="553"/>
      <c r="AN99" s="553"/>
      <c r="AO99" s="553"/>
      <c r="AP99" s="553"/>
      <c r="AQ99" s="553"/>
      <c r="AR99" s="553"/>
      <c r="AS99" s="553"/>
      <c r="AT99" s="553"/>
      <c r="AU99" s="553"/>
      <c r="AV99" s="553"/>
      <c r="AW99" s="553"/>
      <c r="AX99" s="553"/>
      <c r="AY99" s="553"/>
      <c r="AZ99" s="553"/>
      <c r="BA99" s="553"/>
      <c r="BB99" s="553"/>
      <c r="BC99" s="553"/>
      <c r="BD99" s="553"/>
      <c r="BE99" s="553"/>
      <c r="BF99" s="553"/>
      <c r="BG99" s="553"/>
      <c r="BH99" s="553"/>
      <c r="BI99" s="553"/>
      <c r="BJ99" s="513"/>
    </row>
    <row r="100" spans="1:62" ht="15" hidden="1" outlineLevel="1">
      <c r="A100" s="405">
        <f t="shared" si="16"/>
        <v>95</v>
      </c>
      <c r="B100" s="584"/>
      <c r="C100" s="585"/>
      <c r="D100" s="525"/>
      <c r="E100" s="526"/>
      <c r="F100" s="416"/>
      <c r="G100" s="417"/>
      <c r="H100" s="535"/>
      <c r="I100" s="535"/>
      <c r="J100" s="535">
        <f t="shared" si="10"/>
        <v>0</v>
      </c>
      <c r="K100" s="537" t="s">
        <v>731</v>
      </c>
      <c r="L100" s="535" t="s">
        <v>482</v>
      </c>
      <c r="M100" s="535">
        <v>16</v>
      </c>
      <c r="N100" s="535"/>
      <c r="O100" s="535"/>
      <c r="P100" s="535"/>
      <c r="Q100" s="535"/>
      <c r="R100" s="535"/>
      <c r="S100" s="535"/>
      <c r="T100" s="535"/>
      <c r="U100" s="535"/>
      <c r="V100" s="535"/>
      <c r="W100" s="535"/>
      <c r="X100" s="535"/>
      <c r="Y100" s="535"/>
      <c r="Z100" s="535"/>
      <c r="AA100" s="722">
        <f t="shared" si="11"/>
        <v>0</v>
      </c>
      <c r="AB100" s="562">
        <f t="shared" si="12"/>
        <v>0</v>
      </c>
      <c r="AC100" s="576"/>
      <c r="AD100" s="413">
        <f>E100-AB100</f>
        <v>0</v>
      </c>
      <c r="AE100" s="528"/>
      <c r="AF100" s="528">
        <f t="shared" si="13"/>
        <v>0</v>
      </c>
      <c r="AG100" s="551">
        <f t="shared" si="14"/>
        <v>0</v>
      </c>
      <c r="AH100" s="575">
        <f t="shared" si="15"/>
        <v>0</v>
      </c>
      <c r="AI100" s="552"/>
      <c r="AJ100" s="553"/>
      <c r="AK100" s="553"/>
      <c r="AL100" s="553"/>
      <c r="AM100" s="553"/>
      <c r="AN100" s="553"/>
      <c r="AO100" s="553"/>
      <c r="AP100" s="553"/>
      <c r="AQ100" s="553"/>
      <c r="AR100" s="553"/>
      <c r="AS100" s="553"/>
      <c r="AT100" s="553"/>
      <c r="AU100" s="553"/>
      <c r="AV100" s="553"/>
      <c r="AW100" s="553"/>
      <c r="AX100" s="553"/>
      <c r="AY100" s="553"/>
      <c r="AZ100" s="553"/>
      <c r="BA100" s="553"/>
      <c r="BB100" s="553"/>
      <c r="BC100" s="553"/>
      <c r="BD100" s="553"/>
      <c r="BE100" s="553"/>
      <c r="BF100" s="553"/>
      <c r="BG100" s="553"/>
      <c r="BH100" s="553"/>
      <c r="BI100" s="553"/>
      <c r="BJ100" s="513"/>
    </row>
    <row r="101" spans="1:62" ht="15" hidden="1" outlineLevel="1">
      <c r="A101" s="405">
        <f t="shared" si="16"/>
        <v>96</v>
      </c>
      <c r="B101" s="584"/>
      <c r="C101" s="585"/>
      <c r="D101" s="525"/>
      <c r="E101" s="526"/>
      <c r="F101" s="416"/>
      <c r="G101" s="417"/>
      <c r="H101" s="535"/>
      <c r="I101" s="535"/>
      <c r="J101" s="535">
        <f t="shared" si="10"/>
        <v>0</v>
      </c>
      <c r="K101" s="537" t="s">
        <v>732</v>
      </c>
      <c r="L101" s="535" t="s">
        <v>289</v>
      </c>
      <c r="M101" s="535">
        <v>1.8</v>
      </c>
      <c r="N101" s="535"/>
      <c r="O101" s="535"/>
      <c r="P101" s="535"/>
      <c r="Q101" s="535"/>
      <c r="R101" s="535"/>
      <c r="S101" s="535"/>
      <c r="T101" s="535"/>
      <c r="U101" s="535"/>
      <c r="V101" s="535"/>
      <c r="W101" s="535"/>
      <c r="X101" s="535"/>
      <c r="Y101" s="535"/>
      <c r="Z101" s="535"/>
      <c r="AA101" s="722">
        <f t="shared" si="11"/>
        <v>0</v>
      </c>
      <c r="AB101" s="562">
        <f t="shared" si="12"/>
        <v>0</v>
      </c>
      <c r="AC101" s="576"/>
      <c r="AD101" s="413">
        <f>E101-AB101</f>
        <v>0</v>
      </c>
      <c r="AE101" s="528"/>
      <c r="AF101" s="528">
        <f t="shared" si="13"/>
        <v>0</v>
      </c>
      <c r="AG101" s="551">
        <f t="shared" si="14"/>
        <v>0</v>
      </c>
      <c r="AH101" s="575">
        <f t="shared" si="15"/>
        <v>0</v>
      </c>
      <c r="AI101" s="552"/>
      <c r="AJ101" s="553"/>
      <c r="AK101" s="553"/>
      <c r="AL101" s="553"/>
      <c r="AM101" s="553"/>
      <c r="AN101" s="553"/>
      <c r="AO101" s="553"/>
      <c r="AP101" s="553"/>
      <c r="AQ101" s="553"/>
      <c r="AR101" s="553"/>
      <c r="AS101" s="553"/>
      <c r="AT101" s="553"/>
      <c r="AU101" s="553"/>
      <c r="AV101" s="553"/>
      <c r="AW101" s="553"/>
      <c r="AX101" s="553"/>
      <c r="AY101" s="553"/>
      <c r="AZ101" s="553"/>
      <c r="BA101" s="553"/>
      <c r="BB101" s="553"/>
      <c r="BC101" s="553"/>
      <c r="BD101" s="553"/>
      <c r="BE101" s="553"/>
      <c r="BF101" s="553"/>
      <c r="BG101" s="553"/>
      <c r="BH101" s="553"/>
      <c r="BI101" s="553"/>
      <c r="BJ101" s="513"/>
    </row>
    <row r="102" spans="1:62" ht="15" hidden="1" outlineLevel="1">
      <c r="A102" s="405">
        <f t="shared" si="16"/>
        <v>97</v>
      </c>
      <c r="B102" s="584"/>
      <c r="C102" s="585"/>
      <c r="D102" s="525"/>
      <c r="E102" s="526"/>
      <c r="F102" s="416"/>
      <c r="G102" s="417"/>
      <c r="H102" s="535"/>
      <c r="I102" s="535"/>
      <c r="J102" s="535">
        <f t="shared" si="10"/>
        <v>0</v>
      </c>
      <c r="K102" s="537" t="s">
        <v>733</v>
      </c>
      <c r="L102" s="535" t="s">
        <v>289</v>
      </c>
      <c r="M102" s="535">
        <v>1.1000000000000001</v>
      </c>
      <c r="N102" s="535"/>
      <c r="O102" s="535"/>
      <c r="P102" s="535"/>
      <c r="Q102" s="535"/>
      <c r="R102" s="535"/>
      <c r="S102" s="535"/>
      <c r="T102" s="535"/>
      <c r="U102" s="535"/>
      <c r="V102" s="535"/>
      <c r="W102" s="535"/>
      <c r="X102" s="535"/>
      <c r="Y102" s="535"/>
      <c r="Z102" s="535"/>
      <c r="AA102" s="722">
        <f t="shared" si="11"/>
        <v>0</v>
      </c>
      <c r="AB102" s="562">
        <f t="shared" si="12"/>
        <v>0</v>
      </c>
      <c r="AC102" s="576"/>
      <c r="AD102" s="413">
        <f>E102-AB102</f>
        <v>0</v>
      </c>
      <c r="AE102" s="528"/>
      <c r="AF102" s="528">
        <f t="shared" si="13"/>
        <v>0</v>
      </c>
      <c r="AG102" s="551">
        <f t="shared" si="14"/>
        <v>0</v>
      </c>
      <c r="AH102" s="575">
        <f t="shared" si="15"/>
        <v>0</v>
      </c>
      <c r="AI102" s="552"/>
      <c r="AJ102" s="553"/>
      <c r="AK102" s="553"/>
      <c r="AL102" s="553"/>
      <c r="AM102" s="553"/>
      <c r="AN102" s="553"/>
      <c r="AO102" s="553"/>
      <c r="AP102" s="553"/>
      <c r="AQ102" s="553"/>
      <c r="AR102" s="553"/>
      <c r="AS102" s="553"/>
      <c r="AT102" s="553"/>
      <c r="AU102" s="553"/>
      <c r="AV102" s="553"/>
      <c r="AW102" s="553"/>
      <c r="AX102" s="553"/>
      <c r="AY102" s="553"/>
      <c r="AZ102" s="553"/>
      <c r="BA102" s="553"/>
      <c r="BB102" s="553"/>
      <c r="BC102" s="553"/>
      <c r="BD102" s="553"/>
      <c r="BE102" s="553"/>
      <c r="BF102" s="553"/>
      <c r="BG102" s="553"/>
      <c r="BH102" s="553"/>
      <c r="BI102" s="553"/>
      <c r="BJ102" s="513"/>
    </row>
    <row r="103" spans="1:62" ht="15">
      <c r="A103" s="405">
        <f t="shared" si="16"/>
        <v>98</v>
      </c>
      <c r="B103" s="584"/>
      <c r="C103" s="585"/>
      <c r="D103" s="525"/>
      <c r="E103" s="526"/>
      <c r="F103" s="416" t="s">
        <v>760</v>
      </c>
      <c r="G103" s="417" t="s">
        <v>291</v>
      </c>
      <c r="H103" s="535">
        <v>0</v>
      </c>
      <c r="I103" s="535">
        <v>2.4289999999999998</v>
      </c>
      <c r="J103" s="535">
        <f t="shared" si="10"/>
        <v>0</v>
      </c>
      <c r="K103" s="537"/>
      <c r="L103" s="535"/>
      <c r="M103" s="535"/>
      <c r="N103" s="535"/>
      <c r="O103" s="535"/>
      <c r="P103" s="535"/>
      <c r="Q103" s="535">
        <v>15.5</v>
      </c>
      <c r="R103" s="535"/>
      <c r="S103" s="535"/>
      <c r="T103" s="535"/>
      <c r="U103" s="535"/>
      <c r="V103" s="535"/>
      <c r="W103" s="535"/>
      <c r="X103" s="535"/>
      <c r="Y103" s="535"/>
      <c r="Z103" s="535"/>
      <c r="AA103" s="722">
        <f t="shared" si="11"/>
        <v>37.649499999999996</v>
      </c>
      <c r="AB103" s="562">
        <f t="shared" si="12"/>
        <v>15.5</v>
      </c>
      <c r="AC103" s="576">
        <f>H103-AB103</f>
        <v>-15.5</v>
      </c>
      <c r="AD103" s="413">
        <f>E103-AB103</f>
        <v>-15.5</v>
      </c>
      <c r="AE103" s="528"/>
      <c r="AF103" s="528">
        <f t="shared" si="13"/>
        <v>0</v>
      </c>
      <c r="AG103" s="551">
        <f t="shared" si="14"/>
        <v>0</v>
      </c>
      <c r="AH103" s="575">
        <f t="shared" si="15"/>
        <v>15.5</v>
      </c>
      <c r="AI103" s="552"/>
      <c r="AJ103" s="553"/>
      <c r="AK103" s="553"/>
      <c r="AL103" s="553"/>
      <c r="AM103" s="553"/>
      <c r="AN103" s="553"/>
      <c r="AO103" s="553"/>
      <c r="AP103" s="553"/>
      <c r="AQ103" s="553"/>
      <c r="AR103" s="553"/>
      <c r="AS103" s="553"/>
      <c r="AT103" s="553"/>
      <c r="AU103" s="553"/>
      <c r="AV103" s="553"/>
      <c r="AW103" s="553"/>
      <c r="AX103" s="553"/>
      <c r="AY103" s="553"/>
      <c r="AZ103" s="553"/>
      <c r="BA103" s="553"/>
      <c r="BB103" s="553"/>
      <c r="BC103" s="553"/>
      <c r="BD103" s="553"/>
      <c r="BE103" s="553"/>
      <c r="BF103" s="553"/>
      <c r="BG103" s="553"/>
      <c r="BH103" s="553"/>
      <c r="BI103" s="553"/>
      <c r="BJ103" s="513"/>
    </row>
    <row r="104" spans="1:62" ht="45">
      <c r="A104" s="405">
        <f t="shared" si="16"/>
        <v>99</v>
      </c>
      <c r="B104" s="584"/>
      <c r="C104" s="585"/>
      <c r="D104" s="525"/>
      <c r="E104" s="526"/>
      <c r="F104" s="416" t="s">
        <v>431</v>
      </c>
      <c r="G104" s="417" t="s">
        <v>291</v>
      </c>
      <c r="H104" s="535">
        <v>60.5</v>
      </c>
      <c r="I104" s="535">
        <v>2.4289999999999998</v>
      </c>
      <c r="J104" s="535">
        <f t="shared" si="10"/>
        <v>146.9545</v>
      </c>
      <c r="K104" s="537" t="s">
        <v>749</v>
      </c>
      <c r="L104" s="535" t="s">
        <v>291</v>
      </c>
      <c r="M104" s="535">
        <v>60.5</v>
      </c>
      <c r="N104" s="535"/>
      <c r="O104" s="535"/>
      <c r="P104" s="535"/>
      <c r="Q104" s="535">
        <v>10</v>
      </c>
      <c r="R104" s="535"/>
      <c r="S104" s="535"/>
      <c r="T104" s="535"/>
      <c r="U104" s="535"/>
      <c r="V104" s="535"/>
      <c r="W104" s="535"/>
      <c r="X104" s="535"/>
      <c r="Y104" s="535"/>
      <c r="Z104" s="535"/>
      <c r="AA104" s="722">
        <f t="shared" si="11"/>
        <v>24.29</v>
      </c>
      <c r="AB104" s="562">
        <f t="shared" si="12"/>
        <v>10</v>
      </c>
      <c r="AC104" s="576">
        <f>H104-AB104</f>
        <v>50.5</v>
      </c>
      <c r="AD104" s="413">
        <f>E104-AB104</f>
        <v>-10</v>
      </c>
      <c r="AE104" s="536" t="s">
        <v>750</v>
      </c>
      <c r="AF104" s="536">
        <f t="shared" si="13"/>
        <v>0</v>
      </c>
      <c r="AG104" s="551">
        <f t="shared" si="14"/>
        <v>0</v>
      </c>
      <c r="AH104" s="575">
        <f t="shared" si="15"/>
        <v>10</v>
      </c>
      <c r="AI104" s="552"/>
      <c r="AJ104" s="553"/>
      <c r="AK104" s="553"/>
      <c r="AL104" s="553"/>
      <c r="AM104" s="553"/>
      <c r="AN104" s="553"/>
      <c r="AO104" s="553"/>
      <c r="AP104" s="553"/>
      <c r="AQ104" s="553"/>
      <c r="AR104" s="553"/>
      <c r="AS104" s="553"/>
      <c r="AT104" s="553"/>
      <c r="AU104" s="553"/>
      <c r="AV104" s="553"/>
      <c r="AW104" s="553"/>
      <c r="AX104" s="553"/>
      <c r="AY104" s="553"/>
      <c r="AZ104" s="553"/>
      <c r="BA104" s="553"/>
      <c r="BB104" s="553"/>
      <c r="BC104" s="553"/>
      <c r="BD104" s="553"/>
      <c r="BE104" s="553"/>
      <c r="BF104" s="553"/>
      <c r="BG104" s="553"/>
      <c r="BH104" s="553"/>
      <c r="BI104" s="553"/>
      <c r="BJ104" s="513"/>
    </row>
    <row r="105" spans="1:62" ht="30" collapsed="1">
      <c r="A105" s="405">
        <f t="shared" si="16"/>
        <v>100</v>
      </c>
      <c r="B105" s="584"/>
      <c r="C105" s="585"/>
      <c r="D105" s="525"/>
      <c r="E105" s="526"/>
      <c r="F105" s="416" t="s">
        <v>751</v>
      </c>
      <c r="G105" s="417" t="s">
        <v>294</v>
      </c>
      <c r="H105" s="535">
        <f>M105+M106+M107+M108+M109+M110+M111+M112</f>
        <v>128</v>
      </c>
      <c r="I105" s="535">
        <v>1.6639999999999999</v>
      </c>
      <c r="J105" s="535">
        <f t="shared" si="10"/>
        <v>212.99199999999999</v>
      </c>
      <c r="K105" s="537" t="s">
        <v>752</v>
      </c>
      <c r="L105" s="535" t="s">
        <v>482</v>
      </c>
      <c r="M105" s="535">
        <v>24</v>
      </c>
      <c r="N105" s="535"/>
      <c r="O105" s="535"/>
      <c r="P105" s="535"/>
      <c r="Q105" s="535"/>
      <c r="R105" s="535"/>
      <c r="S105" s="535"/>
      <c r="T105" s="535"/>
      <c r="U105" s="535"/>
      <c r="V105" s="535"/>
      <c r="W105" s="535"/>
      <c r="X105" s="535"/>
      <c r="Y105" s="535"/>
      <c r="Z105" s="535"/>
      <c r="AA105" s="722">
        <f t="shared" si="11"/>
        <v>0</v>
      </c>
      <c r="AB105" s="562">
        <f t="shared" si="12"/>
        <v>0</v>
      </c>
      <c r="AC105" s="576"/>
      <c r="AD105" s="413">
        <f>E105-AB105</f>
        <v>0</v>
      </c>
      <c r="AE105" s="536"/>
      <c r="AF105" s="536">
        <f t="shared" si="13"/>
        <v>0</v>
      </c>
      <c r="AG105" s="551">
        <f t="shared" si="14"/>
        <v>0</v>
      </c>
      <c r="AH105" s="575">
        <f t="shared" si="15"/>
        <v>0</v>
      </c>
      <c r="AI105" s="552"/>
      <c r="AJ105" s="553"/>
      <c r="AK105" s="553"/>
      <c r="AL105" s="553"/>
      <c r="AM105" s="553"/>
      <c r="AN105" s="553"/>
      <c r="AO105" s="553"/>
      <c r="AP105" s="553"/>
      <c r="AQ105" s="553"/>
      <c r="AR105" s="553"/>
      <c r="AS105" s="553"/>
      <c r="AT105" s="553"/>
      <c r="AU105" s="553"/>
      <c r="AV105" s="553"/>
      <c r="AW105" s="553"/>
      <c r="AX105" s="553"/>
      <c r="AY105" s="553"/>
      <c r="AZ105" s="553"/>
      <c r="BA105" s="553"/>
      <c r="BB105" s="553"/>
      <c r="BC105" s="553"/>
      <c r="BD105" s="553"/>
      <c r="BE105" s="553"/>
      <c r="BF105" s="553"/>
      <c r="BG105" s="553"/>
      <c r="BH105" s="553"/>
      <c r="BI105" s="553"/>
      <c r="BJ105" s="513"/>
    </row>
    <row r="106" spans="1:62" ht="15" hidden="1" outlineLevel="1">
      <c r="A106" s="405">
        <f t="shared" si="16"/>
        <v>101</v>
      </c>
      <c r="B106" s="584"/>
      <c r="C106" s="585"/>
      <c r="D106" s="525"/>
      <c r="E106" s="526"/>
      <c r="F106" s="416"/>
      <c r="G106" s="417"/>
      <c r="H106" s="535"/>
      <c r="I106" s="535"/>
      <c r="J106" s="535">
        <f t="shared" si="10"/>
        <v>0</v>
      </c>
      <c r="K106" s="537" t="s">
        <v>753</v>
      </c>
      <c r="L106" s="535" t="s">
        <v>482</v>
      </c>
      <c r="M106" s="535">
        <v>20</v>
      </c>
      <c r="N106" s="535"/>
      <c r="O106" s="535"/>
      <c r="P106" s="535"/>
      <c r="Q106" s="535"/>
      <c r="R106" s="535"/>
      <c r="S106" s="535"/>
      <c r="T106" s="535"/>
      <c r="U106" s="535"/>
      <c r="V106" s="535"/>
      <c r="W106" s="535"/>
      <c r="X106" s="535"/>
      <c r="Y106" s="535"/>
      <c r="Z106" s="535"/>
      <c r="AA106" s="722">
        <f t="shared" si="11"/>
        <v>0</v>
      </c>
      <c r="AB106" s="562">
        <f t="shared" si="12"/>
        <v>0</v>
      </c>
      <c r="AC106" s="576"/>
      <c r="AD106" s="413">
        <f>E106-AB106</f>
        <v>0</v>
      </c>
      <c r="AE106" s="536"/>
      <c r="AF106" s="536">
        <f t="shared" si="13"/>
        <v>0</v>
      </c>
      <c r="AG106" s="551">
        <f t="shared" si="14"/>
        <v>0</v>
      </c>
      <c r="AH106" s="575">
        <f t="shared" si="15"/>
        <v>0</v>
      </c>
      <c r="AI106" s="552"/>
      <c r="AJ106" s="553"/>
      <c r="AK106" s="553"/>
      <c r="AL106" s="553"/>
      <c r="AM106" s="553"/>
      <c r="AN106" s="553"/>
      <c r="AO106" s="553"/>
      <c r="AP106" s="553"/>
      <c r="AQ106" s="553"/>
      <c r="AR106" s="553"/>
      <c r="AS106" s="553"/>
      <c r="AT106" s="553"/>
      <c r="AU106" s="553"/>
      <c r="AV106" s="553"/>
      <c r="AW106" s="553"/>
      <c r="AX106" s="553"/>
      <c r="AY106" s="553"/>
      <c r="AZ106" s="553"/>
      <c r="BA106" s="553"/>
      <c r="BB106" s="553"/>
      <c r="BC106" s="553"/>
      <c r="BD106" s="553"/>
      <c r="BE106" s="553"/>
      <c r="BF106" s="553"/>
      <c r="BG106" s="553"/>
      <c r="BH106" s="553"/>
      <c r="BI106" s="553"/>
      <c r="BJ106" s="513"/>
    </row>
    <row r="107" spans="1:62" ht="15" hidden="1" outlineLevel="1">
      <c r="A107" s="405">
        <f t="shared" si="16"/>
        <v>102</v>
      </c>
      <c r="B107" s="584"/>
      <c r="C107" s="585"/>
      <c r="D107" s="525"/>
      <c r="E107" s="526"/>
      <c r="F107" s="416"/>
      <c r="G107" s="417"/>
      <c r="H107" s="535"/>
      <c r="I107" s="535"/>
      <c r="J107" s="535">
        <f t="shared" si="10"/>
        <v>0</v>
      </c>
      <c r="K107" s="537" t="s">
        <v>754</v>
      </c>
      <c r="L107" s="535" t="s">
        <v>482</v>
      </c>
      <c r="M107" s="535">
        <v>19</v>
      </c>
      <c r="N107" s="535"/>
      <c r="O107" s="535"/>
      <c r="P107" s="535"/>
      <c r="Q107" s="535"/>
      <c r="R107" s="535"/>
      <c r="S107" s="535"/>
      <c r="T107" s="535"/>
      <c r="U107" s="535"/>
      <c r="V107" s="535"/>
      <c r="W107" s="535"/>
      <c r="X107" s="535"/>
      <c r="Y107" s="535"/>
      <c r="Z107" s="535"/>
      <c r="AA107" s="722">
        <f t="shared" si="11"/>
        <v>0</v>
      </c>
      <c r="AB107" s="562">
        <f t="shared" si="12"/>
        <v>0</v>
      </c>
      <c r="AC107" s="576"/>
      <c r="AD107" s="413">
        <f>E107-AB107</f>
        <v>0</v>
      </c>
      <c r="AE107" s="536"/>
      <c r="AF107" s="536">
        <f t="shared" si="13"/>
        <v>0</v>
      </c>
      <c r="AG107" s="551">
        <f t="shared" si="14"/>
        <v>0</v>
      </c>
      <c r="AH107" s="575">
        <f t="shared" si="15"/>
        <v>0</v>
      </c>
      <c r="AI107" s="552"/>
      <c r="AJ107" s="553"/>
      <c r="AK107" s="553"/>
      <c r="AL107" s="553"/>
      <c r="AM107" s="553"/>
      <c r="AN107" s="553"/>
      <c r="AO107" s="553"/>
      <c r="AP107" s="553"/>
      <c r="AQ107" s="553"/>
      <c r="AR107" s="553"/>
      <c r="AS107" s="553"/>
      <c r="AT107" s="553"/>
      <c r="AU107" s="553"/>
      <c r="AV107" s="553"/>
      <c r="AW107" s="553"/>
      <c r="AX107" s="553"/>
      <c r="AY107" s="553"/>
      <c r="AZ107" s="553"/>
      <c r="BA107" s="553"/>
      <c r="BB107" s="553"/>
      <c r="BC107" s="553"/>
      <c r="BD107" s="553"/>
      <c r="BE107" s="553"/>
      <c r="BF107" s="553"/>
      <c r="BG107" s="553"/>
      <c r="BH107" s="553"/>
      <c r="BI107" s="553"/>
      <c r="BJ107" s="513"/>
    </row>
    <row r="108" spans="1:62" ht="15" hidden="1" outlineLevel="1">
      <c r="A108" s="405">
        <f t="shared" si="16"/>
        <v>103</v>
      </c>
      <c r="B108" s="584"/>
      <c r="C108" s="585"/>
      <c r="D108" s="525"/>
      <c r="E108" s="526"/>
      <c r="F108" s="416"/>
      <c r="G108" s="417"/>
      <c r="H108" s="535"/>
      <c r="I108" s="535"/>
      <c r="J108" s="535">
        <f t="shared" si="10"/>
        <v>0</v>
      </c>
      <c r="K108" s="537" t="s">
        <v>755</v>
      </c>
      <c r="L108" s="535" t="s">
        <v>482</v>
      </c>
      <c r="M108" s="535">
        <v>1</v>
      </c>
      <c r="N108" s="535"/>
      <c r="O108" s="535"/>
      <c r="P108" s="535"/>
      <c r="Q108" s="535"/>
      <c r="R108" s="535"/>
      <c r="S108" s="535"/>
      <c r="T108" s="535"/>
      <c r="U108" s="535"/>
      <c r="V108" s="535"/>
      <c r="W108" s="535"/>
      <c r="X108" s="535"/>
      <c r="Y108" s="535"/>
      <c r="Z108" s="535"/>
      <c r="AA108" s="722">
        <f t="shared" si="11"/>
        <v>0</v>
      </c>
      <c r="AB108" s="562">
        <f t="shared" si="12"/>
        <v>0</v>
      </c>
      <c r="AC108" s="576"/>
      <c r="AD108" s="413">
        <f>E108-AB108</f>
        <v>0</v>
      </c>
      <c r="AE108" s="536"/>
      <c r="AF108" s="536">
        <f t="shared" si="13"/>
        <v>0</v>
      </c>
      <c r="AG108" s="551">
        <f t="shared" si="14"/>
        <v>0</v>
      </c>
      <c r="AH108" s="575">
        <f t="shared" si="15"/>
        <v>0</v>
      </c>
      <c r="AI108" s="552"/>
      <c r="AJ108" s="553"/>
      <c r="AK108" s="553"/>
      <c r="AL108" s="553"/>
      <c r="AM108" s="553"/>
      <c r="AN108" s="553"/>
      <c r="AO108" s="553"/>
      <c r="AP108" s="553"/>
      <c r="AQ108" s="553"/>
      <c r="AR108" s="553"/>
      <c r="AS108" s="553"/>
      <c r="AT108" s="553"/>
      <c r="AU108" s="553"/>
      <c r="AV108" s="553"/>
      <c r="AW108" s="553"/>
      <c r="AX108" s="553"/>
      <c r="AY108" s="553"/>
      <c r="AZ108" s="553"/>
      <c r="BA108" s="553"/>
      <c r="BB108" s="553"/>
      <c r="BC108" s="553"/>
      <c r="BD108" s="553"/>
      <c r="BE108" s="553"/>
      <c r="BF108" s="553"/>
      <c r="BG108" s="553"/>
      <c r="BH108" s="553"/>
      <c r="BI108" s="553"/>
      <c r="BJ108" s="513"/>
    </row>
    <row r="109" spans="1:62" ht="15" hidden="1" outlineLevel="1">
      <c r="A109" s="405">
        <f t="shared" si="16"/>
        <v>104</v>
      </c>
      <c r="B109" s="584"/>
      <c r="C109" s="585"/>
      <c r="D109" s="525"/>
      <c r="E109" s="526"/>
      <c r="F109" s="416"/>
      <c r="G109" s="417"/>
      <c r="H109" s="535"/>
      <c r="I109" s="535"/>
      <c r="J109" s="535">
        <f t="shared" si="10"/>
        <v>0</v>
      </c>
      <c r="K109" s="537" t="s">
        <v>756</v>
      </c>
      <c r="L109" s="535" t="s">
        <v>482</v>
      </c>
      <c r="M109" s="535">
        <v>24</v>
      </c>
      <c r="N109" s="535"/>
      <c r="O109" s="535"/>
      <c r="P109" s="535"/>
      <c r="Q109" s="535"/>
      <c r="R109" s="535"/>
      <c r="S109" s="535"/>
      <c r="T109" s="535"/>
      <c r="U109" s="535"/>
      <c r="V109" s="535"/>
      <c r="W109" s="535"/>
      <c r="X109" s="535"/>
      <c r="Y109" s="535"/>
      <c r="Z109" s="535"/>
      <c r="AA109" s="722">
        <f t="shared" si="11"/>
        <v>0</v>
      </c>
      <c r="AB109" s="562">
        <f t="shared" si="12"/>
        <v>0</v>
      </c>
      <c r="AC109" s="576"/>
      <c r="AD109" s="413">
        <f>E109-AB109</f>
        <v>0</v>
      </c>
      <c r="AE109" s="536"/>
      <c r="AF109" s="536">
        <f t="shared" si="13"/>
        <v>0</v>
      </c>
      <c r="AG109" s="551">
        <f t="shared" si="14"/>
        <v>0</v>
      </c>
      <c r="AH109" s="575">
        <f t="shared" si="15"/>
        <v>0</v>
      </c>
      <c r="AI109" s="552"/>
      <c r="AJ109" s="553"/>
      <c r="AK109" s="553"/>
      <c r="AL109" s="553"/>
      <c r="AM109" s="553"/>
      <c r="AN109" s="553"/>
      <c r="AO109" s="553"/>
      <c r="AP109" s="553"/>
      <c r="AQ109" s="553"/>
      <c r="AR109" s="553"/>
      <c r="AS109" s="553"/>
      <c r="AT109" s="553"/>
      <c r="AU109" s="553"/>
      <c r="AV109" s="553"/>
      <c r="AW109" s="553"/>
      <c r="AX109" s="553"/>
      <c r="AY109" s="553"/>
      <c r="AZ109" s="553"/>
      <c r="BA109" s="553"/>
      <c r="BB109" s="553"/>
      <c r="BC109" s="553"/>
      <c r="BD109" s="553"/>
      <c r="BE109" s="553"/>
      <c r="BF109" s="553"/>
      <c r="BG109" s="553"/>
      <c r="BH109" s="553"/>
      <c r="BI109" s="553"/>
      <c r="BJ109" s="513"/>
    </row>
    <row r="110" spans="1:62" ht="15" hidden="1" outlineLevel="1">
      <c r="A110" s="405">
        <f t="shared" si="16"/>
        <v>105</v>
      </c>
      <c r="B110" s="584"/>
      <c r="C110" s="585"/>
      <c r="D110" s="525"/>
      <c r="E110" s="526"/>
      <c r="F110" s="416"/>
      <c r="G110" s="417"/>
      <c r="H110" s="535"/>
      <c r="I110" s="535"/>
      <c r="J110" s="535">
        <f t="shared" si="10"/>
        <v>0</v>
      </c>
      <c r="K110" s="537" t="s">
        <v>757</v>
      </c>
      <c r="L110" s="535" t="s">
        <v>482</v>
      </c>
      <c r="M110" s="535">
        <v>20</v>
      </c>
      <c r="N110" s="535"/>
      <c r="O110" s="535"/>
      <c r="P110" s="535"/>
      <c r="Q110" s="535"/>
      <c r="R110" s="535"/>
      <c r="S110" s="535"/>
      <c r="T110" s="535"/>
      <c r="U110" s="535"/>
      <c r="V110" s="535"/>
      <c r="W110" s="535"/>
      <c r="X110" s="535"/>
      <c r="Y110" s="535"/>
      <c r="Z110" s="535"/>
      <c r="AA110" s="722">
        <f t="shared" si="11"/>
        <v>0</v>
      </c>
      <c r="AB110" s="562">
        <f t="shared" si="12"/>
        <v>0</v>
      </c>
      <c r="AC110" s="576"/>
      <c r="AD110" s="413">
        <f>E110-AB110</f>
        <v>0</v>
      </c>
      <c r="AE110" s="536"/>
      <c r="AF110" s="536">
        <f t="shared" si="13"/>
        <v>0</v>
      </c>
      <c r="AG110" s="551">
        <f t="shared" si="14"/>
        <v>0</v>
      </c>
      <c r="AH110" s="575">
        <f t="shared" si="15"/>
        <v>0</v>
      </c>
      <c r="AI110" s="552"/>
      <c r="AJ110" s="553"/>
      <c r="AK110" s="553"/>
      <c r="AL110" s="553"/>
      <c r="AM110" s="553"/>
      <c r="AN110" s="553"/>
      <c r="AO110" s="553"/>
      <c r="AP110" s="553"/>
      <c r="AQ110" s="553"/>
      <c r="AR110" s="553"/>
      <c r="AS110" s="553"/>
      <c r="AT110" s="553"/>
      <c r="AU110" s="553"/>
      <c r="AV110" s="553"/>
      <c r="AW110" s="553"/>
      <c r="AX110" s="553"/>
      <c r="AY110" s="553"/>
      <c r="AZ110" s="553"/>
      <c r="BA110" s="553"/>
      <c r="BB110" s="553"/>
      <c r="BC110" s="553"/>
      <c r="BD110" s="553"/>
      <c r="BE110" s="553"/>
      <c r="BF110" s="553"/>
      <c r="BG110" s="553"/>
      <c r="BH110" s="553"/>
      <c r="BI110" s="553"/>
      <c r="BJ110" s="513"/>
    </row>
    <row r="111" spans="1:62" ht="15" hidden="1" outlineLevel="1">
      <c r="A111" s="405">
        <f t="shared" si="16"/>
        <v>106</v>
      </c>
      <c r="B111" s="584"/>
      <c r="C111" s="585"/>
      <c r="D111" s="525"/>
      <c r="E111" s="526"/>
      <c r="F111" s="416"/>
      <c r="G111" s="417"/>
      <c r="H111" s="535"/>
      <c r="I111" s="535"/>
      <c r="J111" s="535">
        <f t="shared" si="10"/>
        <v>0</v>
      </c>
      <c r="K111" s="537" t="s">
        <v>758</v>
      </c>
      <c r="L111" s="535" t="s">
        <v>482</v>
      </c>
      <c r="M111" s="535">
        <v>19</v>
      </c>
      <c r="N111" s="535"/>
      <c r="O111" s="535"/>
      <c r="P111" s="535"/>
      <c r="Q111" s="535"/>
      <c r="R111" s="535"/>
      <c r="S111" s="535"/>
      <c r="T111" s="535"/>
      <c r="U111" s="535"/>
      <c r="V111" s="535"/>
      <c r="W111" s="535"/>
      <c r="X111" s="535"/>
      <c r="Y111" s="535"/>
      <c r="Z111" s="535"/>
      <c r="AA111" s="722">
        <f t="shared" si="11"/>
        <v>0</v>
      </c>
      <c r="AB111" s="562">
        <f t="shared" si="12"/>
        <v>0</v>
      </c>
      <c r="AC111" s="576"/>
      <c r="AD111" s="413">
        <f>E111-AB111</f>
        <v>0</v>
      </c>
      <c r="AE111" s="536"/>
      <c r="AF111" s="536">
        <f t="shared" si="13"/>
        <v>0</v>
      </c>
      <c r="AG111" s="551">
        <f t="shared" si="14"/>
        <v>0</v>
      </c>
      <c r="AH111" s="575">
        <f t="shared" si="15"/>
        <v>0</v>
      </c>
      <c r="AI111" s="552"/>
      <c r="AJ111" s="553"/>
      <c r="AK111" s="553"/>
      <c r="AL111" s="553"/>
      <c r="AM111" s="553"/>
      <c r="AN111" s="553"/>
      <c r="AO111" s="553"/>
      <c r="AP111" s="553"/>
      <c r="AQ111" s="553"/>
      <c r="AR111" s="553"/>
      <c r="AS111" s="553"/>
      <c r="AT111" s="553"/>
      <c r="AU111" s="553"/>
      <c r="AV111" s="553"/>
      <c r="AW111" s="553"/>
      <c r="AX111" s="553"/>
      <c r="AY111" s="553"/>
      <c r="AZ111" s="553"/>
      <c r="BA111" s="553"/>
      <c r="BB111" s="553"/>
      <c r="BC111" s="553"/>
      <c r="BD111" s="553"/>
      <c r="BE111" s="553"/>
      <c r="BF111" s="553"/>
      <c r="BG111" s="553"/>
      <c r="BH111" s="553"/>
      <c r="BI111" s="553"/>
      <c r="BJ111" s="513"/>
    </row>
    <row r="112" spans="1:62" ht="15" hidden="1" outlineLevel="1">
      <c r="A112" s="405">
        <f t="shared" si="16"/>
        <v>107</v>
      </c>
      <c r="B112" s="584"/>
      <c r="C112" s="585"/>
      <c r="D112" s="525"/>
      <c r="E112" s="526"/>
      <c r="F112" s="416"/>
      <c r="G112" s="417"/>
      <c r="H112" s="535"/>
      <c r="I112" s="535"/>
      <c r="J112" s="535">
        <f t="shared" si="10"/>
        <v>0</v>
      </c>
      <c r="K112" s="537" t="s">
        <v>759</v>
      </c>
      <c r="L112" s="535" t="s">
        <v>482</v>
      </c>
      <c r="M112" s="535">
        <v>1</v>
      </c>
      <c r="N112" s="535"/>
      <c r="O112" s="535"/>
      <c r="P112" s="535"/>
      <c r="Q112" s="535"/>
      <c r="R112" s="535"/>
      <c r="S112" s="535"/>
      <c r="T112" s="535"/>
      <c r="U112" s="535"/>
      <c r="V112" s="535"/>
      <c r="W112" s="535"/>
      <c r="X112" s="535"/>
      <c r="Y112" s="535"/>
      <c r="Z112" s="535"/>
      <c r="AA112" s="722">
        <f t="shared" si="11"/>
        <v>0</v>
      </c>
      <c r="AB112" s="562">
        <f t="shared" si="12"/>
        <v>0</v>
      </c>
      <c r="AC112" s="576"/>
      <c r="AD112" s="413">
        <f>E112-AB112</f>
        <v>0</v>
      </c>
      <c r="AE112" s="536"/>
      <c r="AF112" s="536">
        <f t="shared" si="13"/>
        <v>0</v>
      </c>
      <c r="AG112" s="551">
        <f t="shared" si="14"/>
        <v>0</v>
      </c>
      <c r="AH112" s="575">
        <f t="shared" si="15"/>
        <v>0</v>
      </c>
      <c r="AI112" s="552"/>
      <c r="AJ112" s="553"/>
      <c r="AK112" s="553"/>
      <c r="AL112" s="553"/>
      <c r="AM112" s="553"/>
      <c r="AN112" s="553"/>
      <c r="AO112" s="553"/>
      <c r="AP112" s="553"/>
      <c r="AQ112" s="553"/>
      <c r="AR112" s="553"/>
      <c r="AS112" s="553"/>
      <c r="AT112" s="553"/>
      <c r="AU112" s="553"/>
      <c r="AV112" s="553"/>
      <c r="AW112" s="553"/>
      <c r="AX112" s="553"/>
      <c r="AY112" s="553"/>
      <c r="AZ112" s="553"/>
      <c r="BA112" s="553"/>
      <c r="BB112" s="553"/>
      <c r="BC112" s="553"/>
      <c r="BD112" s="553"/>
      <c r="BE112" s="553"/>
      <c r="BF112" s="553"/>
      <c r="BG112" s="553"/>
      <c r="BH112" s="553"/>
      <c r="BI112" s="553"/>
      <c r="BJ112" s="513"/>
    </row>
    <row r="113" spans="1:62" ht="30">
      <c r="A113" s="405">
        <f t="shared" si="16"/>
        <v>108</v>
      </c>
      <c r="B113" s="584"/>
      <c r="C113" s="585"/>
      <c r="D113" s="525"/>
      <c r="E113" s="526"/>
      <c r="F113" s="416" t="s">
        <v>747</v>
      </c>
      <c r="G113" s="417" t="s">
        <v>398</v>
      </c>
      <c r="H113" s="754">
        <v>3</v>
      </c>
      <c r="I113" s="535">
        <v>3.6749999999999998</v>
      </c>
      <c r="J113" s="535">
        <f t="shared" si="10"/>
        <v>11.024999999999999</v>
      </c>
      <c r="K113" s="537"/>
      <c r="L113" s="535"/>
      <c r="M113" s="535"/>
      <c r="N113" s="535"/>
      <c r="O113" s="535">
        <v>2</v>
      </c>
      <c r="P113" s="535"/>
      <c r="Q113" s="535"/>
      <c r="R113" s="535"/>
      <c r="S113" s="535"/>
      <c r="T113" s="535"/>
      <c r="U113" s="535"/>
      <c r="V113" s="535"/>
      <c r="W113" s="535">
        <v>1</v>
      </c>
      <c r="X113" s="535"/>
      <c r="Y113" s="535"/>
      <c r="Z113" s="535"/>
      <c r="AA113" s="722">
        <f t="shared" si="11"/>
        <v>11.024999999999999</v>
      </c>
      <c r="AB113" s="562">
        <f t="shared" si="12"/>
        <v>3</v>
      </c>
      <c r="AC113" s="576">
        <f>H113-AB113</f>
        <v>0</v>
      </c>
      <c r="AD113" s="413">
        <f>E113-AB113</f>
        <v>-3</v>
      </c>
      <c r="AE113" s="528"/>
      <c r="AF113" s="528">
        <f t="shared" si="13"/>
        <v>0</v>
      </c>
      <c r="AG113" s="551">
        <f t="shared" si="14"/>
        <v>0</v>
      </c>
      <c r="AH113" s="575">
        <f t="shared" si="15"/>
        <v>3</v>
      </c>
      <c r="AI113" s="552"/>
      <c r="AJ113" s="553"/>
      <c r="AK113" s="553"/>
      <c r="AL113" s="553"/>
      <c r="AM113" s="553"/>
      <c r="AN113" s="553"/>
      <c r="AO113" s="553"/>
      <c r="AP113" s="553"/>
      <c r="AQ113" s="553"/>
      <c r="AR113" s="553"/>
      <c r="AS113" s="553"/>
      <c r="AT113" s="553"/>
      <c r="AU113" s="553"/>
      <c r="AV113" s="553"/>
      <c r="AW113" s="553"/>
      <c r="AX113" s="553"/>
      <c r="AY113" s="553"/>
      <c r="AZ113" s="553"/>
      <c r="BA113" s="553"/>
      <c r="BB113" s="553"/>
      <c r="BC113" s="553"/>
      <c r="BD113" s="553"/>
      <c r="BE113" s="553"/>
      <c r="BF113" s="553"/>
      <c r="BG113" s="553"/>
      <c r="BH113" s="553"/>
      <c r="BI113" s="553"/>
      <c r="BJ113" s="513"/>
    </row>
    <row r="114" spans="1:62" ht="30">
      <c r="A114" s="405">
        <f t="shared" si="16"/>
        <v>109</v>
      </c>
      <c r="B114" s="584"/>
      <c r="C114" s="585"/>
      <c r="D114" s="525"/>
      <c r="E114" s="526"/>
      <c r="F114" s="416" t="s">
        <v>397</v>
      </c>
      <c r="G114" s="417" t="s">
        <v>291</v>
      </c>
      <c r="H114" s="535">
        <v>160</v>
      </c>
      <c r="I114" s="535">
        <v>0.11600000000000001</v>
      </c>
      <c r="J114" s="535">
        <f t="shared" si="10"/>
        <v>18.560000000000002</v>
      </c>
      <c r="K114" s="537" t="s">
        <v>716</v>
      </c>
      <c r="L114" s="535" t="s">
        <v>691</v>
      </c>
      <c r="M114" s="535">
        <v>160</v>
      </c>
      <c r="N114" s="535"/>
      <c r="O114" s="535">
        <v>34</v>
      </c>
      <c r="P114" s="535"/>
      <c r="Q114" s="535"/>
      <c r="R114" s="535"/>
      <c r="S114" s="535"/>
      <c r="T114" s="535"/>
      <c r="U114" s="535"/>
      <c r="V114" s="535"/>
      <c r="W114" s="535">
        <v>60</v>
      </c>
      <c r="X114" s="535"/>
      <c r="Y114" s="535"/>
      <c r="Z114" s="535"/>
      <c r="AA114" s="722">
        <f t="shared" si="11"/>
        <v>10.904</v>
      </c>
      <c r="AB114" s="562">
        <f t="shared" si="12"/>
        <v>94</v>
      </c>
      <c r="AC114" s="576">
        <f>H114-AB114</f>
        <v>66</v>
      </c>
      <c r="AD114" s="413">
        <f>E114-AB114</f>
        <v>-94</v>
      </c>
      <c r="AE114" s="528"/>
      <c r="AF114" s="528">
        <f t="shared" si="13"/>
        <v>0</v>
      </c>
      <c r="AG114" s="551">
        <f t="shared" si="14"/>
        <v>0</v>
      </c>
      <c r="AH114" s="575">
        <f t="shared" si="15"/>
        <v>94</v>
      </c>
      <c r="AI114" s="552"/>
      <c r="AJ114" s="553"/>
      <c r="AK114" s="553"/>
      <c r="AL114" s="553"/>
      <c r="AM114" s="553"/>
      <c r="AN114" s="553"/>
      <c r="AO114" s="553"/>
      <c r="AP114" s="553"/>
      <c r="AQ114" s="553"/>
      <c r="AR114" s="553"/>
      <c r="AS114" s="553"/>
      <c r="AT114" s="553"/>
      <c r="AU114" s="553"/>
      <c r="AV114" s="553"/>
      <c r="AW114" s="553"/>
      <c r="AX114" s="553"/>
      <c r="AY114" s="553"/>
      <c r="AZ114" s="553"/>
      <c r="BA114" s="553"/>
      <c r="BB114" s="553"/>
      <c r="BC114" s="553"/>
      <c r="BD114" s="553"/>
      <c r="BE114" s="553"/>
      <c r="BF114" s="553"/>
      <c r="BG114" s="553"/>
      <c r="BH114" s="553"/>
      <c r="BI114" s="553"/>
      <c r="BJ114" s="513"/>
    </row>
    <row r="115" spans="1:62" ht="60">
      <c r="A115" s="405">
        <f t="shared" si="16"/>
        <v>110</v>
      </c>
      <c r="B115" s="584"/>
      <c r="C115" s="585"/>
      <c r="D115" s="525"/>
      <c r="E115" s="526"/>
      <c r="F115" s="416" t="s">
        <v>748</v>
      </c>
      <c r="G115" s="417" t="s">
        <v>293</v>
      </c>
      <c r="H115" s="535">
        <f>119.5+166.2</f>
        <v>285.7</v>
      </c>
      <c r="I115" s="535">
        <v>0.28000000000000003</v>
      </c>
      <c r="J115" s="535">
        <f t="shared" si="10"/>
        <v>79.996000000000009</v>
      </c>
      <c r="K115" s="537" t="s">
        <v>734</v>
      </c>
      <c r="L115" s="535" t="s">
        <v>293</v>
      </c>
      <c r="M115" s="535">
        <v>285.7</v>
      </c>
      <c r="N115" s="535"/>
      <c r="O115" s="535">
        <v>17.07</v>
      </c>
      <c r="P115" s="535"/>
      <c r="Q115" s="535"/>
      <c r="R115" s="535"/>
      <c r="S115" s="535"/>
      <c r="T115" s="535"/>
      <c r="U115" s="535"/>
      <c r="V115" s="535"/>
      <c r="W115" s="535"/>
      <c r="X115" s="535"/>
      <c r="Y115" s="535"/>
      <c r="Z115" s="535"/>
      <c r="AA115" s="722">
        <f t="shared" si="11"/>
        <v>4.7796000000000003</v>
      </c>
      <c r="AB115" s="562">
        <f t="shared" si="12"/>
        <v>17.07</v>
      </c>
      <c r="AC115" s="576">
        <f>M115-AB115</f>
        <v>268.63</v>
      </c>
      <c r="AD115" s="413">
        <f>E115-AB115</f>
        <v>-17.07</v>
      </c>
      <c r="AE115" s="528"/>
      <c r="AF115" s="528">
        <f t="shared" si="13"/>
        <v>0</v>
      </c>
      <c r="AG115" s="551">
        <f t="shared" si="14"/>
        <v>0</v>
      </c>
      <c r="AH115" s="575">
        <f t="shared" si="15"/>
        <v>17.07</v>
      </c>
      <c r="AI115" s="552"/>
      <c r="AJ115" s="553"/>
      <c r="AK115" s="553"/>
      <c r="AL115" s="553"/>
      <c r="AM115" s="553"/>
      <c r="AN115" s="553"/>
      <c r="AO115" s="553"/>
      <c r="AP115" s="553"/>
      <c r="AQ115" s="553"/>
      <c r="AR115" s="553"/>
      <c r="AS115" s="553"/>
      <c r="AT115" s="553"/>
      <c r="AU115" s="553"/>
      <c r="AV115" s="553"/>
      <c r="AW115" s="553"/>
      <c r="AX115" s="553"/>
      <c r="AY115" s="553"/>
      <c r="AZ115" s="553"/>
      <c r="BA115" s="553"/>
      <c r="BB115" s="553"/>
      <c r="BC115" s="553"/>
      <c r="BD115" s="553"/>
      <c r="BE115" s="553"/>
      <c r="BF115" s="553"/>
      <c r="BG115" s="553"/>
      <c r="BH115" s="553"/>
      <c r="BI115" s="553"/>
      <c r="BJ115" s="513"/>
    </row>
    <row r="116" spans="1:62" ht="30">
      <c r="A116" s="405">
        <f t="shared" si="16"/>
        <v>111</v>
      </c>
      <c r="B116" s="584"/>
      <c r="C116" s="585"/>
      <c r="D116" s="525"/>
      <c r="E116" s="526"/>
      <c r="F116" s="416" t="s">
        <v>729</v>
      </c>
      <c r="G116" s="417" t="s">
        <v>291</v>
      </c>
      <c r="H116" s="535">
        <v>166.2</v>
      </c>
      <c r="I116" s="535">
        <v>0.11600000000000001</v>
      </c>
      <c r="J116" s="535">
        <f t="shared" si="10"/>
        <v>19.279199999999999</v>
      </c>
      <c r="K116" s="537" t="s">
        <v>761</v>
      </c>
      <c r="L116" s="535" t="s">
        <v>291</v>
      </c>
      <c r="M116" s="535">
        <v>166.2</v>
      </c>
      <c r="N116" s="539"/>
      <c r="O116" s="539"/>
      <c r="P116" s="535"/>
      <c r="Q116" s="539">
        <v>232</v>
      </c>
      <c r="R116" s="539"/>
      <c r="S116" s="539"/>
      <c r="T116" s="539"/>
      <c r="U116" s="539"/>
      <c r="V116" s="539"/>
      <c r="W116" s="539"/>
      <c r="X116" s="539"/>
      <c r="Y116" s="539"/>
      <c r="Z116" s="539"/>
      <c r="AA116" s="722">
        <f t="shared" si="11"/>
        <v>26.912000000000003</v>
      </c>
      <c r="AB116" s="562">
        <f t="shared" si="12"/>
        <v>232</v>
      </c>
      <c r="AC116" s="576">
        <f>H116-AB116</f>
        <v>-65.800000000000011</v>
      </c>
      <c r="AD116" s="413">
        <f>E116-AB116</f>
        <v>-232</v>
      </c>
      <c r="AE116" s="528"/>
      <c r="AF116" s="528">
        <f t="shared" si="13"/>
        <v>0</v>
      </c>
      <c r="AG116" s="551">
        <f t="shared" si="14"/>
        <v>0</v>
      </c>
      <c r="AH116" s="575">
        <f t="shared" si="15"/>
        <v>232</v>
      </c>
      <c r="AI116" s="552"/>
      <c r="AJ116" s="553"/>
      <c r="AK116" s="553"/>
      <c r="AL116" s="553"/>
      <c r="AM116" s="553"/>
      <c r="AN116" s="553"/>
      <c r="AO116" s="553"/>
      <c r="AP116" s="553"/>
      <c r="AQ116" s="553"/>
      <c r="AR116" s="553"/>
      <c r="AS116" s="553"/>
      <c r="AT116" s="553"/>
      <c r="AU116" s="553"/>
      <c r="AV116" s="553"/>
      <c r="AW116" s="553"/>
      <c r="AX116" s="553"/>
      <c r="AY116" s="553"/>
      <c r="AZ116" s="553"/>
      <c r="BA116" s="553"/>
      <c r="BB116" s="553"/>
      <c r="BC116" s="553"/>
      <c r="BD116" s="553"/>
      <c r="BE116" s="553"/>
      <c r="BF116" s="553"/>
      <c r="BG116" s="553"/>
      <c r="BH116" s="553"/>
      <c r="BI116" s="553"/>
      <c r="BJ116" s="513"/>
    </row>
    <row r="117" spans="1:62" s="760" customFormat="1" ht="15">
      <c r="A117" s="405"/>
      <c r="B117" s="584"/>
      <c r="C117" s="585"/>
      <c r="D117" s="525"/>
      <c r="E117" s="526"/>
      <c r="F117" s="753" t="s">
        <v>1194</v>
      </c>
      <c r="G117" s="741" t="s">
        <v>482</v>
      </c>
      <c r="H117" s="755">
        <v>2</v>
      </c>
      <c r="I117" s="754"/>
      <c r="J117" s="754"/>
      <c r="K117" s="537"/>
      <c r="L117" s="535"/>
      <c r="M117" s="535"/>
      <c r="N117" s="539"/>
      <c r="O117" s="539"/>
      <c r="P117" s="535"/>
      <c r="Q117" s="539"/>
      <c r="R117" s="539"/>
      <c r="S117" s="539"/>
      <c r="T117" s="539"/>
      <c r="U117" s="539"/>
      <c r="V117" s="539"/>
      <c r="W117" s="539"/>
      <c r="X117" s="539"/>
      <c r="Y117" s="539"/>
      <c r="Z117" s="539"/>
      <c r="AA117" s="722"/>
      <c r="AB117" s="562"/>
      <c r="AC117" s="576"/>
      <c r="AD117" s="413"/>
      <c r="AE117" s="528"/>
      <c r="AF117" s="528"/>
      <c r="AG117" s="551"/>
      <c r="AH117" s="575"/>
      <c r="AI117" s="552"/>
      <c r="AJ117" s="553"/>
      <c r="AK117" s="553"/>
      <c r="AL117" s="553"/>
      <c r="AM117" s="553"/>
      <c r="AN117" s="553"/>
      <c r="AO117" s="553"/>
      <c r="AP117" s="553"/>
      <c r="AQ117" s="553"/>
      <c r="AR117" s="553"/>
      <c r="AS117" s="553"/>
      <c r="AT117" s="553"/>
      <c r="AU117" s="553"/>
      <c r="AV117" s="553"/>
      <c r="AW117" s="553"/>
      <c r="AX117" s="553"/>
      <c r="AY117" s="553"/>
      <c r="AZ117" s="553"/>
      <c r="BA117" s="553"/>
      <c r="BB117" s="553"/>
      <c r="BC117" s="553"/>
      <c r="BD117" s="553"/>
      <c r="BE117" s="553"/>
      <c r="BF117" s="553"/>
      <c r="BG117" s="553"/>
      <c r="BH117" s="553"/>
      <c r="BI117" s="553"/>
      <c r="BJ117" s="513"/>
    </row>
    <row r="118" spans="1:62" ht="15">
      <c r="A118" s="595">
        <f>A116+1</f>
        <v>112</v>
      </c>
      <c r="B118" s="588"/>
      <c r="C118" s="544" t="s">
        <v>425</v>
      </c>
      <c r="D118" s="530"/>
      <c r="E118" s="530"/>
      <c r="F118" s="531" t="s">
        <v>425</v>
      </c>
      <c r="G118" s="532"/>
      <c r="H118" s="533"/>
      <c r="I118" s="533"/>
      <c r="J118" s="533"/>
      <c r="K118" s="533"/>
      <c r="L118" s="533"/>
      <c r="M118" s="533"/>
      <c r="N118" s="533"/>
      <c r="O118" s="533"/>
      <c r="P118" s="533"/>
      <c r="Q118" s="533"/>
      <c r="R118" s="533"/>
      <c r="S118" s="533"/>
      <c r="T118" s="533"/>
      <c r="U118" s="533"/>
      <c r="V118" s="533"/>
      <c r="W118" s="533"/>
      <c r="X118" s="533"/>
      <c r="Y118" s="533"/>
      <c r="Z118" s="533"/>
      <c r="AA118" s="721"/>
      <c r="AB118" s="589"/>
      <c r="AC118" s="590"/>
      <c r="AD118" s="533"/>
      <c r="AE118" s="534"/>
      <c r="AF118" s="534"/>
      <c r="AG118" s="591"/>
      <c r="AH118" s="592"/>
      <c r="AI118" s="593"/>
      <c r="AJ118" s="594"/>
      <c r="AK118" s="594"/>
      <c r="AL118" s="594"/>
      <c r="AM118" s="594"/>
      <c r="AN118" s="594"/>
      <c r="AO118" s="594"/>
      <c r="AP118" s="594"/>
      <c r="AQ118" s="594"/>
      <c r="AR118" s="594"/>
      <c r="AS118" s="594"/>
      <c r="AT118" s="594"/>
      <c r="AU118" s="594"/>
      <c r="AV118" s="594"/>
      <c r="AW118" s="594"/>
      <c r="AX118" s="594"/>
      <c r="AY118" s="594"/>
      <c r="AZ118" s="594"/>
      <c r="BA118" s="594"/>
      <c r="BB118" s="594"/>
      <c r="BC118" s="594"/>
      <c r="BD118" s="594"/>
      <c r="BE118" s="594"/>
      <c r="BF118" s="594"/>
      <c r="BG118" s="594"/>
      <c r="BH118" s="594"/>
      <c r="BI118" s="594"/>
      <c r="BJ118" s="513"/>
    </row>
    <row r="119" spans="1:62" s="65" customFormat="1">
      <c r="A119" s="405">
        <f t="shared" si="16"/>
        <v>113</v>
      </c>
      <c r="B119" s="584" t="s">
        <v>325</v>
      </c>
      <c r="C119" s="585" t="s">
        <v>326</v>
      </c>
      <c r="D119" s="525" t="s">
        <v>291</v>
      </c>
      <c r="E119" s="526">
        <v>120</v>
      </c>
      <c r="F119" s="408" t="s">
        <v>326</v>
      </c>
      <c r="G119" s="409" t="s">
        <v>291</v>
      </c>
      <c r="H119" s="527">
        <v>120</v>
      </c>
      <c r="I119" s="527">
        <v>2.0950000000000002</v>
      </c>
      <c r="J119" s="527">
        <f t="shared" si="10"/>
        <v>251.40000000000003</v>
      </c>
      <c r="K119" s="527"/>
      <c r="L119" s="527"/>
      <c r="M119" s="527"/>
      <c r="N119" s="527"/>
      <c r="O119" s="527"/>
      <c r="P119" s="527"/>
      <c r="Q119" s="527"/>
      <c r="R119" s="527"/>
      <c r="S119" s="527"/>
      <c r="T119" s="527"/>
      <c r="U119" s="527"/>
      <c r="V119" s="527"/>
      <c r="W119" s="527"/>
      <c r="X119" s="527"/>
      <c r="Y119" s="527"/>
      <c r="Z119" s="527"/>
      <c r="AA119" s="720">
        <f t="shared" si="11"/>
        <v>0</v>
      </c>
      <c r="AB119" s="562">
        <f t="shared" si="12"/>
        <v>0</v>
      </c>
      <c r="AC119" s="574">
        <f t="shared" ref="AC119:AC139" si="17">H119-AB119</f>
        <v>120</v>
      </c>
      <c r="AD119" s="413">
        <f>E119-AB119</f>
        <v>120</v>
      </c>
      <c r="AE119" s="528"/>
      <c r="AF119" s="528">
        <f t="shared" si="13"/>
        <v>0</v>
      </c>
      <c r="AG119" s="551">
        <f t="shared" si="14"/>
        <v>0</v>
      </c>
      <c r="AH119" s="575">
        <f t="shared" si="15"/>
        <v>0</v>
      </c>
      <c r="AI119" s="552"/>
      <c r="AJ119" s="553"/>
      <c r="AK119" s="553"/>
      <c r="AL119" s="553"/>
      <c r="AM119" s="553"/>
      <c r="AN119" s="553"/>
      <c r="AO119" s="553"/>
      <c r="AP119" s="553"/>
      <c r="AQ119" s="553"/>
      <c r="AR119" s="553"/>
      <c r="AS119" s="553"/>
      <c r="AT119" s="553"/>
      <c r="AU119" s="553"/>
      <c r="AV119" s="553"/>
      <c r="AW119" s="553"/>
      <c r="AX119" s="553"/>
      <c r="AY119" s="553"/>
      <c r="AZ119" s="553"/>
      <c r="BA119" s="553"/>
      <c r="BB119" s="553"/>
      <c r="BC119" s="553"/>
      <c r="BD119" s="553"/>
      <c r="BE119" s="553"/>
      <c r="BF119" s="553"/>
      <c r="BG119" s="553"/>
      <c r="BH119" s="553"/>
      <c r="BI119" s="553"/>
    </row>
    <row r="120" spans="1:62" ht="15">
      <c r="A120" s="405">
        <f t="shared" si="16"/>
        <v>114</v>
      </c>
      <c r="B120" s="584" t="s">
        <v>327</v>
      </c>
      <c r="C120" s="585" t="s">
        <v>328</v>
      </c>
      <c r="D120" s="525" t="s">
        <v>294</v>
      </c>
      <c r="E120" s="526">
        <v>600</v>
      </c>
      <c r="F120" s="408" t="s">
        <v>328</v>
      </c>
      <c r="G120" s="409" t="s">
        <v>294</v>
      </c>
      <c r="H120" s="527">
        <v>600</v>
      </c>
      <c r="I120" s="527">
        <v>1.857</v>
      </c>
      <c r="J120" s="527">
        <f t="shared" si="10"/>
        <v>1114.2</v>
      </c>
      <c r="K120" s="527"/>
      <c r="L120" s="527"/>
      <c r="M120" s="527"/>
      <c r="N120" s="527"/>
      <c r="O120" s="527"/>
      <c r="P120" s="527"/>
      <c r="Q120" s="527"/>
      <c r="R120" s="527"/>
      <c r="S120" s="527"/>
      <c r="T120" s="527"/>
      <c r="U120" s="527"/>
      <c r="V120" s="527"/>
      <c r="W120" s="527"/>
      <c r="X120" s="527"/>
      <c r="Y120" s="527"/>
      <c r="Z120" s="527"/>
      <c r="AA120" s="720">
        <f t="shared" si="11"/>
        <v>0</v>
      </c>
      <c r="AB120" s="562">
        <f t="shared" si="12"/>
        <v>0</v>
      </c>
      <c r="AC120" s="574">
        <f t="shared" si="17"/>
        <v>600</v>
      </c>
      <c r="AD120" s="413">
        <f>E120-AB120</f>
        <v>600</v>
      </c>
      <c r="AE120" s="528"/>
      <c r="AF120" s="528">
        <f t="shared" si="13"/>
        <v>0</v>
      </c>
      <c r="AG120" s="551">
        <f t="shared" si="14"/>
        <v>0</v>
      </c>
      <c r="AH120" s="575">
        <f t="shared" si="15"/>
        <v>0</v>
      </c>
      <c r="AI120" s="552"/>
      <c r="AJ120" s="553"/>
      <c r="AK120" s="553"/>
      <c r="AL120" s="553"/>
      <c r="AM120" s="553"/>
      <c r="AN120" s="553"/>
      <c r="AO120" s="553"/>
      <c r="AP120" s="553"/>
      <c r="AQ120" s="553"/>
      <c r="AR120" s="553"/>
      <c r="AS120" s="553"/>
      <c r="AT120" s="553"/>
      <c r="AU120" s="553"/>
      <c r="AV120" s="553"/>
      <c r="AW120" s="553"/>
      <c r="AX120" s="553"/>
      <c r="AY120" s="553"/>
      <c r="AZ120" s="553"/>
      <c r="BA120" s="553"/>
      <c r="BB120" s="553"/>
      <c r="BC120" s="553"/>
      <c r="BD120" s="553"/>
      <c r="BE120" s="553"/>
      <c r="BF120" s="553"/>
      <c r="BG120" s="553"/>
      <c r="BH120" s="553"/>
      <c r="BI120" s="553"/>
      <c r="BJ120" s="513"/>
    </row>
    <row r="121" spans="1:62" ht="30">
      <c r="A121" s="405">
        <f t="shared" si="16"/>
        <v>115</v>
      </c>
      <c r="B121" s="584" t="s">
        <v>329</v>
      </c>
      <c r="C121" s="585" t="s">
        <v>330</v>
      </c>
      <c r="D121" s="525" t="s">
        <v>291</v>
      </c>
      <c r="E121" s="526">
        <v>100</v>
      </c>
      <c r="F121" s="408" t="s">
        <v>330</v>
      </c>
      <c r="G121" s="409" t="s">
        <v>291</v>
      </c>
      <c r="H121" s="527">
        <v>100</v>
      </c>
      <c r="I121" s="527">
        <v>0.95099999999999996</v>
      </c>
      <c r="J121" s="527">
        <f t="shared" si="10"/>
        <v>95.1</v>
      </c>
      <c r="K121" s="527"/>
      <c r="L121" s="527"/>
      <c r="M121" s="527"/>
      <c r="N121" s="527"/>
      <c r="O121" s="527"/>
      <c r="P121" s="527"/>
      <c r="Q121" s="527"/>
      <c r="R121" s="527"/>
      <c r="S121" s="527"/>
      <c r="T121" s="527"/>
      <c r="U121" s="527"/>
      <c r="V121" s="527"/>
      <c r="W121" s="527"/>
      <c r="X121" s="527"/>
      <c r="Y121" s="527"/>
      <c r="Z121" s="527"/>
      <c r="AA121" s="720">
        <f t="shared" si="11"/>
        <v>0</v>
      </c>
      <c r="AB121" s="562">
        <f t="shared" si="12"/>
        <v>0</v>
      </c>
      <c r="AC121" s="574">
        <f t="shared" si="17"/>
        <v>100</v>
      </c>
      <c r="AD121" s="413">
        <f>E121-AB121</f>
        <v>100</v>
      </c>
      <c r="AE121" s="528"/>
      <c r="AF121" s="528">
        <f t="shared" si="13"/>
        <v>0</v>
      </c>
      <c r="AG121" s="551">
        <f t="shared" si="14"/>
        <v>0</v>
      </c>
      <c r="AH121" s="575">
        <f t="shared" si="15"/>
        <v>0</v>
      </c>
      <c r="AI121" s="552"/>
      <c r="AJ121" s="553"/>
      <c r="AK121" s="553"/>
      <c r="AL121" s="553"/>
      <c r="AM121" s="553"/>
      <c r="AN121" s="553"/>
      <c r="AO121" s="553"/>
      <c r="AP121" s="553"/>
      <c r="AQ121" s="553"/>
      <c r="AR121" s="553"/>
      <c r="AS121" s="553"/>
      <c r="AT121" s="553"/>
      <c r="AU121" s="553"/>
      <c r="AV121" s="553"/>
      <c r="AW121" s="553"/>
      <c r="AX121" s="553"/>
      <c r="AY121" s="553"/>
      <c r="AZ121" s="553"/>
      <c r="BA121" s="553"/>
      <c r="BB121" s="553"/>
      <c r="BC121" s="553"/>
      <c r="BD121" s="553"/>
      <c r="BE121" s="553"/>
      <c r="BF121" s="553"/>
      <c r="BG121" s="553"/>
      <c r="BH121" s="553"/>
      <c r="BI121" s="553"/>
      <c r="BJ121" s="513"/>
    </row>
    <row r="122" spans="1:62" ht="30">
      <c r="A122" s="405">
        <f t="shared" si="16"/>
        <v>116</v>
      </c>
      <c r="B122" s="584" t="s">
        <v>331</v>
      </c>
      <c r="C122" s="585" t="s">
        <v>332</v>
      </c>
      <c r="D122" s="525" t="s">
        <v>291</v>
      </c>
      <c r="E122" s="526">
        <v>50</v>
      </c>
      <c r="F122" s="408" t="s">
        <v>332</v>
      </c>
      <c r="G122" s="409" t="s">
        <v>291</v>
      </c>
      <c r="H122" s="527">
        <v>50</v>
      </c>
      <c r="I122" s="527">
        <v>1.1930000000000001</v>
      </c>
      <c r="J122" s="527">
        <f t="shared" si="10"/>
        <v>59.650000000000006</v>
      </c>
      <c r="K122" s="527"/>
      <c r="L122" s="527"/>
      <c r="M122" s="527"/>
      <c r="N122" s="527"/>
      <c r="O122" s="527"/>
      <c r="P122" s="527"/>
      <c r="Q122" s="527"/>
      <c r="R122" s="527"/>
      <c r="S122" s="527"/>
      <c r="T122" s="527"/>
      <c r="U122" s="527"/>
      <c r="V122" s="527"/>
      <c r="W122" s="527"/>
      <c r="X122" s="527"/>
      <c r="Y122" s="527"/>
      <c r="Z122" s="527"/>
      <c r="AA122" s="720">
        <f t="shared" si="11"/>
        <v>0</v>
      </c>
      <c r="AB122" s="562">
        <f t="shared" si="12"/>
        <v>0</v>
      </c>
      <c r="AC122" s="574">
        <f t="shared" si="17"/>
        <v>50</v>
      </c>
      <c r="AD122" s="413">
        <f>E122-AB122</f>
        <v>50</v>
      </c>
      <c r="AE122" s="528"/>
      <c r="AF122" s="528">
        <f t="shared" si="13"/>
        <v>0</v>
      </c>
      <c r="AG122" s="551">
        <f t="shared" si="14"/>
        <v>0</v>
      </c>
      <c r="AH122" s="575">
        <f t="shared" si="15"/>
        <v>0</v>
      </c>
      <c r="AI122" s="552"/>
      <c r="AJ122" s="553"/>
      <c r="AK122" s="553"/>
      <c r="AL122" s="553"/>
      <c r="AM122" s="553"/>
      <c r="AN122" s="553"/>
      <c r="AO122" s="553"/>
      <c r="AP122" s="553"/>
      <c r="AQ122" s="553"/>
      <c r="AR122" s="553"/>
      <c r="AS122" s="553"/>
      <c r="AT122" s="553"/>
      <c r="AU122" s="553"/>
      <c r="AV122" s="553"/>
      <c r="AW122" s="553"/>
      <c r="AX122" s="553"/>
      <c r="AY122" s="553"/>
      <c r="AZ122" s="553"/>
      <c r="BA122" s="553"/>
      <c r="BB122" s="553"/>
      <c r="BC122" s="553"/>
      <c r="BD122" s="553"/>
      <c r="BE122" s="553"/>
      <c r="BF122" s="553"/>
      <c r="BG122" s="553"/>
      <c r="BH122" s="553"/>
      <c r="BI122" s="553"/>
      <c r="BJ122" s="513"/>
    </row>
    <row r="123" spans="1:62" ht="30">
      <c r="A123" s="405">
        <f t="shared" si="16"/>
        <v>117</v>
      </c>
      <c r="B123" s="584" t="s">
        <v>360</v>
      </c>
      <c r="C123" s="585" t="s">
        <v>361</v>
      </c>
      <c r="D123" s="525" t="s">
        <v>293</v>
      </c>
      <c r="E123" s="526">
        <v>300</v>
      </c>
      <c r="F123" s="408" t="s">
        <v>361</v>
      </c>
      <c r="G123" s="409" t="s">
        <v>293</v>
      </c>
      <c r="H123" s="527">
        <v>300</v>
      </c>
      <c r="I123" s="527">
        <v>3.7999999999999999E-2</v>
      </c>
      <c r="J123" s="527">
        <f t="shared" si="10"/>
        <v>11.4</v>
      </c>
      <c r="K123" s="527"/>
      <c r="L123" s="527"/>
      <c r="M123" s="527"/>
      <c r="N123" s="527"/>
      <c r="O123" s="527"/>
      <c r="P123" s="527"/>
      <c r="Q123" s="527"/>
      <c r="R123" s="527"/>
      <c r="S123" s="527"/>
      <c r="T123" s="527"/>
      <c r="U123" s="527"/>
      <c r="V123" s="527"/>
      <c r="W123" s="527"/>
      <c r="X123" s="527"/>
      <c r="Y123" s="527"/>
      <c r="Z123" s="527"/>
      <c r="AA123" s="720">
        <f t="shared" si="11"/>
        <v>0</v>
      </c>
      <c r="AB123" s="562">
        <f t="shared" si="12"/>
        <v>0</v>
      </c>
      <c r="AC123" s="574">
        <f t="shared" si="17"/>
        <v>300</v>
      </c>
      <c r="AD123" s="413">
        <f>E123-AB123</f>
        <v>300</v>
      </c>
      <c r="AE123" s="528"/>
      <c r="AF123" s="528">
        <f t="shared" si="13"/>
        <v>0</v>
      </c>
      <c r="AG123" s="551">
        <f t="shared" si="14"/>
        <v>0</v>
      </c>
      <c r="AH123" s="575">
        <f t="shared" si="15"/>
        <v>0</v>
      </c>
      <c r="AI123" s="552"/>
      <c r="AJ123" s="553"/>
      <c r="AK123" s="553"/>
      <c r="AL123" s="553"/>
      <c r="AM123" s="553"/>
      <c r="AN123" s="553"/>
      <c r="AO123" s="553"/>
      <c r="AP123" s="553"/>
      <c r="AQ123" s="553"/>
      <c r="AR123" s="553"/>
      <c r="AS123" s="553"/>
      <c r="AT123" s="553"/>
      <c r="AU123" s="553"/>
      <c r="AV123" s="553"/>
      <c r="AW123" s="553"/>
      <c r="AX123" s="553"/>
      <c r="AY123" s="553"/>
      <c r="AZ123" s="553"/>
      <c r="BA123" s="553"/>
      <c r="BB123" s="553"/>
      <c r="BC123" s="553"/>
      <c r="BD123" s="553"/>
      <c r="BE123" s="553"/>
      <c r="BF123" s="553"/>
      <c r="BG123" s="553"/>
      <c r="BH123" s="553"/>
      <c r="BI123" s="553"/>
      <c r="BJ123" s="513"/>
    </row>
    <row r="124" spans="1:62" ht="30">
      <c r="A124" s="405">
        <f t="shared" si="16"/>
        <v>118</v>
      </c>
      <c r="B124" s="584" t="s">
        <v>362</v>
      </c>
      <c r="C124" s="585" t="s">
        <v>363</v>
      </c>
      <c r="D124" s="525" t="s">
        <v>294</v>
      </c>
      <c r="E124" s="526">
        <v>1</v>
      </c>
      <c r="F124" s="408" t="s">
        <v>363</v>
      </c>
      <c r="G124" s="409" t="s">
        <v>294</v>
      </c>
      <c r="H124" s="527">
        <v>1</v>
      </c>
      <c r="I124" s="527">
        <v>35.371000000000002</v>
      </c>
      <c r="J124" s="527">
        <f t="shared" si="10"/>
        <v>35.371000000000002</v>
      </c>
      <c r="K124" s="527"/>
      <c r="L124" s="527"/>
      <c r="M124" s="527"/>
      <c r="N124" s="527"/>
      <c r="O124" s="527"/>
      <c r="P124" s="527"/>
      <c r="Q124" s="527"/>
      <c r="R124" s="527"/>
      <c r="S124" s="527"/>
      <c r="T124" s="527"/>
      <c r="U124" s="527"/>
      <c r="V124" s="527"/>
      <c r="W124" s="527"/>
      <c r="X124" s="527"/>
      <c r="Y124" s="527"/>
      <c r="Z124" s="527"/>
      <c r="AA124" s="720">
        <f t="shared" si="11"/>
        <v>0</v>
      </c>
      <c r="AB124" s="562">
        <f t="shared" si="12"/>
        <v>0</v>
      </c>
      <c r="AC124" s="574">
        <f t="shared" si="17"/>
        <v>1</v>
      </c>
      <c r="AD124" s="413">
        <f>E124-AB124</f>
        <v>1</v>
      </c>
      <c r="AE124" s="528"/>
      <c r="AF124" s="528">
        <f t="shared" si="13"/>
        <v>0</v>
      </c>
      <c r="AG124" s="551">
        <f t="shared" si="14"/>
        <v>0</v>
      </c>
      <c r="AH124" s="575">
        <f t="shared" si="15"/>
        <v>0</v>
      </c>
      <c r="AI124" s="552"/>
      <c r="AJ124" s="553"/>
      <c r="AK124" s="553"/>
      <c r="AL124" s="553"/>
      <c r="AM124" s="553"/>
      <c r="AN124" s="553"/>
      <c r="AO124" s="553"/>
      <c r="AP124" s="553"/>
      <c r="AQ124" s="553"/>
      <c r="AR124" s="553"/>
      <c r="AS124" s="553"/>
      <c r="AT124" s="553"/>
      <c r="AU124" s="553"/>
      <c r="AV124" s="553"/>
      <c r="AW124" s="553"/>
      <c r="AX124" s="553"/>
      <c r="AY124" s="553"/>
      <c r="AZ124" s="553"/>
      <c r="BA124" s="553"/>
      <c r="BB124" s="553"/>
      <c r="BC124" s="553"/>
      <c r="BD124" s="553"/>
      <c r="BE124" s="553"/>
      <c r="BF124" s="553"/>
      <c r="BG124" s="553"/>
      <c r="BH124" s="553"/>
      <c r="BI124" s="553"/>
      <c r="BJ124" s="513"/>
    </row>
    <row r="125" spans="1:62" ht="15">
      <c r="A125" s="405">
        <f t="shared" si="16"/>
        <v>119</v>
      </c>
      <c r="B125" s="584" t="s">
        <v>364</v>
      </c>
      <c r="C125" s="585" t="s">
        <v>365</v>
      </c>
      <c r="D125" s="525" t="s">
        <v>294</v>
      </c>
      <c r="E125" s="526">
        <v>3</v>
      </c>
      <c r="F125" s="408" t="s">
        <v>365</v>
      </c>
      <c r="G125" s="409" t="s">
        <v>294</v>
      </c>
      <c r="H125" s="527">
        <v>3</v>
      </c>
      <c r="I125" s="527">
        <v>2.944</v>
      </c>
      <c r="J125" s="527">
        <f t="shared" si="10"/>
        <v>8.8320000000000007</v>
      </c>
      <c r="K125" s="527"/>
      <c r="L125" s="527"/>
      <c r="M125" s="527"/>
      <c r="N125" s="527"/>
      <c r="O125" s="527"/>
      <c r="P125" s="527"/>
      <c r="Q125" s="527"/>
      <c r="R125" s="527"/>
      <c r="S125" s="527"/>
      <c r="T125" s="527"/>
      <c r="U125" s="527"/>
      <c r="V125" s="527"/>
      <c r="W125" s="527"/>
      <c r="X125" s="527"/>
      <c r="Y125" s="527"/>
      <c r="Z125" s="527"/>
      <c r="AA125" s="720">
        <f t="shared" si="11"/>
        <v>0</v>
      </c>
      <c r="AB125" s="562">
        <f t="shared" si="12"/>
        <v>0</v>
      </c>
      <c r="AC125" s="574">
        <f t="shared" si="17"/>
        <v>3</v>
      </c>
      <c r="AD125" s="413">
        <f>E125-AB125</f>
        <v>3</v>
      </c>
      <c r="AE125" s="528"/>
      <c r="AF125" s="528">
        <f t="shared" si="13"/>
        <v>0</v>
      </c>
      <c r="AG125" s="551">
        <f t="shared" si="14"/>
        <v>0</v>
      </c>
      <c r="AH125" s="575">
        <f t="shared" si="15"/>
        <v>0</v>
      </c>
      <c r="AI125" s="552"/>
      <c r="AJ125" s="553"/>
      <c r="AK125" s="553"/>
      <c r="AL125" s="553"/>
      <c r="AM125" s="553"/>
      <c r="AN125" s="553"/>
      <c r="AO125" s="553"/>
      <c r="AP125" s="553"/>
      <c r="AQ125" s="553"/>
      <c r="AR125" s="553"/>
      <c r="AS125" s="553"/>
      <c r="AT125" s="553"/>
      <c r="AU125" s="553"/>
      <c r="AV125" s="553"/>
      <c r="AW125" s="553"/>
      <c r="AX125" s="553"/>
      <c r="AY125" s="553"/>
      <c r="AZ125" s="553"/>
      <c r="BA125" s="553"/>
      <c r="BB125" s="553"/>
      <c r="BC125" s="553"/>
      <c r="BD125" s="553"/>
      <c r="BE125" s="553"/>
      <c r="BF125" s="553"/>
      <c r="BG125" s="553"/>
      <c r="BH125" s="553"/>
      <c r="BI125" s="553"/>
      <c r="BJ125" s="513"/>
    </row>
    <row r="126" spans="1:62" ht="15">
      <c r="A126" s="405">
        <f t="shared" si="16"/>
        <v>120</v>
      </c>
      <c r="B126" s="584" t="s">
        <v>366</v>
      </c>
      <c r="C126" s="585" t="s">
        <v>367</v>
      </c>
      <c r="D126" s="525" t="s">
        <v>294</v>
      </c>
      <c r="E126" s="526">
        <v>20</v>
      </c>
      <c r="F126" s="408" t="s">
        <v>367</v>
      </c>
      <c r="G126" s="409" t="s">
        <v>294</v>
      </c>
      <c r="H126" s="527">
        <v>20</v>
      </c>
      <c r="I126" s="527">
        <v>1.9079999999999999</v>
      </c>
      <c r="J126" s="527">
        <f t="shared" si="10"/>
        <v>38.159999999999997</v>
      </c>
      <c r="K126" s="527"/>
      <c r="L126" s="527"/>
      <c r="M126" s="527"/>
      <c r="N126" s="527"/>
      <c r="O126" s="527"/>
      <c r="P126" s="527"/>
      <c r="Q126" s="527"/>
      <c r="R126" s="527"/>
      <c r="S126" s="527"/>
      <c r="T126" s="527"/>
      <c r="U126" s="527"/>
      <c r="V126" s="527"/>
      <c r="W126" s="527"/>
      <c r="X126" s="527"/>
      <c r="Y126" s="527"/>
      <c r="Z126" s="527"/>
      <c r="AA126" s="720">
        <f t="shared" si="11"/>
        <v>0</v>
      </c>
      <c r="AB126" s="562">
        <f t="shared" si="12"/>
        <v>0</v>
      </c>
      <c r="AC126" s="574">
        <f t="shared" si="17"/>
        <v>20</v>
      </c>
      <c r="AD126" s="413">
        <f>E126-AB126</f>
        <v>20</v>
      </c>
      <c r="AE126" s="528"/>
      <c r="AF126" s="528">
        <f t="shared" si="13"/>
        <v>0</v>
      </c>
      <c r="AG126" s="551">
        <f t="shared" si="14"/>
        <v>0</v>
      </c>
      <c r="AH126" s="575">
        <f t="shared" si="15"/>
        <v>0</v>
      </c>
      <c r="AI126" s="552"/>
      <c r="AJ126" s="553"/>
      <c r="AK126" s="553"/>
      <c r="AL126" s="553"/>
      <c r="AM126" s="553"/>
      <c r="AN126" s="553"/>
      <c r="AO126" s="553"/>
      <c r="AP126" s="553"/>
      <c r="AQ126" s="553"/>
      <c r="AR126" s="553"/>
      <c r="AS126" s="553"/>
      <c r="AT126" s="553"/>
      <c r="AU126" s="553"/>
      <c r="AV126" s="553"/>
      <c r="AW126" s="553"/>
      <c r="AX126" s="553"/>
      <c r="AY126" s="553"/>
      <c r="AZ126" s="553"/>
      <c r="BA126" s="553"/>
      <c r="BB126" s="553"/>
      <c r="BC126" s="553"/>
      <c r="BD126" s="553"/>
      <c r="BE126" s="553"/>
      <c r="BF126" s="553"/>
      <c r="BG126" s="553"/>
      <c r="BH126" s="553"/>
      <c r="BI126" s="553"/>
      <c r="BJ126" s="513"/>
    </row>
    <row r="127" spans="1:62" ht="15">
      <c r="A127" s="405">
        <f t="shared" si="16"/>
        <v>121</v>
      </c>
      <c r="B127" s="584" t="s">
        <v>368</v>
      </c>
      <c r="C127" s="585" t="s">
        <v>369</v>
      </c>
      <c r="D127" s="525" t="s">
        <v>294</v>
      </c>
      <c r="E127" s="526">
        <v>9</v>
      </c>
      <c r="F127" s="408" t="s">
        <v>369</v>
      </c>
      <c r="G127" s="409" t="s">
        <v>294</v>
      </c>
      <c r="H127" s="527">
        <v>9</v>
      </c>
      <c r="I127" s="527">
        <v>1.222</v>
      </c>
      <c r="J127" s="527">
        <f t="shared" si="10"/>
        <v>10.997999999999999</v>
      </c>
      <c r="K127" s="527"/>
      <c r="L127" s="527"/>
      <c r="M127" s="527"/>
      <c r="N127" s="527"/>
      <c r="O127" s="527"/>
      <c r="P127" s="527"/>
      <c r="Q127" s="527"/>
      <c r="R127" s="527"/>
      <c r="S127" s="527"/>
      <c r="T127" s="527"/>
      <c r="U127" s="527"/>
      <c r="V127" s="527"/>
      <c r="W127" s="527"/>
      <c r="X127" s="527"/>
      <c r="Y127" s="527"/>
      <c r="Z127" s="527"/>
      <c r="AA127" s="720">
        <f t="shared" si="11"/>
        <v>0</v>
      </c>
      <c r="AB127" s="562">
        <f t="shared" si="12"/>
        <v>0</v>
      </c>
      <c r="AC127" s="574">
        <f t="shared" si="17"/>
        <v>9</v>
      </c>
      <c r="AD127" s="413">
        <f>E127-AB127</f>
        <v>9</v>
      </c>
      <c r="AE127" s="528"/>
      <c r="AF127" s="528">
        <f t="shared" si="13"/>
        <v>0</v>
      </c>
      <c r="AG127" s="551">
        <f t="shared" si="14"/>
        <v>0</v>
      </c>
      <c r="AH127" s="575">
        <f t="shared" si="15"/>
        <v>0</v>
      </c>
      <c r="AI127" s="552"/>
      <c r="AJ127" s="553"/>
      <c r="AK127" s="553"/>
      <c r="AL127" s="553"/>
      <c r="AM127" s="553"/>
      <c r="AN127" s="553"/>
      <c r="AO127" s="553"/>
      <c r="AP127" s="553"/>
      <c r="AQ127" s="553"/>
      <c r="AR127" s="553"/>
      <c r="AS127" s="553"/>
      <c r="AT127" s="553"/>
      <c r="AU127" s="553"/>
      <c r="AV127" s="553"/>
      <c r="AW127" s="553"/>
      <c r="AX127" s="553"/>
      <c r="AY127" s="553"/>
      <c r="AZ127" s="553"/>
      <c r="BA127" s="553"/>
      <c r="BB127" s="553"/>
      <c r="BC127" s="553"/>
      <c r="BD127" s="553"/>
      <c r="BE127" s="553"/>
      <c r="BF127" s="553"/>
      <c r="BG127" s="553"/>
      <c r="BH127" s="553"/>
      <c r="BI127" s="553"/>
      <c r="BJ127" s="513"/>
    </row>
    <row r="128" spans="1:62" ht="15">
      <c r="A128" s="405">
        <f t="shared" si="16"/>
        <v>122</v>
      </c>
      <c r="B128" s="584" t="s">
        <v>370</v>
      </c>
      <c r="C128" s="585" t="s">
        <v>371</v>
      </c>
      <c r="D128" s="525" t="s">
        <v>294</v>
      </c>
      <c r="E128" s="526">
        <v>8</v>
      </c>
      <c r="F128" s="408" t="s">
        <v>371</v>
      </c>
      <c r="G128" s="409" t="s">
        <v>294</v>
      </c>
      <c r="H128" s="527">
        <v>8</v>
      </c>
      <c r="I128" s="527">
        <v>4.3550000000000004</v>
      </c>
      <c r="J128" s="527">
        <f t="shared" si="10"/>
        <v>34.840000000000003</v>
      </c>
      <c r="K128" s="527"/>
      <c r="L128" s="527"/>
      <c r="M128" s="527"/>
      <c r="N128" s="527"/>
      <c r="O128" s="527"/>
      <c r="P128" s="527"/>
      <c r="Q128" s="527"/>
      <c r="R128" s="527"/>
      <c r="S128" s="527"/>
      <c r="T128" s="527"/>
      <c r="U128" s="527"/>
      <c r="V128" s="527"/>
      <c r="W128" s="527"/>
      <c r="X128" s="527"/>
      <c r="Y128" s="527"/>
      <c r="Z128" s="527"/>
      <c r="AA128" s="720">
        <f t="shared" si="11"/>
        <v>0</v>
      </c>
      <c r="AB128" s="562">
        <f t="shared" si="12"/>
        <v>0</v>
      </c>
      <c r="AC128" s="574">
        <f t="shared" si="17"/>
        <v>8</v>
      </c>
      <c r="AD128" s="413">
        <f>E128-AB128</f>
        <v>8</v>
      </c>
      <c r="AE128" s="528"/>
      <c r="AF128" s="528">
        <f t="shared" si="13"/>
        <v>0</v>
      </c>
      <c r="AG128" s="551">
        <f t="shared" si="14"/>
        <v>0</v>
      </c>
      <c r="AH128" s="575">
        <f t="shared" si="15"/>
        <v>0</v>
      </c>
      <c r="AI128" s="552"/>
      <c r="AJ128" s="553"/>
      <c r="AK128" s="553"/>
      <c r="AL128" s="553"/>
      <c r="AM128" s="553"/>
      <c r="AN128" s="553"/>
      <c r="AO128" s="553"/>
      <c r="AP128" s="553"/>
      <c r="AQ128" s="553"/>
      <c r="AR128" s="553"/>
      <c r="AS128" s="553"/>
      <c r="AT128" s="553"/>
      <c r="AU128" s="553"/>
      <c r="AV128" s="553"/>
      <c r="AW128" s="553"/>
      <c r="AX128" s="553"/>
      <c r="AY128" s="553"/>
      <c r="AZ128" s="553"/>
      <c r="BA128" s="553"/>
      <c r="BB128" s="553"/>
      <c r="BC128" s="553"/>
      <c r="BD128" s="553"/>
      <c r="BE128" s="553"/>
      <c r="BF128" s="553"/>
      <c r="BG128" s="553"/>
      <c r="BH128" s="553"/>
      <c r="BI128" s="553"/>
      <c r="BJ128" s="513"/>
    </row>
    <row r="129" spans="1:62" ht="30">
      <c r="A129" s="405">
        <f t="shared" si="16"/>
        <v>123</v>
      </c>
      <c r="B129" s="584" t="s">
        <v>372</v>
      </c>
      <c r="C129" s="585" t="s">
        <v>373</v>
      </c>
      <c r="D129" s="525" t="s">
        <v>293</v>
      </c>
      <c r="E129" s="526">
        <v>50</v>
      </c>
      <c r="F129" s="408" t="s">
        <v>373</v>
      </c>
      <c r="G129" s="409" t="s">
        <v>293</v>
      </c>
      <c r="H129" s="527">
        <v>50</v>
      </c>
      <c r="I129" s="527">
        <v>3.7999999999999999E-2</v>
      </c>
      <c r="J129" s="527">
        <f t="shared" si="10"/>
        <v>1.9</v>
      </c>
      <c r="K129" s="527"/>
      <c r="L129" s="527"/>
      <c r="M129" s="527"/>
      <c r="N129" s="527"/>
      <c r="O129" s="527"/>
      <c r="P129" s="527"/>
      <c r="Q129" s="527"/>
      <c r="R129" s="527"/>
      <c r="S129" s="527"/>
      <c r="T129" s="527"/>
      <c r="U129" s="527"/>
      <c r="V129" s="527"/>
      <c r="W129" s="527"/>
      <c r="X129" s="527"/>
      <c r="Y129" s="527"/>
      <c r="Z129" s="527"/>
      <c r="AA129" s="720">
        <f t="shared" si="11"/>
        <v>0</v>
      </c>
      <c r="AB129" s="562">
        <f t="shared" si="12"/>
        <v>0</v>
      </c>
      <c r="AC129" s="574">
        <f t="shared" si="17"/>
        <v>50</v>
      </c>
      <c r="AD129" s="413">
        <f>E129-AB129</f>
        <v>50</v>
      </c>
      <c r="AE129" s="528"/>
      <c r="AF129" s="528">
        <f t="shared" si="13"/>
        <v>0</v>
      </c>
      <c r="AG129" s="551">
        <f t="shared" si="14"/>
        <v>0</v>
      </c>
      <c r="AH129" s="575">
        <f t="shared" si="15"/>
        <v>0</v>
      </c>
      <c r="AI129" s="552"/>
      <c r="AJ129" s="553"/>
      <c r="AK129" s="553"/>
      <c r="AL129" s="553"/>
      <c r="AM129" s="553"/>
      <c r="AN129" s="553"/>
      <c r="AO129" s="553"/>
      <c r="AP129" s="553"/>
      <c r="AQ129" s="553"/>
      <c r="AR129" s="553"/>
      <c r="AS129" s="553"/>
      <c r="AT129" s="553"/>
      <c r="AU129" s="553"/>
      <c r="AV129" s="553"/>
      <c r="AW129" s="553"/>
      <c r="AX129" s="553"/>
      <c r="AY129" s="553"/>
      <c r="AZ129" s="553"/>
      <c r="BA129" s="553"/>
      <c r="BB129" s="553"/>
      <c r="BC129" s="553"/>
      <c r="BD129" s="553"/>
      <c r="BE129" s="553"/>
      <c r="BF129" s="553"/>
      <c r="BG129" s="553"/>
      <c r="BH129" s="553"/>
      <c r="BI129" s="553"/>
      <c r="BJ129" s="513"/>
    </row>
    <row r="130" spans="1:62" ht="15">
      <c r="A130" s="405">
        <f t="shared" si="16"/>
        <v>124</v>
      </c>
      <c r="B130" s="584" t="s">
        <v>384</v>
      </c>
      <c r="C130" s="585" t="s">
        <v>1017</v>
      </c>
      <c r="D130" s="525" t="s">
        <v>291</v>
      </c>
      <c r="E130" s="526">
        <v>160</v>
      </c>
      <c r="F130" s="408" t="s">
        <v>457</v>
      </c>
      <c r="G130" s="409" t="s">
        <v>291</v>
      </c>
      <c r="H130" s="527">
        <v>160</v>
      </c>
      <c r="I130" s="527">
        <v>0.7</v>
      </c>
      <c r="J130" s="527">
        <f t="shared" si="10"/>
        <v>112</v>
      </c>
      <c r="K130" s="527"/>
      <c r="L130" s="527"/>
      <c r="M130" s="527"/>
      <c r="N130" s="527"/>
      <c r="O130" s="527"/>
      <c r="P130" s="527"/>
      <c r="Q130" s="527"/>
      <c r="R130" s="527"/>
      <c r="S130" s="527"/>
      <c r="T130" s="527">
        <v>3</v>
      </c>
      <c r="U130" s="527">
        <v>128</v>
      </c>
      <c r="V130" s="527"/>
      <c r="W130" s="527"/>
      <c r="X130" s="527"/>
      <c r="Y130" s="527"/>
      <c r="Z130" s="527"/>
      <c r="AA130" s="720">
        <f t="shared" si="11"/>
        <v>91.699999999999989</v>
      </c>
      <c r="AB130" s="562">
        <f t="shared" si="12"/>
        <v>131</v>
      </c>
      <c r="AC130" s="574">
        <f t="shared" si="17"/>
        <v>29</v>
      </c>
      <c r="AD130" s="413">
        <f>E130-AB130</f>
        <v>29</v>
      </c>
      <c r="AE130" s="528"/>
      <c r="AF130" s="528">
        <f t="shared" si="13"/>
        <v>0</v>
      </c>
      <c r="AG130" s="551">
        <f t="shared" si="14"/>
        <v>0</v>
      </c>
      <c r="AH130" s="575">
        <f t="shared" si="15"/>
        <v>131</v>
      </c>
      <c r="AI130" s="552"/>
      <c r="AJ130" s="553"/>
      <c r="AK130" s="553"/>
      <c r="AL130" s="553"/>
      <c r="AM130" s="553"/>
      <c r="AN130" s="553"/>
      <c r="AO130" s="553"/>
      <c r="AP130" s="553"/>
      <c r="AQ130" s="553"/>
      <c r="AR130" s="553"/>
      <c r="AS130" s="553"/>
      <c r="AT130" s="553"/>
      <c r="AU130" s="553"/>
      <c r="AV130" s="553"/>
      <c r="AW130" s="553"/>
      <c r="AX130" s="553"/>
      <c r="AY130" s="553"/>
      <c r="AZ130" s="553"/>
      <c r="BA130" s="553"/>
      <c r="BB130" s="553"/>
      <c r="BC130" s="553"/>
      <c r="BD130" s="553"/>
      <c r="BE130" s="553"/>
      <c r="BF130" s="553"/>
      <c r="BG130" s="553"/>
      <c r="BH130" s="553"/>
      <c r="BI130" s="553"/>
      <c r="BJ130" s="513"/>
    </row>
    <row r="131" spans="1:62" ht="15">
      <c r="A131" s="405">
        <f t="shared" si="16"/>
        <v>125</v>
      </c>
      <c r="B131" s="584"/>
      <c r="C131" s="585"/>
      <c r="D131" s="525"/>
      <c r="E131" s="526"/>
      <c r="F131" s="718" t="s">
        <v>405</v>
      </c>
      <c r="G131" s="409" t="s">
        <v>289</v>
      </c>
      <c r="H131" s="744">
        <v>76.5</v>
      </c>
      <c r="I131" s="527"/>
      <c r="J131" s="527">
        <f t="shared" si="10"/>
        <v>0</v>
      </c>
      <c r="K131" s="527"/>
      <c r="L131" s="527"/>
      <c r="M131" s="527"/>
      <c r="N131" s="540"/>
      <c r="O131" s="540"/>
      <c r="P131" s="527">
        <v>76.5</v>
      </c>
      <c r="Q131" s="540"/>
      <c r="R131" s="540"/>
      <c r="S131" s="540"/>
      <c r="T131" s="540"/>
      <c r="U131" s="540"/>
      <c r="V131" s="540"/>
      <c r="W131" s="540"/>
      <c r="X131" s="540"/>
      <c r="Y131" s="540"/>
      <c r="Z131" s="540"/>
      <c r="AA131" s="720">
        <f t="shared" si="11"/>
        <v>0</v>
      </c>
      <c r="AB131" s="562">
        <f t="shared" si="12"/>
        <v>76.5</v>
      </c>
      <c r="AC131" s="574">
        <f t="shared" si="17"/>
        <v>0</v>
      </c>
      <c r="AD131" s="413">
        <f>E131-AB131</f>
        <v>-76.5</v>
      </c>
      <c r="AE131" s="528"/>
      <c r="AF131" s="528">
        <f t="shared" si="13"/>
        <v>0</v>
      </c>
      <c r="AG131" s="551">
        <f t="shared" si="14"/>
        <v>0</v>
      </c>
      <c r="AH131" s="575">
        <f t="shared" si="15"/>
        <v>76.5</v>
      </c>
      <c r="AI131" s="552"/>
      <c r="AJ131" s="553"/>
      <c r="AK131" s="553"/>
      <c r="AL131" s="553"/>
      <c r="AM131" s="553"/>
      <c r="AN131" s="553"/>
      <c r="AO131" s="553"/>
      <c r="AP131" s="553"/>
      <c r="AQ131" s="553"/>
      <c r="AR131" s="553"/>
      <c r="AS131" s="553"/>
      <c r="AT131" s="553"/>
      <c r="AU131" s="553"/>
      <c r="AV131" s="553"/>
      <c r="AW131" s="553"/>
      <c r="AX131" s="553"/>
      <c r="AY131" s="553"/>
      <c r="AZ131" s="553"/>
      <c r="BA131" s="553"/>
      <c r="BB131" s="553"/>
      <c r="BC131" s="553"/>
      <c r="BD131" s="553"/>
      <c r="BE131" s="553"/>
      <c r="BF131" s="553"/>
      <c r="BG131" s="553"/>
      <c r="BH131" s="553"/>
      <c r="BI131" s="553"/>
      <c r="BJ131" s="513"/>
    </row>
    <row r="132" spans="1:62" ht="30">
      <c r="A132" s="433">
        <f t="shared" si="16"/>
        <v>126</v>
      </c>
      <c r="B132" s="584"/>
      <c r="C132" s="585"/>
      <c r="D132" s="525"/>
      <c r="E132" s="526"/>
      <c r="F132" s="416" t="s">
        <v>406</v>
      </c>
      <c r="G132" s="417" t="s">
        <v>294</v>
      </c>
      <c r="H132" s="535">
        <v>0</v>
      </c>
      <c r="I132" s="535"/>
      <c r="J132" s="535">
        <f t="shared" si="10"/>
        <v>0</v>
      </c>
      <c r="K132" s="535"/>
      <c r="L132" s="535"/>
      <c r="M132" s="535"/>
      <c r="N132" s="539"/>
      <c r="O132" s="539"/>
      <c r="P132" s="535">
        <v>22</v>
      </c>
      <c r="Q132" s="539"/>
      <c r="R132" s="535">
        <v>32</v>
      </c>
      <c r="S132" s="539"/>
      <c r="T132" s="539"/>
      <c r="U132" s="539"/>
      <c r="V132" s="539"/>
      <c r="W132" s="539"/>
      <c r="X132" s="539"/>
      <c r="Y132" s="539"/>
      <c r="Z132" s="539"/>
      <c r="AA132" s="722">
        <f t="shared" si="11"/>
        <v>0</v>
      </c>
      <c r="AB132" s="562">
        <f t="shared" si="12"/>
        <v>54</v>
      </c>
      <c r="AC132" s="576">
        <f t="shared" si="17"/>
        <v>-54</v>
      </c>
      <c r="AD132" s="413">
        <f>E132-AB132</f>
        <v>-54</v>
      </c>
      <c r="AE132" s="536"/>
      <c r="AF132" s="536">
        <f t="shared" si="13"/>
        <v>0</v>
      </c>
      <c r="AG132" s="551">
        <f t="shared" si="14"/>
        <v>0</v>
      </c>
      <c r="AH132" s="575">
        <f t="shared" si="15"/>
        <v>54</v>
      </c>
      <c r="AI132" s="552"/>
      <c r="AJ132" s="553"/>
      <c r="AK132" s="553"/>
      <c r="AL132" s="553"/>
      <c r="AM132" s="553"/>
      <c r="AN132" s="553"/>
      <c r="AO132" s="553"/>
      <c r="AP132" s="553"/>
      <c r="AQ132" s="553"/>
      <c r="AR132" s="553"/>
      <c r="AS132" s="553"/>
      <c r="AT132" s="553"/>
      <c r="AU132" s="553"/>
      <c r="AV132" s="553"/>
      <c r="AW132" s="553"/>
      <c r="AX132" s="553"/>
      <c r="AY132" s="553"/>
      <c r="AZ132" s="553"/>
      <c r="BA132" s="553"/>
      <c r="BB132" s="553"/>
      <c r="BC132" s="553"/>
      <c r="BD132" s="553"/>
      <c r="BE132" s="553"/>
      <c r="BF132" s="553"/>
      <c r="BG132" s="553"/>
      <c r="BH132" s="553"/>
      <c r="BI132" s="553"/>
      <c r="BJ132" s="513"/>
    </row>
    <row r="133" spans="1:62" s="193" customFormat="1" ht="15">
      <c r="A133" s="433">
        <f t="shared" si="16"/>
        <v>127</v>
      </c>
      <c r="B133" s="584"/>
      <c r="C133" s="585"/>
      <c r="D133" s="525"/>
      <c r="E133" s="526"/>
      <c r="F133" s="416" t="s">
        <v>428</v>
      </c>
      <c r="G133" s="417" t="s">
        <v>289</v>
      </c>
      <c r="H133" s="535">
        <v>0</v>
      </c>
      <c r="I133" s="535"/>
      <c r="J133" s="535">
        <f t="shared" si="10"/>
        <v>0</v>
      </c>
      <c r="K133" s="535"/>
      <c r="L133" s="535"/>
      <c r="M133" s="535"/>
      <c r="N133" s="535"/>
      <c r="O133" s="535"/>
      <c r="P133" s="535"/>
      <c r="Q133" s="535"/>
      <c r="R133" s="535">
        <v>5</v>
      </c>
      <c r="S133" s="535"/>
      <c r="T133" s="535"/>
      <c r="U133" s="535"/>
      <c r="V133" s="535"/>
      <c r="W133" s="535">
        <v>2</v>
      </c>
      <c r="X133" s="535"/>
      <c r="Y133" s="535"/>
      <c r="Z133" s="535"/>
      <c r="AA133" s="722">
        <f t="shared" si="11"/>
        <v>0</v>
      </c>
      <c r="AB133" s="562">
        <f t="shared" si="12"/>
        <v>7</v>
      </c>
      <c r="AC133" s="576">
        <f t="shared" si="17"/>
        <v>-7</v>
      </c>
      <c r="AD133" s="413">
        <f>E133-AB133</f>
        <v>-7</v>
      </c>
      <c r="AE133" s="536"/>
      <c r="AF133" s="536">
        <f t="shared" si="13"/>
        <v>0</v>
      </c>
      <c r="AG133" s="551">
        <f t="shared" si="14"/>
        <v>0</v>
      </c>
      <c r="AH133" s="575">
        <f t="shared" si="15"/>
        <v>7</v>
      </c>
      <c r="AI133" s="552"/>
      <c r="AJ133" s="553"/>
      <c r="AK133" s="553"/>
      <c r="AL133" s="553"/>
      <c r="AM133" s="553"/>
      <c r="AN133" s="553"/>
      <c r="AO133" s="553"/>
      <c r="AP133" s="553"/>
      <c r="AQ133" s="553"/>
      <c r="AR133" s="553"/>
      <c r="AS133" s="553"/>
      <c r="AT133" s="553"/>
      <c r="AU133" s="553"/>
      <c r="AV133" s="553"/>
      <c r="AW133" s="553"/>
      <c r="AX133" s="553"/>
      <c r="AY133" s="553"/>
      <c r="AZ133" s="553"/>
      <c r="BA133" s="553"/>
      <c r="BB133" s="553"/>
      <c r="BC133" s="553"/>
      <c r="BD133" s="553"/>
      <c r="BE133" s="553"/>
      <c r="BF133" s="553"/>
      <c r="BG133" s="553"/>
      <c r="BH133" s="553"/>
      <c r="BI133" s="553"/>
      <c r="BJ133" s="554"/>
    </row>
    <row r="134" spans="1:62" s="193" customFormat="1" ht="30">
      <c r="A134" s="433">
        <f t="shared" si="16"/>
        <v>128</v>
      </c>
      <c r="B134" s="584"/>
      <c r="C134" s="585"/>
      <c r="D134" s="525"/>
      <c r="E134" s="526"/>
      <c r="F134" s="416" t="s">
        <v>420</v>
      </c>
      <c r="G134" s="417" t="s">
        <v>289</v>
      </c>
      <c r="H134" s="535">
        <v>0</v>
      </c>
      <c r="I134" s="535"/>
      <c r="J134" s="535">
        <f t="shared" si="10"/>
        <v>0</v>
      </c>
      <c r="K134" s="535"/>
      <c r="L134" s="535"/>
      <c r="M134" s="535"/>
      <c r="N134" s="535"/>
      <c r="O134" s="535"/>
      <c r="P134" s="535"/>
      <c r="Q134" s="535">
        <v>25</v>
      </c>
      <c r="R134" s="535"/>
      <c r="S134" s="535"/>
      <c r="T134" s="535">
        <v>22.5</v>
      </c>
      <c r="U134" s="535"/>
      <c r="V134" s="535"/>
      <c r="W134" s="535">
        <v>5</v>
      </c>
      <c r="X134" s="535"/>
      <c r="Y134" s="535"/>
      <c r="Z134" s="535"/>
      <c r="AA134" s="722">
        <f t="shared" si="11"/>
        <v>0</v>
      </c>
      <c r="AB134" s="562">
        <f t="shared" si="12"/>
        <v>52.5</v>
      </c>
      <c r="AC134" s="576">
        <f t="shared" si="17"/>
        <v>-52.5</v>
      </c>
      <c r="AD134" s="413">
        <f>E134-AB134</f>
        <v>-52.5</v>
      </c>
      <c r="AE134" s="536"/>
      <c r="AF134" s="536">
        <f t="shared" si="13"/>
        <v>0</v>
      </c>
      <c r="AG134" s="551">
        <f t="shared" si="14"/>
        <v>0</v>
      </c>
      <c r="AH134" s="575">
        <f t="shared" si="15"/>
        <v>52.5</v>
      </c>
      <c r="AI134" s="552"/>
      <c r="AJ134" s="553"/>
      <c r="AK134" s="553"/>
      <c r="AL134" s="553"/>
      <c r="AM134" s="553"/>
      <c r="AN134" s="553"/>
      <c r="AO134" s="553"/>
      <c r="AP134" s="553"/>
      <c r="AQ134" s="553"/>
      <c r="AR134" s="553"/>
      <c r="AS134" s="553"/>
      <c r="AT134" s="553"/>
      <c r="AU134" s="553"/>
      <c r="AV134" s="553"/>
      <c r="AW134" s="553"/>
      <c r="AX134" s="553"/>
      <c r="AY134" s="553"/>
      <c r="AZ134" s="553"/>
      <c r="BA134" s="553"/>
      <c r="BB134" s="553"/>
      <c r="BC134" s="553"/>
      <c r="BD134" s="553"/>
      <c r="BE134" s="553"/>
      <c r="BF134" s="553"/>
      <c r="BG134" s="553"/>
      <c r="BH134" s="553"/>
      <c r="BI134" s="553"/>
      <c r="BJ134" s="554"/>
    </row>
    <row r="135" spans="1:62" s="193" customFormat="1" ht="30">
      <c r="A135" s="433">
        <f t="shared" si="16"/>
        <v>129</v>
      </c>
      <c r="B135" s="584"/>
      <c r="C135" s="585"/>
      <c r="D135" s="525"/>
      <c r="E135" s="526"/>
      <c r="F135" s="416" t="s">
        <v>1002</v>
      </c>
      <c r="G135" s="417" t="s">
        <v>293</v>
      </c>
      <c r="H135" s="535">
        <v>65.5</v>
      </c>
      <c r="I135" s="535">
        <v>0.28000000000000003</v>
      </c>
      <c r="J135" s="535">
        <f t="shared" si="10"/>
        <v>18.340000000000003</v>
      </c>
      <c r="K135" s="535"/>
      <c r="L135" s="535"/>
      <c r="M135" s="535"/>
      <c r="N135" s="535"/>
      <c r="O135" s="535"/>
      <c r="P135" s="535"/>
      <c r="Q135" s="535"/>
      <c r="R135" s="535"/>
      <c r="S135" s="535"/>
      <c r="T135" s="535">
        <v>1.5</v>
      </c>
      <c r="U135" s="535">
        <v>64</v>
      </c>
      <c r="V135" s="535"/>
      <c r="W135" s="535"/>
      <c r="X135" s="535"/>
      <c r="Y135" s="535"/>
      <c r="Z135" s="535"/>
      <c r="AA135" s="722">
        <f t="shared" si="11"/>
        <v>18.340000000000003</v>
      </c>
      <c r="AB135" s="562">
        <f t="shared" si="12"/>
        <v>65.5</v>
      </c>
      <c r="AC135" s="576">
        <f t="shared" si="17"/>
        <v>0</v>
      </c>
      <c r="AD135" s="413">
        <f>E135-AB135</f>
        <v>-65.5</v>
      </c>
      <c r="AE135" s="536"/>
      <c r="AF135" s="536">
        <f t="shared" si="13"/>
        <v>0</v>
      </c>
      <c r="AG135" s="540">
        <f t="shared" si="14"/>
        <v>0</v>
      </c>
      <c r="AH135" s="575">
        <f t="shared" si="15"/>
        <v>65.5</v>
      </c>
      <c r="AI135" s="552"/>
      <c r="AJ135" s="553"/>
      <c r="AK135" s="553"/>
      <c r="AL135" s="553"/>
      <c r="AM135" s="553"/>
      <c r="AN135" s="553"/>
      <c r="AO135" s="553"/>
      <c r="AP135" s="553"/>
      <c r="AQ135" s="553"/>
      <c r="AR135" s="553"/>
      <c r="AS135" s="553"/>
      <c r="AT135" s="553"/>
      <c r="AU135" s="553"/>
      <c r="AV135" s="553"/>
      <c r="AW135" s="553"/>
      <c r="AX135" s="553"/>
      <c r="AY135" s="553"/>
      <c r="AZ135" s="553"/>
      <c r="BA135" s="553"/>
      <c r="BB135" s="553"/>
      <c r="BC135" s="553"/>
      <c r="BD135" s="553"/>
      <c r="BE135" s="553"/>
      <c r="BF135" s="553"/>
      <c r="BG135" s="553"/>
      <c r="BH135" s="553"/>
      <c r="BI135" s="553"/>
      <c r="BJ135" s="554"/>
    </row>
    <row r="136" spans="1:62" s="193" customFormat="1" ht="30">
      <c r="A136" s="433">
        <f t="shared" si="16"/>
        <v>130</v>
      </c>
      <c r="B136" s="584"/>
      <c r="C136" s="585"/>
      <c r="D136" s="525"/>
      <c r="E136" s="526"/>
      <c r="F136" s="416" t="s">
        <v>63</v>
      </c>
      <c r="G136" s="417" t="s">
        <v>289</v>
      </c>
      <c r="H136" s="535"/>
      <c r="I136" s="535"/>
      <c r="J136" s="535"/>
      <c r="K136" s="537"/>
      <c r="L136" s="535"/>
      <c r="M136" s="535"/>
      <c r="N136" s="535"/>
      <c r="O136" s="535"/>
      <c r="P136" s="535"/>
      <c r="Q136" s="535"/>
      <c r="R136" s="535"/>
      <c r="S136" s="535"/>
      <c r="T136" s="535"/>
      <c r="U136" s="535"/>
      <c r="V136" s="535"/>
      <c r="W136" s="535"/>
      <c r="X136" s="535"/>
      <c r="Y136" s="535"/>
      <c r="Z136" s="535"/>
      <c r="AA136" s="722">
        <f t="shared" ref="AA136:AA201" si="18">AB136*I136</f>
        <v>0</v>
      </c>
      <c r="AB136" s="562">
        <f t="shared" ref="AB136:AB201" si="19">SUM(N136:Z136)</f>
        <v>0</v>
      </c>
      <c r="AC136" s="576">
        <f t="shared" si="17"/>
        <v>0</v>
      </c>
      <c r="AD136" s="413">
        <f>E136-AB136</f>
        <v>0</v>
      </c>
      <c r="AE136" s="536"/>
      <c r="AF136" s="536">
        <f t="shared" ref="AF136:AF201" si="20">AG136*I136</f>
        <v>0</v>
      </c>
      <c r="AG136" s="540">
        <f t="shared" ref="AG136:AG201" si="21">SUM(AI136:BI136)</f>
        <v>0</v>
      </c>
      <c r="AH136" s="575">
        <f t="shared" ref="AH136:AH201" si="22">AB136-AG136</f>
        <v>0</v>
      </c>
      <c r="AI136" s="552"/>
      <c r="AJ136" s="553"/>
      <c r="AK136" s="553"/>
      <c r="AL136" s="553"/>
      <c r="AM136" s="553"/>
      <c r="AN136" s="553"/>
      <c r="AO136" s="553"/>
      <c r="AP136" s="553"/>
      <c r="AQ136" s="553"/>
      <c r="AR136" s="553"/>
      <c r="AS136" s="553"/>
      <c r="AT136" s="553"/>
      <c r="AU136" s="553"/>
      <c r="AV136" s="553"/>
      <c r="AW136" s="553"/>
      <c r="AX136" s="553"/>
      <c r="AY136" s="553"/>
      <c r="AZ136" s="553"/>
      <c r="BA136" s="553"/>
      <c r="BB136" s="553"/>
      <c r="BC136" s="553"/>
      <c r="BD136" s="553"/>
      <c r="BE136" s="553"/>
      <c r="BF136" s="553"/>
      <c r="BG136" s="553"/>
      <c r="BH136" s="553"/>
      <c r="BI136" s="553"/>
      <c r="BJ136" s="554"/>
    </row>
    <row r="137" spans="1:62" s="763" customFormat="1" ht="15">
      <c r="A137" s="433"/>
      <c r="B137" s="584"/>
      <c r="C137" s="585"/>
      <c r="D137" s="525"/>
      <c r="E137" s="526"/>
      <c r="F137" s="416" t="s">
        <v>994</v>
      </c>
      <c r="G137" s="417" t="s">
        <v>291</v>
      </c>
      <c r="H137" s="535">
        <v>0</v>
      </c>
      <c r="I137" s="535">
        <v>0.63</v>
      </c>
      <c r="J137" s="535">
        <f t="shared" ref="J137" si="23">I137*H137</f>
        <v>0</v>
      </c>
      <c r="K137" s="537" t="s">
        <v>1129</v>
      </c>
      <c r="L137" s="535"/>
      <c r="M137" s="535"/>
      <c r="N137" s="535"/>
      <c r="O137" s="535"/>
      <c r="P137" s="535"/>
      <c r="Q137" s="535"/>
      <c r="R137" s="535"/>
      <c r="S137" s="535"/>
      <c r="T137" s="535"/>
      <c r="U137" s="535"/>
      <c r="V137" s="535"/>
      <c r="W137" s="535"/>
      <c r="X137" s="535"/>
      <c r="Y137" s="535"/>
      <c r="Z137" s="535"/>
      <c r="AA137" s="722"/>
      <c r="AB137" s="562"/>
      <c r="AC137" s="576"/>
      <c r="AD137" s="413"/>
      <c r="AE137" s="536"/>
      <c r="AF137" s="536"/>
      <c r="AG137" s="540"/>
      <c r="AH137" s="575"/>
      <c r="AI137" s="552"/>
      <c r="AJ137" s="553"/>
      <c r="AK137" s="553"/>
      <c r="AL137" s="553"/>
      <c r="AM137" s="553"/>
      <c r="AN137" s="553"/>
      <c r="AO137" s="553"/>
      <c r="AP137" s="553"/>
      <c r="AQ137" s="553"/>
      <c r="AR137" s="553"/>
      <c r="AS137" s="553"/>
      <c r="AT137" s="553"/>
      <c r="AU137" s="553"/>
      <c r="AV137" s="553"/>
      <c r="AW137" s="553"/>
      <c r="AX137" s="553"/>
      <c r="AY137" s="553"/>
      <c r="AZ137" s="553"/>
      <c r="BA137" s="553"/>
      <c r="BB137" s="553"/>
      <c r="BC137" s="553"/>
      <c r="BD137" s="553"/>
      <c r="BE137" s="553"/>
      <c r="BF137" s="553"/>
      <c r="BG137" s="553"/>
      <c r="BH137" s="553"/>
      <c r="BI137" s="553"/>
      <c r="BJ137" s="554"/>
    </row>
    <row r="138" spans="1:62" s="193" customFormat="1" ht="15">
      <c r="A138" s="433">
        <f>A136+1</f>
        <v>131</v>
      </c>
      <c r="B138" s="584"/>
      <c r="C138" s="585"/>
      <c r="D138" s="525"/>
      <c r="E138" s="526"/>
      <c r="F138" s="416" t="s">
        <v>996</v>
      </c>
      <c r="G138" s="417" t="s">
        <v>289</v>
      </c>
      <c r="H138" s="535">
        <v>23</v>
      </c>
      <c r="I138" s="535">
        <v>2.71</v>
      </c>
      <c r="J138" s="535">
        <f t="shared" ref="J136:J201" si="24">I138*H138</f>
        <v>62.33</v>
      </c>
      <c r="K138" s="537" t="s">
        <v>997</v>
      </c>
      <c r="L138" s="535" t="s">
        <v>289</v>
      </c>
      <c r="M138" s="535">
        <v>23</v>
      </c>
      <c r="N138" s="535"/>
      <c r="O138" s="535"/>
      <c r="P138" s="535"/>
      <c r="Q138" s="535"/>
      <c r="R138" s="535"/>
      <c r="S138" s="535"/>
      <c r="T138" s="535"/>
      <c r="U138" s="535"/>
      <c r="V138" s="535">
        <v>23</v>
      </c>
      <c r="W138" s="535"/>
      <c r="X138" s="535"/>
      <c r="Y138" s="535"/>
      <c r="Z138" s="535"/>
      <c r="AA138" s="722">
        <f t="shared" si="18"/>
        <v>62.33</v>
      </c>
      <c r="AB138" s="562">
        <f t="shared" si="19"/>
        <v>23</v>
      </c>
      <c r="AC138" s="576">
        <f t="shared" si="17"/>
        <v>0</v>
      </c>
      <c r="AD138" s="413">
        <f>E138-AB138</f>
        <v>-23</v>
      </c>
      <c r="AE138" s="536"/>
      <c r="AF138" s="536">
        <f t="shared" si="20"/>
        <v>0</v>
      </c>
      <c r="AG138" s="551">
        <f t="shared" si="21"/>
        <v>0</v>
      </c>
      <c r="AH138" s="575">
        <f t="shared" si="22"/>
        <v>23</v>
      </c>
      <c r="AI138" s="552"/>
      <c r="AJ138" s="553"/>
      <c r="AK138" s="553"/>
      <c r="AL138" s="553"/>
      <c r="AM138" s="553"/>
      <c r="AN138" s="553"/>
      <c r="AO138" s="553"/>
      <c r="AP138" s="553"/>
      <c r="AQ138" s="553"/>
      <c r="AR138" s="553"/>
      <c r="AS138" s="553"/>
      <c r="AT138" s="553"/>
      <c r="AU138" s="553"/>
      <c r="AV138" s="553"/>
      <c r="AW138" s="553"/>
      <c r="AX138" s="553"/>
      <c r="AY138" s="553"/>
      <c r="AZ138" s="553"/>
      <c r="BA138" s="553"/>
      <c r="BB138" s="553"/>
      <c r="BC138" s="553"/>
      <c r="BD138" s="553"/>
      <c r="BE138" s="553"/>
      <c r="BF138" s="553"/>
      <c r="BG138" s="553"/>
      <c r="BH138" s="553"/>
      <c r="BI138" s="553"/>
      <c r="BJ138" s="554"/>
    </row>
    <row r="139" spans="1:62" s="193" customFormat="1" ht="15" collapsed="1">
      <c r="A139" s="433">
        <f t="shared" ref="A139:A202" si="25">A138+1</f>
        <v>132</v>
      </c>
      <c r="B139" s="584"/>
      <c r="C139" s="585"/>
      <c r="D139" s="525"/>
      <c r="E139" s="526"/>
      <c r="F139" s="416" t="s">
        <v>999</v>
      </c>
      <c r="G139" s="417" t="s">
        <v>482</v>
      </c>
      <c r="H139" s="535">
        <v>48</v>
      </c>
      <c r="I139" s="535">
        <v>0.74</v>
      </c>
      <c r="J139" s="535">
        <f t="shared" si="24"/>
        <v>35.519999999999996</v>
      </c>
      <c r="K139" s="537" t="s">
        <v>1130</v>
      </c>
      <c r="L139" s="535" t="s">
        <v>482</v>
      </c>
      <c r="M139" s="535">
        <v>48</v>
      </c>
      <c r="N139" s="535"/>
      <c r="O139" s="535"/>
      <c r="P139" s="535"/>
      <c r="Q139" s="535"/>
      <c r="R139" s="535"/>
      <c r="S139" s="535"/>
      <c r="T139" s="535"/>
      <c r="U139" s="535"/>
      <c r="V139" s="535"/>
      <c r="W139" s="535"/>
      <c r="X139" s="535"/>
      <c r="Y139" s="535"/>
      <c r="Z139" s="535"/>
      <c r="AA139" s="722">
        <f t="shared" si="18"/>
        <v>0</v>
      </c>
      <c r="AB139" s="562">
        <f t="shared" si="19"/>
        <v>0</v>
      </c>
      <c r="AC139" s="576">
        <f t="shared" si="17"/>
        <v>48</v>
      </c>
      <c r="AD139" s="413">
        <f>E139-AB139</f>
        <v>0</v>
      </c>
      <c r="AE139" s="536"/>
      <c r="AF139" s="536">
        <f t="shared" si="20"/>
        <v>0</v>
      </c>
      <c r="AG139" s="551">
        <f t="shared" si="21"/>
        <v>0</v>
      </c>
      <c r="AH139" s="575">
        <f t="shared" si="22"/>
        <v>0</v>
      </c>
      <c r="AI139" s="552"/>
      <c r="AJ139" s="553"/>
      <c r="AK139" s="553"/>
      <c r="AL139" s="553"/>
      <c r="AM139" s="553"/>
      <c r="AN139" s="553"/>
      <c r="AO139" s="553"/>
      <c r="AP139" s="553"/>
      <c r="AQ139" s="553"/>
      <c r="AR139" s="553"/>
      <c r="AS139" s="553"/>
      <c r="AT139" s="553"/>
      <c r="AU139" s="553"/>
      <c r="AV139" s="553"/>
      <c r="AW139" s="553"/>
      <c r="AX139" s="553"/>
      <c r="AY139" s="553"/>
      <c r="AZ139" s="553"/>
      <c r="BA139" s="553"/>
      <c r="BB139" s="553"/>
      <c r="BC139" s="553"/>
      <c r="BD139" s="553"/>
      <c r="BE139" s="553"/>
      <c r="BF139" s="553"/>
      <c r="BG139" s="553"/>
      <c r="BH139" s="553"/>
      <c r="BI139" s="553"/>
      <c r="BJ139" s="554"/>
    </row>
    <row r="140" spans="1:62" s="193" customFormat="1" ht="30" hidden="1" outlineLevel="1">
      <c r="A140" s="601">
        <f t="shared" si="25"/>
        <v>133</v>
      </c>
      <c r="B140" s="584" t="s">
        <v>41</v>
      </c>
      <c r="C140" s="585" t="s">
        <v>42</v>
      </c>
      <c r="D140" s="525" t="s">
        <v>289</v>
      </c>
      <c r="E140" s="526">
        <v>114</v>
      </c>
      <c r="F140" s="406"/>
      <c r="G140" s="407"/>
      <c r="H140" s="434"/>
      <c r="I140" s="434">
        <v>1.85</v>
      </c>
      <c r="J140" s="434">
        <f t="shared" si="24"/>
        <v>0</v>
      </c>
      <c r="K140" s="541"/>
      <c r="L140" s="434"/>
      <c r="M140" s="434"/>
      <c r="N140" s="434"/>
      <c r="O140" s="434"/>
      <c r="P140" s="434"/>
      <c r="Q140" s="434"/>
      <c r="R140" s="434"/>
      <c r="S140" s="434"/>
      <c r="T140" s="434"/>
      <c r="U140" s="434"/>
      <c r="V140" s="434"/>
      <c r="W140" s="434"/>
      <c r="X140" s="434"/>
      <c r="Y140" s="434"/>
      <c r="Z140" s="434"/>
      <c r="AA140" s="723">
        <f t="shared" si="18"/>
        <v>0</v>
      </c>
      <c r="AB140" s="563">
        <f t="shared" si="19"/>
        <v>0</v>
      </c>
      <c r="AC140" s="577"/>
      <c r="AD140" s="413">
        <f>E140-AB140</f>
        <v>114</v>
      </c>
      <c r="AE140" s="542"/>
      <c r="AF140" s="542">
        <f t="shared" si="20"/>
        <v>0</v>
      </c>
      <c r="AG140" s="551">
        <f t="shared" si="21"/>
        <v>0</v>
      </c>
      <c r="AH140" s="575">
        <f t="shared" si="22"/>
        <v>0</v>
      </c>
      <c r="AI140" s="552"/>
      <c r="AJ140" s="553"/>
      <c r="AK140" s="553"/>
      <c r="AL140" s="553"/>
      <c r="AM140" s="553"/>
      <c r="AN140" s="553"/>
      <c r="AO140" s="553"/>
      <c r="AP140" s="553"/>
      <c r="AQ140" s="553"/>
      <c r="AR140" s="553"/>
      <c r="AS140" s="553"/>
      <c r="AT140" s="553"/>
      <c r="AU140" s="553"/>
      <c r="AV140" s="553"/>
      <c r="AW140" s="553"/>
      <c r="AX140" s="553"/>
      <c r="AY140" s="553"/>
      <c r="AZ140" s="553"/>
      <c r="BA140" s="553"/>
      <c r="BB140" s="553"/>
      <c r="BC140" s="553"/>
      <c r="BD140" s="553"/>
      <c r="BE140" s="553"/>
      <c r="BF140" s="553"/>
      <c r="BG140" s="553"/>
      <c r="BH140" s="553"/>
      <c r="BI140" s="553"/>
      <c r="BJ140" s="554"/>
    </row>
    <row r="141" spans="1:62" s="205" customFormat="1" ht="15">
      <c r="A141" s="595">
        <f t="shared" si="25"/>
        <v>134</v>
      </c>
      <c r="B141" s="596"/>
      <c r="C141" s="544" t="s">
        <v>421</v>
      </c>
      <c r="D141" s="545"/>
      <c r="E141" s="545"/>
      <c r="F141" s="546" t="s">
        <v>421</v>
      </c>
      <c r="G141" s="543"/>
      <c r="H141" s="547"/>
      <c r="I141" s="547"/>
      <c r="J141" s="547"/>
      <c r="K141" s="547"/>
      <c r="L141" s="547"/>
      <c r="M141" s="547"/>
      <c r="N141" s="547"/>
      <c r="O141" s="547"/>
      <c r="P141" s="547"/>
      <c r="Q141" s="547"/>
      <c r="R141" s="547"/>
      <c r="S141" s="547"/>
      <c r="T141" s="547"/>
      <c r="U141" s="547"/>
      <c r="V141" s="547"/>
      <c r="W141" s="547"/>
      <c r="X141" s="547"/>
      <c r="Y141" s="547"/>
      <c r="Z141" s="547"/>
      <c r="AA141" s="724"/>
      <c r="AB141" s="589"/>
      <c r="AC141" s="597"/>
      <c r="AD141" s="547"/>
      <c r="AE141" s="547"/>
      <c r="AF141" s="547"/>
      <c r="AG141" s="591"/>
      <c r="AH141" s="592"/>
      <c r="AI141" s="593"/>
      <c r="AJ141" s="594"/>
      <c r="AK141" s="594"/>
      <c r="AL141" s="594"/>
      <c r="AM141" s="594"/>
      <c r="AN141" s="594"/>
      <c r="AO141" s="594"/>
      <c r="AP141" s="594"/>
      <c r="AQ141" s="594"/>
      <c r="AR141" s="594"/>
      <c r="AS141" s="594"/>
      <c r="AT141" s="594"/>
      <c r="AU141" s="594"/>
      <c r="AV141" s="594"/>
      <c r="AW141" s="594"/>
      <c r="AX141" s="594"/>
      <c r="AY141" s="594"/>
      <c r="AZ141" s="594"/>
      <c r="BA141" s="594"/>
      <c r="BB141" s="594"/>
      <c r="BC141" s="594"/>
      <c r="BD141" s="594"/>
      <c r="BE141" s="594"/>
      <c r="BF141" s="594"/>
      <c r="BG141" s="594"/>
      <c r="BH141" s="594"/>
      <c r="BI141" s="594"/>
    </row>
    <row r="142" spans="1:62" s="65" customFormat="1" ht="30">
      <c r="A142" s="405">
        <f t="shared" si="25"/>
        <v>135</v>
      </c>
      <c r="B142" s="584" t="s">
        <v>259</v>
      </c>
      <c r="C142" s="585" t="s">
        <v>260</v>
      </c>
      <c r="D142" s="525" t="s">
        <v>291</v>
      </c>
      <c r="E142" s="526">
        <v>120</v>
      </c>
      <c r="F142" s="408" t="s">
        <v>260</v>
      </c>
      <c r="G142" s="409" t="s">
        <v>291</v>
      </c>
      <c r="H142" s="527">
        <v>120</v>
      </c>
      <c r="I142" s="527">
        <v>2.15</v>
      </c>
      <c r="J142" s="527">
        <f t="shared" si="24"/>
        <v>258</v>
      </c>
      <c r="K142" s="527"/>
      <c r="L142" s="527"/>
      <c r="M142" s="527"/>
      <c r="N142" s="527"/>
      <c r="O142" s="527"/>
      <c r="P142" s="527"/>
      <c r="Q142" s="527"/>
      <c r="R142" s="527"/>
      <c r="S142" s="527"/>
      <c r="T142" s="527"/>
      <c r="U142" s="527"/>
      <c r="V142" s="527">
        <v>30</v>
      </c>
      <c r="W142" s="527"/>
      <c r="X142" s="527"/>
      <c r="Y142" s="527"/>
      <c r="Z142" s="527"/>
      <c r="AA142" s="720">
        <f t="shared" si="18"/>
        <v>64.5</v>
      </c>
      <c r="AB142" s="562">
        <f t="shared" si="19"/>
        <v>30</v>
      </c>
      <c r="AC142" s="574">
        <f t="shared" ref="AC142:AC149" si="26">H142-AB142</f>
        <v>90</v>
      </c>
      <c r="AD142" s="413">
        <f>E142-AB142</f>
        <v>90</v>
      </c>
      <c r="AE142" s="528"/>
      <c r="AF142" s="528">
        <f t="shared" si="20"/>
        <v>0</v>
      </c>
      <c r="AG142" s="540">
        <f t="shared" si="21"/>
        <v>0</v>
      </c>
      <c r="AH142" s="575">
        <f t="shared" si="22"/>
        <v>30</v>
      </c>
      <c r="AI142" s="552"/>
      <c r="AJ142" s="553"/>
      <c r="AK142" s="553"/>
      <c r="AL142" s="553"/>
      <c r="AM142" s="553"/>
      <c r="AN142" s="553"/>
      <c r="AO142" s="553"/>
      <c r="AP142" s="553"/>
      <c r="AQ142" s="553"/>
      <c r="AR142" s="553"/>
      <c r="AS142" s="553"/>
      <c r="AT142" s="553"/>
      <c r="AU142" s="553"/>
      <c r="AV142" s="553"/>
      <c r="AW142" s="553"/>
      <c r="AX142" s="553"/>
      <c r="AY142" s="553"/>
      <c r="AZ142" s="553"/>
      <c r="BA142" s="553"/>
      <c r="BB142" s="553"/>
      <c r="BC142" s="553"/>
      <c r="BD142" s="553"/>
      <c r="BE142" s="553"/>
      <c r="BF142" s="553"/>
      <c r="BG142" s="553"/>
      <c r="BH142" s="553"/>
      <c r="BI142" s="553"/>
    </row>
    <row r="143" spans="1:62" ht="30">
      <c r="A143" s="405">
        <f t="shared" si="25"/>
        <v>136</v>
      </c>
      <c r="B143" s="584" t="s">
        <v>8</v>
      </c>
      <c r="C143" s="585" t="s">
        <v>3</v>
      </c>
      <c r="D143" s="525" t="s">
        <v>289</v>
      </c>
      <c r="E143" s="526">
        <v>359</v>
      </c>
      <c r="F143" s="416" t="s">
        <v>771</v>
      </c>
      <c r="G143" s="417" t="s">
        <v>293</v>
      </c>
      <c r="H143" s="535">
        <f>1892.79+189.87</f>
        <v>2082.66</v>
      </c>
      <c r="I143" s="535">
        <v>0.55000000000000004</v>
      </c>
      <c r="J143" s="535">
        <f t="shared" si="24"/>
        <v>1145.463</v>
      </c>
      <c r="K143" s="535"/>
      <c r="L143" s="535"/>
      <c r="M143" s="535"/>
      <c r="N143" s="535"/>
      <c r="O143" s="535"/>
      <c r="P143" s="535"/>
      <c r="Q143" s="535">
        <v>1000</v>
      </c>
      <c r="R143" s="535">
        <v>892.79</v>
      </c>
      <c r="S143" s="535">
        <v>189.87</v>
      </c>
      <c r="T143" s="535"/>
      <c r="U143" s="535"/>
      <c r="V143" s="535"/>
      <c r="W143" s="535"/>
      <c r="X143" s="535"/>
      <c r="Y143" s="535"/>
      <c r="Z143" s="535"/>
      <c r="AA143" s="722">
        <f t="shared" si="18"/>
        <v>1145.463</v>
      </c>
      <c r="AB143" s="562">
        <f t="shared" si="19"/>
        <v>2082.66</v>
      </c>
      <c r="AC143" s="576">
        <f t="shared" si="26"/>
        <v>0</v>
      </c>
      <c r="AD143" s="413">
        <f>E143-AB143</f>
        <v>-1723.6599999999999</v>
      </c>
      <c r="AE143" s="528"/>
      <c r="AF143" s="528">
        <f t="shared" si="20"/>
        <v>0</v>
      </c>
      <c r="AG143" s="551">
        <f t="shared" si="21"/>
        <v>0</v>
      </c>
      <c r="AH143" s="575">
        <f t="shared" si="22"/>
        <v>2082.66</v>
      </c>
      <c r="AI143" s="552"/>
      <c r="AJ143" s="553"/>
      <c r="AK143" s="553"/>
      <c r="AL143" s="553"/>
      <c r="AM143" s="553"/>
      <c r="AN143" s="553"/>
      <c r="AO143" s="553"/>
      <c r="AP143" s="553"/>
      <c r="AQ143" s="553"/>
      <c r="AR143" s="553"/>
      <c r="AS143" s="553"/>
      <c r="AT143" s="553"/>
      <c r="AU143" s="553"/>
      <c r="AV143" s="553"/>
      <c r="AW143" s="553"/>
      <c r="AX143" s="553"/>
      <c r="AY143" s="553"/>
      <c r="AZ143" s="553"/>
      <c r="BA143" s="553"/>
      <c r="BB143" s="553"/>
      <c r="BC143" s="553"/>
      <c r="BD143" s="553"/>
      <c r="BE143" s="553"/>
      <c r="BF143" s="553"/>
      <c r="BG143" s="553"/>
      <c r="BH143" s="553"/>
      <c r="BI143" s="553"/>
      <c r="BJ143" s="513"/>
    </row>
    <row r="144" spans="1:62" ht="45">
      <c r="A144" s="405">
        <f t="shared" si="25"/>
        <v>137</v>
      </c>
      <c r="B144" s="584" t="s">
        <v>9</v>
      </c>
      <c r="C144" s="585" t="s">
        <v>1019</v>
      </c>
      <c r="D144" s="525" t="s">
        <v>290</v>
      </c>
      <c r="E144" s="526">
        <v>330</v>
      </c>
      <c r="F144" s="416" t="s">
        <v>673</v>
      </c>
      <c r="G144" s="417" t="s">
        <v>651</v>
      </c>
      <c r="H144" s="535">
        <f>H143*2.2*2</f>
        <v>9163.7039999999997</v>
      </c>
      <c r="I144" s="535">
        <v>0.03</v>
      </c>
      <c r="J144" s="535">
        <f t="shared" si="24"/>
        <v>274.91111999999998</v>
      </c>
      <c r="K144" s="537"/>
      <c r="L144" s="535"/>
      <c r="M144" s="535"/>
      <c r="N144" s="527"/>
      <c r="O144" s="527"/>
      <c r="P144" s="527"/>
      <c r="Q144" s="535">
        <v>4400</v>
      </c>
      <c r="R144" s="535">
        <v>3928.2760000000003</v>
      </c>
      <c r="S144" s="535">
        <v>835.42800000000011</v>
      </c>
      <c r="T144" s="535"/>
      <c r="U144" s="535"/>
      <c r="V144" s="535"/>
      <c r="W144" s="535"/>
      <c r="X144" s="535"/>
      <c r="Y144" s="535"/>
      <c r="Z144" s="535"/>
      <c r="AA144" s="722">
        <f t="shared" si="18"/>
        <v>274.91111999999998</v>
      </c>
      <c r="AB144" s="562">
        <f t="shared" si="19"/>
        <v>9163.7039999999997</v>
      </c>
      <c r="AC144" s="576">
        <f t="shared" si="26"/>
        <v>0</v>
      </c>
      <c r="AD144" s="413">
        <f>E144-AB144</f>
        <v>-8833.7039999999997</v>
      </c>
      <c r="AE144" s="528"/>
      <c r="AF144" s="528">
        <f t="shared" si="20"/>
        <v>0</v>
      </c>
      <c r="AG144" s="551">
        <f t="shared" si="21"/>
        <v>0</v>
      </c>
      <c r="AH144" s="575">
        <f t="shared" si="22"/>
        <v>9163.7039999999997</v>
      </c>
      <c r="AI144" s="552"/>
      <c r="AJ144" s="553"/>
      <c r="AK144" s="553"/>
      <c r="AL144" s="553"/>
      <c r="AM144" s="553"/>
      <c r="AN144" s="553"/>
      <c r="AO144" s="553"/>
      <c r="AP144" s="553"/>
      <c r="AQ144" s="553"/>
      <c r="AR144" s="553"/>
      <c r="AS144" s="553"/>
      <c r="AT144" s="553"/>
      <c r="AU144" s="553"/>
      <c r="AV144" s="553"/>
      <c r="AW144" s="553"/>
      <c r="AX144" s="553"/>
      <c r="AY144" s="553"/>
      <c r="AZ144" s="553"/>
      <c r="BA144" s="553"/>
      <c r="BB144" s="553"/>
      <c r="BC144" s="553"/>
      <c r="BD144" s="553"/>
      <c r="BE144" s="553"/>
      <c r="BF144" s="553"/>
      <c r="BG144" s="553"/>
      <c r="BH144" s="553"/>
      <c r="BI144" s="553"/>
      <c r="BJ144" s="513"/>
    </row>
    <row r="145" spans="1:62" ht="45">
      <c r="A145" s="405">
        <f t="shared" si="25"/>
        <v>138</v>
      </c>
      <c r="B145" s="584" t="s">
        <v>10</v>
      </c>
      <c r="C145" s="585" t="s">
        <v>5</v>
      </c>
      <c r="D145" s="525" t="s">
        <v>289</v>
      </c>
      <c r="E145" s="526">
        <v>719</v>
      </c>
      <c r="F145" s="416" t="s">
        <v>772</v>
      </c>
      <c r="G145" s="417" t="s">
        <v>293</v>
      </c>
      <c r="H145" s="535">
        <v>869.64</v>
      </c>
      <c r="I145" s="535">
        <v>0.55000000000000004</v>
      </c>
      <c r="J145" s="535">
        <f t="shared" si="24"/>
        <v>478.30200000000002</v>
      </c>
      <c r="K145" s="535"/>
      <c r="L145" s="535"/>
      <c r="M145" s="535"/>
      <c r="N145" s="535"/>
      <c r="O145" s="535"/>
      <c r="P145" s="535"/>
      <c r="Q145" s="535"/>
      <c r="R145" s="535"/>
      <c r="S145" s="535">
        <v>869.64</v>
      </c>
      <c r="T145" s="535"/>
      <c r="U145" s="535"/>
      <c r="V145" s="535"/>
      <c r="W145" s="535"/>
      <c r="X145" s="535"/>
      <c r="Y145" s="535"/>
      <c r="Z145" s="535"/>
      <c r="AA145" s="722">
        <f t="shared" si="18"/>
        <v>478.30200000000002</v>
      </c>
      <c r="AB145" s="562">
        <f t="shared" si="19"/>
        <v>869.64</v>
      </c>
      <c r="AC145" s="576">
        <f t="shared" si="26"/>
        <v>0</v>
      </c>
      <c r="AD145" s="413">
        <f>E145-AB145</f>
        <v>-150.63999999999999</v>
      </c>
      <c r="AE145" s="528"/>
      <c r="AF145" s="528">
        <f t="shared" si="20"/>
        <v>0</v>
      </c>
      <c r="AG145" s="551">
        <f t="shared" si="21"/>
        <v>0</v>
      </c>
      <c r="AH145" s="575">
        <f t="shared" si="22"/>
        <v>869.64</v>
      </c>
      <c r="AI145" s="552"/>
      <c r="AJ145" s="553"/>
      <c r="AK145" s="553"/>
      <c r="AL145" s="553"/>
      <c r="AM145" s="553"/>
      <c r="AN145" s="553"/>
      <c r="AO145" s="553"/>
      <c r="AP145" s="553"/>
      <c r="AQ145" s="553"/>
      <c r="AR145" s="553"/>
      <c r="AS145" s="553"/>
      <c r="AT145" s="553"/>
      <c r="AU145" s="553"/>
      <c r="AV145" s="553"/>
      <c r="AW145" s="553"/>
      <c r="AX145" s="553"/>
      <c r="AY145" s="553"/>
      <c r="AZ145" s="553"/>
      <c r="BA145" s="553"/>
      <c r="BB145" s="553"/>
      <c r="BC145" s="553"/>
      <c r="BD145" s="553"/>
      <c r="BE145" s="553"/>
      <c r="BF145" s="553"/>
      <c r="BG145" s="553"/>
      <c r="BH145" s="553"/>
      <c r="BI145" s="553"/>
      <c r="BJ145" s="513"/>
    </row>
    <row r="146" spans="1:62" ht="45">
      <c r="A146" s="405">
        <f t="shared" si="25"/>
        <v>139</v>
      </c>
      <c r="B146" s="584"/>
      <c r="C146" s="585"/>
      <c r="D146" s="525"/>
      <c r="E146" s="526"/>
      <c r="F146" s="416" t="s">
        <v>673</v>
      </c>
      <c r="G146" s="417" t="s">
        <v>651</v>
      </c>
      <c r="H146" s="535">
        <f>H145*2.5*2</f>
        <v>4348.2</v>
      </c>
      <c r="I146" s="535">
        <v>0</v>
      </c>
      <c r="J146" s="535">
        <f t="shared" si="24"/>
        <v>0</v>
      </c>
      <c r="K146" s="537"/>
      <c r="L146" s="535"/>
      <c r="M146" s="535"/>
      <c r="N146" s="527"/>
      <c r="O146" s="527"/>
      <c r="P146" s="527"/>
      <c r="Q146" s="527"/>
      <c r="R146" s="527"/>
      <c r="S146" s="535">
        <v>4348.2</v>
      </c>
      <c r="T146" s="527"/>
      <c r="U146" s="527"/>
      <c r="V146" s="527"/>
      <c r="W146" s="527"/>
      <c r="X146" s="527"/>
      <c r="Y146" s="527"/>
      <c r="Z146" s="527"/>
      <c r="AA146" s="720">
        <f t="shared" si="18"/>
        <v>0</v>
      </c>
      <c r="AB146" s="562">
        <f t="shared" si="19"/>
        <v>4348.2</v>
      </c>
      <c r="AC146" s="576">
        <f t="shared" si="26"/>
        <v>0</v>
      </c>
      <c r="AD146" s="413">
        <f>E146-AB146</f>
        <v>-4348.2</v>
      </c>
      <c r="AE146" s="528"/>
      <c r="AF146" s="528">
        <f t="shared" si="20"/>
        <v>0</v>
      </c>
      <c r="AG146" s="551">
        <f t="shared" si="21"/>
        <v>0</v>
      </c>
      <c r="AH146" s="575">
        <f t="shared" si="22"/>
        <v>4348.2</v>
      </c>
      <c r="AI146" s="552"/>
      <c r="AJ146" s="553"/>
      <c r="AK146" s="553"/>
      <c r="AL146" s="553"/>
      <c r="AM146" s="553"/>
      <c r="AN146" s="553"/>
      <c r="AO146" s="553"/>
      <c r="AP146" s="553"/>
      <c r="AQ146" s="553"/>
      <c r="AR146" s="553"/>
      <c r="AS146" s="553"/>
      <c r="AT146" s="553"/>
      <c r="AU146" s="553"/>
      <c r="AV146" s="553"/>
      <c r="AW146" s="553"/>
      <c r="AX146" s="553"/>
      <c r="AY146" s="553"/>
      <c r="AZ146" s="553"/>
      <c r="BA146" s="553"/>
      <c r="BB146" s="553"/>
      <c r="BC146" s="553"/>
      <c r="BD146" s="553"/>
      <c r="BE146" s="553"/>
      <c r="BF146" s="553"/>
      <c r="BG146" s="553"/>
      <c r="BH146" s="553"/>
      <c r="BI146" s="553"/>
      <c r="BJ146" s="513"/>
    </row>
    <row r="147" spans="1:62" ht="30">
      <c r="A147" s="405">
        <f t="shared" si="25"/>
        <v>140</v>
      </c>
      <c r="B147" s="584" t="s">
        <v>333</v>
      </c>
      <c r="C147" s="585" t="s">
        <v>334</v>
      </c>
      <c r="D147" s="525" t="s">
        <v>289</v>
      </c>
      <c r="E147" s="526">
        <v>150</v>
      </c>
      <c r="F147" s="408" t="s">
        <v>334</v>
      </c>
      <c r="G147" s="409" t="s">
        <v>289</v>
      </c>
      <c r="H147" s="527">
        <v>150</v>
      </c>
      <c r="I147" s="527">
        <v>0.495</v>
      </c>
      <c r="J147" s="527">
        <f t="shared" si="24"/>
        <v>74.25</v>
      </c>
      <c r="K147" s="527"/>
      <c r="L147" s="527"/>
      <c r="M147" s="527"/>
      <c r="N147" s="527"/>
      <c r="O147" s="527"/>
      <c r="P147" s="527"/>
      <c r="Q147" s="527"/>
      <c r="R147" s="527"/>
      <c r="S147" s="527"/>
      <c r="T147" s="527"/>
      <c r="U147" s="527"/>
      <c r="V147" s="527"/>
      <c r="W147" s="527"/>
      <c r="X147" s="527"/>
      <c r="Y147" s="527"/>
      <c r="Z147" s="527"/>
      <c r="AA147" s="720">
        <f t="shared" si="18"/>
        <v>0</v>
      </c>
      <c r="AB147" s="562">
        <f t="shared" si="19"/>
        <v>0</v>
      </c>
      <c r="AC147" s="574">
        <f t="shared" si="26"/>
        <v>150</v>
      </c>
      <c r="AD147" s="413">
        <f>E147-AB147</f>
        <v>150</v>
      </c>
      <c r="AE147" s="528"/>
      <c r="AF147" s="528">
        <f t="shared" si="20"/>
        <v>0</v>
      </c>
      <c r="AG147" s="540">
        <f t="shared" si="21"/>
        <v>0</v>
      </c>
      <c r="AH147" s="575">
        <f t="shared" si="22"/>
        <v>0</v>
      </c>
      <c r="AI147" s="552"/>
      <c r="AJ147" s="553"/>
      <c r="AK147" s="553"/>
      <c r="AL147" s="553"/>
      <c r="AM147" s="553"/>
      <c r="AN147" s="553"/>
      <c r="AO147" s="553"/>
      <c r="AP147" s="553"/>
      <c r="AQ147" s="553"/>
      <c r="AR147" s="553"/>
      <c r="AS147" s="553"/>
      <c r="AT147" s="553"/>
      <c r="AU147" s="553"/>
      <c r="AV147" s="553"/>
      <c r="AW147" s="553"/>
      <c r="AX147" s="553"/>
      <c r="AY147" s="553"/>
      <c r="AZ147" s="553"/>
      <c r="BA147" s="553"/>
      <c r="BB147" s="553"/>
      <c r="BC147" s="553"/>
      <c r="BD147" s="553"/>
      <c r="BE147" s="553"/>
      <c r="BF147" s="553"/>
      <c r="BG147" s="553"/>
      <c r="BH147" s="553"/>
      <c r="BI147" s="553"/>
      <c r="BJ147" s="513"/>
    </row>
    <row r="148" spans="1:62" ht="15">
      <c r="A148" s="405">
        <f t="shared" si="25"/>
        <v>141</v>
      </c>
      <c r="B148" s="584" t="s">
        <v>12</v>
      </c>
      <c r="C148" s="585" t="s">
        <v>13</v>
      </c>
      <c r="D148" s="525" t="s">
        <v>291</v>
      </c>
      <c r="E148" s="526">
        <v>40</v>
      </c>
      <c r="F148" s="408" t="s">
        <v>13</v>
      </c>
      <c r="G148" s="409" t="s">
        <v>291</v>
      </c>
      <c r="H148" s="527">
        <v>40</v>
      </c>
      <c r="I148" s="527">
        <v>0.52</v>
      </c>
      <c r="J148" s="527">
        <f t="shared" si="24"/>
        <v>20.8</v>
      </c>
      <c r="K148" s="527"/>
      <c r="L148" s="527"/>
      <c r="M148" s="527"/>
      <c r="N148" s="527"/>
      <c r="O148" s="527"/>
      <c r="P148" s="527"/>
      <c r="Q148" s="527"/>
      <c r="R148" s="527"/>
      <c r="S148" s="527"/>
      <c r="T148" s="527"/>
      <c r="U148" s="527"/>
      <c r="V148" s="527"/>
      <c r="W148" s="527"/>
      <c r="X148" s="527"/>
      <c r="Y148" s="527"/>
      <c r="Z148" s="527"/>
      <c r="AA148" s="720">
        <f t="shared" si="18"/>
        <v>0</v>
      </c>
      <c r="AB148" s="562">
        <f t="shared" si="19"/>
        <v>0</v>
      </c>
      <c r="AC148" s="574">
        <f t="shared" si="26"/>
        <v>40</v>
      </c>
      <c r="AD148" s="413">
        <f>E148-AB148</f>
        <v>40</v>
      </c>
      <c r="AE148" s="528"/>
      <c r="AF148" s="528">
        <f t="shared" si="20"/>
        <v>0</v>
      </c>
      <c r="AG148" s="551">
        <f t="shared" si="21"/>
        <v>0</v>
      </c>
      <c r="AH148" s="575">
        <f t="shared" si="22"/>
        <v>0</v>
      </c>
      <c r="AI148" s="552"/>
      <c r="AJ148" s="553"/>
      <c r="AK148" s="553"/>
      <c r="AL148" s="553"/>
      <c r="AM148" s="553"/>
      <c r="AN148" s="553"/>
      <c r="AO148" s="553"/>
      <c r="AP148" s="553"/>
      <c r="AQ148" s="553"/>
      <c r="AR148" s="553"/>
      <c r="AS148" s="553"/>
      <c r="AT148" s="553"/>
      <c r="AU148" s="553"/>
      <c r="AV148" s="553"/>
      <c r="AW148" s="553"/>
      <c r="AX148" s="553"/>
      <c r="AY148" s="553"/>
      <c r="AZ148" s="553"/>
      <c r="BA148" s="553"/>
      <c r="BB148" s="553"/>
      <c r="BC148" s="553"/>
      <c r="BD148" s="553"/>
      <c r="BE148" s="553"/>
      <c r="BF148" s="553"/>
      <c r="BG148" s="553"/>
      <c r="BH148" s="553"/>
      <c r="BI148" s="553"/>
      <c r="BJ148" s="513"/>
    </row>
    <row r="149" spans="1:62" ht="30">
      <c r="A149" s="405">
        <f t="shared" si="25"/>
        <v>142</v>
      </c>
      <c r="B149" s="584" t="s">
        <v>266</v>
      </c>
      <c r="C149" s="585" t="s">
        <v>267</v>
      </c>
      <c r="D149" s="525" t="s">
        <v>294</v>
      </c>
      <c r="E149" s="526">
        <v>20</v>
      </c>
      <c r="F149" s="408" t="s">
        <v>267</v>
      </c>
      <c r="G149" s="409" t="s">
        <v>294</v>
      </c>
      <c r="H149" s="527">
        <v>20</v>
      </c>
      <c r="I149" s="527">
        <v>1.33</v>
      </c>
      <c r="J149" s="527">
        <f t="shared" si="24"/>
        <v>26.6</v>
      </c>
      <c r="K149" s="527"/>
      <c r="L149" s="527"/>
      <c r="M149" s="527"/>
      <c r="N149" s="527"/>
      <c r="O149" s="527"/>
      <c r="P149" s="527"/>
      <c r="Q149" s="527"/>
      <c r="R149" s="527"/>
      <c r="S149" s="527"/>
      <c r="T149" s="527"/>
      <c r="U149" s="527"/>
      <c r="V149" s="527"/>
      <c r="W149" s="527"/>
      <c r="X149" s="527"/>
      <c r="Y149" s="527"/>
      <c r="Z149" s="527"/>
      <c r="AA149" s="720">
        <f t="shared" si="18"/>
        <v>0</v>
      </c>
      <c r="AB149" s="562">
        <f t="shared" si="19"/>
        <v>0</v>
      </c>
      <c r="AC149" s="574">
        <f t="shared" si="26"/>
        <v>20</v>
      </c>
      <c r="AD149" s="413">
        <f>E149-AB149</f>
        <v>20</v>
      </c>
      <c r="AE149" s="528"/>
      <c r="AF149" s="528">
        <f t="shared" si="20"/>
        <v>0</v>
      </c>
      <c r="AG149" s="551">
        <f t="shared" si="21"/>
        <v>0</v>
      </c>
      <c r="AH149" s="575">
        <f t="shared" si="22"/>
        <v>0</v>
      </c>
      <c r="AI149" s="552"/>
      <c r="AJ149" s="553"/>
      <c r="AK149" s="553"/>
      <c r="AL149" s="553"/>
      <c r="AM149" s="553"/>
      <c r="AN149" s="553"/>
      <c r="AO149" s="553"/>
      <c r="AP149" s="553"/>
      <c r="AQ149" s="553"/>
      <c r="AR149" s="553"/>
      <c r="AS149" s="553"/>
      <c r="AT149" s="553"/>
      <c r="AU149" s="553"/>
      <c r="AV149" s="553"/>
      <c r="AW149" s="553"/>
      <c r="AX149" s="553"/>
      <c r="AY149" s="553"/>
      <c r="AZ149" s="553"/>
      <c r="BA149" s="553"/>
      <c r="BB149" s="553"/>
      <c r="BC149" s="553"/>
      <c r="BD149" s="553"/>
      <c r="BE149" s="553"/>
      <c r="BF149" s="553"/>
      <c r="BG149" s="553"/>
      <c r="BH149" s="553"/>
      <c r="BI149" s="553"/>
      <c r="BJ149" s="513"/>
    </row>
    <row r="150" spans="1:62" ht="15">
      <c r="A150" s="595">
        <f t="shared" si="25"/>
        <v>143</v>
      </c>
      <c r="B150" s="596"/>
      <c r="C150" s="544" t="s">
        <v>423</v>
      </c>
      <c r="D150" s="545"/>
      <c r="E150" s="545"/>
      <c r="F150" s="546" t="s">
        <v>423</v>
      </c>
      <c r="G150" s="543"/>
      <c r="H150" s="547"/>
      <c r="I150" s="547"/>
      <c r="J150" s="547"/>
      <c r="K150" s="547"/>
      <c r="L150" s="547"/>
      <c r="M150" s="547"/>
      <c r="N150" s="547"/>
      <c r="O150" s="547"/>
      <c r="P150" s="547"/>
      <c r="Q150" s="547"/>
      <c r="R150" s="547"/>
      <c r="S150" s="547"/>
      <c r="T150" s="547"/>
      <c r="U150" s="547"/>
      <c r="V150" s="547"/>
      <c r="W150" s="547"/>
      <c r="X150" s="547"/>
      <c r="Y150" s="547"/>
      <c r="Z150" s="547"/>
      <c r="AA150" s="724"/>
      <c r="AB150" s="589"/>
      <c r="AC150" s="597"/>
      <c r="AD150" s="547"/>
      <c r="AE150" s="547"/>
      <c r="AF150" s="547"/>
      <c r="AG150" s="591"/>
      <c r="AH150" s="592"/>
      <c r="AI150" s="593"/>
      <c r="AJ150" s="594"/>
      <c r="AK150" s="594"/>
      <c r="AL150" s="594"/>
      <c r="AM150" s="594"/>
      <c r="AN150" s="594"/>
      <c r="AO150" s="594"/>
      <c r="AP150" s="594"/>
      <c r="AQ150" s="594"/>
      <c r="AR150" s="594"/>
      <c r="AS150" s="594"/>
      <c r="AT150" s="594"/>
      <c r="AU150" s="594"/>
      <c r="AV150" s="594"/>
      <c r="AW150" s="594"/>
      <c r="AX150" s="594"/>
      <c r="AY150" s="594"/>
      <c r="AZ150" s="594"/>
      <c r="BA150" s="594"/>
      <c r="BB150" s="594"/>
      <c r="BC150" s="594"/>
      <c r="BD150" s="594"/>
      <c r="BE150" s="594"/>
      <c r="BF150" s="594"/>
      <c r="BG150" s="594"/>
      <c r="BH150" s="594"/>
      <c r="BI150" s="594"/>
      <c r="BJ150" s="513"/>
    </row>
    <row r="151" spans="1:62" s="65" customFormat="1">
      <c r="A151" s="405">
        <f t="shared" si="25"/>
        <v>144</v>
      </c>
      <c r="B151" s="584" t="s">
        <v>335</v>
      </c>
      <c r="C151" s="585" t="s">
        <v>336</v>
      </c>
      <c r="D151" s="525" t="s">
        <v>294</v>
      </c>
      <c r="E151" s="526">
        <v>2</v>
      </c>
      <c r="F151" s="408" t="s">
        <v>336</v>
      </c>
      <c r="G151" s="409" t="s">
        <v>294</v>
      </c>
      <c r="H151" s="527">
        <v>2</v>
      </c>
      <c r="I151" s="527">
        <v>3.1280000000000001</v>
      </c>
      <c r="J151" s="527">
        <f t="shared" si="24"/>
        <v>6.2560000000000002</v>
      </c>
      <c r="K151" s="527"/>
      <c r="L151" s="527"/>
      <c r="M151" s="527"/>
      <c r="N151" s="527"/>
      <c r="O151" s="527"/>
      <c r="P151" s="527"/>
      <c r="Q151" s="527"/>
      <c r="R151" s="527"/>
      <c r="S151" s="527"/>
      <c r="T151" s="527"/>
      <c r="U151" s="527"/>
      <c r="V151" s="527"/>
      <c r="W151" s="527"/>
      <c r="X151" s="527"/>
      <c r="Y151" s="527"/>
      <c r="Z151" s="527"/>
      <c r="AA151" s="720">
        <f t="shared" si="18"/>
        <v>0</v>
      </c>
      <c r="AB151" s="562">
        <f t="shared" si="19"/>
        <v>0</v>
      </c>
      <c r="AC151" s="574">
        <f>H151-AB151</f>
        <v>2</v>
      </c>
      <c r="AD151" s="413">
        <f>E151-AB151</f>
        <v>2</v>
      </c>
      <c r="AE151" s="528"/>
      <c r="AF151" s="528">
        <f t="shared" si="20"/>
        <v>0</v>
      </c>
      <c r="AG151" s="551">
        <f t="shared" si="21"/>
        <v>0</v>
      </c>
      <c r="AH151" s="575">
        <f t="shared" si="22"/>
        <v>0</v>
      </c>
      <c r="AI151" s="552"/>
      <c r="AJ151" s="553"/>
      <c r="AK151" s="553"/>
      <c r="AL151" s="553"/>
      <c r="AM151" s="553"/>
      <c r="AN151" s="553"/>
      <c r="AO151" s="553"/>
      <c r="AP151" s="553"/>
      <c r="AQ151" s="553"/>
      <c r="AR151" s="553"/>
      <c r="AS151" s="553"/>
      <c r="AT151" s="553"/>
      <c r="AU151" s="553"/>
      <c r="AV151" s="553"/>
      <c r="AW151" s="553"/>
      <c r="AX151" s="553"/>
      <c r="AY151" s="553"/>
      <c r="AZ151" s="553"/>
      <c r="BA151" s="553"/>
      <c r="BB151" s="553"/>
      <c r="BC151" s="553"/>
      <c r="BD151" s="553"/>
      <c r="BE151" s="553"/>
      <c r="BF151" s="553"/>
      <c r="BG151" s="553"/>
      <c r="BH151" s="553"/>
      <c r="BI151" s="553"/>
    </row>
    <row r="152" spans="1:62" ht="15">
      <c r="A152" s="405">
        <f t="shared" si="25"/>
        <v>145</v>
      </c>
      <c r="B152" s="584" t="s">
        <v>337</v>
      </c>
      <c r="C152" s="585" t="s">
        <v>338</v>
      </c>
      <c r="D152" s="525" t="s">
        <v>294</v>
      </c>
      <c r="E152" s="526">
        <v>2</v>
      </c>
      <c r="F152" s="408" t="s">
        <v>338</v>
      </c>
      <c r="G152" s="409" t="s">
        <v>294</v>
      </c>
      <c r="H152" s="527">
        <v>2</v>
      </c>
      <c r="I152" s="527">
        <v>0.495</v>
      </c>
      <c r="J152" s="527">
        <f t="shared" si="24"/>
        <v>0.99</v>
      </c>
      <c r="K152" s="527"/>
      <c r="L152" s="527"/>
      <c r="M152" s="527"/>
      <c r="N152" s="527"/>
      <c r="O152" s="527"/>
      <c r="P152" s="527"/>
      <c r="Q152" s="527"/>
      <c r="R152" s="527"/>
      <c r="S152" s="527"/>
      <c r="T152" s="527"/>
      <c r="U152" s="527"/>
      <c r="V152" s="527"/>
      <c r="W152" s="527"/>
      <c r="X152" s="527"/>
      <c r="Y152" s="527"/>
      <c r="Z152" s="527"/>
      <c r="AA152" s="720">
        <f t="shared" si="18"/>
        <v>0</v>
      </c>
      <c r="AB152" s="562">
        <f t="shared" si="19"/>
        <v>0</v>
      </c>
      <c r="AC152" s="574">
        <f>H152-AB152</f>
        <v>2</v>
      </c>
      <c r="AD152" s="413">
        <f>E152-AB152</f>
        <v>2</v>
      </c>
      <c r="AE152" s="528"/>
      <c r="AF152" s="528">
        <f t="shared" si="20"/>
        <v>0</v>
      </c>
      <c r="AG152" s="551">
        <f t="shared" si="21"/>
        <v>0</v>
      </c>
      <c r="AH152" s="575">
        <f t="shared" si="22"/>
        <v>0</v>
      </c>
      <c r="AI152" s="552"/>
      <c r="AJ152" s="553"/>
      <c r="AK152" s="553"/>
      <c r="AL152" s="553"/>
      <c r="AM152" s="553"/>
      <c r="AN152" s="553"/>
      <c r="AO152" s="553"/>
      <c r="AP152" s="553"/>
      <c r="AQ152" s="553"/>
      <c r="AR152" s="553"/>
      <c r="AS152" s="553"/>
      <c r="AT152" s="553"/>
      <c r="AU152" s="553"/>
      <c r="AV152" s="553"/>
      <c r="AW152" s="553"/>
      <c r="AX152" s="553"/>
      <c r="AY152" s="553"/>
      <c r="AZ152" s="553"/>
      <c r="BA152" s="553"/>
      <c r="BB152" s="553"/>
      <c r="BC152" s="553"/>
      <c r="BD152" s="553"/>
      <c r="BE152" s="553"/>
      <c r="BF152" s="553"/>
      <c r="BG152" s="553"/>
      <c r="BH152" s="553"/>
      <c r="BI152" s="553"/>
      <c r="BJ152" s="513"/>
    </row>
    <row r="153" spans="1:62" ht="15">
      <c r="A153" s="405">
        <f t="shared" si="25"/>
        <v>146</v>
      </c>
      <c r="B153" s="584" t="s">
        <v>339</v>
      </c>
      <c r="C153" s="585" t="s">
        <v>340</v>
      </c>
      <c r="D153" s="525" t="s">
        <v>294</v>
      </c>
      <c r="E153" s="526">
        <v>1</v>
      </c>
      <c r="F153" s="408" t="s">
        <v>340</v>
      </c>
      <c r="G153" s="409" t="s">
        <v>294</v>
      </c>
      <c r="H153" s="527">
        <v>1</v>
      </c>
      <c r="I153" s="527">
        <v>0.98099999999999998</v>
      </c>
      <c r="J153" s="527">
        <f t="shared" si="24"/>
        <v>0.98099999999999998</v>
      </c>
      <c r="K153" s="527"/>
      <c r="L153" s="527"/>
      <c r="M153" s="527"/>
      <c r="N153" s="527"/>
      <c r="O153" s="527"/>
      <c r="P153" s="527"/>
      <c r="Q153" s="527"/>
      <c r="R153" s="527"/>
      <c r="S153" s="527"/>
      <c r="T153" s="527"/>
      <c r="U153" s="527"/>
      <c r="V153" s="527"/>
      <c r="W153" s="527"/>
      <c r="X153" s="527"/>
      <c r="Y153" s="527"/>
      <c r="Z153" s="527"/>
      <c r="AA153" s="720">
        <f t="shared" si="18"/>
        <v>0</v>
      </c>
      <c r="AB153" s="562">
        <f t="shared" si="19"/>
        <v>0</v>
      </c>
      <c r="AC153" s="574">
        <f>H153-AB153</f>
        <v>1</v>
      </c>
      <c r="AD153" s="413">
        <f>E153-AB153</f>
        <v>1</v>
      </c>
      <c r="AE153" s="528"/>
      <c r="AF153" s="528">
        <f t="shared" si="20"/>
        <v>0</v>
      </c>
      <c r="AG153" s="551">
        <f t="shared" si="21"/>
        <v>0</v>
      </c>
      <c r="AH153" s="575">
        <f t="shared" si="22"/>
        <v>0</v>
      </c>
      <c r="AI153" s="552"/>
      <c r="AJ153" s="553"/>
      <c r="AK153" s="553"/>
      <c r="AL153" s="553"/>
      <c r="AM153" s="553"/>
      <c r="AN153" s="553"/>
      <c r="AO153" s="553"/>
      <c r="AP153" s="553"/>
      <c r="AQ153" s="553"/>
      <c r="AR153" s="553"/>
      <c r="AS153" s="553"/>
      <c r="AT153" s="553"/>
      <c r="AU153" s="553"/>
      <c r="AV153" s="553"/>
      <c r="AW153" s="553"/>
      <c r="AX153" s="553"/>
      <c r="AY153" s="553"/>
      <c r="AZ153" s="553"/>
      <c r="BA153" s="553"/>
      <c r="BB153" s="553"/>
      <c r="BC153" s="553"/>
      <c r="BD153" s="553"/>
      <c r="BE153" s="553"/>
      <c r="BF153" s="553"/>
      <c r="BG153" s="553"/>
      <c r="BH153" s="553"/>
      <c r="BI153" s="553"/>
      <c r="BJ153" s="513"/>
    </row>
    <row r="154" spans="1:62" ht="30">
      <c r="A154" s="405">
        <f t="shared" si="25"/>
        <v>147</v>
      </c>
      <c r="B154" s="584"/>
      <c r="C154" s="585"/>
      <c r="D154" s="525"/>
      <c r="E154" s="526"/>
      <c r="F154" s="408" t="s">
        <v>426</v>
      </c>
      <c r="G154" s="409" t="s">
        <v>291</v>
      </c>
      <c r="H154" s="527">
        <v>0</v>
      </c>
      <c r="I154" s="527">
        <v>0.11600000000000001</v>
      </c>
      <c r="J154" s="527">
        <f t="shared" si="24"/>
        <v>0</v>
      </c>
      <c r="K154" s="527"/>
      <c r="L154" s="527"/>
      <c r="M154" s="527"/>
      <c r="N154" s="527"/>
      <c r="O154" s="527"/>
      <c r="P154" s="527"/>
      <c r="Q154" s="527">
        <v>232</v>
      </c>
      <c r="R154" s="527"/>
      <c r="S154" s="527"/>
      <c r="T154" s="527"/>
      <c r="U154" s="527"/>
      <c r="V154" s="527"/>
      <c r="W154" s="527"/>
      <c r="X154" s="527"/>
      <c r="Y154" s="527"/>
      <c r="Z154" s="527"/>
      <c r="AA154" s="720">
        <f t="shared" si="18"/>
        <v>26.912000000000003</v>
      </c>
      <c r="AB154" s="562">
        <f t="shared" si="19"/>
        <v>232</v>
      </c>
      <c r="AC154" s="574">
        <f>H154-AB154</f>
        <v>-232</v>
      </c>
      <c r="AD154" s="413">
        <f>E154-AB154</f>
        <v>-232</v>
      </c>
      <c r="AE154" s="528"/>
      <c r="AF154" s="528">
        <f t="shared" si="20"/>
        <v>0</v>
      </c>
      <c r="AG154" s="551">
        <f t="shared" si="21"/>
        <v>0</v>
      </c>
      <c r="AH154" s="575">
        <f t="shared" si="22"/>
        <v>232</v>
      </c>
      <c r="AI154" s="552"/>
      <c r="AJ154" s="553"/>
      <c r="AK154" s="553"/>
      <c r="AL154" s="553"/>
      <c r="AM154" s="553"/>
      <c r="AN154" s="553"/>
      <c r="AO154" s="553"/>
      <c r="AP154" s="553"/>
      <c r="AQ154" s="553"/>
      <c r="AR154" s="553"/>
      <c r="AS154" s="553"/>
      <c r="AT154" s="553"/>
      <c r="AU154" s="553"/>
      <c r="AV154" s="553"/>
      <c r="AW154" s="553"/>
      <c r="AX154" s="553"/>
      <c r="AY154" s="553"/>
      <c r="AZ154" s="553"/>
      <c r="BA154" s="553"/>
      <c r="BB154" s="553"/>
      <c r="BC154" s="553"/>
      <c r="BD154" s="553"/>
      <c r="BE154" s="553"/>
      <c r="BF154" s="553"/>
      <c r="BG154" s="553"/>
      <c r="BH154" s="553"/>
      <c r="BI154" s="553"/>
      <c r="BJ154" s="513"/>
    </row>
    <row r="155" spans="1:62" s="760" customFormat="1" ht="15">
      <c r="A155" s="405"/>
      <c r="B155" s="584"/>
      <c r="C155" s="585"/>
      <c r="D155" s="525"/>
      <c r="E155" s="526"/>
      <c r="F155" s="758" t="s">
        <v>1191</v>
      </c>
      <c r="G155" s="409"/>
      <c r="H155" s="527"/>
      <c r="I155" s="527"/>
      <c r="J155" s="527"/>
      <c r="K155" s="527"/>
      <c r="L155" s="527"/>
      <c r="M155" s="527"/>
      <c r="N155" s="527"/>
      <c r="O155" s="527"/>
      <c r="P155" s="527"/>
      <c r="Q155" s="527"/>
      <c r="R155" s="527"/>
      <c r="S155" s="527"/>
      <c r="T155" s="527"/>
      <c r="U155" s="527"/>
      <c r="V155" s="527"/>
      <c r="W155" s="527"/>
      <c r="X155" s="527"/>
      <c r="Y155" s="527"/>
      <c r="Z155" s="527"/>
      <c r="AA155" s="720"/>
      <c r="AB155" s="562"/>
      <c r="AC155" s="574"/>
      <c r="AD155" s="413"/>
      <c r="AE155" s="528"/>
      <c r="AF155" s="528"/>
      <c r="AG155" s="551"/>
      <c r="AH155" s="575"/>
      <c r="AI155" s="552"/>
      <c r="AJ155" s="553"/>
      <c r="AK155" s="553"/>
      <c r="AL155" s="553"/>
      <c r="AM155" s="553"/>
      <c r="AN155" s="553"/>
      <c r="AO155" s="553"/>
      <c r="AP155" s="553"/>
      <c r="AQ155" s="553"/>
      <c r="AR155" s="553"/>
      <c r="AS155" s="553"/>
      <c r="AT155" s="553"/>
      <c r="AU155" s="553"/>
      <c r="AV155" s="553"/>
      <c r="AW155" s="553"/>
      <c r="AX155" s="553"/>
      <c r="AY155" s="553"/>
      <c r="AZ155" s="553"/>
      <c r="BA155" s="553"/>
      <c r="BB155" s="553"/>
      <c r="BC155" s="553"/>
      <c r="BD155" s="553"/>
      <c r="BE155" s="553"/>
      <c r="BF155" s="553"/>
      <c r="BG155" s="553"/>
      <c r="BH155" s="553"/>
      <c r="BI155" s="553"/>
      <c r="BJ155" s="513"/>
    </row>
    <row r="156" spans="1:62" ht="15">
      <c r="A156" s="595">
        <f>A154+1</f>
        <v>148</v>
      </c>
      <c r="B156" s="596"/>
      <c r="C156" s="544" t="s">
        <v>422</v>
      </c>
      <c r="D156" s="545"/>
      <c r="E156" s="545"/>
      <c r="F156" s="546" t="s">
        <v>422</v>
      </c>
      <c r="G156" s="543"/>
      <c r="H156" s="547"/>
      <c r="I156" s="547"/>
      <c r="J156" s="547"/>
      <c r="K156" s="547"/>
      <c r="L156" s="547"/>
      <c r="M156" s="547"/>
      <c r="N156" s="547"/>
      <c r="O156" s="547"/>
      <c r="P156" s="547"/>
      <c r="Q156" s="547"/>
      <c r="R156" s="547"/>
      <c r="S156" s="547"/>
      <c r="T156" s="547"/>
      <c r="U156" s="547"/>
      <c r="V156" s="547"/>
      <c r="W156" s="547"/>
      <c r="X156" s="547"/>
      <c r="Y156" s="547"/>
      <c r="Z156" s="547"/>
      <c r="AA156" s="724"/>
      <c r="AB156" s="589"/>
      <c r="AC156" s="597"/>
      <c r="AD156" s="547"/>
      <c r="AE156" s="547"/>
      <c r="AF156" s="547"/>
      <c r="AG156" s="591"/>
      <c r="AH156" s="592"/>
      <c r="AI156" s="593"/>
      <c r="AJ156" s="594"/>
      <c r="AK156" s="594"/>
      <c r="AL156" s="594"/>
      <c r="AM156" s="594"/>
      <c r="AN156" s="594"/>
      <c r="AO156" s="594"/>
      <c r="AP156" s="594"/>
      <c r="AQ156" s="594"/>
      <c r="AR156" s="594"/>
      <c r="AS156" s="594"/>
      <c r="AT156" s="594"/>
      <c r="AU156" s="594"/>
      <c r="AV156" s="594"/>
      <c r="AW156" s="594"/>
      <c r="AX156" s="594"/>
      <c r="AY156" s="594"/>
      <c r="AZ156" s="594"/>
      <c r="BA156" s="594"/>
      <c r="BB156" s="594"/>
      <c r="BC156" s="594"/>
      <c r="BD156" s="594"/>
      <c r="BE156" s="594"/>
      <c r="BF156" s="594"/>
      <c r="BG156" s="594"/>
      <c r="BH156" s="594"/>
      <c r="BI156" s="594"/>
      <c r="BJ156" s="513"/>
    </row>
    <row r="157" spans="1:62" s="65" customFormat="1" collapsed="1">
      <c r="A157" s="405">
        <f t="shared" si="25"/>
        <v>149</v>
      </c>
      <c r="B157" s="584" t="s">
        <v>100</v>
      </c>
      <c r="C157" s="585" t="s">
        <v>101</v>
      </c>
      <c r="D157" s="525" t="s">
        <v>289</v>
      </c>
      <c r="E157" s="526">
        <v>347.83</v>
      </c>
      <c r="F157" s="408" t="s">
        <v>101</v>
      </c>
      <c r="G157" s="409" t="s">
        <v>289</v>
      </c>
      <c r="H157" s="527">
        <f>11.49+0.52+0.681+2.08</f>
        <v>14.770999999999999</v>
      </c>
      <c r="I157" s="527">
        <v>2.71</v>
      </c>
      <c r="J157" s="527">
        <f t="shared" si="24"/>
        <v>40.029409999999999</v>
      </c>
      <c r="K157" s="537" t="s">
        <v>773</v>
      </c>
      <c r="L157" s="535" t="s">
        <v>289</v>
      </c>
      <c r="M157" s="535">
        <v>11.719800000000001</v>
      </c>
      <c r="N157" s="527"/>
      <c r="O157" s="527"/>
      <c r="P157" s="527"/>
      <c r="Q157" s="527"/>
      <c r="R157" s="527"/>
      <c r="S157" s="527"/>
      <c r="T157" s="527"/>
      <c r="U157" s="527">
        <v>3.24</v>
      </c>
      <c r="V157" s="527"/>
      <c r="W157" s="527">
        <v>6.75</v>
      </c>
      <c r="X157" s="527"/>
      <c r="Y157" s="527"/>
      <c r="Z157" s="527"/>
      <c r="AA157" s="720">
        <f t="shared" si="18"/>
        <v>27.072900000000001</v>
      </c>
      <c r="AB157" s="562">
        <f t="shared" si="19"/>
        <v>9.99</v>
      </c>
      <c r="AC157" s="576">
        <f t="shared" ref="AC157:AC193" si="27">H157-AB157</f>
        <v>4.7809999999999988</v>
      </c>
      <c r="AD157" s="413">
        <f>E157-AB157</f>
        <v>337.84</v>
      </c>
      <c r="AE157" s="528"/>
      <c r="AF157" s="528">
        <f t="shared" si="20"/>
        <v>0</v>
      </c>
      <c r="AG157" s="551">
        <f t="shared" si="21"/>
        <v>0</v>
      </c>
      <c r="AH157" s="575">
        <f t="shared" si="22"/>
        <v>9.99</v>
      </c>
      <c r="AI157" s="552"/>
      <c r="AJ157" s="553"/>
      <c r="AK157" s="553"/>
      <c r="AL157" s="553"/>
      <c r="AM157" s="553"/>
      <c r="AN157" s="553"/>
      <c r="AO157" s="553"/>
      <c r="AP157" s="553"/>
      <c r="AQ157" s="553"/>
      <c r="AR157" s="553"/>
      <c r="AS157" s="553"/>
      <c r="AT157" s="553"/>
      <c r="AU157" s="553"/>
      <c r="AV157" s="553"/>
      <c r="AW157" s="553"/>
      <c r="AX157" s="553"/>
      <c r="AY157" s="553"/>
      <c r="AZ157" s="553"/>
      <c r="BA157" s="553"/>
      <c r="BB157" s="553"/>
      <c r="BC157" s="553"/>
      <c r="BD157" s="553"/>
      <c r="BE157" s="553"/>
      <c r="BF157" s="553"/>
      <c r="BG157" s="553"/>
      <c r="BH157" s="553"/>
      <c r="BI157" s="553"/>
    </row>
    <row r="158" spans="1:62" ht="15" hidden="1" outlineLevel="1">
      <c r="A158" s="405">
        <f t="shared" si="25"/>
        <v>150</v>
      </c>
      <c r="B158" s="584"/>
      <c r="C158" s="585"/>
      <c r="D158" s="525"/>
      <c r="E158" s="526"/>
      <c r="F158" s="408"/>
      <c r="G158" s="409"/>
      <c r="H158" s="527"/>
      <c r="I158" s="527"/>
      <c r="J158" s="527">
        <f t="shared" si="24"/>
        <v>0</v>
      </c>
      <c r="K158" s="537" t="s">
        <v>774</v>
      </c>
      <c r="L158" s="535" t="s">
        <v>289</v>
      </c>
      <c r="M158" s="535">
        <v>3.3466200000000002</v>
      </c>
      <c r="N158" s="527"/>
      <c r="O158" s="527"/>
      <c r="P158" s="527"/>
      <c r="Q158" s="527"/>
      <c r="R158" s="527"/>
      <c r="S158" s="527"/>
      <c r="T158" s="527"/>
      <c r="U158" s="527"/>
      <c r="V158" s="527"/>
      <c r="W158" s="527"/>
      <c r="X158" s="527"/>
      <c r="Y158" s="527"/>
      <c r="Z158" s="527"/>
      <c r="AA158" s="720">
        <f t="shared" si="18"/>
        <v>0</v>
      </c>
      <c r="AB158" s="562">
        <f t="shared" si="19"/>
        <v>0</v>
      </c>
      <c r="AC158" s="576">
        <f t="shared" si="27"/>
        <v>0</v>
      </c>
      <c r="AD158" s="413">
        <f>E158-AB158</f>
        <v>0</v>
      </c>
      <c r="AE158" s="528"/>
      <c r="AF158" s="528">
        <f t="shared" si="20"/>
        <v>0</v>
      </c>
      <c r="AG158" s="540">
        <f t="shared" si="21"/>
        <v>0</v>
      </c>
      <c r="AH158" s="575">
        <f t="shared" si="22"/>
        <v>0</v>
      </c>
      <c r="AI158" s="552"/>
      <c r="AJ158" s="553"/>
      <c r="AK158" s="553"/>
      <c r="AL158" s="553"/>
      <c r="AM158" s="553"/>
      <c r="AN158" s="553"/>
      <c r="AO158" s="553"/>
      <c r="AP158" s="553"/>
      <c r="AQ158" s="553"/>
      <c r="AR158" s="553"/>
      <c r="AS158" s="553"/>
      <c r="AT158" s="553"/>
      <c r="AU158" s="553"/>
      <c r="AV158" s="553"/>
      <c r="AW158" s="553"/>
      <c r="AX158" s="553"/>
      <c r="AY158" s="553"/>
      <c r="AZ158" s="553"/>
      <c r="BA158" s="553"/>
      <c r="BB158" s="553"/>
      <c r="BC158" s="553"/>
      <c r="BD158" s="553"/>
      <c r="BE158" s="553"/>
      <c r="BF158" s="553"/>
      <c r="BG158" s="553"/>
      <c r="BH158" s="553"/>
      <c r="BI158" s="553"/>
      <c r="BJ158" s="513"/>
    </row>
    <row r="159" spans="1:62" ht="15" collapsed="1">
      <c r="A159" s="405">
        <f t="shared" si="25"/>
        <v>151</v>
      </c>
      <c r="B159" s="584"/>
      <c r="C159" s="585"/>
      <c r="D159" s="525"/>
      <c r="E159" s="525"/>
      <c r="F159" s="416" t="s">
        <v>416</v>
      </c>
      <c r="G159" s="417" t="s">
        <v>294</v>
      </c>
      <c r="H159" s="535">
        <f>M159+M160+M161</f>
        <v>105</v>
      </c>
      <c r="I159" s="418">
        <v>0.20399999999999999</v>
      </c>
      <c r="J159" s="535">
        <f t="shared" si="24"/>
        <v>21.419999999999998</v>
      </c>
      <c r="K159" s="537" t="s">
        <v>775</v>
      </c>
      <c r="L159" s="535" t="s">
        <v>482</v>
      </c>
      <c r="M159" s="535">
        <v>98</v>
      </c>
      <c r="N159" s="535"/>
      <c r="O159" s="535"/>
      <c r="P159" s="535"/>
      <c r="Q159" s="535"/>
      <c r="R159" s="535"/>
      <c r="S159" s="535"/>
      <c r="T159" s="535"/>
      <c r="U159" s="535">
        <v>36</v>
      </c>
      <c r="V159" s="535"/>
      <c r="W159" s="535">
        <v>27</v>
      </c>
      <c r="X159" s="535"/>
      <c r="Y159" s="535"/>
      <c r="Z159" s="535"/>
      <c r="AA159" s="722">
        <f t="shared" si="18"/>
        <v>12.851999999999999</v>
      </c>
      <c r="AB159" s="562">
        <f t="shared" si="19"/>
        <v>63</v>
      </c>
      <c r="AC159" s="576">
        <f t="shared" si="27"/>
        <v>42</v>
      </c>
      <c r="AD159" s="413">
        <f>E159-AB159</f>
        <v>-63</v>
      </c>
      <c r="AE159" s="536"/>
      <c r="AF159" s="536">
        <f t="shared" si="20"/>
        <v>0</v>
      </c>
      <c r="AG159" s="551">
        <f t="shared" si="21"/>
        <v>0</v>
      </c>
      <c r="AH159" s="575">
        <f t="shared" si="22"/>
        <v>63</v>
      </c>
      <c r="AI159" s="552"/>
      <c r="AJ159" s="553"/>
      <c r="AK159" s="553"/>
      <c r="AL159" s="553"/>
      <c r="AM159" s="553"/>
      <c r="AN159" s="553"/>
      <c r="AO159" s="553"/>
      <c r="AP159" s="553"/>
      <c r="AQ159" s="553"/>
      <c r="AR159" s="553"/>
      <c r="AS159" s="553"/>
      <c r="AT159" s="553"/>
      <c r="AU159" s="553"/>
      <c r="AV159" s="553"/>
      <c r="AW159" s="553"/>
      <c r="AX159" s="553"/>
      <c r="AY159" s="553"/>
      <c r="AZ159" s="553"/>
      <c r="BA159" s="553"/>
      <c r="BB159" s="553"/>
      <c r="BC159" s="553"/>
      <c r="BD159" s="553"/>
      <c r="BE159" s="553"/>
      <c r="BF159" s="553"/>
      <c r="BG159" s="553"/>
      <c r="BH159" s="553"/>
      <c r="BI159" s="553"/>
      <c r="BJ159" s="513"/>
    </row>
    <row r="160" spans="1:62" ht="15" hidden="1" outlineLevel="1">
      <c r="A160" s="405">
        <f t="shared" si="25"/>
        <v>152</v>
      </c>
      <c r="B160" s="584"/>
      <c r="C160" s="585"/>
      <c r="D160" s="525"/>
      <c r="E160" s="525"/>
      <c r="F160" s="416"/>
      <c r="G160" s="417"/>
      <c r="H160" s="535"/>
      <c r="I160" s="535"/>
      <c r="J160" s="535">
        <f t="shared" si="24"/>
        <v>0</v>
      </c>
      <c r="K160" s="537" t="s">
        <v>776</v>
      </c>
      <c r="L160" s="535" t="s">
        <v>482</v>
      </c>
      <c r="M160" s="535">
        <v>5</v>
      </c>
      <c r="N160" s="535"/>
      <c r="O160" s="535"/>
      <c r="P160" s="535"/>
      <c r="Q160" s="535"/>
      <c r="R160" s="535"/>
      <c r="S160" s="535"/>
      <c r="T160" s="535"/>
      <c r="U160" s="535"/>
      <c r="V160" s="535"/>
      <c r="W160" s="535"/>
      <c r="X160" s="535"/>
      <c r="Y160" s="535"/>
      <c r="Z160" s="535"/>
      <c r="AA160" s="722">
        <f t="shared" si="18"/>
        <v>0</v>
      </c>
      <c r="AB160" s="562">
        <f t="shared" si="19"/>
        <v>0</v>
      </c>
      <c r="AC160" s="576">
        <f t="shared" si="27"/>
        <v>0</v>
      </c>
      <c r="AD160" s="413">
        <f>E160-AB160</f>
        <v>0</v>
      </c>
      <c r="AE160" s="536"/>
      <c r="AF160" s="536">
        <f t="shared" si="20"/>
        <v>0</v>
      </c>
      <c r="AG160" s="551">
        <f t="shared" si="21"/>
        <v>0</v>
      </c>
      <c r="AH160" s="575">
        <f t="shared" si="22"/>
        <v>0</v>
      </c>
      <c r="AI160" s="552"/>
      <c r="AJ160" s="553"/>
      <c r="AK160" s="553"/>
      <c r="AL160" s="553"/>
      <c r="AM160" s="553"/>
      <c r="AN160" s="553"/>
      <c r="AO160" s="553"/>
      <c r="AP160" s="553"/>
      <c r="AQ160" s="553"/>
      <c r="AR160" s="553"/>
      <c r="AS160" s="553"/>
      <c r="AT160" s="553"/>
      <c r="AU160" s="553"/>
      <c r="AV160" s="553"/>
      <c r="AW160" s="553"/>
      <c r="AX160" s="553"/>
      <c r="AY160" s="553"/>
      <c r="AZ160" s="553"/>
      <c r="BA160" s="553"/>
      <c r="BB160" s="553"/>
      <c r="BC160" s="553"/>
      <c r="BD160" s="553"/>
      <c r="BE160" s="553"/>
      <c r="BF160" s="553"/>
      <c r="BG160" s="553"/>
      <c r="BH160" s="553"/>
      <c r="BI160" s="553"/>
      <c r="BJ160" s="513"/>
    </row>
    <row r="161" spans="1:62" ht="15" hidden="1" outlineLevel="1">
      <c r="A161" s="405">
        <f t="shared" si="25"/>
        <v>153</v>
      </c>
      <c r="B161" s="584"/>
      <c r="C161" s="585"/>
      <c r="D161" s="525"/>
      <c r="E161" s="525"/>
      <c r="F161" s="416"/>
      <c r="G161" s="417"/>
      <c r="H161" s="535"/>
      <c r="I161" s="535"/>
      <c r="J161" s="535">
        <f t="shared" si="24"/>
        <v>0</v>
      </c>
      <c r="K161" s="537" t="s">
        <v>777</v>
      </c>
      <c r="L161" s="535" t="s">
        <v>482</v>
      </c>
      <c r="M161" s="535">
        <v>2</v>
      </c>
      <c r="N161" s="535"/>
      <c r="O161" s="535"/>
      <c r="P161" s="535"/>
      <c r="Q161" s="535"/>
      <c r="R161" s="535"/>
      <c r="S161" s="535"/>
      <c r="T161" s="535"/>
      <c r="U161" s="535"/>
      <c r="V161" s="535"/>
      <c r="W161" s="535">
        <v>2</v>
      </c>
      <c r="X161" s="535"/>
      <c r="Y161" s="535"/>
      <c r="Z161" s="535"/>
      <c r="AA161" s="722">
        <f t="shared" si="18"/>
        <v>0</v>
      </c>
      <c r="AB161" s="562">
        <f t="shared" si="19"/>
        <v>2</v>
      </c>
      <c r="AC161" s="576">
        <f t="shared" si="27"/>
        <v>-2</v>
      </c>
      <c r="AD161" s="413">
        <f>E161-AB161</f>
        <v>-2</v>
      </c>
      <c r="AE161" s="536"/>
      <c r="AF161" s="536">
        <f t="shared" si="20"/>
        <v>0</v>
      </c>
      <c r="AG161" s="551">
        <f t="shared" si="21"/>
        <v>0</v>
      </c>
      <c r="AH161" s="575">
        <f t="shared" si="22"/>
        <v>2</v>
      </c>
      <c r="AI161" s="552"/>
      <c r="AJ161" s="553"/>
      <c r="AK161" s="553"/>
      <c r="AL161" s="553"/>
      <c r="AM161" s="553"/>
      <c r="AN161" s="553"/>
      <c r="AO161" s="553"/>
      <c r="AP161" s="553"/>
      <c r="AQ161" s="553"/>
      <c r="AR161" s="553"/>
      <c r="AS161" s="553"/>
      <c r="AT161" s="553"/>
      <c r="AU161" s="553"/>
      <c r="AV161" s="553"/>
      <c r="AW161" s="553"/>
      <c r="AX161" s="553"/>
      <c r="AY161" s="553"/>
      <c r="AZ161" s="553"/>
      <c r="BA161" s="553"/>
      <c r="BB161" s="553"/>
      <c r="BC161" s="553"/>
      <c r="BD161" s="553"/>
      <c r="BE161" s="553"/>
      <c r="BF161" s="553"/>
      <c r="BG161" s="553"/>
      <c r="BH161" s="553"/>
      <c r="BI161" s="553"/>
      <c r="BJ161" s="513"/>
    </row>
    <row r="162" spans="1:62" ht="15" collapsed="1">
      <c r="A162" s="405">
        <f t="shared" si="25"/>
        <v>154</v>
      </c>
      <c r="B162" s="584"/>
      <c r="C162" s="585"/>
      <c r="D162" s="525"/>
      <c r="E162" s="525"/>
      <c r="F162" s="416" t="s">
        <v>778</v>
      </c>
      <c r="G162" s="417" t="s">
        <v>294</v>
      </c>
      <c r="H162" s="535">
        <f>M162+M163</f>
        <v>17</v>
      </c>
      <c r="I162" s="418">
        <v>1.7949999999999999</v>
      </c>
      <c r="J162" s="535">
        <f t="shared" si="24"/>
        <v>30.515000000000001</v>
      </c>
      <c r="K162" s="537" t="s">
        <v>779</v>
      </c>
      <c r="L162" s="535" t="s">
        <v>482</v>
      </c>
      <c r="M162" s="535">
        <v>2</v>
      </c>
      <c r="N162" s="535"/>
      <c r="O162" s="535"/>
      <c r="P162" s="535"/>
      <c r="Q162" s="535"/>
      <c r="R162" s="535"/>
      <c r="S162" s="535"/>
      <c r="T162" s="535"/>
      <c r="U162" s="535"/>
      <c r="V162" s="535"/>
      <c r="W162" s="535">
        <v>2</v>
      </c>
      <c r="X162" s="535"/>
      <c r="Y162" s="535"/>
      <c r="Z162" s="535"/>
      <c r="AA162" s="722">
        <f t="shared" si="18"/>
        <v>3.59</v>
      </c>
      <c r="AB162" s="562">
        <f t="shared" si="19"/>
        <v>2</v>
      </c>
      <c r="AC162" s="576">
        <f t="shared" si="27"/>
        <v>15</v>
      </c>
      <c r="AD162" s="413">
        <f>E162-AB162</f>
        <v>-2</v>
      </c>
      <c r="AE162" s="536"/>
      <c r="AF162" s="536">
        <f t="shared" si="20"/>
        <v>0</v>
      </c>
      <c r="AG162" s="551">
        <f t="shared" si="21"/>
        <v>0</v>
      </c>
      <c r="AH162" s="575">
        <f t="shared" si="22"/>
        <v>2</v>
      </c>
      <c r="AI162" s="552"/>
      <c r="AJ162" s="553"/>
      <c r="AK162" s="553"/>
      <c r="AL162" s="553"/>
      <c r="AM162" s="553"/>
      <c r="AN162" s="553"/>
      <c r="AO162" s="553"/>
      <c r="AP162" s="553"/>
      <c r="AQ162" s="553"/>
      <c r="AR162" s="553"/>
      <c r="AS162" s="553"/>
      <c r="AT162" s="553"/>
      <c r="AU162" s="553"/>
      <c r="AV162" s="553"/>
      <c r="AW162" s="553"/>
      <c r="AX162" s="553"/>
      <c r="AY162" s="553"/>
      <c r="AZ162" s="553"/>
      <c r="BA162" s="553"/>
      <c r="BB162" s="553"/>
      <c r="BC162" s="553"/>
      <c r="BD162" s="553"/>
      <c r="BE162" s="553"/>
      <c r="BF162" s="553"/>
      <c r="BG162" s="553"/>
      <c r="BH162" s="553"/>
      <c r="BI162" s="553"/>
      <c r="BJ162" s="513"/>
    </row>
    <row r="163" spans="1:62" ht="30" hidden="1" outlineLevel="1">
      <c r="A163" s="405">
        <f t="shared" si="25"/>
        <v>155</v>
      </c>
      <c r="B163" s="584"/>
      <c r="C163" s="585"/>
      <c r="D163" s="525"/>
      <c r="E163" s="525"/>
      <c r="F163" s="416"/>
      <c r="G163" s="417"/>
      <c r="H163" s="535"/>
      <c r="I163" s="535"/>
      <c r="J163" s="535">
        <f t="shared" si="24"/>
        <v>0</v>
      </c>
      <c r="K163" s="537" t="s">
        <v>780</v>
      </c>
      <c r="L163" s="535" t="s">
        <v>482</v>
      </c>
      <c r="M163" s="535">
        <v>15</v>
      </c>
      <c r="N163" s="535"/>
      <c r="O163" s="535"/>
      <c r="P163" s="535"/>
      <c r="Q163" s="535"/>
      <c r="R163" s="535"/>
      <c r="S163" s="535"/>
      <c r="T163" s="535"/>
      <c r="U163" s="535"/>
      <c r="V163" s="535"/>
      <c r="W163" s="535"/>
      <c r="X163" s="535"/>
      <c r="Y163" s="535"/>
      <c r="Z163" s="535"/>
      <c r="AA163" s="722">
        <f t="shared" si="18"/>
        <v>0</v>
      </c>
      <c r="AB163" s="562">
        <f t="shared" si="19"/>
        <v>0</v>
      </c>
      <c r="AC163" s="576">
        <f t="shared" si="27"/>
        <v>0</v>
      </c>
      <c r="AD163" s="413">
        <f>E163-AB163</f>
        <v>0</v>
      </c>
      <c r="AE163" s="536"/>
      <c r="AF163" s="536">
        <f t="shared" si="20"/>
        <v>0</v>
      </c>
      <c r="AG163" s="551">
        <f t="shared" si="21"/>
        <v>0</v>
      </c>
      <c r="AH163" s="575">
        <f t="shared" si="22"/>
        <v>0</v>
      </c>
      <c r="AI163" s="552"/>
      <c r="AJ163" s="553"/>
      <c r="AK163" s="553"/>
      <c r="AL163" s="553"/>
      <c r="AM163" s="553"/>
      <c r="AN163" s="553"/>
      <c r="AO163" s="553"/>
      <c r="AP163" s="553"/>
      <c r="AQ163" s="553"/>
      <c r="AR163" s="553"/>
      <c r="AS163" s="553"/>
      <c r="AT163" s="553"/>
      <c r="AU163" s="553"/>
      <c r="AV163" s="553"/>
      <c r="AW163" s="553"/>
      <c r="AX163" s="553"/>
      <c r="AY163" s="553"/>
      <c r="AZ163" s="553"/>
      <c r="BA163" s="553"/>
      <c r="BB163" s="553"/>
      <c r="BC163" s="553"/>
      <c r="BD163" s="553"/>
      <c r="BE163" s="553"/>
      <c r="BF163" s="553"/>
      <c r="BG163" s="553"/>
      <c r="BH163" s="553"/>
      <c r="BI163" s="553"/>
      <c r="BJ163" s="513"/>
    </row>
    <row r="164" spans="1:62" ht="15" collapsed="1">
      <c r="A164" s="405">
        <f t="shared" si="25"/>
        <v>156</v>
      </c>
      <c r="B164" s="584"/>
      <c r="C164" s="585"/>
      <c r="D164" s="525"/>
      <c r="E164" s="525"/>
      <c r="F164" s="416" t="s">
        <v>781</v>
      </c>
      <c r="G164" s="417" t="s">
        <v>294</v>
      </c>
      <c r="H164" s="535">
        <f>M164+M165</f>
        <v>88</v>
      </c>
      <c r="I164" s="535">
        <v>2.4670000000000001</v>
      </c>
      <c r="J164" s="535">
        <f t="shared" si="24"/>
        <v>217.096</v>
      </c>
      <c r="K164" s="537" t="s">
        <v>782</v>
      </c>
      <c r="L164" s="535" t="s">
        <v>482</v>
      </c>
      <c r="M164" s="535">
        <v>83</v>
      </c>
      <c r="N164" s="535"/>
      <c r="O164" s="535"/>
      <c r="P164" s="535"/>
      <c r="Q164" s="535"/>
      <c r="R164" s="535"/>
      <c r="S164" s="535"/>
      <c r="T164" s="535"/>
      <c r="U164" s="535"/>
      <c r="V164" s="535"/>
      <c r="W164" s="535"/>
      <c r="X164" s="535"/>
      <c r="Y164" s="535"/>
      <c r="Z164" s="535"/>
      <c r="AA164" s="722">
        <f t="shared" si="18"/>
        <v>0</v>
      </c>
      <c r="AB164" s="562">
        <f t="shared" si="19"/>
        <v>0</v>
      </c>
      <c r="AC164" s="576">
        <f t="shared" si="27"/>
        <v>88</v>
      </c>
      <c r="AD164" s="413">
        <f>E164-AB164</f>
        <v>0</v>
      </c>
      <c r="AE164" s="536"/>
      <c r="AF164" s="536">
        <f t="shared" si="20"/>
        <v>0</v>
      </c>
      <c r="AG164" s="551">
        <f t="shared" si="21"/>
        <v>0</v>
      </c>
      <c r="AH164" s="575">
        <f t="shared" si="22"/>
        <v>0</v>
      </c>
      <c r="AI164" s="552"/>
      <c r="AJ164" s="553"/>
      <c r="AK164" s="553"/>
      <c r="AL164" s="553"/>
      <c r="AM164" s="553"/>
      <c r="AN164" s="553"/>
      <c r="AO164" s="553"/>
      <c r="AP164" s="553"/>
      <c r="AQ164" s="553"/>
      <c r="AR164" s="553"/>
      <c r="AS164" s="553"/>
      <c r="AT164" s="553"/>
      <c r="AU164" s="553"/>
      <c r="AV164" s="553"/>
      <c r="AW164" s="553"/>
      <c r="AX164" s="553"/>
      <c r="AY164" s="553"/>
      <c r="AZ164" s="553"/>
      <c r="BA164" s="553"/>
      <c r="BB164" s="553"/>
      <c r="BC164" s="553"/>
      <c r="BD164" s="553"/>
      <c r="BE164" s="553"/>
      <c r="BF164" s="553"/>
      <c r="BG164" s="553"/>
      <c r="BH164" s="553"/>
      <c r="BI164" s="553"/>
      <c r="BJ164" s="513"/>
    </row>
    <row r="165" spans="1:62" ht="15" hidden="1" outlineLevel="1">
      <c r="A165" s="405">
        <f t="shared" si="25"/>
        <v>157</v>
      </c>
      <c r="B165" s="584"/>
      <c r="C165" s="585"/>
      <c r="D165" s="525"/>
      <c r="E165" s="525"/>
      <c r="F165" s="416"/>
      <c r="G165" s="417"/>
      <c r="H165" s="535"/>
      <c r="I165" s="535"/>
      <c r="J165" s="535">
        <f t="shared" si="24"/>
        <v>0</v>
      </c>
      <c r="K165" s="537" t="s">
        <v>783</v>
      </c>
      <c r="L165" s="535" t="s">
        <v>482</v>
      </c>
      <c r="M165" s="535">
        <v>5</v>
      </c>
      <c r="N165" s="535"/>
      <c r="O165" s="535"/>
      <c r="P165" s="535"/>
      <c r="Q165" s="535"/>
      <c r="R165" s="535"/>
      <c r="S165" s="535"/>
      <c r="T165" s="535"/>
      <c r="U165" s="535"/>
      <c r="V165" s="535"/>
      <c r="W165" s="535"/>
      <c r="X165" s="535"/>
      <c r="Y165" s="535"/>
      <c r="Z165" s="535"/>
      <c r="AA165" s="722">
        <f t="shared" si="18"/>
        <v>0</v>
      </c>
      <c r="AB165" s="562">
        <f t="shared" si="19"/>
        <v>0</v>
      </c>
      <c r="AC165" s="576">
        <f t="shared" si="27"/>
        <v>0</v>
      </c>
      <c r="AD165" s="413">
        <f>E165-AB165</f>
        <v>0</v>
      </c>
      <c r="AE165" s="536"/>
      <c r="AF165" s="536">
        <f t="shared" si="20"/>
        <v>0</v>
      </c>
      <c r="AG165" s="551">
        <f t="shared" si="21"/>
        <v>0</v>
      </c>
      <c r="AH165" s="575">
        <f t="shared" si="22"/>
        <v>0</v>
      </c>
      <c r="AI165" s="552"/>
      <c r="AJ165" s="553"/>
      <c r="AK165" s="553"/>
      <c r="AL165" s="553"/>
      <c r="AM165" s="553"/>
      <c r="AN165" s="553"/>
      <c r="AO165" s="553"/>
      <c r="AP165" s="553"/>
      <c r="AQ165" s="553"/>
      <c r="AR165" s="553"/>
      <c r="AS165" s="553"/>
      <c r="AT165" s="553"/>
      <c r="AU165" s="553"/>
      <c r="AV165" s="553"/>
      <c r="AW165" s="553"/>
      <c r="AX165" s="553"/>
      <c r="AY165" s="553"/>
      <c r="AZ165" s="553"/>
      <c r="BA165" s="553"/>
      <c r="BB165" s="553"/>
      <c r="BC165" s="553"/>
      <c r="BD165" s="553"/>
      <c r="BE165" s="553"/>
      <c r="BF165" s="553"/>
      <c r="BG165" s="553"/>
      <c r="BH165" s="553"/>
      <c r="BI165" s="553"/>
      <c r="BJ165" s="513"/>
    </row>
    <row r="166" spans="1:62" ht="15" collapsed="1">
      <c r="A166" s="405">
        <f t="shared" si="25"/>
        <v>158</v>
      </c>
      <c r="B166" s="584"/>
      <c r="C166" s="585"/>
      <c r="D166" s="525"/>
      <c r="E166" s="525"/>
      <c r="F166" s="416" t="s">
        <v>787</v>
      </c>
      <c r="G166" s="417" t="s">
        <v>294</v>
      </c>
      <c r="H166" s="535">
        <f>M166+M168</f>
        <v>36</v>
      </c>
      <c r="I166" s="535">
        <v>2.37</v>
      </c>
      <c r="J166" s="535">
        <f t="shared" si="24"/>
        <v>85.320000000000007</v>
      </c>
      <c r="K166" s="537" t="s">
        <v>784</v>
      </c>
      <c r="L166" s="535" t="s">
        <v>482</v>
      </c>
      <c r="M166" s="535">
        <v>2</v>
      </c>
      <c r="N166" s="535"/>
      <c r="O166" s="535"/>
      <c r="P166" s="535"/>
      <c r="Q166" s="535"/>
      <c r="R166" s="535"/>
      <c r="S166" s="535"/>
      <c r="T166" s="535"/>
      <c r="U166" s="535"/>
      <c r="V166" s="535"/>
      <c r="W166" s="535">
        <v>2</v>
      </c>
      <c r="X166" s="535"/>
      <c r="Y166" s="535"/>
      <c r="Z166" s="535"/>
      <c r="AA166" s="722">
        <f t="shared" si="18"/>
        <v>4.74</v>
      </c>
      <c r="AB166" s="562">
        <f t="shared" si="19"/>
        <v>2</v>
      </c>
      <c r="AC166" s="576">
        <f t="shared" si="27"/>
        <v>34</v>
      </c>
      <c r="AD166" s="413">
        <f>E166-AB166</f>
        <v>-2</v>
      </c>
      <c r="AE166" s="536"/>
      <c r="AF166" s="536">
        <f t="shared" si="20"/>
        <v>0</v>
      </c>
      <c r="AG166" s="540">
        <f t="shared" si="21"/>
        <v>0</v>
      </c>
      <c r="AH166" s="575">
        <f t="shared" si="22"/>
        <v>2</v>
      </c>
      <c r="AI166" s="552"/>
      <c r="AJ166" s="553"/>
      <c r="AK166" s="553"/>
      <c r="AL166" s="553"/>
      <c r="AM166" s="553"/>
      <c r="AN166" s="553"/>
      <c r="AO166" s="553"/>
      <c r="AP166" s="553"/>
      <c r="AQ166" s="553"/>
      <c r="AR166" s="553"/>
      <c r="AS166" s="553"/>
      <c r="AT166" s="553"/>
      <c r="AU166" s="553"/>
      <c r="AV166" s="553"/>
      <c r="AW166" s="553"/>
      <c r="AX166" s="553"/>
      <c r="AY166" s="553"/>
      <c r="AZ166" s="553"/>
      <c r="BA166" s="553"/>
      <c r="BB166" s="553"/>
      <c r="BC166" s="553"/>
      <c r="BD166" s="553"/>
      <c r="BE166" s="553"/>
      <c r="BF166" s="553"/>
      <c r="BG166" s="553"/>
      <c r="BH166" s="553"/>
      <c r="BI166" s="553"/>
      <c r="BJ166" s="513"/>
    </row>
    <row r="167" spans="1:62" ht="15" hidden="1" outlineLevel="1">
      <c r="A167" s="405">
        <f t="shared" si="25"/>
        <v>159</v>
      </c>
      <c r="B167" s="584"/>
      <c r="C167" s="585"/>
      <c r="D167" s="525"/>
      <c r="E167" s="525"/>
      <c r="F167" s="416"/>
      <c r="G167" s="417"/>
      <c r="H167" s="535"/>
      <c r="I167" s="535"/>
      <c r="J167" s="535">
        <f t="shared" si="24"/>
        <v>0</v>
      </c>
      <c r="K167" s="537" t="s">
        <v>785</v>
      </c>
      <c r="L167" s="535" t="s">
        <v>482</v>
      </c>
      <c r="M167" s="535">
        <v>2</v>
      </c>
      <c r="N167" s="535"/>
      <c r="O167" s="535"/>
      <c r="P167" s="535"/>
      <c r="Q167" s="535"/>
      <c r="R167" s="535"/>
      <c r="S167" s="535"/>
      <c r="T167" s="535"/>
      <c r="U167" s="535"/>
      <c r="V167" s="535"/>
      <c r="W167" s="535">
        <v>2</v>
      </c>
      <c r="X167" s="535"/>
      <c r="Y167" s="535"/>
      <c r="Z167" s="535"/>
      <c r="AA167" s="722">
        <f t="shared" si="18"/>
        <v>0</v>
      </c>
      <c r="AB167" s="562">
        <f t="shared" si="19"/>
        <v>2</v>
      </c>
      <c r="AC167" s="576">
        <f t="shared" si="27"/>
        <v>-2</v>
      </c>
      <c r="AD167" s="413">
        <f>E167-AB167</f>
        <v>-2</v>
      </c>
      <c r="AE167" s="536"/>
      <c r="AF167" s="536">
        <f t="shared" si="20"/>
        <v>0</v>
      </c>
      <c r="AG167" s="551">
        <f t="shared" si="21"/>
        <v>0</v>
      </c>
      <c r="AH167" s="575">
        <f t="shared" si="22"/>
        <v>2</v>
      </c>
      <c r="AI167" s="552"/>
      <c r="AJ167" s="553"/>
      <c r="AK167" s="553"/>
      <c r="AL167" s="553"/>
      <c r="AM167" s="553"/>
      <c r="AN167" s="553"/>
      <c r="AO167" s="553"/>
      <c r="AP167" s="553"/>
      <c r="AQ167" s="553"/>
      <c r="AR167" s="553"/>
      <c r="AS167" s="553"/>
      <c r="AT167" s="553"/>
      <c r="AU167" s="553"/>
      <c r="AV167" s="553"/>
      <c r="AW167" s="553"/>
      <c r="AX167" s="553"/>
      <c r="AY167" s="553"/>
      <c r="AZ167" s="553"/>
      <c r="BA167" s="553"/>
      <c r="BB167" s="553"/>
      <c r="BC167" s="553"/>
      <c r="BD167" s="553"/>
      <c r="BE167" s="553"/>
      <c r="BF167" s="553"/>
      <c r="BG167" s="553"/>
      <c r="BH167" s="553"/>
      <c r="BI167" s="553"/>
      <c r="BJ167" s="513"/>
    </row>
    <row r="168" spans="1:62" ht="30" hidden="1" outlineLevel="1">
      <c r="A168" s="405">
        <f t="shared" si="25"/>
        <v>160</v>
      </c>
      <c r="B168" s="584"/>
      <c r="C168" s="585"/>
      <c r="D168" s="525"/>
      <c r="E168" s="525"/>
      <c r="F168" s="416"/>
      <c r="G168" s="417"/>
      <c r="H168" s="535"/>
      <c r="I168" s="535"/>
      <c r="J168" s="535">
        <f t="shared" si="24"/>
        <v>0</v>
      </c>
      <c r="K168" s="537" t="s">
        <v>786</v>
      </c>
      <c r="L168" s="535" t="s">
        <v>482</v>
      </c>
      <c r="M168" s="535">
        <v>34</v>
      </c>
      <c r="N168" s="535"/>
      <c r="O168" s="535"/>
      <c r="P168" s="535"/>
      <c r="Q168" s="535"/>
      <c r="R168" s="535"/>
      <c r="S168" s="535"/>
      <c r="T168" s="535"/>
      <c r="U168" s="535"/>
      <c r="V168" s="535"/>
      <c r="W168" s="535"/>
      <c r="X168" s="535"/>
      <c r="Y168" s="535"/>
      <c r="Z168" s="535"/>
      <c r="AA168" s="722">
        <f t="shared" si="18"/>
        <v>0</v>
      </c>
      <c r="AB168" s="562">
        <f t="shared" si="19"/>
        <v>0</v>
      </c>
      <c r="AC168" s="576">
        <f t="shared" si="27"/>
        <v>0</v>
      </c>
      <c r="AD168" s="413">
        <f>E168-AB168</f>
        <v>0</v>
      </c>
      <c r="AE168" s="536"/>
      <c r="AF168" s="536">
        <f t="shared" si="20"/>
        <v>0</v>
      </c>
      <c r="AG168" s="551">
        <f t="shared" si="21"/>
        <v>0</v>
      </c>
      <c r="AH168" s="575">
        <f t="shared" si="22"/>
        <v>0</v>
      </c>
      <c r="AI168" s="552"/>
      <c r="AJ168" s="553"/>
      <c r="AK168" s="553"/>
      <c r="AL168" s="553"/>
      <c r="AM168" s="553"/>
      <c r="AN168" s="553"/>
      <c r="AO168" s="553"/>
      <c r="AP168" s="553"/>
      <c r="AQ168" s="553"/>
      <c r="AR168" s="553"/>
      <c r="AS168" s="553"/>
      <c r="AT168" s="553"/>
      <c r="AU168" s="553"/>
      <c r="AV168" s="553"/>
      <c r="AW168" s="553"/>
      <c r="AX168" s="553"/>
      <c r="AY168" s="553"/>
      <c r="AZ168" s="553"/>
      <c r="BA168" s="553"/>
      <c r="BB168" s="553"/>
      <c r="BC168" s="553"/>
      <c r="BD168" s="553"/>
      <c r="BE168" s="553"/>
      <c r="BF168" s="553"/>
      <c r="BG168" s="553"/>
      <c r="BH168" s="553"/>
      <c r="BI168" s="553"/>
      <c r="BJ168" s="513"/>
    </row>
    <row r="169" spans="1:62" ht="30" hidden="1" outlineLevel="1">
      <c r="A169" s="405">
        <f t="shared" si="25"/>
        <v>161</v>
      </c>
      <c r="B169" s="584"/>
      <c r="C169" s="585"/>
      <c r="D169" s="525"/>
      <c r="E169" s="525"/>
      <c r="F169" s="416"/>
      <c r="G169" s="417"/>
      <c r="H169" s="535"/>
      <c r="I169" s="535"/>
      <c r="J169" s="535">
        <f t="shared" si="24"/>
        <v>0</v>
      </c>
      <c r="K169" s="537" t="s">
        <v>788</v>
      </c>
      <c r="L169" s="535" t="s">
        <v>482</v>
      </c>
      <c r="M169" s="535">
        <v>3</v>
      </c>
      <c r="N169" s="535"/>
      <c r="O169" s="535"/>
      <c r="P169" s="535"/>
      <c r="Q169" s="535"/>
      <c r="R169" s="535"/>
      <c r="S169" s="535"/>
      <c r="T169" s="535"/>
      <c r="U169" s="535"/>
      <c r="V169" s="535"/>
      <c r="W169" s="535"/>
      <c r="X169" s="535"/>
      <c r="Y169" s="535"/>
      <c r="Z169" s="535"/>
      <c r="AA169" s="722">
        <f t="shared" si="18"/>
        <v>0</v>
      </c>
      <c r="AB169" s="562">
        <f t="shared" si="19"/>
        <v>0</v>
      </c>
      <c r="AC169" s="576">
        <f t="shared" si="27"/>
        <v>0</v>
      </c>
      <c r="AD169" s="413">
        <f>E169-AB169</f>
        <v>0</v>
      </c>
      <c r="AE169" s="536"/>
      <c r="AF169" s="536">
        <f t="shared" si="20"/>
        <v>0</v>
      </c>
      <c r="AG169" s="551">
        <f t="shared" si="21"/>
        <v>0</v>
      </c>
      <c r="AH169" s="575">
        <f t="shared" si="22"/>
        <v>0</v>
      </c>
      <c r="AI169" s="552"/>
      <c r="AJ169" s="553"/>
      <c r="AK169" s="553"/>
      <c r="AL169" s="553"/>
      <c r="AM169" s="553"/>
      <c r="AN169" s="553"/>
      <c r="AO169" s="553"/>
      <c r="AP169" s="553"/>
      <c r="AQ169" s="553"/>
      <c r="AR169" s="553"/>
      <c r="AS169" s="553"/>
      <c r="AT169" s="553"/>
      <c r="AU169" s="553"/>
      <c r="AV169" s="553"/>
      <c r="AW169" s="553"/>
      <c r="AX169" s="553"/>
      <c r="AY169" s="553"/>
      <c r="AZ169" s="553"/>
      <c r="BA169" s="553"/>
      <c r="BB169" s="553"/>
      <c r="BC169" s="553"/>
      <c r="BD169" s="553"/>
      <c r="BE169" s="553"/>
      <c r="BF169" s="553"/>
      <c r="BG169" s="553"/>
      <c r="BH169" s="553"/>
      <c r="BI169" s="553"/>
      <c r="BJ169" s="513"/>
    </row>
    <row r="170" spans="1:62" ht="30" hidden="1" outlineLevel="1">
      <c r="A170" s="405">
        <f t="shared" si="25"/>
        <v>162</v>
      </c>
      <c r="B170" s="584"/>
      <c r="C170" s="585"/>
      <c r="D170" s="525"/>
      <c r="E170" s="525"/>
      <c r="F170" s="416"/>
      <c r="G170" s="417"/>
      <c r="H170" s="535"/>
      <c r="I170" s="535"/>
      <c r="J170" s="535">
        <f t="shared" si="24"/>
        <v>0</v>
      </c>
      <c r="K170" s="537" t="s">
        <v>789</v>
      </c>
      <c r="L170" s="535" t="s">
        <v>482</v>
      </c>
      <c r="M170" s="535">
        <v>5</v>
      </c>
      <c r="N170" s="535"/>
      <c r="O170" s="535"/>
      <c r="P170" s="535"/>
      <c r="Q170" s="535"/>
      <c r="R170" s="535"/>
      <c r="S170" s="535"/>
      <c r="T170" s="535"/>
      <c r="U170" s="535"/>
      <c r="V170" s="535"/>
      <c r="W170" s="535"/>
      <c r="X170" s="535"/>
      <c r="Y170" s="535"/>
      <c r="Z170" s="535"/>
      <c r="AA170" s="722">
        <f t="shared" si="18"/>
        <v>0</v>
      </c>
      <c r="AB170" s="562">
        <f t="shared" si="19"/>
        <v>0</v>
      </c>
      <c r="AC170" s="576">
        <f t="shared" si="27"/>
        <v>0</v>
      </c>
      <c r="AD170" s="413">
        <f>E170-AB170</f>
        <v>0</v>
      </c>
      <c r="AE170" s="536"/>
      <c r="AF170" s="536">
        <f t="shared" si="20"/>
        <v>0</v>
      </c>
      <c r="AG170" s="551">
        <f t="shared" si="21"/>
        <v>0</v>
      </c>
      <c r="AH170" s="575">
        <f t="shared" si="22"/>
        <v>0</v>
      </c>
      <c r="AI170" s="552"/>
      <c r="AJ170" s="553"/>
      <c r="AK170" s="553"/>
      <c r="AL170" s="553"/>
      <c r="AM170" s="553"/>
      <c r="AN170" s="553"/>
      <c r="AO170" s="553"/>
      <c r="AP170" s="553"/>
      <c r="AQ170" s="553"/>
      <c r="AR170" s="553"/>
      <c r="AS170" s="553"/>
      <c r="AT170" s="553"/>
      <c r="AU170" s="553"/>
      <c r="AV170" s="553"/>
      <c r="AW170" s="553"/>
      <c r="AX170" s="553"/>
      <c r="AY170" s="553"/>
      <c r="AZ170" s="553"/>
      <c r="BA170" s="553"/>
      <c r="BB170" s="553"/>
      <c r="BC170" s="553"/>
      <c r="BD170" s="553"/>
      <c r="BE170" s="553"/>
      <c r="BF170" s="553"/>
      <c r="BG170" s="553"/>
      <c r="BH170" s="553"/>
      <c r="BI170" s="553"/>
      <c r="BJ170" s="513"/>
    </row>
    <row r="171" spans="1:62" ht="30" hidden="1" outlineLevel="1">
      <c r="A171" s="405">
        <f t="shared" si="25"/>
        <v>163</v>
      </c>
      <c r="B171" s="584"/>
      <c r="C171" s="585"/>
      <c r="D171" s="525"/>
      <c r="E171" s="525"/>
      <c r="F171" s="416"/>
      <c r="G171" s="417"/>
      <c r="H171" s="535"/>
      <c r="I171" s="535"/>
      <c r="J171" s="535">
        <f t="shared" si="24"/>
        <v>0</v>
      </c>
      <c r="K171" s="537" t="s">
        <v>790</v>
      </c>
      <c r="L171" s="535" t="s">
        <v>482</v>
      </c>
      <c r="M171" s="535">
        <v>6</v>
      </c>
      <c r="N171" s="535"/>
      <c r="O171" s="535"/>
      <c r="P171" s="535"/>
      <c r="Q171" s="535"/>
      <c r="R171" s="535"/>
      <c r="S171" s="535"/>
      <c r="T171" s="535"/>
      <c r="U171" s="535"/>
      <c r="V171" s="535"/>
      <c r="W171" s="535"/>
      <c r="X171" s="535"/>
      <c r="Y171" s="535"/>
      <c r="Z171" s="535"/>
      <c r="AA171" s="722">
        <f t="shared" si="18"/>
        <v>0</v>
      </c>
      <c r="AB171" s="562">
        <f t="shared" si="19"/>
        <v>0</v>
      </c>
      <c r="AC171" s="576">
        <f t="shared" si="27"/>
        <v>0</v>
      </c>
      <c r="AD171" s="413">
        <f>E171-AB171</f>
        <v>0</v>
      </c>
      <c r="AE171" s="536"/>
      <c r="AF171" s="536">
        <f t="shared" si="20"/>
        <v>0</v>
      </c>
      <c r="AG171" s="551">
        <f t="shared" si="21"/>
        <v>0</v>
      </c>
      <c r="AH171" s="575">
        <f t="shared" si="22"/>
        <v>0</v>
      </c>
      <c r="AI171" s="552"/>
      <c r="AJ171" s="553"/>
      <c r="AK171" s="553"/>
      <c r="AL171" s="553"/>
      <c r="AM171" s="553"/>
      <c r="AN171" s="553"/>
      <c r="AO171" s="553"/>
      <c r="AP171" s="553"/>
      <c r="AQ171" s="553"/>
      <c r="AR171" s="553"/>
      <c r="AS171" s="553"/>
      <c r="AT171" s="553"/>
      <c r="AU171" s="553"/>
      <c r="AV171" s="553"/>
      <c r="AW171" s="553"/>
      <c r="AX171" s="553"/>
      <c r="AY171" s="553"/>
      <c r="AZ171" s="553"/>
      <c r="BA171" s="553"/>
      <c r="BB171" s="553"/>
      <c r="BC171" s="553"/>
      <c r="BD171" s="553"/>
      <c r="BE171" s="553"/>
      <c r="BF171" s="553"/>
      <c r="BG171" s="553"/>
      <c r="BH171" s="553"/>
      <c r="BI171" s="553"/>
      <c r="BJ171" s="513"/>
    </row>
    <row r="172" spans="1:62" ht="30" hidden="1" outlineLevel="1">
      <c r="A172" s="405">
        <f t="shared" si="25"/>
        <v>164</v>
      </c>
      <c r="B172" s="584"/>
      <c r="C172" s="585"/>
      <c r="D172" s="525"/>
      <c r="E172" s="525"/>
      <c r="F172" s="416"/>
      <c r="G172" s="417"/>
      <c r="H172" s="535"/>
      <c r="I172" s="535"/>
      <c r="J172" s="535">
        <f t="shared" si="24"/>
        <v>0</v>
      </c>
      <c r="K172" s="537" t="s">
        <v>791</v>
      </c>
      <c r="L172" s="535" t="s">
        <v>482</v>
      </c>
      <c r="M172" s="535">
        <v>1</v>
      </c>
      <c r="N172" s="535"/>
      <c r="O172" s="535"/>
      <c r="P172" s="535"/>
      <c r="Q172" s="535"/>
      <c r="R172" s="535"/>
      <c r="S172" s="535"/>
      <c r="T172" s="535"/>
      <c r="U172" s="535"/>
      <c r="V172" s="535"/>
      <c r="W172" s="535"/>
      <c r="X172" s="535"/>
      <c r="Y172" s="535"/>
      <c r="Z172" s="535"/>
      <c r="AA172" s="722">
        <f t="shared" si="18"/>
        <v>0</v>
      </c>
      <c r="AB172" s="562">
        <f t="shared" si="19"/>
        <v>0</v>
      </c>
      <c r="AC172" s="576">
        <f t="shared" si="27"/>
        <v>0</v>
      </c>
      <c r="AD172" s="413">
        <f>E172-AB172</f>
        <v>0</v>
      </c>
      <c r="AE172" s="536"/>
      <c r="AF172" s="536">
        <f t="shared" si="20"/>
        <v>0</v>
      </c>
      <c r="AG172" s="551">
        <f t="shared" si="21"/>
        <v>0</v>
      </c>
      <c r="AH172" s="575">
        <f t="shared" si="22"/>
        <v>0</v>
      </c>
      <c r="AI172" s="552"/>
      <c r="AJ172" s="553"/>
      <c r="AK172" s="553"/>
      <c r="AL172" s="553"/>
      <c r="AM172" s="553"/>
      <c r="AN172" s="553"/>
      <c r="AO172" s="553"/>
      <c r="AP172" s="553"/>
      <c r="AQ172" s="553"/>
      <c r="AR172" s="553"/>
      <c r="AS172" s="553"/>
      <c r="AT172" s="553"/>
      <c r="AU172" s="553"/>
      <c r="AV172" s="553"/>
      <c r="AW172" s="553"/>
      <c r="AX172" s="553"/>
      <c r="AY172" s="553"/>
      <c r="AZ172" s="553"/>
      <c r="BA172" s="553"/>
      <c r="BB172" s="553"/>
      <c r="BC172" s="553"/>
      <c r="BD172" s="553"/>
      <c r="BE172" s="553"/>
      <c r="BF172" s="553"/>
      <c r="BG172" s="553"/>
      <c r="BH172" s="553"/>
      <c r="BI172" s="553"/>
      <c r="BJ172" s="513"/>
    </row>
    <row r="173" spans="1:62" ht="30">
      <c r="A173" s="405">
        <f t="shared" si="25"/>
        <v>165</v>
      </c>
      <c r="B173" s="584" t="s">
        <v>102</v>
      </c>
      <c r="C173" s="585" t="s">
        <v>103</v>
      </c>
      <c r="D173" s="525" t="s">
        <v>292</v>
      </c>
      <c r="E173" s="526">
        <v>85.9</v>
      </c>
      <c r="F173" s="408" t="s">
        <v>103</v>
      </c>
      <c r="G173" s="409" t="s">
        <v>292</v>
      </c>
      <c r="H173" s="527">
        <v>85.9</v>
      </c>
      <c r="I173" s="527">
        <v>2.36</v>
      </c>
      <c r="J173" s="527">
        <f t="shared" si="24"/>
        <v>202.72399999999999</v>
      </c>
      <c r="K173" s="537"/>
      <c r="L173" s="535"/>
      <c r="M173" s="535"/>
      <c r="N173" s="527"/>
      <c r="O173" s="527"/>
      <c r="P173" s="527"/>
      <c r="Q173" s="527"/>
      <c r="R173" s="527"/>
      <c r="S173" s="527"/>
      <c r="T173" s="527"/>
      <c r="U173" s="527"/>
      <c r="V173" s="527"/>
      <c r="W173" s="527"/>
      <c r="X173" s="527"/>
      <c r="Y173" s="527"/>
      <c r="Z173" s="527"/>
      <c r="AA173" s="720">
        <f t="shared" si="18"/>
        <v>0</v>
      </c>
      <c r="AB173" s="562">
        <f t="shared" si="19"/>
        <v>0</v>
      </c>
      <c r="AC173" s="574">
        <f t="shared" si="27"/>
        <v>85.9</v>
      </c>
      <c r="AD173" s="413">
        <f>E173-AB173</f>
        <v>85.9</v>
      </c>
      <c r="AE173" s="528"/>
      <c r="AF173" s="528">
        <f t="shared" si="20"/>
        <v>0</v>
      </c>
      <c r="AG173" s="551">
        <f t="shared" si="21"/>
        <v>0</v>
      </c>
      <c r="AH173" s="575">
        <f t="shared" si="22"/>
        <v>0</v>
      </c>
      <c r="AI173" s="552"/>
      <c r="AJ173" s="553"/>
      <c r="AK173" s="553"/>
      <c r="AL173" s="553"/>
      <c r="AM173" s="553"/>
      <c r="AN173" s="553"/>
      <c r="AO173" s="553"/>
      <c r="AP173" s="553"/>
      <c r="AQ173" s="553"/>
      <c r="AR173" s="553"/>
      <c r="AS173" s="553"/>
      <c r="AT173" s="553"/>
      <c r="AU173" s="553"/>
      <c r="AV173" s="553"/>
      <c r="AW173" s="553"/>
      <c r="AX173" s="553"/>
      <c r="AY173" s="553"/>
      <c r="AZ173" s="553"/>
      <c r="BA173" s="553"/>
      <c r="BB173" s="553"/>
      <c r="BC173" s="553"/>
      <c r="BD173" s="553"/>
      <c r="BE173" s="553"/>
      <c r="BF173" s="553"/>
      <c r="BG173" s="553"/>
      <c r="BH173" s="553"/>
      <c r="BI173" s="553"/>
      <c r="BJ173" s="513"/>
    </row>
    <row r="174" spans="1:62" ht="15">
      <c r="A174" s="405">
        <f t="shared" si="25"/>
        <v>166</v>
      </c>
      <c r="B174" s="584" t="s">
        <v>341</v>
      </c>
      <c r="C174" s="585" t="s">
        <v>342</v>
      </c>
      <c r="D174" s="525" t="s">
        <v>293</v>
      </c>
      <c r="E174" s="526">
        <v>9</v>
      </c>
      <c r="F174" s="408" t="s">
        <v>342</v>
      </c>
      <c r="G174" s="409" t="s">
        <v>293</v>
      </c>
      <c r="H174" s="527">
        <v>9</v>
      </c>
      <c r="I174" s="527">
        <v>2.8410000000000002</v>
      </c>
      <c r="J174" s="527">
        <f t="shared" si="24"/>
        <v>25.569000000000003</v>
      </c>
      <c r="K174" s="537"/>
      <c r="L174" s="535"/>
      <c r="M174" s="535"/>
      <c r="N174" s="527"/>
      <c r="O174" s="527"/>
      <c r="P174" s="527"/>
      <c r="Q174" s="527"/>
      <c r="R174" s="527"/>
      <c r="S174" s="527"/>
      <c r="T174" s="527"/>
      <c r="U174" s="527"/>
      <c r="V174" s="527"/>
      <c r="W174" s="527"/>
      <c r="X174" s="527"/>
      <c r="Y174" s="527"/>
      <c r="Z174" s="527"/>
      <c r="AA174" s="720">
        <f t="shared" si="18"/>
        <v>0</v>
      </c>
      <c r="AB174" s="562">
        <f t="shared" si="19"/>
        <v>0</v>
      </c>
      <c r="AC174" s="574">
        <f t="shared" si="27"/>
        <v>9</v>
      </c>
      <c r="AD174" s="413">
        <f>E174-AB174</f>
        <v>9</v>
      </c>
      <c r="AE174" s="528"/>
      <c r="AF174" s="528">
        <f t="shared" si="20"/>
        <v>0</v>
      </c>
      <c r="AG174" s="540">
        <f t="shared" si="21"/>
        <v>0</v>
      </c>
      <c r="AH174" s="575">
        <f t="shared" si="22"/>
        <v>0</v>
      </c>
      <c r="AI174" s="552"/>
      <c r="AJ174" s="553"/>
      <c r="AK174" s="553"/>
      <c r="AL174" s="553"/>
      <c r="AM174" s="553"/>
      <c r="AN174" s="553"/>
      <c r="AO174" s="553"/>
      <c r="AP174" s="553"/>
      <c r="AQ174" s="553"/>
      <c r="AR174" s="553"/>
      <c r="AS174" s="553"/>
      <c r="AT174" s="553"/>
      <c r="AU174" s="553"/>
      <c r="AV174" s="553"/>
      <c r="AW174" s="553"/>
      <c r="AX174" s="553"/>
      <c r="AY174" s="553"/>
      <c r="AZ174" s="553"/>
      <c r="BA174" s="553"/>
      <c r="BB174" s="553"/>
      <c r="BC174" s="553"/>
      <c r="BD174" s="553"/>
      <c r="BE174" s="553"/>
      <c r="BF174" s="553"/>
      <c r="BG174" s="553"/>
      <c r="BH174" s="553"/>
      <c r="BI174" s="553"/>
      <c r="BJ174" s="513"/>
    </row>
    <row r="175" spans="1:62" ht="30">
      <c r="A175" s="405">
        <f t="shared" si="25"/>
        <v>167</v>
      </c>
      <c r="B175" s="584" t="s">
        <v>343</v>
      </c>
      <c r="C175" s="585" t="s">
        <v>344</v>
      </c>
      <c r="D175" s="525" t="s">
        <v>297</v>
      </c>
      <c r="E175" s="526">
        <v>14.4</v>
      </c>
      <c r="F175" s="408" t="s">
        <v>344</v>
      </c>
      <c r="G175" s="409" t="s">
        <v>297</v>
      </c>
      <c r="H175" s="527">
        <v>14.4</v>
      </c>
      <c r="I175" s="527">
        <v>0.112</v>
      </c>
      <c r="J175" s="527">
        <f t="shared" si="24"/>
        <v>1.6128</v>
      </c>
      <c r="K175" s="537"/>
      <c r="L175" s="535"/>
      <c r="M175" s="535"/>
      <c r="N175" s="527"/>
      <c r="O175" s="527"/>
      <c r="P175" s="527"/>
      <c r="Q175" s="527"/>
      <c r="R175" s="527"/>
      <c r="S175" s="527"/>
      <c r="T175" s="527"/>
      <c r="U175" s="527"/>
      <c r="V175" s="527"/>
      <c r="W175" s="527"/>
      <c r="X175" s="527"/>
      <c r="Y175" s="527"/>
      <c r="Z175" s="527"/>
      <c r="AA175" s="720">
        <f t="shared" si="18"/>
        <v>0</v>
      </c>
      <c r="AB175" s="562">
        <f t="shared" si="19"/>
        <v>0</v>
      </c>
      <c r="AC175" s="574">
        <f t="shared" si="27"/>
        <v>14.4</v>
      </c>
      <c r="AD175" s="413">
        <f>E175-AB175</f>
        <v>14.4</v>
      </c>
      <c r="AE175" s="528"/>
      <c r="AF175" s="528">
        <f t="shared" si="20"/>
        <v>0</v>
      </c>
      <c r="AG175" s="551">
        <f t="shared" si="21"/>
        <v>0</v>
      </c>
      <c r="AH175" s="575">
        <f t="shared" si="22"/>
        <v>0</v>
      </c>
      <c r="AI175" s="552"/>
      <c r="AJ175" s="553"/>
      <c r="AK175" s="553"/>
      <c r="AL175" s="553"/>
      <c r="AM175" s="553"/>
      <c r="AN175" s="553"/>
      <c r="AO175" s="553"/>
      <c r="AP175" s="553"/>
      <c r="AQ175" s="553"/>
      <c r="AR175" s="553"/>
      <c r="AS175" s="553"/>
      <c r="AT175" s="553"/>
      <c r="AU175" s="553"/>
      <c r="AV175" s="553"/>
      <c r="AW175" s="553"/>
      <c r="AX175" s="553"/>
      <c r="AY175" s="553"/>
      <c r="AZ175" s="553"/>
      <c r="BA175" s="553"/>
      <c r="BB175" s="553"/>
      <c r="BC175" s="553"/>
      <c r="BD175" s="553"/>
      <c r="BE175" s="553"/>
      <c r="BF175" s="553"/>
      <c r="BG175" s="553"/>
      <c r="BH175" s="553"/>
      <c r="BI175" s="553"/>
      <c r="BJ175" s="513"/>
    </row>
    <row r="176" spans="1:62" ht="15">
      <c r="A176" s="405">
        <f t="shared" si="25"/>
        <v>168</v>
      </c>
      <c r="B176" s="584" t="s">
        <v>345</v>
      </c>
      <c r="C176" s="585" t="s">
        <v>346</v>
      </c>
      <c r="D176" s="525" t="s">
        <v>294</v>
      </c>
      <c r="E176" s="526">
        <v>9</v>
      </c>
      <c r="F176" s="408" t="s">
        <v>346</v>
      </c>
      <c r="G176" s="409" t="s">
        <v>294</v>
      </c>
      <c r="H176" s="527">
        <v>9</v>
      </c>
      <c r="I176" s="527">
        <v>26.614000000000001</v>
      </c>
      <c r="J176" s="527">
        <f t="shared" si="24"/>
        <v>239.52600000000001</v>
      </c>
      <c r="K176" s="537"/>
      <c r="L176" s="535"/>
      <c r="M176" s="535"/>
      <c r="N176" s="527"/>
      <c r="O176" s="527"/>
      <c r="P176" s="527"/>
      <c r="Q176" s="527"/>
      <c r="R176" s="527"/>
      <c r="S176" s="527"/>
      <c r="T176" s="527"/>
      <c r="U176" s="527"/>
      <c r="V176" s="527"/>
      <c r="W176" s="527"/>
      <c r="X176" s="527"/>
      <c r="Y176" s="527"/>
      <c r="Z176" s="527"/>
      <c r="AA176" s="720">
        <f t="shared" si="18"/>
        <v>0</v>
      </c>
      <c r="AB176" s="562">
        <f t="shared" si="19"/>
        <v>0</v>
      </c>
      <c r="AC176" s="574">
        <f t="shared" si="27"/>
        <v>9</v>
      </c>
      <c r="AD176" s="413">
        <f>E176-AB176</f>
        <v>9</v>
      </c>
      <c r="AE176" s="528"/>
      <c r="AF176" s="528">
        <f t="shared" si="20"/>
        <v>0</v>
      </c>
      <c r="AG176" s="551">
        <f t="shared" si="21"/>
        <v>0</v>
      </c>
      <c r="AH176" s="575">
        <f t="shared" si="22"/>
        <v>0</v>
      </c>
      <c r="AI176" s="552"/>
      <c r="AJ176" s="553"/>
      <c r="AK176" s="553"/>
      <c r="AL176" s="553"/>
      <c r="AM176" s="553"/>
      <c r="AN176" s="553"/>
      <c r="AO176" s="553"/>
      <c r="AP176" s="553"/>
      <c r="AQ176" s="553"/>
      <c r="AR176" s="553"/>
      <c r="AS176" s="553"/>
      <c r="AT176" s="553"/>
      <c r="AU176" s="553"/>
      <c r="AV176" s="553"/>
      <c r="AW176" s="553"/>
      <c r="AX176" s="553"/>
      <c r="AY176" s="553"/>
      <c r="AZ176" s="553"/>
      <c r="BA176" s="553"/>
      <c r="BB176" s="553"/>
      <c r="BC176" s="553"/>
      <c r="BD176" s="553"/>
      <c r="BE176" s="553"/>
      <c r="BF176" s="553"/>
      <c r="BG176" s="553"/>
      <c r="BH176" s="553"/>
      <c r="BI176" s="553"/>
      <c r="BJ176" s="513"/>
    </row>
    <row r="177" spans="1:62" ht="30">
      <c r="A177" s="405">
        <f t="shared" si="25"/>
        <v>169</v>
      </c>
      <c r="B177" s="584" t="s">
        <v>347</v>
      </c>
      <c r="C177" s="585" t="s">
        <v>348</v>
      </c>
      <c r="D177" s="525" t="s">
        <v>294</v>
      </c>
      <c r="E177" s="526">
        <v>9</v>
      </c>
      <c r="F177" s="408" t="s">
        <v>348</v>
      </c>
      <c r="G177" s="409" t="s">
        <v>294</v>
      </c>
      <c r="H177" s="527">
        <v>9</v>
      </c>
      <c r="I177" s="527">
        <v>2.4670000000000001</v>
      </c>
      <c r="J177" s="527">
        <f t="shared" si="24"/>
        <v>22.202999999999999</v>
      </c>
      <c r="K177" s="537"/>
      <c r="L177" s="535"/>
      <c r="M177" s="535"/>
      <c r="N177" s="527"/>
      <c r="O177" s="527"/>
      <c r="P177" s="527"/>
      <c r="Q177" s="527"/>
      <c r="R177" s="527"/>
      <c r="S177" s="527"/>
      <c r="T177" s="527"/>
      <c r="U177" s="527"/>
      <c r="V177" s="527"/>
      <c r="W177" s="527"/>
      <c r="X177" s="527"/>
      <c r="Y177" s="527"/>
      <c r="Z177" s="527"/>
      <c r="AA177" s="720">
        <f t="shared" si="18"/>
        <v>0</v>
      </c>
      <c r="AB177" s="562">
        <f t="shared" si="19"/>
        <v>0</v>
      </c>
      <c r="AC177" s="574">
        <f t="shared" si="27"/>
        <v>9</v>
      </c>
      <c r="AD177" s="413">
        <f>E177-AB177</f>
        <v>9</v>
      </c>
      <c r="AE177" s="528"/>
      <c r="AF177" s="528">
        <f t="shared" si="20"/>
        <v>0</v>
      </c>
      <c r="AG177" s="551">
        <f t="shared" si="21"/>
        <v>0</v>
      </c>
      <c r="AH177" s="575">
        <f t="shared" si="22"/>
        <v>0</v>
      </c>
      <c r="AI177" s="552"/>
      <c r="AJ177" s="553"/>
      <c r="AK177" s="553"/>
      <c r="AL177" s="553"/>
      <c r="AM177" s="553"/>
      <c r="AN177" s="553"/>
      <c r="AO177" s="553"/>
      <c r="AP177" s="553"/>
      <c r="AQ177" s="553"/>
      <c r="AR177" s="553"/>
      <c r="AS177" s="553"/>
      <c r="AT177" s="553"/>
      <c r="AU177" s="553"/>
      <c r="AV177" s="553"/>
      <c r="AW177" s="553"/>
      <c r="AX177" s="553"/>
      <c r="AY177" s="553"/>
      <c r="AZ177" s="553"/>
      <c r="BA177" s="553"/>
      <c r="BB177" s="553"/>
      <c r="BC177" s="553"/>
      <c r="BD177" s="553"/>
      <c r="BE177" s="553"/>
      <c r="BF177" s="553"/>
      <c r="BG177" s="553"/>
      <c r="BH177" s="553"/>
      <c r="BI177" s="553"/>
      <c r="BJ177" s="513"/>
    </row>
    <row r="178" spans="1:62" ht="45">
      <c r="A178" s="405">
        <f t="shared" si="25"/>
        <v>170</v>
      </c>
      <c r="B178" s="584" t="s">
        <v>349</v>
      </c>
      <c r="C178" s="585" t="s">
        <v>350</v>
      </c>
      <c r="D178" s="525" t="s">
        <v>294</v>
      </c>
      <c r="E178" s="526">
        <v>4</v>
      </c>
      <c r="F178" s="408" t="s">
        <v>350</v>
      </c>
      <c r="G178" s="409" t="s">
        <v>294</v>
      </c>
      <c r="H178" s="527">
        <v>4</v>
      </c>
      <c r="I178" s="527">
        <v>6.2480000000000002</v>
      </c>
      <c r="J178" s="527">
        <f t="shared" si="24"/>
        <v>24.992000000000001</v>
      </c>
      <c r="K178" s="537"/>
      <c r="L178" s="535"/>
      <c r="M178" s="535"/>
      <c r="N178" s="527"/>
      <c r="O178" s="527"/>
      <c r="P178" s="527"/>
      <c r="Q178" s="527"/>
      <c r="R178" s="527"/>
      <c r="S178" s="527"/>
      <c r="T178" s="527"/>
      <c r="U178" s="527"/>
      <c r="V178" s="527"/>
      <c r="W178" s="527"/>
      <c r="X178" s="527"/>
      <c r="Y178" s="527"/>
      <c r="Z178" s="527"/>
      <c r="AA178" s="720">
        <f t="shared" si="18"/>
        <v>0</v>
      </c>
      <c r="AB178" s="562">
        <f t="shared" si="19"/>
        <v>0</v>
      </c>
      <c r="AC178" s="574">
        <f t="shared" si="27"/>
        <v>4</v>
      </c>
      <c r="AD178" s="413">
        <f>E178-AB178</f>
        <v>4</v>
      </c>
      <c r="AE178" s="528"/>
      <c r="AF178" s="528">
        <f t="shared" si="20"/>
        <v>0</v>
      </c>
      <c r="AG178" s="551">
        <f t="shared" si="21"/>
        <v>0</v>
      </c>
      <c r="AH178" s="575">
        <f t="shared" si="22"/>
        <v>0</v>
      </c>
      <c r="AI178" s="552"/>
      <c r="AJ178" s="553"/>
      <c r="AK178" s="553"/>
      <c r="AL178" s="553"/>
      <c r="AM178" s="553"/>
      <c r="AN178" s="553"/>
      <c r="AO178" s="553"/>
      <c r="AP178" s="553"/>
      <c r="AQ178" s="553"/>
      <c r="AR178" s="553"/>
      <c r="AS178" s="553"/>
      <c r="AT178" s="553"/>
      <c r="AU178" s="553"/>
      <c r="AV178" s="553"/>
      <c r="AW178" s="553"/>
      <c r="AX178" s="553"/>
      <c r="AY178" s="553"/>
      <c r="AZ178" s="553"/>
      <c r="BA178" s="553"/>
      <c r="BB178" s="553"/>
      <c r="BC178" s="553"/>
      <c r="BD178" s="553"/>
      <c r="BE178" s="553"/>
      <c r="BF178" s="553"/>
      <c r="BG178" s="553"/>
      <c r="BH178" s="553"/>
      <c r="BI178" s="553"/>
      <c r="BJ178" s="513"/>
    </row>
    <row r="179" spans="1:62" ht="60">
      <c r="A179" s="405">
        <f t="shared" si="25"/>
        <v>171</v>
      </c>
      <c r="B179" s="584" t="s">
        <v>351</v>
      </c>
      <c r="C179" s="585" t="s">
        <v>352</v>
      </c>
      <c r="D179" s="525" t="s">
        <v>294</v>
      </c>
      <c r="E179" s="526">
        <v>9</v>
      </c>
      <c r="F179" s="408" t="s">
        <v>352</v>
      </c>
      <c r="G179" s="409" t="s">
        <v>294</v>
      </c>
      <c r="H179" s="527">
        <v>9</v>
      </c>
      <c r="I179" s="527">
        <v>0.52100000000000002</v>
      </c>
      <c r="J179" s="527">
        <f t="shared" si="24"/>
        <v>4.6890000000000001</v>
      </c>
      <c r="K179" s="537"/>
      <c r="L179" s="535"/>
      <c r="M179" s="535"/>
      <c r="N179" s="527"/>
      <c r="O179" s="527"/>
      <c r="P179" s="527"/>
      <c r="Q179" s="527"/>
      <c r="R179" s="527"/>
      <c r="S179" s="527"/>
      <c r="T179" s="527"/>
      <c r="U179" s="527"/>
      <c r="V179" s="527"/>
      <c r="W179" s="527"/>
      <c r="X179" s="527"/>
      <c r="Y179" s="527"/>
      <c r="Z179" s="527"/>
      <c r="AA179" s="720">
        <f t="shared" si="18"/>
        <v>0</v>
      </c>
      <c r="AB179" s="562">
        <f t="shared" si="19"/>
        <v>0</v>
      </c>
      <c r="AC179" s="574">
        <f t="shared" si="27"/>
        <v>9</v>
      </c>
      <c r="AD179" s="413">
        <f>E179-AB179</f>
        <v>9</v>
      </c>
      <c r="AE179" s="528"/>
      <c r="AF179" s="528">
        <f t="shared" si="20"/>
        <v>0</v>
      </c>
      <c r="AG179" s="551">
        <f t="shared" si="21"/>
        <v>0</v>
      </c>
      <c r="AH179" s="575">
        <f t="shared" si="22"/>
        <v>0</v>
      </c>
      <c r="AI179" s="552"/>
      <c r="AJ179" s="553"/>
      <c r="AK179" s="553"/>
      <c r="AL179" s="553"/>
      <c r="AM179" s="553"/>
      <c r="AN179" s="553"/>
      <c r="AO179" s="553"/>
      <c r="AP179" s="553"/>
      <c r="AQ179" s="553"/>
      <c r="AR179" s="553"/>
      <c r="AS179" s="553"/>
      <c r="AT179" s="553"/>
      <c r="AU179" s="553"/>
      <c r="AV179" s="553"/>
      <c r="AW179" s="553"/>
      <c r="AX179" s="553"/>
      <c r="AY179" s="553"/>
      <c r="AZ179" s="553"/>
      <c r="BA179" s="553"/>
      <c r="BB179" s="553"/>
      <c r="BC179" s="553"/>
      <c r="BD179" s="553"/>
      <c r="BE179" s="553"/>
      <c r="BF179" s="553"/>
      <c r="BG179" s="553"/>
      <c r="BH179" s="553"/>
      <c r="BI179" s="553"/>
      <c r="BJ179" s="513"/>
    </row>
    <row r="180" spans="1:62" ht="45">
      <c r="A180" s="405">
        <f t="shared" si="25"/>
        <v>172</v>
      </c>
      <c r="B180" s="584" t="s">
        <v>353</v>
      </c>
      <c r="C180" s="585" t="s">
        <v>354</v>
      </c>
      <c r="D180" s="525" t="s">
        <v>291</v>
      </c>
      <c r="E180" s="526">
        <v>961</v>
      </c>
      <c r="F180" s="408" t="s">
        <v>354</v>
      </c>
      <c r="G180" s="409" t="s">
        <v>291</v>
      </c>
      <c r="H180" s="527">
        <v>961</v>
      </c>
      <c r="I180" s="527">
        <v>0.18</v>
      </c>
      <c r="J180" s="527">
        <f t="shared" si="24"/>
        <v>172.98</v>
      </c>
      <c r="K180" s="537"/>
      <c r="L180" s="535"/>
      <c r="M180" s="535"/>
      <c r="N180" s="527"/>
      <c r="O180" s="527"/>
      <c r="P180" s="527"/>
      <c r="Q180" s="527"/>
      <c r="R180" s="527"/>
      <c r="S180" s="527"/>
      <c r="T180" s="527"/>
      <c r="U180" s="527"/>
      <c r="V180" s="527"/>
      <c r="W180" s="527"/>
      <c r="X180" s="527"/>
      <c r="Y180" s="527"/>
      <c r="Z180" s="527"/>
      <c r="AA180" s="720">
        <f t="shared" si="18"/>
        <v>0</v>
      </c>
      <c r="AB180" s="562">
        <f t="shared" si="19"/>
        <v>0</v>
      </c>
      <c r="AC180" s="574">
        <f t="shared" si="27"/>
        <v>961</v>
      </c>
      <c r="AD180" s="413">
        <f>E180-AB180</f>
        <v>961</v>
      </c>
      <c r="AE180" s="528"/>
      <c r="AF180" s="528">
        <f t="shared" si="20"/>
        <v>0</v>
      </c>
      <c r="AG180" s="551">
        <f t="shared" si="21"/>
        <v>0</v>
      </c>
      <c r="AH180" s="575">
        <f t="shared" si="22"/>
        <v>0</v>
      </c>
      <c r="AI180" s="552"/>
      <c r="AJ180" s="553"/>
      <c r="AK180" s="553"/>
      <c r="AL180" s="553"/>
      <c r="AM180" s="553"/>
      <c r="AN180" s="553"/>
      <c r="AO180" s="553"/>
      <c r="AP180" s="553"/>
      <c r="AQ180" s="553"/>
      <c r="AR180" s="553"/>
      <c r="AS180" s="553"/>
      <c r="AT180" s="553"/>
      <c r="AU180" s="553"/>
      <c r="AV180" s="553"/>
      <c r="AW180" s="553"/>
      <c r="AX180" s="553"/>
      <c r="AY180" s="553"/>
      <c r="AZ180" s="553"/>
      <c r="BA180" s="553"/>
      <c r="BB180" s="553"/>
      <c r="BC180" s="553"/>
      <c r="BD180" s="553"/>
      <c r="BE180" s="553"/>
      <c r="BF180" s="553"/>
      <c r="BG180" s="553"/>
      <c r="BH180" s="553"/>
      <c r="BI180" s="553"/>
      <c r="BJ180" s="513"/>
    </row>
    <row r="181" spans="1:62" ht="60">
      <c r="A181" s="405">
        <f t="shared" si="25"/>
        <v>173</v>
      </c>
      <c r="B181" s="584" t="s">
        <v>355</v>
      </c>
      <c r="C181" s="585" t="s">
        <v>356</v>
      </c>
      <c r="D181" s="525" t="s">
        <v>294</v>
      </c>
      <c r="E181" s="526">
        <v>18</v>
      </c>
      <c r="F181" s="408" t="s">
        <v>356</v>
      </c>
      <c r="G181" s="409" t="s">
        <v>294</v>
      </c>
      <c r="H181" s="527">
        <v>18</v>
      </c>
      <c r="I181" s="527">
        <v>0.57099999999999995</v>
      </c>
      <c r="J181" s="527">
        <f t="shared" si="24"/>
        <v>10.277999999999999</v>
      </c>
      <c r="K181" s="537" t="s">
        <v>923</v>
      </c>
      <c r="L181" s="535" t="s">
        <v>482</v>
      </c>
      <c r="M181" s="535">
        <v>30</v>
      </c>
      <c r="N181" s="527"/>
      <c r="O181" s="527"/>
      <c r="P181" s="527"/>
      <c r="Q181" s="527"/>
      <c r="R181" s="527"/>
      <c r="S181" s="527"/>
      <c r="T181" s="527"/>
      <c r="U181" s="527"/>
      <c r="V181" s="527"/>
      <c r="W181" s="527"/>
      <c r="X181" s="527"/>
      <c r="Y181" s="527"/>
      <c r="Z181" s="527"/>
      <c r="AA181" s="720">
        <f t="shared" si="18"/>
        <v>0</v>
      </c>
      <c r="AB181" s="562">
        <f t="shared" si="19"/>
        <v>0</v>
      </c>
      <c r="AC181" s="574">
        <f t="shared" si="27"/>
        <v>18</v>
      </c>
      <c r="AD181" s="413">
        <f>E181-AB181</f>
        <v>18</v>
      </c>
      <c r="AE181" s="528"/>
      <c r="AF181" s="528">
        <f t="shared" si="20"/>
        <v>0</v>
      </c>
      <c r="AG181" s="551">
        <f t="shared" si="21"/>
        <v>0</v>
      </c>
      <c r="AH181" s="575">
        <f t="shared" si="22"/>
        <v>0</v>
      </c>
      <c r="AI181" s="552"/>
      <c r="AJ181" s="553"/>
      <c r="AK181" s="553"/>
      <c r="AL181" s="553"/>
      <c r="AM181" s="553"/>
      <c r="AN181" s="553"/>
      <c r="AO181" s="553"/>
      <c r="AP181" s="553"/>
      <c r="AQ181" s="553"/>
      <c r="AR181" s="553"/>
      <c r="AS181" s="553"/>
      <c r="AT181" s="553"/>
      <c r="AU181" s="553"/>
      <c r="AV181" s="553"/>
      <c r="AW181" s="553"/>
      <c r="AX181" s="553"/>
      <c r="AY181" s="553"/>
      <c r="AZ181" s="553"/>
      <c r="BA181" s="553"/>
      <c r="BB181" s="553"/>
      <c r="BC181" s="553"/>
      <c r="BD181" s="553"/>
      <c r="BE181" s="553"/>
      <c r="BF181" s="553"/>
      <c r="BG181" s="553"/>
      <c r="BH181" s="553"/>
      <c r="BI181" s="553"/>
      <c r="BJ181" s="513"/>
    </row>
    <row r="182" spans="1:62" ht="45">
      <c r="A182" s="405">
        <f t="shared" si="25"/>
        <v>174</v>
      </c>
      <c r="B182" s="584" t="s">
        <v>142</v>
      </c>
      <c r="C182" s="585" t="s">
        <v>143</v>
      </c>
      <c r="D182" s="525" t="s">
        <v>291</v>
      </c>
      <c r="E182" s="526">
        <v>120</v>
      </c>
      <c r="F182" s="408" t="s">
        <v>143</v>
      </c>
      <c r="G182" s="409" t="s">
        <v>291</v>
      </c>
      <c r="H182" s="527">
        <v>120</v>
      </c>
      <c r="I182" s="527">
        <v>0.18</v>
      </c>
      <c r="J182" s="527">
        <f t="shared" si="24"/>
        <v>21.599999999999998</v>
      </c>
      <c r="K182" s="537"/>
      <c r="L182" s="535"/>
      <c r="M182" s="535"/>
      <c r="N182" s="527"/>
      <c r="O182" s="527"/>
      <c r="P182" s="527"/>
      <c r="Q182" s="527"/>
      <c r="R182" s="527"/>
      <c r="S182" s="527"/>
      <c r="T182" s="527"/>
      <c r="U182" s="527"/>
      <c r="V182" s="527"/>
      <c r="W182" s="527"/>
      <c r="X182" s="527"/>
      <c r="Y182" s="527"/>
      <c r="Z182" s="527"/>
      <c r="AA182" s="720">
        <f t="shared" si="18"/>
        <v>0</v>
      </c>
      <c r="AB182" s="562">
        <f t="shared" si="19"/>
        <v>0</v>
      </c>
      <c r="AC182" s="574">
        <f t="shared" si="27"/>
        <v>120</v>
      </c>
      <c r="AD182" s="413">
        <f>E182-AB182</f>
        <v>120</v>
      </c>
      <c r="AE182" s="528"/>
      <c r="AF182" s="528">
        <f t="shared" si="20"/>
        <v>0</v>
      </c>
      <c r="AG182" s="551">
        <f t="shared" si="21"/>
        <v>0</v>
      </c>
      <c r="AH182" s="575">
        <f t="shared" si="22"/>
        <v>0</v>
      </c>
      <c r="AI182" s="552"/>
      <c r="AJ182" s="553"/>
      <c r="AK182" s="553"/>
      <c r="AL182" s="553"/>
      <c r="AM182" s="553"/>
      <c r="AN182" s="553"/>
      <c r="AO182" s="553"/>
      <c r="AP182" s="553"/>
      <c r="AQ182" s="553"/>
      <c r="AR182" s="553"/>
      <c r="AS182" s="553"/>
      <c r="AT182" s="553"/>
      <c r="AU182" s="553"/>
      <c r="AV182" s="553"/>
      <c r="AW182" s="553"/>
      <c r="AX182" s="553"/>
      <c r="AY182" s="553"/>
      <c r="AZ182" s="553"/>
      <c r="BA182" s="553"/>
      <c r="BB182" s="553"/>
      <c r="BC182" s="553"/>
      <c r="BD182" s="553"/>
      <c r="BE182" s="553"/>
      <c r="BF182" s="553"/>
      <c r="BG182" s="553"/>
      <c r="BH182" s="553"/>
      <c r="BI182" s="553"/>
      <c r="BJ182" s="513"/>
    </row>
    <row r="183" spans="1:62" ht="45">
      <c r="A183" s="405">
        <f t="shared" si="25"/>
        <v>175</v>
      </c>
      <c r="B183" s="584" t="s">
        <v>358</v>
      </c>
      <c r="C183" s="585" t="s">
        <v>359</v>
      </c>
      <c r="D183" s="525" t="s">
        <v>294</v>
      </c>
      <c r="E183" s="526">
        <v>5</v>
      </c>
      <c r="F183" s="408" t="s">
        <v>359</v>
      </c>
      <c r="G183" s="409" t="s">
        <v>294</v>
      </c>
      <c r="H183" s="527">
        <v>5</v>
      </c>
      <c r="I183" s="527">
        <v>0.85</v>
      </c>
      <c r="J183" s="527">
        <f t="shared" si="24"/>
        <v>4.25</v>
      </c>
      <c r="K183" s="537"/>
      <c r="L183" s="535"/>
      <c r="M183" s="535"/>
      <c r="N183" s="527"/>
      <c r="O183" s="527"/>
      <c r="P183" s="527"/>
      <c r="Q183" s="527"/>
      <c r="R183" s="527"/>
      <c r="S183" s="527"/>
      <c r="T183" s="527"/>
      <c r="U183" s="527"/>
      <c r="V183" s="527"/>
      <c r="W183" s="527"/>
      <c r="X183" s="527"/>
      <c r="Y183" s="527"/>
      <c r="Z183" s="527"/>
      <c r="AA183" s="720">
        <f t="shared" si="18"/>
        <v>0</v>
      </c>
      <c r="AB183" s="562">
        <f t="shared" si="19"/>
        <v>0</v>
      </c>
      <c r="AC183" s="574">
        <f t="shared" si="27"/>
        <v>5</v>
      </c>
      <c r="AD183" s="413">
        <f>E183-AB183</f>
        <v>5</v>
      </c>
      <c r="AE183" s="528"/>
      <c r="AF183" s="528">
        <f t="shared" si="20"/>
        <v>0</v>
      </c>
      <c r="AG183" s="551">
        <f t="shared" si="21"/>
        <v>0</v>
      </c>
      <c r="AH183" s="575">
        <f t="shared" si="22"/>
        <v>0</v>
      </c>
      <c r="AI183" s="552"/>
      <c r="AJ183" s="553"/>
      <c r="AK183" s="553"/>
      <c r="AL183" s="553"/>
      <c r="AM183" s="553"/>
      <c r="AN183" s="553"/>
      <c r="AO183" s="553"/>
      <c r="AP183" s="553"/>
      <c r="AQ183" s="553"/>
      <c r="AR183" s="553"/>
      <c r="AS183" s="553"/>
      <c r="AT183" s="553"/>
      <c r="AU183" s="553"/>
      <c r="AV183" s="553"/>
      <c r="AW183" s="553"/>
      <c r="AX183" s="553"/>
      <c r="AY183" s="553"/>
      <c r="AZ183" s="553"/>
      <c r="BA183" s="553"/>
      <c r="BB183" s="553"/>
      <c r="BC183" s="553"/>
      <c r="BD183" s="553"/>
      <c r="BE183" s="553"/>
      <c r="BF183" s="553"/>
      <c r="BG183" s="553"/>
      <c r="BH183" s="553"/>
      <c r="BI183" s="553"/>
      <c r="BJ183" s="513"/>
    </row>
    <row r="184" spans="1:62" ht="30">
      <c r="A184" s="405">
        <f t="shared" si="25"/>
        <v>176</v>
      </c>
      <c r="B184" s="584"/>
      <c r="C184" s="585"/>
      <c r="D184" s="525"/>
      <c r="E184" s="526"/>
      <c r="F184" s="416" t="s">
        <v>921</v>
      </c>
      <c r="G184" s="417" t="s">
        <v>291</v>
      </c>
      <c r="H184" s="535">
        <v>496</v>
      </c>
      <c r="I184" s="535">
        <v>0.25800000000000001</v>
      </c>
      <c r="J184" s="535">
        <f t="shared" si="24"/>
        <v>127.968</v>
      </c>
      <c r="K184" s="537" t="s">
        <v>922</v>
      </c>
      <c r="L184" s="535" t="s">
        <v>291</v>
      </c>
      <c r="M184" s="535">
        <v>496</v>
      </c>
      <c r="N184" s="535"/>
      <c r="O184" s="535"/>
      <c r="P184" s="535"/>
      <c r="Q184" s="535"/>
      <c r="R184" s="535"/>
      <c r="S184" s="535">
        <v>31</v>
      </c>
      <c r="T184" s="535"/>
      <c r="U184" s="535">
        <v>12</v>
      </c>
      <c r="V184" s="535"/>
      <c r="W184" s="535"/>
      <c r="X184" s="535"/>
      <c r="Y184" s="535"/>
      <c r="Z184" s="535"/>
      <c r="AA184" s="722">
        <f t="shared" si="18"/>
        <v>11.094000000000001</v>
      </c>
      <c r="AB184" s="562">
        <f t="shared" si="19"/>
        <v>43</v>
      </c>
      <c r="AC184" s="576">
        <f t="shared" si="27"/>
        <v>453</v>
      </c>
      <c r="AD184" s="413">
        <f>E184-AB184</f>
        <v>-43</v>
      </c>
      <c r="AE184" s="536"/>
      <c r="AF184" s="536">
        <f t="shared" si="20"/>
        <v>0</v>
      </c>
      <c r="AG184" s="551">
        <f t="shared" si="21"/>
        <v>0</v>
      </c>
      <c r="AH184" s="521">
        <f t="shared" si="22"/>
        <v>43</v>
      </c>
      <c r="AI184" s="552"/>
      <c r="AJ184" s="553"/>
      <c r="AK184" s="553"/>
      <c r="AL184" s="553"/>
      <c r="AM184" s="553"/>
      <c r="AN184" s="553"/>
      <c r="AO184" s="553"/>
      <c r="AP184" s="553"/>
      <c r="AQ184" s="553"/>
      <c r="AR184" s="553"/>
      <c r="AS184" s="553"/>
      <c r="AT184" s="553"/>
      <c r="AU184" s="553"/>
      <c r="AV184" s="553"/>
      <c r="AW184" s="553"/>
      <c r="AX184" s="553"/>
      <c r="AY184" s="553"/>
      <c r="AZ184" s="553"/>
      <c r="BA184" s="553"/>
      <c r="BB184" s="553"/>
      <c r="BC184" s="553"/>
      <c r="BD184" s="553"/>
      <c r="BE184" s="553"/>
      <c r="BF184" s="553"/>
      <c r="BG184" s="553"/>
      <c r="BH184" s="553"/>
      <c r="BI184" s="553"/>
      <c r="BJ184" s="513"/>
    </row>
    <row r="185" spans="1:62" ht="75">
      <c r="A185" s="405">
        <f t="shared" si="25"/>
        <v>177</v>
      </c>
      <c r="B185" s="584"/>
      <c r="C185" s="585"/>
      <c r="D185" s="525"/>
      <c r="E185" s="526"/>
      <c r="F185" s="416" t="s">
        <v>183</v>
      </c>
      <c r="G185" s="417" t="s">
        <v>291</v>
      </c>
      <c r="H185" s="535">
        <f>M185</f>
        <v>1975</v>
      </c>
      <c r="I185" s="535">
        <v>0.16900000000000001</v>
      </c>
      <c r="J185" s="535">
        <f t="shared" si="24"/>
        <v>333.77500000000003</v>
      </c>
      <c r="K185" s="537" t="s">
        <v>908</v>
      </c>
      <c r="L185" s="535" t="s">
        <v>291</v>
      </c>
      <c r="M185" s="535">
        <v>1975</v>
      </c>
      <c r="N185" s="535"/>
      <c r="O185" s="535"/>
      <c r="P185" s="535"/>
      <c r="Q185" s="535"/>
      <c r="R185" s="535"/>
      <c r="S185" s="535">
        <v>31</v>
      </c>
      <c r="T185" s="535"/>
      <c r="U185" s="535">
        <v>12</v>
      </c>
      <c r="V185" s="535"/>
      <c r="W185" s="535"/>
      <c r="X185" s="535"/>
      <c r="Y185" s="535"/>
      <c r="Z185" s="535"/>
      <c r="AA185" s="722">
        <f t="shared" si="18"/>
        <v>7.2670000000000003</v>
      </c>
      <c r="AB185" s="562">
        <f t="shared" si="19"/>
        <v>43</v>
      </c>
      <c r="AC185" s="576">
        <f t="shared" si="27"/>
        <v>1932</v>
      </c>
      <c r="AD185" s="413">
        <f>E185-AB185</f>
        <v>-43</v>
      </c>
      <c r="AE185" s="536"/>
      <c r="AF185" s="536">
        <f t="shared" si="20"/>
        <v>0</v>
      </c>
      <c r="AG185" s="540">
        <f t="shared" si="21"/>
        <v>0</v>
      </c>
      <c r="AH185" s="575">
        <f t="shared" si="22"/>
        <v>43</v>
      </c>
      <c r="AI185" s="522"/>
      <c r="AJ185" s="523"/>
      <c r="AK185" s="523"/>
      <c r="AL185" s="523"/>
      <c r="AM185" s="523"/>
      <c r="AN185" s="523"/>
      <c r="AO185" s="523"/>
      <c r="AP185" s="523"/>
      <c r="AQ185" s="523"/>
      <c r="AR185" s="523"/>
      <c r="AS185" s="523"/>
      <c r="AT185" s="523"/>
      <c r="AU185" s="523"/>
      <c r="AV185" s="523"/>
      <c r="AW185" s="523"/>
      <c r="AX185" s="523"/>
      <c r="AY185" s="523"/>
      <c r="AZ185" s="523"/>
      <c r="BA185" s="523"/>
      <c r="BB185" s="523"/>
      <c r="BC185" s="523"/>
      <c r="BD185" s="523"/>
      <c r="BE185" s="523"/>
      <c r="BF185" s="523"/>
      <c r="BG185" s="523"/>
      <c r="BH185" s="523"/>
      <c r="BI185" s="523"/>
      <c r="BJ185" s="513"/>
    </row>
    <row r="186" spans="1:62" ht="30">
      <c r="A186" s="405">
        <f t="shared" si="25"/>
        <v>178</v>
      </c>
      <c r="B186" s="584"/>
      <c r="C186" s="585"/>
      <c r="D186" s="525"/>
      <c r="E186" s="526"/>
      <c r="F186" s="416" t="s">
        <v>221</v>
      </c>
      <c r="G186" s="417" t="s">
        <v>291</v>
      </c>
      <c r="H186" s="535">
        <f t="shared" ref="H186:H188" si="28">M186</f>
        <v>0</v>
      </c>
      <c r="I186" s="535">
        <v>0.2</v>
      </c>
      <c r="J186" s="535">
        <f t="shared" si="24"/>
        <v>0</v>
      </c>
      <c r="K186" s="537"/>
      <c r="L186" s="535"/>
      <c r="M186" s="535"/>
      <c r="N186" s="535"/>
      <c r="O186" s="535"/>
      <c r="P186" s="535"/>
      <c r="Q186" s="535"/>
      <c r="R186" s="535"/>
      <c r="S186" s="535">
        <v>7</v>
      </c>
      <c r="T186" s="535"/>
      <c r="U186" s="535"/>
      <c r="V186" s="535"/>
      <c r="W186" s="535"/>
      <c r="X186" s="535"/>
      <c r="Y186" s="535"/>
      <c r="Z186" s="535"/>
      <c r="AA186" s="722">
        <f t="shared" si="18"/>
        <v>1.4000000000000001</v>
      </c>
      <c r="AB186" s="562">
        <f t="shared" si="19"/>
        <v>7</v>
      </c>
      <c r="AC186" s="576">
        <f t="shared" si="27"/>
        <v>-7</v>
      </c>
      <c r="AD186" s="413">
        <f>E186-AB186</f>
        <v>-7</v>
      </c>
      <c r="AE186" s="536"/>
      <c r="AF186" s="536">
        <f t="shared" si="20"/>
        <v>0</v>
      </c>
      <c r="AG186" s="551">
        <f t="shared" si="21"/>
        <v>0</v>
      </c>
      <c r="AH186" s="575">
        <f t="shared" si="22"/>
        <v>7</v>
      </c>
      <c r="AI186" s="552"/>
      <c r="AJ186" s="553"/>
      <c r="AK186" s="553"/>
      <c r="AL186" s="553"/>
      <c r="AM186" s="553"/>
      <c r="AN186" s="553"/>
      <c r="AO186" s="553"/>
      <c r="AP186" s="553"/>
      <c r="AQ186" s="553"/>
      <c r="AR186" s="553"/>
      <c r="AS186" s="553"/>
      <c r="AT186" s="553"/>
      <c r="AU186" s="553"/>
      <c r="AV186" s="553"/>
      <c r="AW186" s="553"/>
      <c r="AX186" s="553"/>
      <c r="AY186" s="553"/>
      <c r="AZ186" s="553"/>
      <c r="BA186" s="553"/>
      <c r="BB186" s="553"/>
      <c r="BC186" s="553"/>
      <c r="BD186" s="553"/>
      <c r="BE186" s="553"/>
      <c r="BF186" s="553"/>
      <c r="BG186" s="553"/>
      <c r="BH186" s="553"/>
      <c r="BI186" s="553"/>
      <c r="BJ186" s="513"/>
    </row>
    <row r="187" spans="1:62" ht="75">
      <c r="A187" s="405">
        <f t="shared" si="25"/>
        <v>179</v>
      </c>
      <c r="B187" s="584"/>
      <c r="C187" s="585"/>
      <c r="D187" s="525"/>
      <c r="E187" s="526"/>
      <c r="F187" s="416" t="s">
        <v>452</v>
      </c>
      <c r="G187" s="417" t="s">
        <v>291</v>
      </c>
      <c r="H187" s="535">
        <f t="shared" si="28"/>
        <v>1241</v>
      </c>
      <c r="I187" s="535">
        <v>0.16900000000000001</v>
      </c>
      <c r="J187" s="535">
        <f t="shared" si="24"/>
        <v>209.72900000000001</v>
      </c>
      <c r="K187" s="537" t="s">
        <v>910</v>
      </c>
      <c r="L187" s="535" t="s">
        <v>291</v>
      </c>
      <c r="M187" s="535">
        <v>1241</v>
      </c>
      <c r="N187" s="535"/>
      <c r="O187" s="535"/>
      <c r="P187" s="535"/>
      <c r="Q187" s="535"/>
      <c r="R187" s="535"/>
      <c r="S187" s="535">
        <v>239</v>
      </c>
      <c r="T187" s="535"/>
      <c r="U187" s="535">
        <v>128</v>
      </c>
      <c r="V187" s="535">
        <v>204</v>
      </c>
      <c r="W187" s="535">
        <v>166</v>
      </c>
      <c r="X187" s="535"/>
      <c r="Y187" s="535"/>
      <c r="Z187" s="535"/>
      <c r="AA187" s="722">
        <f t="shared" si="18"/>
        <v>124.55300000000001</v>
      </c>
      <c r="AB187" s="562">
        <f t="shared" si="19"/>
        <v>737</v>
      </c>
      <c r="AC187" s="576">
        <f t="shared" si="27"/>
        <v>504</v>
      </c>
      <c r="AD187" s="413">
        <f>E187-AB187</f>
        <v>-737</v>
      </c>
      <c r="AE187" s="536"/>
      <c r="AF187" s="536">
        <f t="shared" si="20"/>
        <v>0</v>
      </c>
      <c r="AG187" s="551">
        <f t="shared" si="21"/>
        <v>0</v>
      </c>
      <c r="AH187" s="575">
        <f t="shared" si="22"/>
        <v>737</v>
      </c>
      <c r="AI187" s="552"/>
      <c r="AJ187" s="553"/>
      <c r="AK187" s="553"/>
      <c r="AL187" s="553"/>
      <c r="AM187" s="553"/>
      <c r="AN187" s="553"/>
      <c r="AO187" s="553"/>
      <c r="AP187" s="553"/>
      <c r="AQ187" s="553"/>
      <c r="AR187" s="553"/>
      <c r="AS187" s="553"/>
      <c r="AT187" s="553"/>
      <c r="AU187" s="553"/>
      <c r="AV187" s="553"/>
      <c r="AW187" s="553"/>
      <c r="AX187" s="553"/>
      <c r="AY187" s="553"/>
      <c r="AZ187" s="553"/>
      <c r="BA187" s="553"/>
      <c r="BB187" s="553"/>
      <c r="BC187" s="553"/>
      <c r="BD187" s="553"/>
      <c r="BE187" s="553"/>
      <c r="BF187" s="553"/>
      <c r="BG187" s="553"/>
      <c r="BH187" s="553"/>
      <c r="BI187" s="553"/>
      <c r="BJ187" s="513"/>
    </row>
    <row r="188" spans="1:62" ht="75">
      <c r="A188" s="405">
        <f t="shared" si="25"/>
        <v>180</v>
      </c>
      <c r="B188" s="584"/>
      <c r="C188" s="585"/>
      <c r="D188" s="525"/>
      <c r="E188" s="526"/>
      <c r="F188" s="416" t="s">
        <v>453</v>
      </c>
      <c r="G188" s="417" t="s">
        <v>291</v>
      </c>
      <c r="H188" s="535">
        <f t="shared" si="28"/>
        <v>1106</v>
      </c>
      <c r="I188" s="535">
        <v>0.2</v>
      </c>
      <c r="J188" s="535">
        <f t="shared" si="24"/>
        <v>221.20000000000002</v>
      </c>
      <c r="K188" s="537" t="s">
        <v>909</v>
      </c>
      <c r="L188" s="535" t="s">
        <v>291</v>
      </c>
      <c r="M188" s="535">
        <v>1106</v>
      </c>
      <c r="N188" s="535"/>
      <c r="O188" s="535"/>
      <c r="P188" s="535"/>
      <c r="Q188" s="535"/>
      <c r="R188" s="535"/>
      <c r="S188" s="535">
        <v>66</v>
      </c>
      <c r="T188" s="535"/>
      <c r="U188" s="535"/>
      <c r="V188" s="535"/>
      <c r="W188" s="535"/>
      <c r="X188" s="535"/>
      <c r="Y188" s="535"/>
      <c r="Z188" s="535"/>
      <c r="AA188" s="722">
        <f t="shared" si="18"/>
        <v>13.200000000000001</v>
      </c>
      <c r="AB188" s="562">
        <f t="shared" si="19"/>
        <v>66</v>
      </c>
      <c r="AC188" s="576">
        <f t="shared" si="27"/>
        <v>1040</v>
      </c>
      <c r="AD188" s="413">
        <f>E188-AB188</f>
        <v>-66</v>
      </c>
      <c r="AE188" s="536"/>
      <c r="AF188" s="536">
        <f t="shared" si="20"/>
        <v>0</v>
      </c>
      <c r="AG188" s="551">
        <f t="shared" si="21"/>
        <v>0</v>
      </c>
      <c r="AH188" s="575">
        <f t="shared" si="22"/>
        <v>66</v>
      </c>
      <c r="AI188" s="552"/>
      <c r="AJ188" s="553"/>
      <c r="AK188" s="553"/>
      <c r="AL188" s="553"/>
      <c r="AM188" s="553"/>
      <c r="AN188" s="553"/>
      <c r="AO188" s="553"/>
      <c r="AP188" s="553"/>
      <c r="AQ188" s="553"/>
      <c r="AR188" s="553"/>
      <c r="AS188" s="553"/>
      <c r="AT188" s="553"/>
      <c r="AU188" s="553"/>
      <c r="AV188" s="553"/>
      <c r="AW188" s="553"/>
      <c r="AX188" s="553"/>
      <c r="AY188" s="553"/>
      <c r="AZ188" s="553"/>
      <c r="BA188" s="553"/>
      <c r="BB188" s="553"/>
      <c r="BC188" s="553"/>
      <c r="BD188" s="553"/>
      <c r="BE188" s="553"/>
      <c r="BF188" s="553"/>
      <c r="BG188" s="553"/>
      <c r="BH188" s="553"/>
      <c r="BI188" s="553"/>
      <c r="BJ188" s="513"/>
    </row>
    <row r="189" spans="1:62" ht="30" collapsed="1">
      <c r="A189" s="405">
        <f t="shared" si="25"/>
        <v>181</v>
      </c>
      <c r="B189" s="584"/>
      <c r="C189" s="585"/>
      <c r="D189" s="525"/>
      <c r="E189" s="526"/>
      <c r="F189" s="416" t="s">
        <v>159</v>
      </c>
      <c r="G189" s="417" t="s">
        <v>291</v>
      </c>
      <c r="H189" s="535">
        <f>M189</f>
        <v>1524</v>
      </c>
      <c r="I189" s="535">
        <v>0.63</v>
      </c>
      <c r="J189" s="535">
        <f t="shared" si="24"/>
        <v>960.12</v>
      </c>
      <c r="K189" s="537" t="s">
        <v>911</v>
      </c>
      <c r="L189" s="535" t="s">
        <v>291</v>
      </c>
      <c r="M189" s="535">
        <v>1524</v>
      </c>
      <c r="N189" s="535"/>
      <c r="O189" s="535"/>
      <c r="P189" s="535"/>
      <c r="Q189" s="535"/>
      <c r="R189" s="535"/>
      <c r="S189" s="535">
        <v>305</v>
      </c>
      <c r="T189" s="535"/>
      <c r="U189" s="535">
        <v>128</v>
      </c>
      <c r="V189" s="535">
        <v>185</v>
      </c>
      <c r="W189" s="535">
        <v>196</v>
      </c>
      <c r="X189" s="535"/>
      <c r="Y189" s="535"/>
      <c r="Z189" s="535"/>
      <c r="AA189" s="722">
        <f t="shared" si="18"/>
        <v>512.82000000000005</v>
      </c>
      <c r="AB189" s="562">
        <f t="shared" si="19"/>
        <v>814</v>
      </c>
      <c r="AC189" s="576">
        <f t="shared" si="27"/>
        <v>710</v>
      </c>
      <c r="AD189" s="413">
        <f>E189-AB189</f>
        <v>-814</v>
      </c>
      <c r="AE189" s="536"/>
      <c r="AF189" s="536">
        <f t="shared" si="20"/>
        <v>0</v>
      </c>
      <c r="AG189" s="551">
        <f t="shared" si="21"/>
        <v>0</v>
      </c>
      <c r="AH189" s="575">
        <f t="shared" si="22"/>
        <v>814</v>
      </c>
      <c r="AI189" s="552"/>
      <c r="AJ189" s="553"/>
      <c r="AK189" s="553"/>
      <c r="AL189" s="553"/>
      <c r="AM189" s="553"/>
      <c r="AN189" s="553"/>
      <c r="AO189" s="553"/>
      <c r="AP189" s="553"/>
      <c r="AQ189" s="553"/>
      <c r="AR189" s="553"/>
      <c r="AS189" s="553"/>
      <c r="AT189" s="553"/>
      <c r="AU189" s="553"/>
      <c r="AV189" s="553"/>
      <c r="AW189" s="553"/>
      <c r="AX189" s="553"/>
      <c r="AY189" s="553"/>
      <c r="AZ189" s="553"/>
      <c r="BA189" s="553"/>
      <c r="BB189" s="553"/>
      <c r="BC189" s="553"/>
      <c r="BD189" s="553"/>
      <c r="BE189" s="553"/>
      <c r="BF189" s="553"/>
      <c r="BG189" s="553"/>
      <c r="BH189" s="553"/>
      <c r="BI189" s="553"/>
      <c r="BJ189" s="513"/>
    </row>
    <row r="190" spans="1:62" ht="15" hidden="1" outlineLevel="1">
      <c r="A190" s="405">
        <f t="shared" si="25"/>
        <v>182</v>
      </c>
      <c r="B190" s="584"/>
      <c r="C190" s="585"/>
      <c r="D190" s="525"/>
      <c r="E190" s="525"/>
      <c r="F190" s="416"/>
      <c r="G190" s="417"/>
      <c r="H190" s="535"/>
      <c r="I190" s="535"/>
      <c r="J190" s="535">
        <f t="shared" si="24"/>
        <v>0</v>
      </c>
      <c r="K190" s="537" t="s">
        <v>912</v>
      </c>
      <c r="L190" s="535" t="s">
        <v>294</v>
      </c>
      <c r="M190" s="535">
        <v>175</v>
      </c>
      <c r="N190" s="535"/>
      <c r="O190" s="535"/>
      <c r="P190" s="535"/>
      <c r="Q190" s="535"/>
      <c r="R190" s="535"/>
      <c r="S190" s="535"/>
      <c r="T190" s="535"/>
      <c r="U190" s="535"/>
      <c r="V190" s="535"/>
      <c r="W190" s="535"/>
      <c r="X190" s="535"/>
      <c r="Y190" s="535"/>
      <c r="Z190" s="535"/>
      <c r="AA190" s="722">
        <f t="shared" si="18"/>
        <v>0</v>
      </c>
      <c r="AB190" s="562">
        <f t="shared" si="19"/>
        <v>0</v>
      </c>
      <c r="AC190" s="576">
        <f t="shared" si="27"/>
        <v>0</v>
      </c>
      <c r="AD190" s="413">
        <f>E190-AB190</f>
        <v>0</v>
      </c>
      <c r="AE190" s="536"/>
      <c r="AF190" s="536">
        <f t="shared" si="20"/>
        <v>0</v>
      </c>
      <c r="AG190" s="551">
        <f t="shared" si="21"/>
        <v>0</v>
      </c>
      <c r="AH190" s="575">
        <f t="shared" si="22"/>
        <v>0</v>
      </c>
      <c r="AI190" s="552"/>
      <c r="AJ190" s="553"/>
      <c r="AK190" s="553"/>
      <c r="AL190" s="553"/>
      <c r="AM190" s="553"/>
      <c r="AN190" s="553"/>
      <c r="AO190" s="553"/>
      <c r="AP190" s="553"/>
      <c r="AQ190" s="553"/>
      <c r="AR190" s="553"/>
      <c r="AS190" s="553"/>
      <c r="AT190" s="553"/>
      <c r="AU190" s="553"/>
      <c r="AV190" s="553"/>
      <c r="AW190" s="553"/>
      <c r="AX190" s="553"/>
      <c r="AY190" s="553"/>
      <c r="AZ190" s="553"/>
      <c r="BA190" s="553"/>
      <c r="BB190" s="553"/>
      <c r="BC190" s="553"/>
      <c r="BD190" s="553"/>
      <c r="BE190" s="553"/>
      <c r="BF190" s="553"/>
      <c r="BG190" s="553"/>
      <c r="BH190" s="553"/>
      <c r="BI190" s="553"/>
      <c r="BJ190" s="513"/>
    </row>
    <row r="191" spans="1:62" ht="15" hidden="1" outlineLevel="1">
      <c r="A191" s="405">
        <f t="shared" si="25"/>
        <v>183</v>
      </c>
      <c r="B191" s="584"/>
      <c r="C191" s="585"/>
      <c r="D191" s="525"/>
      <c r="E191" s="525"/>
      <c r="F191" s="416"/>
      <c r="G191" s="417"/>
      <c r="H191" s="535"/>
      <c r="I191" s="535"/>
      <c r="J191" s="535">
        <f t="shared" si="24"/>
        <v>0</v>
      </c>
      <c r="K191" s="537" t="s">
        <v>914</v>
      </c>
      <c r="L191" s="535" t="s">
        <v>294</v>
      </c>
      <c r="M191" s="535">
        <v>352</v>
      </c>
      <c r="N191" s="535"/>
      <c r="O191" s="535"/>
      <c r="P191" s="535"/>
      <c r="Q191" s="535"/>
      <c r="R191" s="535"/>
      <c r="S191" s="535"/>
      <c r="T191" s="535"/>
      <c r="U191" s="535"/>
      <c r="V191" s="535"/>
      <c r="W191" s="535"/>
      <c r="X191" s="535"/>
      <c r="Y191" s="535"/>
      <c r="Z191" s="535"/>
      <c r="AA191" s="722">
        <f t="shared" si="18"/>
        <v>0</v>
      </c>
      <c r="AB191" s="562">
        <f t="shared" si="19"/>
        <v>0</v>
      </c>
      <c r="AC191" s="576">
        <f t="shared" si="27"/>
        <v>0</v>
      </c>
      <c r="AD191" s="413">
        <f>E191-AB191</f>
        <v>0</v>
      </c>
      <c r="AE191" s="536"/>
      <c r="AF191" s="536">
        <f t="shared" si="20"/>
        <v>0</v>
      </c>
      <c r="AG191" s="551">
        <f t="shared" si="21"/>
        <v>0</v>
      </c>
      <c r="AH191" s="575">
        <f t="shared" si="22"/>
        <v>0</v>
      </c>
      <c r="AI191" s="552"/>
      <c r="AJ191" s="553"/>
      <c r="AK191" s="553"/>
      <c r="AL191" s="553"/>
      <c r="AM191" s="553"/>
      <c r="AN191" s="553"/>
      <c r="AO191" s="553"/>
      <c r="AP191" s="553"/>
      <c r="AQ191" s="553"/>
      <c r="AR191" s="553"/>
      <c r="AS191" s="553"/>
      <c r="AT191" s="553"/>
      <c r="AU191" s="553"/>
      <c r="AV191" s="553"/>
      <c r="AW191" s="553"/>
      <c r="AX191" s="553"/>
      <c r="AY191" s="553"/>
      <c r="AZ191" s="553"/>
      <c r="BA191" s="553"/>
      <c r="BB191" s="553"/>
      <c r="BC191" s="553"/>
      <c r="BD191" s="553"/>
      <c r="BE191" s="553"/>
      <c r="BF191" s="553"/>
      <c r="BG191" s="553"/>
      <c r="BH191" s="553"/>
      <c r="BI191" s="553"/>
      <c r="BJ191" s="513"/>
    </row>
    <row r="192" spans="1:62" ht="30" hidden="1" outlineLevel="1">
      <c r="A192" s="405">
        <f t="shared" si="25"/>
        <v>184</v>
      </c>
      <c r="B192" s="584"/>
      <c r="C192" s="585"/>
      <c r="D192" s="525"/>
      <c r="E192" s="525"/>
      <c r="F192" s="416"/>
      <c r="G192" s="417"/>
      <c r="H192" s="535"/>
      <c r="I192" s="535"/>
      <c r="J192" s="535">
        <f t="shared" si="24"/>
        <v>0</v>
      </c>
      <c r="K192" s="537" t="s">
        <v>927</v>
      </c>
      <c r="L192" s="535" t="s">
        <v>294</v>
      </c>
      <c r="M192" s="535">
        <v>93</v>
      </c>
      <c r="N192" s="535"/>
      <c r="O192" s="535"/>
      <c r="P192" s="535"/>
      <c r="Q192" s="535"/>
      <c r="R192" s="535"/>
      <c r="S192" s="535"/>
      <c r="T192" s="535"/>
      <c r="U192" s="535"/>
      <c r="V192" s="535"/>
      <c r="W192" s="535"/>
      <c r="X192" s="535"/>
      <c r="Y192" s="535"/>
      <c r="Z192" s="535"/>
      <c r="AA192" s="722">
        <f t="shared" si="18"/>
        <v>0</v>
      </c>
      <c r="AB192" s="562">
        <f t="shared" si="19"/>
        <v>0</v>
      </c>
      <c r="AC192" s="576">
        <f t="shared" si="27"/>
        <v>0</v>
      </c>
      <c r="AD192" s="413">
        <f>E192-AB192</f>
        <v>0</v>
      </c>
      <c r="AE192" s="536"/>
      <c r="AF192" s="536">
        <f t="shared" si="20"/>
        <v>0</v>
      </c>
      <c r="AG192" s="551">
        <f t="shared" si="21"/>
        <v>0</v>
      </c>
      <c r="AH192" s="575">
        <f t="shared" si="22"/>
        <v>0</v>
      </c>
      <c r="AI192" s="552"/>
      <c r="AJ192" s="553"/>
      <c r="AK192" s="553"/>
      <c r="AL192" s="553"/>
      <c r="AM192" s="553"/>
      <c r="AN192" s="553"/>
      <c r="AO192" s="553"/>
      <c r="AP192" s="553"/>
      <c r="AQ192" s="553"/>
      <c r="AR192" s="553"/>
      <c r="AS192" s="553"/>
      <c r="AT192" s="553"/>
      <c r="AU192" s="553"/>
      <c r="AV192" s="553"/>
      <c r="AW192" s="553"/>
      <c r="AX192" s="553"/>
      <c r="AY192" s="553"/>
      <c r="AZ192" s="553"/>
      <c r="BA192" s="553"/>
      <c r="BB192" s="553"/>
      <c r="BC192" s="553"/>
      <c r="BD192" s="553"/>
      <c r="BE192" s="553"/>
      <c r="BF192" s="553"/>
      <c r="BG192" s="553"/>
      <c r="BH192" s="553"/>
      <c r="BI192" s="553"/>
      <c r="BJ192" s="513"/>
    </row>
    <row r="193" spans="1:62" ht="15" collapsed="1">
      <c r="A193" s="405">
        <f t="shared" si="25"/>
        <v>185</v>
      </c>
      <c r="B193" s="584"/>
      <c r="C193" s="585"/>
      <c r="D193" s="525"/>
      <c r="E193" s="526"/>
      <c r="F193" s="416" t="s">
        <v>924</v>
      </c>
      <c r="G193" s="417" t="s">
        <v>291</v>
      </c>
      <c r="H193" s="535">
        <f>M193+M194</f>
        <v>442</v>
      </c>
      <c r="I193" s="535">
        <v>0.11600000000000001</v>
      </c>
      <c r="J193" s="535">
        <f t="shared" si="24"/>
        <v>51.272000000000006</v>
      </c>
      <c r="K193" s="537" t="s">
        <v>925</v>
      </c>
      <c r="L193" s="535" t="s">
        <v>291</v>
      </c>
      <c r="M193" s="535">
        <v>382</v>
      </c>
      <c r="N193" s="535"/>
      <c r="O193" s="535"/>
      <c r="P193" s="535"/>
      <c r="Q193" s="535"/>
      <c r="R193" s="535"/>
      <c r="S193" s="535"/>
      <c r="T193" s="535"/>
      <c r="U193" s="535">
        <v>128</v>
      </c>
      <c r="V193" s="535">
        <v>342</v>
      </c>
      <c r="W193" s="535"/>
      <c r="X193" s="535"/>
      <c r="Y193" s="535"/>
      <c r="Z193" s="535"/>
      <c r="AA193" s="722">
        <f t="shared" si="18"/>
        <v>54.52</v>
      </c>
      <c r="AB193" s="562">
        <f t="shared" si="19"/>
        <v>470</v>
      </c>
      <c r="AC193" s="576">
        <f t="shared" si="27"/>
        <v>-28</v>
      </c>
      <c r="AD193" s="413">
        <f>E193-AB193</f>
        <v>-470</v>
      </c>
      <c r="AE193" s="536"/>
      <c r="AF193" s="536">
        <f t="shared" si="20"/>
        <v>0</v>
      </c>
      <c r="AG193" s="551">
        <f t="shared" si="21"/>
        <v>0</v>
      </c>
      <c r="AH193" s="575">
        <f t="shared" si="22"/>
        <v>470</v>
      </c>
      <c r="AI193" s="552"/>
      <c r="AJ193" s="553"/>
      <c r="AK193" s="553"/>
      <c r="AL193" s="553"/>
      <c r="AM193" s="553"/>
      <c r="AN193" s="553"/>
      <c r="AO193" s="553"/>
      <c r="AP193" s="553"/>
      <c r="AQ193" s="553"/>
      <c r="AR193" s="553"/>
      <c r="AS193" s="553"/>
      <c r="AT193" s="553"/>
      <c r="AU193" s="553"/>
      <c r="AV193" s="553"/>
      <c r="AW193" s="553"/>
      <c r="AX193" s="553"/>
      <c r="AY193" s="553"/>
      <c r="AZ193" s="553"/>
      <c r="BA193" s="553"/>
      <c r="BB193" s="553"/>
      <c r="BC193" s="553"/>
      <c r="BD193" s="553"/>
      <c r="BE193" s="553"/>
      <c r="BF193" s="553"/>
      <c r="BG193" s="553"/>
      <c r="BH193" s="553"/>
      <c r="BI193" s="553"/>
      <c r="BJ193" s="513"/>
    </row>
    <row r="194" spans="1:62" ht="15" hidden="1" outlineLevel="1">
      <c r="A194" s="405">
        <f t="shared" si="25"/>
        <v>186</v>
      </c>
      <c r="B194" s="584"/>
      <c r="C194" s="585"/>
      <c r="D194" s="525"/>
      <c r="E194" s="526"/>
      <c r="F194" s="416"/>
      <c r="G194" s="417"/>
      <c r="H194" s="535"/>
      <c r="I194" s="535"/>
      <c r="J194" s="535">
        <f t="shared" si="24"/>
        <v>0</v>
      </c>
      <c r="K194" s="537" t="s">
        <v>926</v>
      </c>
      <c r="L194" s="535" t="s">
        <v>291</v>
      </c>
      <c r="M194" s="535">
        <v>60</v>
      </c>
      <c r="N194" s="535"/>
      <c r="O194" s="535"/>
      <c r="P194" s="535"/>
      <c r="Q194" s="535"/>
      <c r="R194" s="535"/>
      <c r="S194" s="535"/>
      <c r="T194" s="535"/>
      <c r="U194" s="535"/>
      <c r="V194" s="535">
        <v>97</v>
      </c>
      <c r="W194" s="535"/>
      <c r="X194" s="535"/>
      <c r="Y194" s="535"/>
      <c r="Z194" s="535"/>
      <c r="AA194" s="722">
        <f t="shared" si="18"/>
        <v>0</v>
      </c>
      <c r="AB194" s="562">
        <f t="shared" si="19"/>
        <v>97</v>
      </c>
      <c r="AC194" s="576"/>
      <c r="AD194" s="413">
        <f>E194-AB194</f>
        <v>-97</v>
      </c>
      <c r="AE194" s="536"/>
      <c r="AF194" s="536">
        <f t="shared" si="20"/>
        <v>0</v>
      </c>
      <c r="AG194" s="540">
        <f t="shared" si="21"/>
        <v>0</v>
      </c>
      <c r="AH194" s="575">
        <f t="shared" si="22"/>
        <v>97</v>
      </c>
      <c r="AI194" s="552"/>
      <c r="AJ194" s="553"/>
      <c r="AK194" s="553"/>
      <c r="AL194" s="553"/>
      <c r="AM194" s="553"/>
      <c r="AN194" s="553"/>
      <c r="AO194" s="553"/>
      <c r="AP194" s="553"/>
      <c r="AQ194" s="553"/>
      <c r="AR194" s="553"/>
      <c r="AS194" s="553"/>
      <c r="AT194" s="553"/>
      <c r="AU194" s="553"/>
      <c r="AV194" s="553"/>
      <c r="AW194" s="553"/>
      <c r="AX194" s="553"/>
      <c r="AY194" s="553"/>
      <c r="AZ194" s="553"/>
      <c r="BA194" s="553"/>
      <c r="BB194" s="553"/>
      <c r="BC194" s="553"/>
      <c r="BD194" s="553"/>
      <c r="BE194" s="553"/>
      <c r="BF194" s="553"/>
      <c r="BG194" s="553"/>
      <c r="BH194" s="553"/>
      <c r="BI194" s="553"/>
      <c r="BJ194" s="513"/>
    </row>
    <row r="195" spans="1:62" ht="30" hidden="1" outlineLevel="1">
      <c r="A195" s="405">
        <f t="shared" si="25"/>
        <v>187</v>
      </c>
      <c r="B195" s="584"/>
      <c r="C195" s="585"/>
      <c r="D195" s="525"/>
      <c r="E195" s="525"/>
      <c r="F195" s="416"/>
      <c r="G195" s="417"/>
      <c r="H195" s="535"/>
      <c r="I195" s="535"/>
      <c r="J195" s="535">
        <f t="shared" si="24"/>
        <v>0</v>
      </c>
      <c r="K195" s="537" t="s">
        <v>928</v>
      </c>
      <c r="L195" s="535" t="s">
        <v>294</v>
      </c>
      <c r="M195" s="535">
        <v>34</v>
      </c>
      <c r="N195" s="535"/>
      <c r="O195" s="535"/>
      <c r="P195" s="535"/>
      <c r="Q195" s="535"/>
      <c r="R195" s="535"/>
      <c r="S195" s="535"/>
      <c r="T195" s="535"/>
      <c r="U195" s="535"/>
      <c r="V195" s="535"/>
      <c r="W195" s="535"/>
      <c r="X195" s="535"/>
      <c r="Y195" s="535"/>
      <c r="Z195" s="535"/>
      <c r="AA195" s="722">
        <f t="shared" si="18"/>
        <v>0</v>
      </c>
      <c r="AB195" s="562">
        <f t="shared" si="19"/>
        <v>0</v>
      </c>
      <c r="AC195" s="576">
        <f t="shared" ref="AC195:AC200" si="29">H195-AB195</f>
        <v>0</v>
      </c>
      <c r="AD195" s="413">
        <f>E195-AB195</f>
        <v>0</v>
      </c>
      <c r="AE195" s="536"/>
      <c r="AF195" s="536">
        <f t="shared" si="20"/>
        <v>0</v>
      </c>
      <c r="AG195" s="551">
        <f t="shared" si="21"/>
        <v>0</v>
      </c>
      <c r="AH195" s="575">
        <f t="shared" si="22"/>
        <v>0</v>
      </c>
      <c r="AI195" s="552"/>
      <c r="AJ195" s="553"/>
      <c r="AK195" s="553"/>
      <c r="AL195" s="553"/>
      <c r="AM195" s="553"/>
      <c r="AN195" s="553"/>
      <c r="AO195" s="553"/>
      <c r="AP195" s="553"/>
      <c r="AQ195" s="553"/>
      <c r="AR195" s="553"/>
      <c r="AS195" s="553"/>
      <c r="AT195" s="553"/>
      <c r="AU195" s="553"/>
      <c r="AV195" s="553"/>
      <c r="AW195" s="553"/>
      <c r="AX195" s="553"/>
      <c r="AY195" s="553"/>
      <c r="AZ195" s="553"/>
      <c r="BA195" s="553"/>
      <c r="BB195" s="553"/>
      <c r="BC195" s="553"/>
      <c r="BD195" s="553"/>
      <c r="BE195" s="553"/>
      <c r="BF195" s="553"/>
      <c r="BG195" s="553"/>
      <c r="BH195" s="553"/>
      <c r="BI195" s="553"/>
      <c r="BJ195" s="513"/>
    </row>
    <row r="196" spans="1:62" ht="15" hidden="1" outlineLevel="1">
      <c r="A196" s="405">
        <f t="shared" si="25"/>
        <v>188</v>
      </c>
      <c r="B196" s="584"/>
      <c r="C196" s="585"/>
      <c r="D196" s="525"/>
      <c r="E196" s="525"/>
      <c r="F196" s="416"/>
      <c r="G196" s="417"/>
      <c r="H196" s="535"/>
      <c r="I196" s="535"/>
      <c r="J196" s="535">
        <f t="shared" si="24"/>
        <v>0</v>
      </c>
      <c r="K196" s="537" t="s">
        <v>929</v>
      </c>
      <c r="L196" s="535" t="s">
        <v>294</v>
      </c>
      <c r="M196" s="535">
        <v>15</v>
      </c>
      <c r="N196" s="535"/>
      <c r="O196" s="535"/>
      <c r="P196" s="535"/>
      <c r="Q196" s="535"/>
      <c r="R196" s="535"/>
      <c r="S196" s="535"/>
      <c r="T196" s="535"/>
      <c r="U196" s="535"/>
      <c r="V196" s="535"/>
      <c r="W196" s="535"/>
      <c r="X196" s="535"/>
      <c r="Y196" s="535"/>
      <c r="Z196" s="535"/>
      <c r="AA196" s="722">
        <f t="shared" si="18"/>
        <v>0</v>
      </c>
      <c r="AB196" s="562">
        <f t="shared" si="19"/>
        <v>0</v>
      </c>
      <c r="AC196" s="576">
        <f t="shared" si="29"/>
        <v>0</v>
      </c>
      <c r="AD196" s="413">
        <f>E196-AB196</f>
        <v>0</v>
      </c>
      <c r="AE196" s="536"/>
      <c r="AF196" s="536">
        <f t="shared" si="20"/>
        <v>0</v>
      </c>
      <c r="AG196" s="551">
        <f t="shared" si="21"/>
        <v>0</v>
      </c>
      <c r="AH196" s="575">
        <f t="shared" si="22"/>
        <v>0</v>
      </c>
      <c r="AI196" s="552"/>
      <c r="AJ196" s="553"/>
      <c r="AK196" s="553"/>
      <c r="AL196" s="553"/>
      <c r="AM196" s="553"/>
      <c r="AN196" s="553"/>
      <c r="AO196" s="553"/>
      <c r="AP196" s="553"/>
      <c r="AQ196" s="553"/>
      <c r="AR196" s="553"/>
      <c r="AS196" s="553"/>
      <c r="AT196" s="553"/>
      <c r="AU196" s="553"/>
      <c r="AV196" s="553"/>
      <c r="AW196" s="553"/>
      <c r="AX196" s="553"/>
      <c r="AY196" s="553"/>
      <c r="AZ196" s="553"/>
      <c r="BA196" s="553"/>
      <c r="BB196" s="553"/>
      <c r="BC196" s="553"/>
      <c r="BD196" s="553"/>
      <c r="BE196" s="553"/>
      <c r="BF196" s="553"/>
      <c r="BG196" s="553"/>
      <c r="BH196" s="553"/>
      <c r="BI196" s="553"/>
      <c r="BJ196" s="513"/>
    </row>
    <row r="197" spans="1:62" ht="15" hidden="1" outlineLevel="1">
      <c r="A197" s="405">
        <f t="shared" si="25"/>
        <v>189</v>
      </c>
      <c r="B197" s="584"/>
      <c r="C197" s="585"/>
      <c r="D197" s="525"/>
      <c r="E197" s="525"/>
      <c r="F197" s="416"/>
      <c r="G197" s="417"/>
      <c r="H197" s="535"/>
      <c r="I197" s="535"/>
      <c r="J197" s="535">
        <f t="shared" si="24"/>
        <v>0</v>
      </c>
      <c r="K197" s="537" t="s">
        <v>930</v>
      </c>
      <c r="L197" s="535" t="s">
        <v>291</v>
      </c>
      <c r="M197" s="535">
        <v>382</v>
      </c>
      <c r="N197" s="535"/>
      <c r="O197" s="535"/>
      <c r="P197" s="535"/>
      <c r="Q197" s="535"/>
      <c r="R197" s="535"/>
      <c r="S197" s="535"/>
      <c r="T197" s="535"/>
      <c r="U197" s="535"/>
      <c r="V197" s="535"/>
      <c r="W197" s="535"/>
      <c r="X197" s="535"/>
      <c r="Y197" s="535"/>
      <c r="Z197" s="535"/>
      <c r="AA197" s="722">
        <f t="shared" si="18"/>
        <v>0</v>
      </c>
      <c r="AB197" s="562">
        <f t="shared" si="19"/>
        <v>0</v>
      </c>
      <c r="AC197" s="576">
        <f t="shared" si="29"/>
        <v>0</v>
      </c>
      <c r="AD197" s="413">
        <f>E197-AB197</f>
        <v>0</v>
      </c>
      <c r="AE197" s="536"/>
      <c r="AF197" s="536">
        <f t="shared" si="20"/>
        <v>0</v>
      </c>
      <c r="AG197" s="551">
        <f t="shared" si="21"/>
        <v>0</v>
      </c>
      <c r="AH197" s="575">
        <f t="shared" si="22"/>
        <v>0</v>
      </c>
      <c r="AI197" s="552"/>
      <c r="AJ197" s="553"/>
      <c r="AK197" s="553"/>
      <c r="AL197" s="553"/>
      <c r="AM197" s="553"/>
      <c r="AN197" s="553"/>
      <c r="AO197" s="553"/>
      <c r="AP197" s="553"/>
      <c r="AQ197" s="553"/>
      <c r="AR197" s="553"/>
      <c r="AS197" s="553"/>
      <c r="AT197" s="553"/>
      <c r="AU197" s="553"/>
      <c r="AV197" s="553"/>
      <c r="AW197" s="553"/>
      <c r="AX197" s="553"/>
      <c r="AY197" s="553"/>
      <c r="AZ197" s="553"/>
      <c r="BA197" s="553"/>
      <c r="BB197" s="553"/>
      <c r="BC197" s="553"/>
      <c r="BD197" s="553"/>
      <c r="BE197" s="553"/>
      <c r="BF197" s="553"/>
      <c r="BG197" s="553"/>
      <c r="BH197" s="553"/>
      <c r="BI197" s="553"/>
      <c r="BJ197" s="513"/>
    </row>
    <row r="198" spans="1:62" ht="60">
      <c r="A198" s="405">
        <f t="shared" si="25"/>
        <v>190</v>
      </c>
      <c r="B198" s="584"/>
      <c r="C198" s="585"/>
      <c r="D198" s="525"/>
      <c r="E198" s="525"/>
      <c r="F198" s="416" t="s">
        <v>15</v>
      </c>
      <c r="G198" s="417" t="s">
        <v>289</v>
      </c>
      <c r="H198" s="535">
        <v>0</v>
      </c>
      <c r="I198" s="535">
        <v>0.36</v>
      </c>
      <c r="J198" s="535">
        <f t="shared" si="24"/>
        <v>0</v>
      </c>
      <c r="K198" s="537"/>
      <c r="L198" s="535"/>
      <c r="M198" s="535"/>
      <c r="N198" s="535"/>
      <c r="O198" s="535"/>
      <c r="P198" s="535"/>
      <c r="Q198" s="535"/>
      <c r="R198" s="535"/>
      <c r="S198" s="535">
        <v>103.03</v>
      </c>
      <c r="T198" s="535">
        <v>83.879999999999981</v>
      </c>
      <c r="U198" s="535">
        <v>74.760000000000005</v>
      </c>
      <c r="V198" s="535">
        <v>130.68</v>
      </c>
      <c r="W198" s="535"/>
      <c r="X198" s="535"/>
      <c r="Y198" s="535"/>
      <c r="Z198" s="535"/>
      <c r="AA198" s="722">
        <f t="shared" si="18"/>
        <v>141.24599999999998</v>
      </c>
      <c r="AB198" s="562">
        <f t="shared" si="19"/>
        <v>392.34999999999997</v>
      </c>
      <c r="AC198" s="576">
        <f t="shared" si="29"/>
        <v>-392.34999999999997</v>
      </c>
      <c r="AD198" s="413">
        <f>E198-AB198</f>
        <v>-392.34999999999997</v>
      </c>
      <c r="AE198" s="536"/>
      <c r="AF198" s="536">
        <f t="shared" si="20"/>
        <v>0</v>
      </c>
      <c r="AG198" s="551">
        <f t="shared" si="21"/>
        <v>0</v>
      </c>
      <c r="AH198" s="575">
        <f t="shared" si="22"/>
        <v>392.34999999999997</v>
      </c>
      <c r="AI198" s="552"/>
      <c r="AJ198" s="553"/>
      <c r="AK198" s="553"/>
      <c r="AL198" s="553"/>
      <c r="AM198" s="553"/>
      <c r="AN198" s="553"/>
      <c r="AO198" s="553"/>
      <c r="AP198" s="553"/>
      <c r="AQ198" s="553"/>
      <c r="AR198" s="553"/>
      <c r="AS198" s="553"/>
      <c r="AT198" s="553"/>
      <c r="AU198" s="553"/>
      <c r="AV198" s="553"/>
      <c r="AW198" s="553"/>
      <c r="AX198" s="553"/>
      <c r="AY198" s="553"/>
      <c r="AZ198" s="553"/>
      <c r="BA198" s="553"/>
      <c r="BB198" s="553"/>
      <c r="BC198" s="553"/>
      <c r="BD198" s="553"/>
      <c r="BE198" s="553"/>
      <c r="BF198" s="553"/>
      <c r="BG198" s="553"/>
      <c r="BH198" s="553"/>
      <c r="BI198" s="553"/>
      <c r="BJ198" s="513"/>
    </row>
    <row r="199" spans="1:62" ht="30">
      <c r="A199" s="405">
        <f t="shared" si="25"/>
        <v>191</v>
      </c>
      <c r="B199" s="584"/>
      <c r="C199" s="585"/>
      <c r="D199" s="525"/>
      <c r="E199" s="525"/>
      <c r="F199" s="416" t="s">
        <v>19</v>
      </c>
      <c r="G199" s="417" t="s">
        <v>289</v>
      </c>
      <c r="H199" s="535">
        <v>0</v>
      </c>
      <c r="I199" s="535">
        <v>0.17</v>
      </c>
      <c r="J199" s="535">
        <f t="shared" si="24"/>
        <v>0</v>
      </c>
      <c r="K199" s="537"/>
      <c r="L199" s="535"/>
      <c r="M199" s="535"/>
      <c r="N199" s="535"/>
      <c r="O199" s="535"/>
      <c r="P199" s="535"/>
      <c r="Q199" s="535"/>
      <c r="R199" s="535"/>
      <c r="S199" s="535">
        <v>16.57</v>
      </c>
      <c r="T199" s="535">
        <v>15.378</v>
      </c>
      <c r="U199" s="535">
        <v>13</v>
      </c>
      <c r="V199" s="535">
        <v>23.96</v>
      </c>
      <c r="W199" s="535"/>
      <c r="X199" s="535"/>
      <c r="Y199" s="535"/>
      <c r="Z199" s="535"/>
      <c r="AA199" s="722">
        <f t="shared" si="18"/>
        <v>11.714360000000001</v>
      </c>
      <c r="AB199" s="562">
        <f t="shared" si="19"/>
        <v>68.908000000000001</v>
      </c>
      <c r="AC199" s="576">
        <f t="shared" si="29"/>
        <v>-68.908000000000001</v>
      </c>
      <c r="AD199" s="413">
        <f>E199-AB199</f>
        <v>-68.908000000000001</v>
      </c>
      <c r="AE199" s="536"/>
      <c r="AF199" s="536">
        <f t="shared" si="20"/>
        <v>0</v>
      </c>
      <c r="AG199" s="551">
        <f t="shared" si="21"/>
        <v>0</v>
      </c>
      <c r="AH199" s="575">
        <f t="shared" si="22"/>
        <v>68.908000000000001</v>
      </c>
      <c r="AI199" s="552"/>
      <c r="AJ199" s="553"/>
      <c r="AK199" s="553"/>
      <c r="AL199" s="553"/>
      <c r="AM199" s="553"/>
      <c r="AN199" s="553"/>
      <c r="AO199" s="553"/>
      <c r="AP199" s="553"/>
      <c r="AQ199" s="553"/>
      <c r="AR199" s="553"/>
      <c r="AS199" s="553"/>
      <c r="AT199" s="553"/>
      <c r="AU199" s="553"/>
      <c r="AV199" s="553"/>
      <c r="AW199" s="553"/>
      <c r="AX199" s="553"/>
      <c r="AY199" s="553"/>
      <c r="AZ199" s="553"/>
      <c r="BA199" s="553"/>
      <c r="BB199" s="553"/>
      <c r="BC199" s="553"/>
      <c r="BD199" s="553"/>
      <c r="BE199" s="553"/>
      <c r="BF199" s="553"/>
      <c r="BG199" s="553"/>
      <c r="BH199" s="553"/>
      <c r="BI199" s="553"/>
      <c r="BJ199" s="513"/>
    </row>
    <row r="200" spans="1:62" ht="60">
      <c r="A200" s="405">
        <f t="shared" si="25"/>
        <v>192</v>
      </c>
      <c r="B200" s="584"/>
      <c r="C200" s="585"/>
      <c r="D200" s="525"/>
      <c r="E200" s="525"/>
      <c r="F200" s="416" t="s">
        <v>59</v>
      </c>
      <c r="G200" s="417" t="s">
        <v>289</v>
      </c>
      <c r="H200" s="535">
        <v>0</v>
      </c>
      <c r="I200" s="535">
        <v>0.36</v>
      </c>
      <c r="J200" s="535">
        <f t="shared" si="24"/>
        <v>0</v>
      </c>
      <c r="K200" s="537"/>
      <c r="L200" s="535"/>
      <c r="M200" s="535"/>
      <c r="N200" s="535"/>
      <c r="O200" s="535"/>
      <c r="P200" s="535"/>
      <c r="Q200" s="535"/>
      <c r="R200" s="535"/>
      <c r="S200" s="535">
        <v>56.23</v>
      </c>
      <c r="T200" s="535"/>
      <c r="U200" s="535">
        <v>40.99</v>
      </c>
      <c r="V200" s="535"/>
      <c r="W200" s="535"/>
      <c r="X200" s="535"/>
      <c r="Y200" s="535"/>
      <c r="Z200" s="535"/>
      <c r="AA200" s="722">
        <f t="shared" si="18"/>
        <v>34.999199999999995</v>
      </c>
      <c r="AB200" s="562">
        <f t="shared" si="19"/>
        <v>97.22</v>
      </c>
      <c r="AC200" s="576">
        <f t="shared" si="29"/>
        <v>-97.22</v>
      </c>
      <c r="AD200" s="413">
        <f>E200-AB200</f>
        <v>-97.22</v>
      </c>
      <c r="AE200" s="536"/>
      <c r="AF200" s="536">
        <f t="shared" si="20"/>
        <v>0</v>
      </c>
      <c r="AG200" s="551">
        <f t="shared" si="21"/>
        <v>0</v>
      </c>
      <c r="AH200" s="575">
        <f t="shared" si="22"/>
        <v>97.22</v>
      </c>
      <c r="AI200" s="552"/>
      <c r="AJ200" s="553"/>
      <c r="AK200" s="553"/>
      <c r="AL200" s="553"/>
      <c r="AM200" s="553"/>
      <c r="AN200" s="553"/>
      <c r="AO200" s="553"/>
      <c r="AP200" s="553"/>
      <c r="AQ200" s="553"/>
      <c r="AR200" s="553"/>
      <c r="AS200" s="553"/>
      <c r="AT200" s="553"/>
      <c r="AU200" s="553"/>
      <c r="AV200" s="553"/>
      <c r="AW200" s="553"/>
      <c r="AX200" s="553"/>
      <c r="AY200" s="553"/>
      <c r="AZ200" s="553"/>
      <c r="BA200" s="553"/>
      <c r="BB200" s="553"/>
      <c r="BC200" s="553"/>
      <c r="BD200" s="553"/>
      <c r="BE200" s="553"/>
      <c r="BF200" s="553"/>
      <c r="BG200" s="553"/>
      <c r="BH200" s="553"/>
      <c r="BI200" s="553"/>
      <c r="BJ200" s="513"/>
    </row>
    <row r="201" spans="1:62" ht="30">
      <c r="A201" s="405">
        <f t="shared" si="25"/>
        <v>193</v>
      </c>
      <c r="B201" s="584"/>
      <c r="C201" s="585"/>
      <c r="D201" s="525"/>
      <c r="E201" s="525"/>
      <c r="F201" s="416" t="s">
        <v>63</v>
      </c>
      <c r="G201" s="417" t="s">
        <v>289</v>
      </c>
      <c r="H201" s="535">
        <v>0.29499999999999998</v>
      </c>
      <c r="I201" s="535">
        <v>0.17</v>
      </c>
      <c r="J201" s="535">
        <f t="shared" si="24"/>
        <v>5.015E-2</v>
      </c>
      <c r="K201" s="537"/>
      <c r="L201" s="535"/>
      <c r="M201" s="535"/>
      <c r="N201" s="535"/>
      <c r="O201" s="535"/>
      <c r="P201" s="535"/>
      <c r="Q201" s="535"/>
      <c r="R201" s="535"/>
      <c r="S201" s="535"/>
      <c r="T201" s="535"/>
      <c r="U201" s="535"/>
      <c r="V201" s="535"/>
      <c r="W201" s="535"/>
      <c r="X201" s="535"/>
      <c r="Y201" s="535"/>
      <c r="Z201" s="535"/>
      <c r="AA201" s="722">
        <f t="shared" si="18"/>
        <v>0</v>
      </c>
      <c r="AB201" s="562">
        <f t="shared" si="19"/>
        <v>0</v>
      </c>
      <c r="AC201" s="576"/>
      <c r="AD201" s="413"/>
      <c r="AE201" s="536"/>
      <c r="AF201" s="536">
        <f t="shared" si="20"/>
        <v>0</v>
      </c>
      <c r="AG201" s="551">
        <f t="shared" si="21"/>
        <v>0</v>
      </c>
      <c r="AH201" s="575">
        <f t="shared" si="22"/>
        <v>0</v>
      </c>
      <c r="AI201" s="552"/>
      <c r="AJ201" s="553"/>
      <c r="AK201" s="553"/>
      <c r="AL201" s="553"/>
      <c r="AM201" s="553"/>
      <c r="AN201" s="553"/>
      <c r="AO201" s="553"/>
      <c r="AP201" s="553"/>
      <c r="AQ201" s="553"/>
      <c r="AR201" s="553"/>
      <c r="AS201" s="553"/>
      <c r="AT201" s="553"/>
      <c r="AU201" s="553"/>
      <c r="AV201" s="553"/>
      <c r="AW201" s="553"/>
      <c r="AX201" s="553"/>
      <c r="AY201" s="553"/>
      <c r="AZ201" s="553"/>
      <c r="BA201" s="553"/>
      <c r="BB201" s="553"/>
      <c r="BC201" s="553"/>
      <c r="BD201" s="553"/>
      <c r="BE201" s="553"/>
      <c r="BF201" s="553"/>
      <c r="BG201" s="553"/>
      <c r="BH201" s="553"/>
      <c r="BI201" s="553"/>
      <c r="BJ201" s="513"/>
    </row>
    <row r="202" spans="1:62" ht="30" collapsed="1">
      <c r="A202" s="405">
        <f t="shared" si="25"/>
        <v>194</v>
      </c>
      <c r="B202" s="584"/>
      <c r="C202" s="585"/>
      <c r="D202" s="525"/>
      <c r="E202" s="525"/>
      <c r="F202" s="416" t="s">
        <v>915</v>
      </c>
      <c r="G202" s="535" t="s">
        <v>291</v>
      </c>
      <c r="H202" s="535">
        <v>95</v>
      </c>
      <c r="I202" s="535">
        <v>0.109</v>
      </c>
      <c r="J202" s="535">
        <f t="shared" ref="J202:J266" si="30">I202*H202</f>
        <v>10.355</v>
      </c>
      <c r="K202" s="537" t="s">
        <v>916</v>
      </c>
      <c r="L202" s="535" t="s">
        <v>291</v>
      </c>
      <c r="M202" s="535">
        <v>95</v>
      </c>
      <c r="N202" s="535"/>
      <c r="O202" s="535"/>
      <c r="P202" s="535"/>
      <c r="Q202" s="535"/>
      <c r="R202" s="535"/>
      <c r="S202" s="535">
        <v>30.12</v>
      </c>
      <c r="T202" s="535"/>
      <c r="U202" s="535">
        <v>23.64</v>
      </c>
      <c r="V202" s="535"/>
      <c r="W202" s="535"/>
      <c r="X202" s="535"/>
      <c r="Y202" s="535"/>
      <c r="Z202" s="535"/>
      <c r="AA202" s="722">
        <f t="shared" ref="AA202:AA266" si="31">AB202*I202</f>
        <v>5.8598400000000002</v>
      </c>
      <c r="AB202" s="562">
        <f t="shared" ref="AB202:AB266" si="32">SUM(N202:Z202)</f>
        <v>53.760000000000005</v>
      </c>
      <c r="AC202" s="576">
        <f>H201-AB202</f>
        <v>-53.465000000000003</v>
      </c>
      <c r="AD202" s="413">
        <f>E201-AB202</f>
        <v>-53.760000000000005</v>
      </c>
      <c r="AE202" s="536"/>
      <c r="AF202" s="536">
        <f t="shared" ref="AF202:AF266" si="33">AG202*I202</f>
        <v>0</v>
      </c>
      <c r="AG202" s="540">
        <f t="shared" ref="AG202:AG266" si="34">SUM(AI202:BI202)</f>
        <v>0</v>
      </c>
      <c r="AH202" s="575">
        <f t="shared" ref="AH202:AH266" si="35">AB202-AG202</f>
        <v>53.760000000000005</v>
      </c>
      <c r="AI202" s="552"/>
      <c r="AJ202" s="553"/>
      <c r="AK202" s="553"/>
      <c r="AL202" s="553"/>
      <c r="AM202" s="553"/>
      <c r="AN202" s="553"/>
      <c r="AO202" s="553"/>
      <c r="AP202" s="553"/>
      <c r="AQ202" s="553"/>
      <c r="AR202" s="553"/>
      <c r="AS202" s="553"/>
      <c r="AT202" s="553"/>
      <c r="AU202" s="553"/>
      <c r="AV202" s="553"/>
      <c r="AW202" s="553"/>
      <c r="AX202" s="553"/>
      <c r="AY202" s="553"/>
      <c r="AZ202" s="553"/>
      <c r="BA202" s="553"/>
      <c r="BB202" s="553"/>
      <c r="BC202" s="553"/>
      <c r="BD202" s="553"/>
      <c r="BE202" s="553"/>
      <c r="BF202" s="553"/>
      <c r="BG202" s="553"/>
      <c r="BH202" s="553"/>
      <c r="BI202" s="553"/>
      <c r="BJ202" s="513"/>
    </row>
    <row r="203" spans="1:62" ht="15" hidden="1" outlineLevel="1">
      <c r="A203" s="405">
        <f t="shared" ref="A203:A267" si="36">A202+1</f>
        <v>195</v>
      </c>
      <c r="B203" s="584"/>
      <c r="C203" s="585"/>
      <c r="D203" s="525"/>
      <c r="E203" s="525"/>
      <c r="F203" s="416"/>
      <c r="G203" s="417"/>
      <c r="H203" s="535"/>
      <c r="I203" s="535"/>
      <c r="J203" s="535">
        <f t="shared" si="30"/>
        <v>0</v>
      </c>
      <c r="K203" s="537" t="s">
        <v>917</v>
      </c>
      <c r="L203" s="535" t="s">
        <v>294</v>
      </c>
      <c r="M203" s="535">
        <v>3</v>
      </c>
      <c r="N203" s="535"/>
      <c r="O203" s="535"/>
      <c r="P203" s="535"/>
      <c r="Q203" s="535"/>
      <c r="R203" s="535"/>
      <c r="S203" s="535"/>
      <c r="T203" s="535"/>
      <c r="U203" s="535"/>
      <c r="V203" s="535"/>
      <c r="W203" s="535"/>
      <c r="X203" s="535"/>
      <c r="Y203" s="535"/>
      <c r="Z203" s="535"/>
      <c r="AA203" s="722">
        <f t="shared" si="31"/>
        <v>0</v>
      </c>
      <c r="AB203" s="562">
        <f t="shared" si="32"/>
        <v>0</v>
      </c>
      <c r="AC203" s="576">
        <f>H202-AB203</f>
        <v>95</v>
      </c>
      <c r="AD203" s="413">
        <f>E202-AB203</f>
        <v>0</v>
      </c>
      <c r="AE203" s="536"/>
      <c r="AF203" s="536">
        <f t="shared" si="33"/>
        <v>0</v>
      </c>
      <c r="AG203" s="540">
        <f t="shared" si="34"/>
        <v>0</v>
      </c>
      <c r="AH203" s="575">
        <f t="shared" si="35"/>
        <v>0</v>
      </c>
      <c r="AI203" s="552"/>
      <c r="AJ203" s="553"/>
      <c r="AK203" s="553"/>
      <c r="AL203" s="553"/>
      <c r="AM203" s="553"/>
      <c r="AN203" s="553"/>
      <c r="AO203" s="553"/>
      <c r="AP203" s="553"/>
      <c r="AQ203" s="553"/>
      <c r="AR203" s="553"/>
      <c r="AS203" s="553"/>
      <c r="AT203" s="553"/>
      <c r="AU203" s="553"/>
      <c r="AV203" s="553"/>
      <c r="AW203" s="553"/>
      <c r="AX203" s="553"/>
      <c r="AY203" s="553"/>
      <c r="AZ203" s="553"/>
      <c r="BA203" s="553"/>
      <c r="BB203" s="553"/>
      <c r="BC203" s="553"/>
      <c r="BD203" s="553"/>
      <c r="BE203" s="553"/>
      <c r="BF203" s="553"/>
      <c r="BG203" s="553"/>
      <c r="BH203" s="553"/>
      <c r="BI203" s="553"/>
      <c r="BJ203" s="513"/>
    </row>
    <row r="204" spans="1:62" ht="15" hidden="1" outlineLevel="1">
      <c r="A204" s="405">
        <f t="shared" si="36"/>
        <v>196</v>
      </c>
      <c r="B204" s="584"/>
      <c r="C204" s="585"/>
      <c r="D204" s="525"/>
      <c r="E204" s="525"/>
      <c r="F204" s="416"/>
      <c r="G204" s="417"/>
      <c r="H204" s="535"/>
      <c r="I204" s="535"/>
      <c r="J204" s="535">
        <f t="shared" si="30"/>
        <v>0</v>
      </c>
      <c r="K204" s="537" t="s">
        <v>918</v>
      </c>
      <c r="L204" s="535" t="s">
        <v>294</v>
      </c>
      <c r="M204" s="535">
        <v>6</v>
      </c>
      <c r="N204" s="535"/>
      <c r="O204" s="535"/>
      <c r="P204" s="535"/>
      <c r="Q204" s="535"/>
      <c r="R204" s="535"/>
      <c r="S204" s="535"/>
      <c r="T204" s="535"/>
      <c r="U204" s="535"/>
      <c r="V204" s="535"/>
      <c r="W204" s="535"/>
      <c r="X204" s="535"/>
      <c r="Y204" s="535"/>
      <c r="Z204" s="535"/>
      <c r="AA204" s="722">
        <f t="shared" si="31"/>
        <v>0</v>
      </c>
      <c r="AB204" s="562">
        <f t="shared" si="32"/>
        <v>0</v>
      </c>
      <c r="AC204" s="576">
        <f>H203-AB204</f>
        <v>0</v>
      </c>
      <c r="AD204" s="413">
        <f>E203-AB204</f>
        <v>0</v>
      </c>
      <c r="AE204" s="536"/>
      <c r="AF204" s="536">
        <f t="shared" si="33"/>
        <v>0</v>
      </c>
      <c r="AG204" s="551">
        <f t="shared" si="34"/>
        <v>0</v>
      </c>
      <c r="AH204" s="575">
        <f t="shared" si="35"/>
        <v>0</v>
      </c>
      <c r="AI204" s="552"/>
      <c r="AJ204" s="553"/>
      <c r="AK204" s="553"/>
      <c r="AL204" s="553"/>
      <c r="AM204" s="553"/>
      <c r="AN204" s="553"/>
      <c r="AO204" s="553"/>
      <c r="AP204" s="553"/>
      <c r="AQ204" s="553"/>
      <c r="AR204" s="553"/>
      <c r="AS204" s="553"/>
      <c r="AT204" s="553"/>
      <c r="AU204" s="553"/>
      <c r="AV204" s="553"/>
      <c r="AW204" s="553"/>
      <c r="AX204" s="553"/>
      <c r="AY204" s="553"/>
      <c r="AZ204" s="553"/>
      <c r="BA204" s="553"/>
      <c r="BB204" s="553"/>
      <c r="BC204" s="553"/>
      <c r="BD204" s="553"/>
      <c r="BE204" s="553"/>
      <c r="BF204" s="553"/>
      <c r="BG204" s="553"/>
      <c r="BH204" s="553"/>
      <c r="BI204" s="553"/>
      <c r="BJ204" s="513"/>
    </row>
    <row r="205" spans="1:62" ht="15" hidden="1" outlineLevel="1">
      <c r="A205" s="405">
        <f t="shared" si="36"/>
        <v>197</v>
      </c>
      <c r="B205" s="584"/>
      <c r="C205" s="585"/>
      <c r="D205" s="525"/>
      <c r="E205" s="525"/>
      <c r="F205" s="416"/>
      <c r="G205" s="417"/>
      <c r="H205" s="535"/>
      <c r="I205" s="535"/>
      <c r="J205" s="535">
        <f t="shared" si="30"/>
        <v>0</v>
      </c>
      <c r="K205" s="537" t="s">
        <v>919</v>
      </c>
      <c r="L205" s="535" t="s">
        <v>616</v>
      </c>
      <c r="M205" s="535">
        <v>4</v>
      </c>
      <c r="N205" s="535"/>
      <c r="O205" s="535"/>
      <c r="P205" s="535"/>
      <c r="Q205" s="535"/>
      <c r="R205" s="535"/>
      <c r="S205" s="535"/>
      <c r="T205" s="535"/>
      <c r="U205" s="535"/>
      <c r="V205" s="535"/>
      <c r="W205" s="535"/>
      <c r="X205" s="535"/>
      <c r="Y205" s="535"/>
      <c r="Z205" s="535"/>
      <c r="AA205" s="722">
        <f t="shared" si="31"/>
        <v>0</v>
      </c>
      <c r="AB205" s="562">
        <f t="shared" si="32"/>
        <v>0</v>
      </c>
      <c r="AC205" s="576">
        <f>H204-AB205</f>
        <v>0</v>
      </c>
      <c r="AD205" s="413">
        <f>E204-AB205</f>
        <v>0</v>
      </c>
      <c r="AE205" s="536"/>
      <c r="AF205" s="536">
        <f t="shared" si="33"/>
        <v>0</v>
      </c>
      <c r="AG205" s="551">
        <f t="shared" si="34"/>
        <v>0</v>
      </c>
      <c r="AH205" s="575">
        <f t="shared" si="35"/>
        <v>0</v>
      </c>
      <c r="AI205" s="552"/>
      <c r="AJ205" s="553"/>
      <c r="AK205" s="553"/>
      <c r="AL205" s="553"/>
      <c r="AM205" s="553"/>
      <c r="AN205" s="553"/>
      <c r="AO205" s="553"/>
      <c r="AP205" s="553"/>
      <c r="AQ205" s="553"/>
      <c r="AR205" s="553"/>
      <c r="AS205" s="553"/>
      <c r="AT205" s="553"/>
      <c r="AU205" s="553"/>
      <c r="AV205" s="553"/>
      <c r="AW205" s="553"/>
      <c r="AX205" s="553"/>
      <c r="AY205" s="553"/>
      <c r="AZ205" s="553"/>
      <c r="BA205" s="553"/>
      <c r="BB205" s="553"/>
      <c r="BC205" s="553"/>
      <c r="BD205" s="553"/>
      <c r="BE205" s="553"/>
      <c r="BF205" s="553"/>
      <c r="BG205" s="553"/>
      <c r="BH205" s="553"/>
      <c r="BI205" s="553"/>
      <c r="BJ205" s="513"/>
    </row>
    <row r="206" spans="1:62" ht="15" hidden="1" outlineLevel="1">
      <c r="A206" s="405">
        <f t="shared" si="36"/>
        <v>198</v>
      </c>
      <c r="B206" s="584"/>
      <c r="C206" s="585"/>
      <c r="D206" s="525"/>
      <c r="E206" s="525"/>
      <c r="F206" s="416"/>
      <c r="G206" s="417"/>
      <c r="H206" s="535"/>
      <c r="I206" s="535"/>
      <c r="J206" s="535">
        <f t="shared" si="30"/>
        <v>0</v>
      </c>
      <c r="K206" s="537" t="s">
        <v>920</v>
      </c>
      <c r="L206" s="535" t="s">
        <v>294</v>
      </c>
      <c r="M206" s="535">
        <v>4</v>
      </c>
      <c r="N206" s="535"/>
      <c r="O206" s="535"/>
      <c r="P206" s="535"/>
      <c r="Q206" s="535"/>
      <c r="R206" s="535"/>
      <c r="S206" s="535"/>
      <c r="T206" s="535"/>
      <c r="U206" s="535"/>
      <c r="V206" s="535"/>
      <c r="W206" s="535"/>
      <c r="X206" s="535"/>
      <c r="Y206" s="535"/>
      <c r="Z206" s="535"/>
      <c r="AA206" s="722">
        <f t="shared" si="31"/>
        <v>0</v>
      </c>
      <c r="AB206" s="562">
        <f t="shared" si="32"/>
        <v>0</v>
      </c>
      <c r="AC206" s="576">
        <f>H206-AB206</f>
        <v>0</v>
      </c>
      <c r="AD206" s="413">
        <f>E206-AB206</f>
        <v>0</v>
      </c>
      <c r="AE206" s="536"/>
      <c r="AF206" s="536">
        <f t="shared" si="33"/>
        <v>0</v>
      </c>
      <c r="AG206" s="551">
        <f t="shared" si="34"/>
        <v>0</v>
      </c>
      <c r="AH206" s="575">
        <f t="shared" si="35"/>
        <v>0</v>
      </c>
      <c r="AI206" s="552"/>
      <c r="AJ206" s="553"/>
      <c r="AK206" s="553"/>
      <c r="AL206" s="553"/>
      <c r="AM206" s="553"/>
      <c r="AN206" s="553"/>
      <c r="AO206" s="553"/>
      <c r="AP206" s="553"/>
      <c r="AQ206" s="553"/>
      <c r="AR206" s="553"/>
      <c r="AS206" s="553"/>
      <c r="AT206" s="553"/>
      <c r="AU206" s="553"/>
      <c r="AV206" s="553"/>
      <c r="AW206" s="553"/>
      <c r="AX206" s="553"/>
      <c r="AY206" s="553"/>
      <c r="AZ206" s="553"/>
      <c r="BA206" s="553"/>
      <c r="BB206" s="553"/>
      <c r="BC206" s="553"/>
      <c r="BD206" s="553"/>
      <c r="BE206" s="553"/>
      <c r="BF206" s="553"/>
      <c r="BG206" s="553"/>
      <c r="BH206" s="553"/>
      <c r="BI206" s="553"/>
      <c r="BJ206" s="513"/>
    </row>
    <row r="207" spans="1:62" s="760" customFormat="1" ht="15">
      <c r="A207" s="405"/>
      <c r="B207" s="584"/>
      <c r="C207" s="585"/>
      <c r="D207" s="525"/>
      <c r="E207" s="525"/>
      <c r="F207" s="753" t="s">
        <v>1191</v>
      </c>
      <c r="G207" s="417"/>
      <c r="H207" s="535"/>
      <c r="I207" s="535"/>
      <c r="J207" s="535"/>
      <c r="K207" s="537"/>
      <c r="L207" s="535"/>
      <c r="M207" s="535"/>
      <c r="N207" s="535"/>
      <c r="O207" s="535"/>
      <c r="P207" s="535"/>
      <c r="Q207" s="535"/>
      <c r="R207" s="535"/>
      <c r="S207" s="535"/>
      <c r="T207" s="535"/>
      <c r="U207" s="535"/>
      <c r="V207" s="535"/>
      <c r="W207" s="535"/>
      <c r="X207" s="535"/>
      <c r="Y207" s="535"/>
      <c r="Z207" s="535"/>
      <c r="AA207" s="722"/>
      <c r="AB207" s="562"/>
      <c r="AC207" s="576"/>
      <c r="AD207" s="413"/>
      <c r="AE207" s="536"/>
      <c r="AF207" s="536"/>
      <c r="AG207" s="551"/>
      <c r="AH207" s="575"/>
      <c r="AI207" s="552"/>
      <c r="AJ207" s="553"/>
      <c r="AK207" s="553"/>
      <c r="AL207" s="553"/>
      <c r="AM207" s="553"/>
      <c r="AN207" s="553"/>
      <c r="AO207" s="553"/>
      <c r="AP207" s="553"/>
      <c r="AQ207" s="553"/>
      <c r="AR207" s="553"/>
      <c r="AS207" s="553"/>
      <c r="AT207" s="553"/>
      <c r="AU207" s="553"/>
      <c r="AV207" s="553"/>
      <c r="AW207" s="553"/>
      <c r="AX207" s="553"/>
      <c r="AY207" s="553"/>
      <c r="AZ207" s="553"/>
      <c r="BA207" s="553"/>
      <c r="BB207" s="553"/>
      <c r="BC207" s="553"/>
      <c r="BD207" s="553"/>
      <c r="BE207" s="553"/>
      <c r="BF207" s="553"/>
      <c r="BG207" s="553"/>
      <c r="BH207" s="553"/>
      <c r="BI207" s="553"/>
      <c r="BJ207" s="513"/>
    </row>
    <row r="208" spans="1:62" s="65" customFormat="1">
      <c r="A208" s="595">
        <f>A206+1</f>
        <v>199</v>
      </c>
      <c r="B208" s="596"/>
      <c r="C208" s="544" t="s">
        <v>427</v>
      </c>
      <c r="D208" s="545"/>
      <c r="E208" s="545"/>
      <c r="F208" s="546" t="s">
        <v>427</v>
      </c>
      <c r="G208" s="543"/>
      <c r="H208" s="547"/>
      <c r="I208" s="547"/>
      <c r="J208" s="547"/>
      <c r="K208" s="548"/>
      <c r="L208" s="549"/>
      <c r="M208" s="549"/>
      <c r="N208" s="547"/>
      <c r="O208" s="547"/>
      <c r="P208" s="547"/>
      <c r="Q208" s="547"/>
      <c r="R208" s="547"/>
      <c r="S208" s="547"/>
      <c r="T208" s="547"/>
      <c r="U208" s="547"/>
      <c r="V208" s="547"/>
      <c r="W208" s="547"/>
      <c r="X208" s="547"/>
      <c r="Y208" s="547"/>
      <c r="Z208" s="547"/>
      <c r="AA208" s="724"/>
      <c r="AB208" s="589"/>
      <c r="AC208" s="597"/>
      <c r="AD208" s="547"/>
      <c r="AE208" s="547"/>
      <c r="AF208" s="547"/>
      <c r="AG208" s="591"/>
      <c r="AH208" s="592"/>
      <c r="AI208" s="593"/>
      <c r="AJ208" s="594"/>
      <c r="AK208" s="594"/>
      <c r="AL208" s="594"/>
      <c r="AM208" s="594"/>
      <c r="AN208" s="594"/>
      <c r="AO208" s="594"/>
      <c r="AP208" s="594"/>
      <c r="AQ208" s="594"/>
      <c r="AR208" s="594"/>
      <c r="AS208" s="594"/>
      <c r="AT208" s="594"/>
      <c r="AU208" s="594"/>
      <c r="AV208" s="594"/>
      <c r="AW208" s="594"/>
      <c r="AX208" s="594"/>
      <c r="AY208" s="594"/>
      <c r="AZ208" s="594"/>
      <c r="BA208" s="594"/>
      <c r="BB208" s="594"/>
      <c r="BC208" s="594"/>
      <c r="BD208" s="594"/>
      <c r="BE208" s="594"/>
      <c r="BF208" s="594"/>
      <c r="BG208" s="594"/>
      <c r="BH208" s="594"/>
      <c r="BI208" s="594"/>
    </row>
    <row r="209" spans="1:62" ht="15">
      <c r="A209" s="405">
        <f t="shared" si="36"/>
        <v>200</v>
      </c>
      <c r="B209" s="584"/>
      <c r="C209" s="585"/>
      <c r="D209" s="525"/>
      <c r="E209" s="526"/>
      <c r="F209" s="416" t="s">
        <v>418</v>
      </c>
      <c r="G209" s="417" t="s">
        <v>289</v>
      </c>
      <c r="H209" s="535">
        <v>0</v>
      </c>
      <c r="I209" s="535">
        <v>0.36</v>
      </c>
      <c r="J209" s="535">
        <f t="shared" si="30"/>
        <v>0</v>
      </c>
      <c r="K209" s="537"/>
      <c r="L209" s="535"/>
      <c r="M209" s="535"/>
      <c r="N209" s="535"/>
      <c r="O209" s="535"/>
      <c r="P209" s="535"/>
      <c r="Q209" s="535">
        <v>152.06</v>
      </c>
      <c r="R209" s="535"/>
      <c r="S209" s="535"/>
      <c r="T209" s="535"/>
      <c r="U209" s="535"/>
      <c r="V209" s="535">
        <v>79.2</v>
      </c>
      <c r="W209" s="535">
        <v>70.679999999999993</v>
      </c>
      <c r="X209" s="535"/>
      <c r="Y209" s="535"/>
      <c r="Z209" s="535"/>
      <c r="AA209" s="722">
        <f t="shared" si="31"/>
        <v>108.69839999999999</v>
      </c>
      <c r="AB209" s="562">
        <f t="shared" si="32"/>
        <v>301.94</v>
      </c>
      <c r="AC209" s="576">
        <f t="shared" ref="AC209:AC240" si="37">H209-AB209</f>
        <v>-301.94</v>
      </c>
      <c r="AD209" s="413">
        <f>E209-AB209</f>
        <v>-301.94</v>
      </c>
      <c r="AE209" s="528"/>
      <c r="AF209" s="528">
        <f t="shared" si="33"/>
        <v>0</v>
      </c>
      <c r="AG209" s="551">
        <f t="shared" si="34"/>
        <v>0</v>
      </c>
      <c r="AH209" s="575">
        <f t="shared" si="35"/>
        <v>301.94</v>
      </c>
      <c r="AI209" s="552"/>
      <c r="AJ209" s="553"/>
      <c r="AK209" s="553"/>
      <c r="AL209" s="553"/>
      <c r="AM209" s="553"/>
      <c r="AN209" s="553"/>
      <c r="AO209" s="553"/>
      <c r="AP209" s="553"/>
      <c r="AQ209" s="553"/>
      <c r="AR209" s="553"/>
      <c r="AS209" s="553"/>
      <c r="AT209" s="553"/>
      <c r="AU209" s="553"/>
      <c r="AV209" s="553"/>
      <c r="AW209" s="553"/>
      <c r="AX209" s="553"/>
      <c r="AY209" s="553"/>
      <c r="AZ209" s="553"/>
      <c r="BA209" s="553"/>
      <c r="BB209" s="553"/>
      <c r="BC209" s="553"/>
      <c r="BD209" s="553"/>
      <c r="BE209" s="553"/>
      <c r="BF209" s="553"/>
      <c r="BG209" s="553"/>
      <c r="BH209" s="553"/>
      <c r="BI209" s="553"/>
      <c r="BJ209" s="513"/>
    </row>
    <row r="210" spans="1:62" ht="30">
      <c r="A210" s="405">
        <f t="shared" si="36"/>
        <v>201</v>
      </c>
      <c r="B210" s="584"/>
      <c r="C210" s="585"/>
      <c r="D210" s="525"/>
      <c r="E210" s="526"/>
      <c r="F210" s="408" t="s">
        <v>19</v>
      </c>
      <c r="G210" s="409" t="s">
        <v>289</v>
      </c>
      <c r="H210" s="527">
        <v>0</v>
      </c>
      <c r="I210" s="527">
        <v>0.17</v>
      </c>
      <c r="J210" s="527">
        <f t="shared" si="30"/>
        <v>0</v>
      </c>
      <c r="K210" s="537" t="s">
        <v>505</v>
      </c>
      <c r="L210" s="535" t="s">
        <v>289</v>
      </c>
      <c r="M210" s="535"/>
      <c r="N210" s="527"/>
      <c r="O210" s="527"/>
      <c r="P210" s="527"/>
      <c r="Q210" s="527"/>
      <c r="R210" s="527"/>
      <c r="S210" s="527"/>
      <c r="T210" s="527"/>
      <c r="U210" s="527"/>
      <c r="V210" s="527">
        <v>8.6999999999999993</v>
      </c>
      <c r="W210" s="527">
        <v>11.55</v>
      </c>
      <c r="X210" s="527"/>
      <c r="Y210" s="527"/>
      <c r="Z210" s="527"/>
      <c r="AA210" s="720">
        <f t="shared" si="31"/>
        <v>3.4425000000000003</v>
      </c>
      <c r="AB210" s="562">
        <f t="shared" si="32"/>
        <v>20.25</v>
      </c>
      <c r="AC210" s="574">
        <f t="shared" si="37"/>
        <v>-20.25</v>
      </c>
      <c r="AD210" s="413">
        <f>E210-AB210</f>
        <v>-20.25</v>
      </c>
      <c r="AE210" s="528"/>
      <c r="AF210" s="528">
        <f t="shared" si="33"/>
        <v>0</v>
      </c>
      <c r="AG210" s="551">
        <f t="shared" si="34"/>
        <v>0</v>
      </c>
      <c r="AH210" s="575">
        <f t="shared" si="35"/>
        <v>20.25</v>
      </c>
      <c r="AI210" s="552"/>
      <c r="AJ210" s="553"/>
      <c r="AK210" s="553"/>
      <c r="AL210" s="553"/>
      <c r="AM210" s="553"/>
      <c r="AN210" s="553"/>
      <c r="AO210" s="553"/>
      <c r="AP210" s="553"/>
      <c r="AQ210" s="553"/>
      <c r="AR210" s="553"/>
      <c r="AS210" s="553"/>
      <c r="AT210" s="553"/>
      <c r="AU210" s="553"/>
      <c r="AV210" s="553"/>
      <c r="AW210" s="553"/>
      <c r="AX210" s="553"/>
      <c r="AY210" s="553"/>
      <c r="AZ210" s="553"/>
      <c r="BA210" s="553"/>
      <c r="BB210" s="553"/>
      <c r="BC210" s="553"/>
      <c r="BD210" s="553"/>
      <c r="BE210" s="553"/>
      <c r="BF210" s="553"/>
      <c r="BG210" s="553"/>
      <c r="BH210" s="553"/>
      <c r="BI210" s="553"/>
      <c r="BJ210" s="513"/>
    </row>
    <row r="211" spans="1:62" ht="60">
      <c r="A211" s="405">
        <f t="shared" si="36"/>
        <v>202</v>
      </c>
      <c r="B211" s="584"/>
      <c r="C211" s="585"/>
      <c r="D211" s="525"/>
      <c r="E211" s="526"/>
      <c r="F211" s="408" t="s">
        <v>59</v>
      </c>
      <c r="G211" s="409" t="s">
        <v>289</v>
      </c>
      <c r="H211" s="527">
        <v>0</v>
      </c>
      <c r="I211" s="527">
        <v>0.17</v>
      </c>
      <c r="J211" s="527">
        <f t="shared" si="30"/>
        <v>0</v>
      </c>
      <c r="K211" s="537" t="s">
        <v>505</v>
      </c>
      <c r="L211" s="535" t="s">
        <v>289</v>
      </c>
      <c r="M211" s="535"/>
      <c r="N211" s="527"/>
      <c r="O211" s="527"/>
      <c r="P211" s="527"/>
      <c r="Q211" s="527">
        <v>78.41</v>
      </c>
      <c r="R211" s="527"/>
      <c r="S211" s="527"/>
      <c r="T211" s="527"/>
      <c r="U211" s="527"/>
      <c r="V211" s="527">
        <v>26.2</v>
      </c>
      <c r="W211" s="527">
        <v>38.61</v>
      </c>
      <c r="X211" s="527"/>
      <c r="Y211" s="527"/>
      <c r="Z211" s="527"/>
      <c r="AA211" s="720">
        <f t="shared" si="31"/>
        <v>24.3474</v>
      </c>
      <c r="AB211" s="562">
        <f t="shared" si="32"/>
        <v>143.22</v>
      </c>
      <c r="AC211" s="574">
        <f t="shared" si="37"/>
        <v>-143.22</v>
      </c>
      <c r="AD211" s="413">
        <f>E211-AB211</f>
        <v>-143.22</v>
      </c>
      <c r="AE211" s="528"/>
      <c r="AF211" s="528">
        <f t="shared" si="33"/>
        <v>0</v>
      </c>
      <c r="AG211" s="551">
        <f t="shared" si="34"/>
        <v>0</v>
      </c>
      <c r="AH211" s="575">
        <f t="shared" si="35"/>
        <v>143.22</v>
      </c>
      <c r="AI211" s="552"/>
      <c r="AJ211" s="553"/>
      <c r="AK211" s="553"/>
      <c r="AL211" s="553"/>
      <c r="AM211" s="553"/>
      <c r="AN211" s="553"/>
      <c r="AO211" s="553"/>
      <c r="AP211" s="553"/>
      <c r="AQ211" s="553"/>
      <c r="AR211" s="553"/>
      <c r="AS211" s="553"/>
      <c r="AT211" s="553"/>
      <c r="AU211" s="553"/>
      <c r="AV211" s="553"/>
      <c r="AW211" s="553"/>
      <c r="AX211" s="553"/>
      <c r="AY211" s="553"/>
      <c r="AZ211" s="553"/>
      <c r="BA211" s="553"/>
      <c r="BB211" s="553"/>
      <c r="BC211" s="553"/>
      <c r="BD211" s="553"/>
      <c r="BE211" s="553"/>
      <c r="BF211" s="553"/>
      <c r="BG211" s="553"/>
      <c r="BH211" s="553"/>
      <c r="BI211" s="553"/>
      <c r="BJ211" s="513"/>
    </row>
    <row r="212" spans="1:62" ht="30">
      <c r="A212" s="405">
        <f t="shared" si="36"/>
        <v>203</v>
      </c>
      <c r="B212" s="584"/>
      <c r="C212" s="585"/>
      <c r="D212" s="525"/>
      <c r="E212" s="526"/>
      <c r="F212" s="718" t="s">
        <v>63</v>
      </c>
      <c r="G212" s="409" t="s">
        <v>289</v>
      </c>
      <c r="H212" s="527">
        <v>0</v>
      </c>
      <c r="I212" s="527">
        <v>0.17</v>
      </c>
      <c r="J212" s="527">
        <f t="shared" si="30"/>
        <v>0</v>
      </c>
      <c r="K212" s="537"/>
      <c r="L212" s="535"/>
      <c r="M212" s="535"/>
      <c r="N212" s="527"/>
      <c r="O212" s="527"/>
      <c r="P212" s="527"/>
      <c r="Q212" s="527">
        <v>80.78</v>
      </c>
      <c r="R212" s="527"/>
      <c r="S212" s="527"/>
      <c r="T212" s="527"/>
      <c r="U212" s="527"/>
      <c r="V212" s="527">
        <v>49.899999999999991</v>
      </c>
      <c r="W212" s="527">
        <v>21</v>
      </c>
      <c r="X212" s="527"/>
      <c r="Y212" s="527"/>
      <c r="Z212" s="527"/>
      <c r="AA212" s="720">
        <f t="shared" si="31"/>
        <v>25.785600000000002</v>
      </c>
      <c r="AB212" s="562">
        <f t="shared" si="32"/>
        <v>151.68</v>
      </c>
      <c r="AC212" s="574">
        <f t="shared" si="37"/>
        <v>-151.68</v>
      </c>
      <c r="AD212" s="413">
        <f>E212-AB212</f>
        <v>-151.68</v>
      </c>
      <c r="AE212" s="528"/>
      <c r="AF212" s="528">
        <f t="shared" si="33"/>
        <v>0</v>
      </c>
      <c r="AG212" s="551">
        <f t="shared" si="34"/>
        <v>0</v>
      </c>
      <c r="AH212" s="575">
        <f t="shared" si="35"/>
        <v>151.68</v>
      </c>
      <c r="AI212" s="552"/>
      <c r="AJ212" s="553"/>
      <c r="AK212" s="553"/>
      <c r="AL212" s="553"/>
      <c r="AM212" s="553"/>
      <c r="AN212" s="553"/>
      <c r="AO212" s="553"/>
      <c r="AP212" s="553"/>
      <c r="AQ212" s="553"/>
      <c r="AR212" s="553"/>
      <c r="AS212" s="553"/>
      <c r="AT212" s="553"/>
      <c r="AU212" s="553"/>
      <c r="AV212" s="553"/>
      <c r="AW212" s="553"/>
      <c r="AX212" s="553"/>
      <c r="AY212" s="553"/>
      <c r="AZ212" s="553"/>
      <c r="BA212" s="553"/>
      <c r="BB212" s="553"/>
      <c r="BC212" s="553"/>
      <c r="BD212" s="553"/>
      <c r="BE212" s="553"/>
      <c r="BF212" s="553"/>
      <c r="BG212" s="553"/>
      <c r="BH212" s="553"/>
      <c r="BI212" s="553"/>
      <c r="BJ212" s="513"/>
    </row>
    <row r="213" spans="1:62" ht="15">
      <c r="A213" s="405">
        <f t="shared" si="36"/>
        <v>204</v>
      </c>
      <c r="B213" s="584" t="s">
        <v>158</v>
      </c>
      <c r="C213" s="585" t="s">
        <v>357</v>
      </c>
      <c r="D213" s="525" t="s">
        <v>291</v>
      </c>
      <c r="E213" s="526">
        <v>700</v>
      </c>
      <c r="F213" s="408" t="s">
        <v>357</v>
      </c>
      <c r="G213" s="409" t="s">
        <v>291</v>
      </c>
      <c r="H213" s="527">
        <v>700</v>
      </c>
      <c r="I213" s="527">
        <v>0.63</v>
      </c>
      <c r="J213" s="527">
        <f t="shared" si="30"/>
        <v>441</v>
      </c>
      <c r="K213" s="537" t="s">
        <v>932</v>
      </c>
      <c r="L213" s="535" t="s">
        <v>291</v>
      </c>
      <c r="M213" s="535">
        <v>2</v>
      </c>
      <c r="N213" s="527"/>
      <c r="O213" s="527"/>
      <c r="P213" s="527"/>
      <c r="Q213" s="527">
        <v>512</v>
      </c>
      <c r="R213" s="527"/>
      <c r="S213" s="527"/>
      <c r="T213" s="527"/>
      <c r="U213" s="527"/>
      <c r="V213" s="527"/>
      <c r="W213" s="527"/>
      <c r="X213" s="527"/>
      <c r="Y213" s="527"/>
      <c r="Z213" s="527"/>
      <c r="AA213" s="720">
        <f t="shared" si="31"/>
        <v>322.56</v>
      </c>
      <c r="AB213" s="562">
        <f t="shared" si="32"/>
        <v>512</v>
      </c>
      <c r="AC213" s="574">
        <f t="shared" si="37"/>
        <v>188</v>
      </c>
      <c r="AD213" s="413">
        <f>E213-AB213</f>
        <v>188</v>
      </c>
      <c r="AE213" s="528"/>
      <c r="AF213" s="528">
        <f t="shared" si="33"/>
        <v>0</v>
      </c>
      <c r="AG213" s="551">
        <f t="shared" si="34"/>
        <v>0</v>
      </c>
      <c r="AH213" s="575">
        <f t="shared" si="35"/>
        <v>512</v>
      </c>
      <c r="AI213" s="552"/>
      <c r="AJ213" s="553"/>
      <c r="AK213" s="553"/>
      <c r="AL213" s="553"/>
      <c r="AM213" s="553"/>
      <c r="AN213" s="553"/>
      <c r="AO213" s="553"/>
      <c r="AP213" s="553"/>
      <c r="AQ213" s="553"/>
      <c r="AR213" s="553"/>
      <c r="AS213" s="553"/>
      <c r="AT213" s="553"/>
      <c r="AU213" s="553"/>
      <c r="AV213" s="553"/>
      <c r="AW213" s="553"/>
      <c r="AX213" s="553"/>
      <c r="AY213" s="553"/>
      <c r="AZ213" s="553"/>
      <c r="BA213" s="553"/>
      <c r="BB213" s="553"/>
      <c r="BC213" s="553"/>
      <c r="BD213" s="553"/>
      <c r="BE213" s="553"/>
      <c r="BF213" s="553"/>
      <c r="BG213" s="553"/>
      <c r="BH213" s="553"/>
      <c r="BI213" s="553"/>
      <c r="BJ213" s="513"/>
    </row>
    <row r="214" spans="1:62" ht="30">
      <c r="A214" s="405">
        <f t="shared" si="36"/>
        <v>205</v>
      </c>
      <c r="B214" s="584"/>
      <c r="C214" s="585"/>
      <c r="D214" s="525"/>
      <c r="E214" s="526"/>
      <c r="F214" s="408" t="s">
        <v>183</v>
      </c>
      <c r="G214" s="409" t="s">
        <v>291</v>
      </c>
      <c r="H214" s="527">
        <v>0</v>
      </c>
      <c r="I214" s="527">
        <v>0.16900000000000001</v>
      </c>
      <c r="J214" s="527">
        <f t="shared" si="30"/>
        <v>0</v>
      </c>
      <c r="K214" s="537"/>
      <c r="L214" s="535"/>
      <c r="M214" s="535"/>
      <c r="N214" s="527"/>
      <c r="O214" s="527"/>
      <c r="P214" s="527"/>
      <c r="Q214" s="527">
        <v>336</v>
      </c>
      <c r="R214" s="527"/>
      <c r="S214" s="527"/>
      <c r="T214" s="527"/>
      <c r="U214" s="527"/>
      <c r="V214" s="527">
        <v>8</v>
      </c>
      <c r="W214" s="527"/>
      <c r="X214" s="527"/>
      <c r="Y214" s="527"/>
      <c r="Z214" s="527"/>
      <c r="AA214" s="720">
        <f t="shared" si="31"/>
        <v>58.136000000000003</v>
      </c>
      <c r="AB214" s="562">
        <f t="shared" si="32"/>
        <v>344</v>
      </c>
      <c r="AC214" s="574">
        <f t="shared" si="37"/>
        <v>-344</v>
      </c>
      <c r="AD214" s="413">
        <f>E214-AB214</f>
        <v>-344</v>
      </c>
      <c r="AE214" s="528"/>
      <c r="AF214" s="528">
        <f t="shared" si="33"/>
        <v>0</v>
      </c>
      <c r="AG214" s="551">
        <f t="shared" si="34"/>
        <v>0</v>
      </c>
      <c r="AH214" s="575">
        <f t="shared" si="35"/>
        <v>344</v>
      </c>
      <c r="AI214" s="552"/>
      <c r="AJ214" s="553"/>
      <c r="AK214" s="553"/>
      <c r="AL214" s="553"/>
      <c r="AM214" s="553"/>
      <c r="AN214" s="553"/>
      <c r="AO214" s="553"/>
      <c r="AP214" s="553"/>
      <c r="AQ214" s="553"/>
      <c r="AR214" s="553"/>
      <c r="AS214" s="553"/>
      <c r="AT214" s="553"/>
      <c r="AU214" s="553"/>
      <c r="AV214" s="553"/>
      <c r="AW214" s="553"/>
      <c r="AX214" s="553"/>
      <c r="AY214" s="553"/>
      <c r="AZ214" s="553"/>
      <c r="BA214" s="553"/>
      <c r="BB214" s="553"/>
      <c r="BC214" s="553"/>
      <c r="BD214" s="553"/>
      <c r="BE214" s="553"/>
      <c r="BF214" s="553"/>
      <c r="BG214" s="553"/>
      <c r="BH214" s="553"/>
      <c r="BI214" s="553"/>
      <c r="BJ214" s="513"/>
    </row>
    <row r="215" spans="1:62" ht="30">
      <c r="A215" s="405">
        <f t="shared" si="36"/>
        <v>206</v>
      </c>
      <c r="B215" s="584"/>
      <c r="C215" s="585"/>
      <c r="D215" s="525"/>
      <c r="E215" s="526"/>
      <c r="F215" s="408" t="s">
        <v>221</v>
      </c>
      <c r="G215" s="409" t="s">
        <v>291</v>
      </c>
      <c r="H215" s="527">
        <v>0</v>
      </c>
      <c r="I215" s="527">
        <v>0.18099999999999999</v>
      </c>
      <c r="J215" s="527">
        <f t="shared" si="30"/>
        <v>0</v>
      </c>
      <c r="K215" s="537"/>
      <c r="L215" s="535"/>
      <c r="M215" s="535"/>
      <c r="N215" s="527"/>
      <c r="O215" s="527"/>
      <c r="P215" s="527"/>
      <c r="Q215" s="527">
        <v>246</v>
      </c>
      <c r="R215" s="527"/>
      <c r="S215" s="527"/>
      <c r="T215" s="527"/>
      <c r="U215" s="527"/>
      <c r="V215" s="527">
        <v>462</v>
      </c>
      <c r="W215" s="527">
        <v>129</v>
      </c>
      <c r="X215" s="527"/>
      <c r="Y215" s="527"/>
      <c r="Z215" s="527"/>
      <c r="AA215" s="720">
        <f t="shared" si="31"/>
        <v>151.49699999999999</v>
      </c>
      <c r="AB215" s="562">
        <f t="shared" si="32"/>
        <v>837</v>
      </c>
      <c r="AC215" s="574">
        <f t="shared" si="37"/>
        <v>-837</v>
      </c>
      <c r="AD215" s="413">
        <f>E215-AB215</f>
        <v>-837</v>
      </c>
      <c r="AE215" s="528"/>
      <c r="AF215" s="528">
        <f t="shared" si="33"/>
        <v>0</v>
      </c>
      <c r="AG215" s="540">
        <f t="shared" si="34"/>
        <v>0</v>
      </c>
      <c r="AH215" s="575">
        <f t="shared" si="35"/>
        <v>837</v>
      </c>
      <c r="AI215" s="552"/>
      <c r="AJ215" s="553"/>
      <c r="AK215" s="553"/>
      <c r="AL215" s="553"/>
      <c r="AM215" s="553"/>
      <c r="AN215" s="553"/>
      <c r="AO215" s="553"/>
      <c r="AP215" s="553"/>
      <c r="AQ215" s="553"/>
      <c r="AR215" s="553"/>
      <c r="AS215" s="553"/>
      <c r="AT215" s="553"/>
      <c r="AU215" s="553"/>
      <c r="AV215" s="553"/>
      <c r="AW215" s="553"/>
      <c r="AX215" s="553"/>
      <c r="AY215" s="553"/>
      <c r="AZ215" s="553"/>
      <c r="BA215" s="553"/>
      <c r="BB215" s="553"/>
      <c r="BC215" s="553"/>
      <c r="BD215" s="553"/>
      <c r="BE215" s="553"/>
      <c r="BF215" s="553"/>
      <c r="BG215" s="553"/>
      <c r="BH215" s="553"/>
      <c r="BI215" s="553"/>
      <c r="BJ215" s="513"/>
    </row>
    <row r="216" spans="1:62" ht="30">
      <c r="A216" s="433">
        <f t="shared" si="36"/>
        <v>207</v>
      </c>
      <c r="B216" s="584"/>
      <c r="C216" s="585"/>
      <c r="D216" s="525"/>
      <c r="E216" s="525"/>
      <c r="F216" s="416" t="s">
        <v>463</v>
      </c>
      <c r="G216" s="417" t="s">
        <v>291</v>
      </c>
      <c r="H216" s="535">
        <v>0</v>
      </c>
      <c r="I216" s="535">
        <v>0.63</v>
      </c>
      <c r="J216" s="535">
        <f t="shared" si="30"/>
        <v>0</v>
      </c>
      <c r="K216" s="537" t="s">
        <v>931</v>
      </c>
      <c r="L216" s="535" t="s">
        <v>291</v>
      </c>
      <c r="M216" s="535">
        <v>26</v>
      </c>
      <c r="N216" s="535"/>
      <c r="O216" s="535"/>
      <c r="P216" s="535"/>
      <c r="Q216" s="535"/>
      <c r="R216" s="535"/>
      <c r="S216" s="535"/>
      <c r="T216" s="535"/>
      <c r="U216" s="535">
        <v>396</v>
      </c>
      <c r="V216" s="535"/>
      <c r="W216" s="535"/>
      <c r="X216" s="535"/>
      <c r="Y216" s="535"/>
      <c r="Z216" s="535"/>
      <c r="AA216" s="722">
        <f t="shared" si="31"/>
        <v>249.48</v>
      </c>
      <c r="AB216" s="562">
        <f t="shared" si="32"/>
        <v>396</v>
      </c>
      <c r="AC216" s="574">
        <f t="shared" si="37"/>
        <v>-396</v>
      </c>
      <c r="AD216" s="413">
        <f>E216-AB216</f>
        <v>-396</v>
      </c>
      <c r="AE216" s="536"/>
      <c r="AF216" s="536">
        <f t="shared" si="33"/>
        <v>0</v>
      </c>
      <c r="AG216" s="551">
        <f t="shared" si="34"/>
        <v>0</v>
      </c>
      <c r="AH216" s="575">
        <f t="shared" si="35"/>
        <v>396</v>
      </c>
      <c r="AI216" s="552"/>
      <c r="AJ216" s="553"/>
      <c r="AK216" s="553"/>
      <c r="AL216" s="553"/>
      <c r="AM216" s="553"/>
      <c r="AN216" s="553"/>
      <c r="AO216" s="553"/>
      <c r="AP216" s="553"/>
      <c r="AQ216" s="553"/>
      <c r="AR216" s="553"/>
      <c r="AS216" s="553"/>
      <c r="AT216" s="553"/>
      <c r="AU216" s="553"/>
      <c r="AV216" s="553"/>
      <c r="AW216" s="553"/>
      <c r="AX216" s="553"/>
      <c r="AY216" s="553"/>
      <c r="AZ216" s="553"/>
      <c r="BA216" s="553"/>
      <c r="BB216" s="553"/>
      <c r="BC216" s="553"/>
      <c r="BD216" s="553"/>
      <c r="BE216" s="553"/>
      <c r="BF216" s="553"/>
      <c r="BG216" s="553"/>
      <c r="BH216" s="553"/>
      <c r="BI216" s="553"/>
      <c r="BJ216" s="513"/>
    </row>
    <row r="217" spans="1:62" ht="60" collapsed="1">
      <c r="A217" s="405">
        <f t="shared" si="36"/>
        <v>208</v>
      </c>
      <c r="B217" s="584"/>
      <c r="C217" s="585"/>
      <c r="D217" s="525"/>
      <c r="E217" s="526"/>
      <c r="F217" s="416" t="s">
        <v>352</v>
      </c>
      <c r="G217" s="417" t="s">
        <v>294</v>
      </c>
      <c r="H217" s="535">
        <f>M217+M218+M219+M220</f>
        <v>16</v>
      </c>
      <c r="I217" s="643">
        <v>0.52100000000000002</v>
      </c>
      <c r="J217" s="535">
        <f t="shared" si="30"/>
        <v>8.3360000000000003</v>
      </c>
      <c r="K217" s="537" t="s">
        <v>933</v>
      </c>
      <c r="L217" s="535" t="s">
        <v>294</v>
      </c>
      <c r="M217" s="535">
        <v>4</v>
      </c>
      <c r="N217" s="535"/>
      <c r="O217" s="535"/>
      <c r="P217" s="535"/>
      <c r="Q217" s="535"/>
      <c r="R217" s="535"/>
      <c r="S217" s="535"/>
      <c r="T217" s="535"/>
      <c r="U217" s="535"/>
      <c r="V217" s="535"/>
      <c r="W217" s="535"/>
      <c r="X217" s="535"/>
      <c r="Y217" s="535"/>
      <c r="Z217" s="535"/>
      <c r="AA217" s="722">
        <f t="shared" si="31"/>
        <v>0</v>
      </c>
      <c r="AB217" s="562">
        <f t="shared" si="32"/>
        <v>0</v>
      </c>
      <c r="AC217" s="576">
        <f t="shared" si="37"/>
        <v>16</v>
      </c>
      <c r="AD217" s="413">
        <f>E217-AB217</f>
        <v>0</v>
      </c>
      <c r="AE217" s="528"/>
      <c r="AF217" s="528">
        <f t="shared" si="33"/>
        <v>0</v>
      </c>
      <c r="AG217" s="551">
        <f t="shared" si="34"/>
        <v>0</v>
      </c>
      <c r="AH217" s="575">
        <f t="shared" si="35"/>
        <v>0</v>
      </c>
      <c r="AI217" s="552"/>
      <c r="AJ217" s="553"/>
      <c r="AK217" s="553"/>
      <c r="AL217" s="553"/>
      <c r="AM217" s="553"/>
      <c r="AN217" s="553"/>
      <c r="AO217" s="553"/>
      <c r="AP217" s="553"/>
      <c r="AQ217" s="553"/>
      <c r="AR217" s="553"/>
      <c r="AS217" s="553"/>
      <c r="AT217" s="553"/>
      <c r="AU217" s="553"/>
      <c r="AV217" s="553"/>
      <c r="AW217" s="553"/>
      <c r="AX217" s="553"/>
      <c r="AY217" s="553"/>
      <c r="AZ217" s="553"/>
      <c r="BA217" s="553"/>
      <c r="BB217" s="553"/>
      <c r="BC217" s="553"/>
      <c r="BD217" s="553"/>
      <c r="BE217" s="553"/>
      <c r="BF217" s="553"/>
      <c r="BG217" s="553"/>
      <c r="BH217" s="553"/>
      <c r="BI217" s="553"/>
      <c r="BJ217" s="513"/>
    </row>
    <row r="218" spans="1:62" ht="30" hidden="1" outlineLevel="1">
      <c r="A218" s="405">
        <f t="shared" si="36"/>
        <v>209</v>
      </c>
      <c r="B218" s="584"/>
      <c r="C218" s="585"/>
      <c r="D218" s="525"/>
      <c r="E218" s="526"/>
      <c r="F218" s="416"/>
      <c r="G218" s="417"/>
      <c r="H218" s="535"/>
      <c r="I218" s="535"/>
      <c r="J218" s="535">
        <f t="shared" si="30"/>
        <v>0</v>
      </c>
      <c r="K218" s="537" t="s">
        <v>934</v>
      </c>
      <c r="L218" s="535" t="s">
        <v>294</v>
      </c>
      <c r="M218" s="535">
        <v>8</v>
      </c>
      <c r="N218" s="535"/>
      <c r="O218" s="535"/>
      <c r="P218" s="535"/>
      <c r="Q218" s="535"/>
      <c r="R218" s="535"/>
      <c r="S218" s="535"/>
      <c r="T218" s="535"/>
      <c r="U218" s="535"/>
      <c r="V218" s="535">
        <v>26</v>
      </c>
      <c r="W218" s="535"/>
      <c r="X218" s="535"/>
      <c r="Y218" s="535"/>
      <c r="Z218" s="535"/>
      <c r="AA218" s="722">
        <f t="shared" si="31"/>
        <v>0</v>
      </c>
      <c r="AB218" s="562">
        <f t="shared" si="32"/>
        <v>26</v>
      </c>
      <c r="AC218" s="576">
        <f t="shared" si="37"/>
        <v>-26</v>
      </c>
      <c r="AD218" s="413">
        <f>E218-AB218</f>
        <v>-26</v>
      </c>
      <c r="AE218" s="528"/>
      <c r="AF218" s="528">
        <f t="shared" si="33"/>
        <v>0</v>
      </c>
      <c r="AG218" s="551">
        <f t="shared" si="34"/>
        <v>0</v>
      </c>
      <c r="AH218" s="575">
        <f t="shared" si="35"/>
        <v>26</v>
      </c>
      <c r="AI218" s="552"/>
      <c r="AJ218" s="553"/>
      <c r="AK218" s="553"/>
      <c r="AL218" s="553"/>
      <c r="AM218" s="553"/>
      <c r="AN218" s="553"/>
      <c r="AO218" s="553"/>
      <c r="AP218" s="553"/>
      <c r="AQ218" s="553"/>
      <c r="AR218" s="553"/>
      <c r="AS218" s="553"/>
      <c r="AT218" s="553"/>
      <c r="AU218" s="553"/>
      <c r="AV218" s="553"/>
      <c r="AW218" s="553"/>
      <c r="AX218" s="553"/>
      <c r="AY218" s="553"/>
      <c r="AZ218" s="553"/>
      <c r="BA218" s="553"/>
      <c r="BB218" s="553"/>
      <c r="BC218" s="553"/>
      <c r="BD218" s="553"/>
      <c r="BE218" s="553"/>
      <c r="BF218" s="553"/>
      <c r="BG218" s="553"/>
      <c r="BH218" s="553"/>
      <c r="BI218" s="553"/>
      <c r="BJ218" s="513"/>
    </row>
    <row r="219" spans="1:62" ht="30" hidden="1" outlineLevel="1">
      <c r="A219" s="405">
        <f t="shared" si="36"/>
        <v>210</v>
      </c>
      <c r="B219" s="584"/>
      <c r="C219" s="585"/>
      <c r="D219" s="525"/>
      <c r="E219" s="526"/>
      <c r="F219" s="416"/>
      <c r="G219" s="417"/>
      <c r="H219" s="535"/>
      <c r="I219" s="535"/>
      <c r="J219" s="535">
        <f t="shared" si="30"/>
        <v>0</v>
      </c>
      <c r="K219" s="537" t="s">
        <v>935</v>
      </c>
      <c r="L219" s="535" t="s">
        <v>294</v>
      </c>
      <c r="M219" s="535">
        <v>2</v>
      </c>
      <c r="N219" s="535"/>
      <c r="O219" s="535"/>
      <c r="P219" s="535"/>
      <c r="Q219" s="535"/>
      <c r="R219" s="535"/>
      <c r="S219" s="535"/>
      <c r="T219" s="535"/>
      <c r="U219" s="535"/>
      <c r="V219" s="535">
        <v>4</v>
      </c>
      <c r="W219" s="535"/>
      <c r="X219" s="535"/>
      <c r="Y219" s="535"/>
      <c r="Z219" s="535"/>
      <c r="AA219" s="722">
        <f t="shared" si="31"/>
        <v>0</v>
      </c>
      <c r="AB219" s="562">
        <f t="shared" si="32"/>
        <v>4</v>
      </c>
      <c r="AC219" s="576">
        <f t="shared" si="37"/>
        <v>-4</v>
      </c>
      <c r="AD219" s="413">
        <f>E219-AB219</f>
        <v>-4</v>
      </c>
      <c r="AE219" s="528"/>
      <c r="AF219" s="528">
        <f t="shared" si="33"/>
        <v>0</v>
      </c>
      <c r="AG219" s="551">
        <f t="shared" si="34"/>
        <v>0</v>
      </c>
      <c r="AH219" s="575">
        <f t="shared" si="35"/>
        <v>4</v>
      </c>
      <c r="AI219" s="552"/>
      <c r="AJ219" s="553"/>
      <c r="AK219" s="553"/>
      <c r="AL219" s="553"/>
      <c r="AM219" s="553"/>
      <c r="AN219" s="553"/>
      <c r="AO219" s="553"/>
      <c r="AP219" s="553"/>
      <c r="AQ219" s="553"/>
      <c r="AR219" s="553"/>
      <c r="AS219" s="553"/>
      <c r="AT219" s="553"/>
      <c r="AU219" s="553"/>
      <c r="AV219" s="553"/>
      <c r="AW219" s="553"/>
      <c r="AX219" s="553"/>
      <c r="AY219" s="553"/>
      <c r="AZ219" s="553"/>
      <c r="BA219" s="553"/>
      <c r="BB219" s="553"/>
      <c r="BC219" s="553"/>
      <c r="BD219" s="553"/>
      <c r="BE219" s="553"/>
      <c r="BF219" s="553"/>
      <c r="BG219" s="553"/>
      <c r="BH219" s="553"/>
      <c r="BI219" s="553"/>
      <c r="BJ219" s="513"/>
    </row>
    <row r="220" spans="1:62" ht="30" hidden="1" outlineLevel="1">
      <c r="A220" s="405">
        <f t="shared" si="36"/>
        <v>211</v>
      </c>
      <c r="B220" s="584"/>
      <c r="C220" s="585"/>
      <c r="D220" s="525"/>
      <c r="E220" s="526"/>
      <c r="F220" s="416"/>
      <c r="G220" s="417"/>
      <c r="H220" s="535"/>
      <c r="I220" s="535"/>
      <c r="J220" s="535">
        <f t="shared" si="30"/>
        <v>0</v>
      </c>
      <c r="K220" s="537" t="s">
        <v>936</v>
      </c>
      <c r="L220" s="535" t="s">
        <v>294</v>
      </c>
      <c r="M220" s="535">
        <v>2</v>
      </c>
      <c r="N220" s="535"/>
      <c r="O220" s="535"/>
      <c r="P220" s="535"/>
      <c r="Q220" s="535"/>
      <c r="R220" s="535"/>
      <c r="S220" s="535"/>
      <c r="T220" s="535"/>
      <c r="U220" s="535"/>
      <c r="V220" s="535"/>
      <c r="W220" s="535"/>
      <c r="X220" s="535"/>
      <c r="Y220" s="535"/>
      <c r="Z220" s="535"/>
      <c r="AA220" s="722">
        <f t="shared" si="31"/>
        <v>0</v>
      </c>
      <c r="AB220" s="562">
        <f t="shared" si="32"/>
        <v>0</v>
      </c>
      <c r="AC220" s="576">
        <f t="shared" si="37"/>
        <v>0</v>
      </c>
      <c r="AD220" s="413">
        <f>E220-AB220</f>
        <v>0</v>
      </c>
      <c r="AE220" s="528"/>
      <c r="AF220" s="528">
        <f t="shared" si="33"/>
        <v>0</v>
      </c>
      <c r="AG220" s="551">
        <f t="shared" si="34"/>
        <v>0</v>
      </c>
      <c r="AH220" s="575">
        <f t="shared" si="35"/>
        <v>0</v>
      </c>
      <c r="AI220" s="552"/>
      <c r="AJ220" s="553"/>
      <c r="AK220" s="553"/>
      <c r="AL220" s="553"/>
      <c r="AM220" s="553"/>
      <c r="AN220" s="553"/>
      <c r="AO220" s="553"/>
      <c r="AP220" s="553"/>
      <c r="AQ220" s="553"/>
      <c r="AR220" s="553"/>
      <c r="AS220" s="553"/>
      <c r="AT220" s="553"/>
      <c r="AU220" s="553"/>
      <c r="AV220" s="553"/>
      <c r="AW220" s="553"/>
      <c r="AX220" s="553"/>
      <c r="AY220" s="553"/>
      <c r="AZ220" s="553"/>
      <c r="BA220" s="553"/>
      <c r="BB220" s="553"/>
      <c r="BC220" s="553"/>
      <c r="BD220" s="553"/>
      <c r="BE220" s="553"/>
      <c r="BF220" s="553"/>
      <c r="BG220" s="553"/>
      <c r="BH220" s="553"/>
      <c r="BI220" s="553"/>
      <c r="BJ220" s="513"/>
    </row>
    <row r="221" spans="1:62" ht="45" collapsed="1">
      <c r="A221" s="405">
        <f t="shared" si="36"/>
        <v>212</v>
      </c>
      <c r="B221" s="584"/>
      <c r="C221" s="585"/>
      <c r="D221" s="525"/>
      <c r="E221" s="526"/>
      <c r="F221" s="416" t="s">
        <v>350</v>
      </c>
      <c r="G221" s="417" t="s">
        <v>294</v>
      </c>
      <c r="H221" s="535">
        <f>M221+M222+M223</f>
        <v>8</v>
      </c>
      <c r="I221" s="535">
        <v>6.2480000000000002</v>
      </c>
      <c r="J221" s="535">
        <f t="shared" si="30"/>
        <v>49.984000000000002</v>
      </c>
      <c r="K221" s="537" t="s">
        <v>937</v>
      </c>
      <c r="L221" s="535" t="s">
        <v>294</v>
      </c>
      <c r="M221" s="535">
        <v>4</v>
      </c>
      <c r="N221" s="527"/>
      <c r="O221" s="527"/>
      <c r="P221" s="527"/>
      <c r="Q221" s="527"/>
      <c r="R221" s="527"/>
      <c r="S221" s="527"/>
      <c r="T221" s="527"/>
      <c r="U221" s="527"/>
      <c r="V221" s="527"/>
      <c r="W221" s="527"/>
      <c r="X221" s="527"/>
      <c r="Y221" s="527"/>
      <c r="Z221" s="527"/>
      <c r="AA221" s="720">
        <f t="shared" si="31"/>
        <v>0</v>
      </c>
      <c r="AB221" s="562">
        <f t="shared" si="32"/>
        <v>0</v>
      </c>
      <c r="AC221" s="576">
        <f t="shared" si="37"/>
        <v>8</v>
      </c>
      <c r="AD221" s="413">
        <f>E221-AB221</f>
        <v>0</v>
      </c>
      <c r="AE221" s="528"/>
      <c r="AF221" s="528">
        <f t="shared" si="33"/>
        <v>0</v>
      </c>
      <c r="AG221" s="551">
        <f t="shared" si="34"/>
        <v>0</v>
      </c>
      <c r="AH221" s="575">
        <f t="shared" si="35"/>
        <v>0</v>
      </c>
      <c r="AI221" s="552"/>
      <c r="AJ221" s="553"/>
      <c r="AK221" s="553"/>
      <c r="AL221" s="553"/>
      <c r="AM221" s="553"/>
      <c r="AN221" s="553"/>
      <c r="AO221" s="553"/>
      <c r="AP221" s="553"/>
      <c r="AQ221" s="553"/>
      <c r="AR221" s="553"/>
      <c r="AS221" s="553"/>
      <c r="AT221" s="553"/>
      <c r="AU221" s="553"/>
      <c r="AV221" s="553"/>
      <c r="AW221" s="553"/>
      <c r="AX221" s="553"/>
      <c r="AY221" s="553"/>
      <c r="AZ221" s="553"/>
      <c r="BA221" s="553"/>
      <c r="BB221" s="553"/>
      <c r="BC221" s="553"/>
      <c r="BD221" s="553"/>
      <c r="BE221" s="553"/>
      <c r="BF221" s="553"/>
      <c r="BG221" s="553"/>
      <c r="BH221" s="553"/>
      <c r="BI221" s="553"/>
      <c r="BJ221" s="513"/>
    </row>
    <row r="222" spans="1:62" ht="30" hidden="1" outlineLevel="1">
      <c r="A222" s="405">
        <f t="shared" si="36"/>
        <v>213</v>
      </c>
      <c r="B222" s="584"/>
      <c r="C222" s="585"/>
      <c r="D222" s="525"/>
      <c r="E222" s="526"/>
      <c r="F222" s="408"/>
      <c r="G222" s="409"/>
      <c r="H222" s="527"/>
      <c r="I222" s="527"/>
      <c r="J222" s="527">
        <f t="shared" si="30"/>
        <v>0</v>
      </c>
      <c r="K222" s="537" t="s">
        <v>938</v>
      </c>
      <c r="L222" s="535" t="s">
        <v>294</v>
      </c>
      <c r="M222" s="535">
        <v>2</v>
      </c>
      <c r="N222" s="527"/>
      <c r="O222" s="527"/>
      <c r="P222" s="527"/>
      <c r="Q222" s="527"/>
      <c r="R222" s="527"/>
      <c r="S222" s="527"/>
      <c r="T222" s="527"/>
      <c r="U222" s="527"/>
      <c r="V222" s="527"/>
      <c r="W222" s="527"/>
      <c r="X222" s="527"/>
      <c r="Y222" s="527"/>
      <c r="Z222" s="527"/>
      <c r="AA222" s="720">
        <f t="shared" si="31"/>
        <v>0</v>
      </c>
      <c r="AB222" s="562">
        <f t="shared" si="32"/>
        <v>0</v>
      </c>
      <c r="AC222" s="576">
        <f t="shared" si="37"/>
        <v>0</v>
      </c>
      <c r="AD222" s="413">
        <f>E222-AB222</f>
        <v>0</v>
      </c>
      <c r="AE222" s="528"/>
      <c r="AF222" s="528">
        <f t="shared" si="33"/>
        <v>0</v>
      </c>
      <c r="AG222" s="551">
        <f t="shared" si="34"/>
        <v>0</v>
      </c>
      <c r="AH222" s="575">
        <f t="shared" si="35"/>
        <v>0</v>
      </c>
      <c r="AI222" s="552"/>
      <c r="AJ222" s="553"/>
      <c r="AK222" s="553"/>
      <c r="AL222" s="553"/>
      <c r="AM222" s="553"/>
      <c r="AN222" s="553"/>
      <c r="AO222" s="553"/>
      <c r="AP222" s="553"/>
      <c r="AQ222" s="553"/>
      <c r="AR222" s="553"/>
      <c r="AS222" s="553"/>
      <c r="AT222" s="553"/>
      <c r="AU222" s="553"/>
      <c r="AV222" s="553"/>
      <c r="AW222" s="553"/>
      <c r="AX222" s="553"/>
      <c r="AY222" s="553"/>
      <c r="AZ222" s="553"/>
      <c r="BA222" s="553"/>
      <c r="BB222" s="553"/>
      <c r="BC222" s="553"/>
      <c r="BD222" s="553"/>
      <c r="BE222" s="553"/>
      <c r="BF222" s="553"/>
      <c r="BG222" s="553"/>
      <c r="BH222" s="553"/>
      <c r="BI222" s="553"/>
      <c r="BJ222" s="513"/>
    </row>
    <row r="223" spans="1:62" ht="30" hidden="1" outlineLevel="1">
      <c r="A223" s="405">
        <f t="shared" si="36"/>
        <v>214</v>
      </c>
      <c r="B223" s="584"/>
      <c r="C223" s="585"/>
      <c r="D223" s="525"/>
      <c r="E223" s="526"/>
      <c r="F223" s="408"/>
      <c r="G223" s="409"/>
      <c r="H223" s="527"/>
      <c r="I223" s="527"/>
      <c r="J223" s="527">
        <f t="shared" si="30"/>
        <v>0</v>
      </c>
      <c r="K223" s="537" t="s">
        <v>939</v>
      </c>
      <c r="L223" s="535" t="s">
        <v>294</v>
      </c>
      <c r="M223" s="535">
        <v>2</v>
      </c>
      <c r="N223" s="527"/>
      <c r="O223" s="527"/>
      <c r="P223" s="527"/>
      <c r="Q223" s="527"/>
      <c r="R223" s="527"/>
      <c r="S223" s="527"/>
      <c r="T223" s="527"/>
      <c r="U223" s="527"/>
      <c r="V223" s="527">
        <v>4</v>
      </c>
      <c r="W223" s="527"/>
      <c r="X223" s="527"/>
      <c r="Y223" s="527"/>
      <c r="Z223" s="527"/>
      <c r="AA223" s="720">
        <f t="shared" si="31"/>
        <v>0</v>
      </c>
      <c r="AB223" s="562">
        <f t="shared" si="32"/>
        <v>4</v>
      </c>
      <c r="AC223" s="576">
        <f t="shared" si="37"/>
        <v>-4</v>
      </c>
      <c r="AD223" s="413">
        <f>E223-AB223</f>
        <v>-4</v>
      </c>
      <c r="AE223" s="528"/>
      <c r="AF223" s="528">
        <f t="shared" si="33"/>
        <v>0</v>
      </c>
      <c r="AG223" s="551">
        <f t="shared" si="34"/>
        <v>0</v>
      </c>
      <c r="AH223" s="575">
        <f t="shared" si="35"/>
        <v>4</v>
      </c>
      <c r="AI223" s="552"/>
      <c r="AJ223" s="553"/>
      <c r="AK223" s="553"/>
      <c r="AL223" s="553"/>
      <c r="AM223" s="553"/>
      <c r="AN223" s="553"/>
      <c r="AO223" s="553"/>
      <c r="AP223" s="553"/>
      <c r="AQ223" s="553"/>
      <c r="AR223" s="553"/>
      <c r="AS223" s="553"/>
      <c r="AT223" s="553"/>
      <c r="AU223" s="553"/>
      <c r="AV223" s="553"/>
      <c r="AW223" s="553"/>
      <c r="AX223" s="553"/>
      <c r="AY223" s="553"/>
      <c r="AZ223" s="553"/>
      <c r="BA223" s="553"/>
      <c r="BB223" s="553"/>
      <c r="BC223" s="553"/>
      <c r="BD223" s="553"/>
      <c r="BE223" s="553"/>
      <c r="BF223" s="553"/>
      <c r="BG223" s="553"/>
      <c r="BH223" s="553"/>
      <c r="BI223" s="553"/>
      <c r="BJ223" s="513"/>
    </row>
    <row r="224" spans="1:62" ht="15" hidden="1" outlineLevel="1">
      <c r="A224" s="405">
        <f t="shared" si="36"/>
        <v>215</v>
      </c>
      <c r="B224" s="584"/>
      <c r="C224" s="585"/>
      <c r="D224" s="525"/>
      <c r="E224" s="526"/>
      <c r="F224" s="408"/>
      <c r="G224" s="409"/>
      <c r="H224" s="527"/>
      <c r="I224" s="527"/>
      <c r="J224" s="527">
        <f t="shared" si="30"/>
        <v>0</v>
      </c>
      <c r="K224" s="537" t="s">
        <v>913</v>
      </c>
      <c r="L224" s="535" t="s">
        <v>294</v>
      </c>
      <c r="M224" s="535">
        <v>6</v>
      </c>
      <c r="N224" s="527"/>
      <c r="O224" s="527"/>
      <c r="P224" s="527"/>
      <c r="Q224" s="527"/>
      <c r="R224" s="527"/>
      <c r="S224" s="527"/>
      <c r="T224" s="527"/>
      <c r="U224" s="527"/>
      <c r="V224" s="527"/>
      <c r="W224" s="527"/>
      <c r="X224" s="527"/>
      <c r="Y224" s="527"/>
      <c r="Z224" s="527"/>
      <c r="AA224" s="720">
        <f t="shared" si="31"/>
        <v>0</v>
      </c>
      <c r="AB224" s="562">
        <f t="shared" si="32"/>
        <v>0</v>
      </c>
      <c r="AC224" s="576">
        <f t="shared" si="37"/>
        <v>0</v>
      </c>
      <c r="AD224" s="413">
        <f>E224-AB224</f>
        <v>0</v>
      </c>
      <c r="AE224" s="528"/>
      <c r="AF224" s="528">
        <f t="shared" si="33"/>
        <v>0</v>
      </c>
      <c r="AG224" s="551">
        <f t="shared" si="34"/>
        <v>0</v>
      </c>
      <c r="AH224" s="575">
        <f t="shared" si="35"/>
        <v>0</v>
      </c>
      <c r="AI224" s="552"/>
      <c r="AJ224" s="553"/>
      <c r="AK224" s="553"/>
      <c r="AL224" s="553"/>
      <c r="AM224" s="553"/>
      <c r="AN224" s="553"/>
      <c r="AO224" s="553"/>
      <c r="AP224" s="553"/>
      <c r="AQ224" s="553"/>
      <c r="AR224" s="553"/>
      <c r="AS224" s="553"/>
      <c r="AT224" s="553"/>
      <c r="AU224" s="553"/>
      <c r="AV224" s="553"/>
      <c r="AW224" s="553"/>
      <c r="AX224" s="553"/>
      <c r="AY224" s="553"/>
      <c r="AZ224" s="553"/>
      <c r="BA224" s="553"/>
      <c r="BB224" s="553"/>
      <c r="BC224" s="553"/>
      <c r="BD224" s="553"/>
      <c r="BE224" s="553"/>
      <c r="BF224" s="553"/>
      <c r="BG224" s="553"/>
      <c r="BH224" s="553"/>
      <c r="BI224" s="553"/>
      <c r="BJ224" s="513"/>
    </row>
    <row r="225" spans="1:62" ht="30" hidden="1" outlineLevel="1">
      <c r="A225" s="405">
        <f t="shared" si="36"/>
        <v>216</v>
      </c>
      <c r="B225" s="584"/>
      <c r="C225" s="585"/>
      <c r="D225" s="525"/>
      <c r="E225" s="526"/>
      <c r="F225" s="408"/>
      <c r="G225" s="409"/>
      <c r="H225" s="527"/>
      <c r="I225" s="527"/>
      <c r="J225" s="527">
        <f t="shared" si="30"/>
        <v>0</v>
      </c>
      <c r="K225" s="537" t="s">
        <v>940</v>
      </c>
      <c r="L225" s="535" t="s">
        <v>294</v>
      </c>
      <c r="M225" s="535">
        <v>10</v>
      </c>
      <c r="N225" s="527"/>
      <c r="O225" s="527"/>
      <c r="P225" s="527"/>
      <c r="Q225" s="527"/>
      <c r="R225" s="527"/>
      <c r="S225" s="527"/>
      <c r="T225" s="527"/>
      <c r="U225" s="527"/>
      <c r="V225" s="527"/>
      <c r="W225" s="527"/>
      <c r="X225" s="527"/>
      <c r="Y225" s="527"/>
      <c r="Z225" s="527"/>
      <c r="AA225" s="720">
        <f t="shared" si="31"/>
        <v>0</v>
      </c>
      <c r="AB225" s="562">
        <f t="shared" si="32"/>
        <v>0</v>
      </c>
      <c r="AC225" s="576">
        <f t="shared" si="37"/>
        <v>0</v>
      </c>
      <c r="AD225" s="413">
        <f>E225-AB225</f>
        <v>0</v>
      </c>
      <c r="AE225" s="528"/>
      <c r="AF225" s="528">
        <f t="shared" si="33"/>
        <v>0</v>
      </c>
      <c r="AG225" s="551">
        <f t="shared" si="34"/>
        <v>0</v>
      </c>
      <c r="AH225" s="575">
        <f t="shared" si="35"/>
        <v>0</v>
      </c>
      <c r="AI225" s="552"/>
      <c r="AJ225" s="553"/>
      <c r="AK225" s="553"/>
      <c r="AL225" s="553"/>
      <c r="AM225" s="553"/>
      <c r="AN225" s="553"/>
      <c r="AO225" s="553"/>
      <c r="AP225" s="553"/>
      <c r="AQ225" s="553"/>
      <c r="AR225" s="553"/>
      <c r="AS225" s="553"/>
      <c r="AT225" s="553"/>
      <c r="AU225" s="553"/>
      <c r="AV225" s="553"/>
      <c r="AW225" s="553"/>
      <c r="AX225" s="553"/>
      <c r="AY225" s="553"/>
      <c r="AZ225" s="553"/>
      <c r="BA225" s="553"/>
      <c r="BB225" s="553"/>
      <c r="BC225" s="553"/>
      <c r="BD225" s="553"/>
      <c r="BE225" s="553"/>
      <c r="BF225" s="553"/>
      <c r="BG225" s="553"/>
      <c r="BH225" s="553"/>
      <c r="BI225" s="553"/>
      <c r="BJ225" s="513"/>
    </row>
    <row r="226" spans="1:62" ht="30" hidden="1" outlineLevel="1">
      <c r="A226" s="405">
        <f t="shared" si="36"/>
        <v>217</v>
      </c>
      <c r="B226" s="584"/>
      <c r="C226" s="585"/>
      <c r="D226" s="525"/>
      <c r="E226" s="526"/>
      <c r="F226" s="408"/>
      <c r="G226" s="409"/>
      <c r="H226" s="527"/>
      <c r="I226" s="527"/>
      <c r="J226" s="527">
        <f t="shared" si="30"/>
        <v>0</v>
      </c>
      <c r="K226" s="537" t="s">
        <v>941</v>
      </c>
      <c r="L226" s="535" t="s">
        <v>294</v>
      </c>
      <c r="M226" s="535">
        <v>1</v>
      </c>
      <c r="N226" s="527"/>
      <c r="O226" s="527"/>
      <c r="P226" s="527"/>
      <c r="Q226" s="527"/>
      <c r="R226" s="527"/>
      <c r="S226" s="527"/>
      <c r="T226" s="527"/>
      <c r="U226" s="527"/>
      <c r="V226" s="527">
        <v>6</v>
      </c>
      <c r="W226" s="527"/>
      <c r="X226" s="527"/>
      <c r="Y226" s="527"/>
      <c r="Z226" s="527"/>
      <c r="AA226" s="720">
        <f t="shared" si="31"/>
        <v>0</v>
      </c>
      <c r="AB226" s="562">
        <f t="shared" si="32"/>
        <v>6</v>
      </c>
      <c r="AC226" s="576">
        <f t="shared" si="37"/>
        <v>-6</v>
      </c>
      <c r="AD226" s="413">
        <f>E226-AB226</f>
        <v>-6</v>
      </c>
      <c r="AE226" s="528"/>
      <c r="AF226" s="528">
        <f t="shared" si="33"/>
        <v>0</v>
      </c>
      <c r="AG226" s="551">
        <f t="shared" si="34"/>
        <v>0</v>
      </c>
      <c r="AH226" s="575">
        <f t="shared" si="35"/>
        <v>6</v>
      </c>
      <c r="AI226" s="552"/>
      <c r="AJ226" s="553"/>
      <c r="AK226" s="553"/>
      <c r="AL226" s="553"/>
      <c r="AM226" s="553"/>
      <c r="AN226" s="553"/>
      <c r="AO226" s="553"/>
      <c r="AP226" s="553"/>
      <c r="AQ226" s="553"/>
      <c r="AR226" s="553"/>
      <c r="AS226" s="553"/>
      <c r="AT226" s="553"/>
      <c r="AU226" s="553"/>
      <c r="AV226" s="553"/>
      <c r="AW226" s="553"/>
      <c r="AX226" s="553"/>
      <c r="AY226" s="553"/>
      <c r="AZ226" s="553"/>
      <c r="BA226" s="553"/>
      <c r="BB226" s="553"/>
      <c r="BC226" s="553"/>
      <c r="BD226" s="553"/>
      <c r="BE226" s="553"/>
      <c r="BF226" s="553"/>
      <c r="BG226" s="553"/>
      <c r="BH226" s="553"/>
      <c r="BI226" s="553"/>
      <c r="BJ226" s="513"/>
    </row>
    <row r="227" spans="1:62" ht="15" hidden="1" outlineLevel="1">
      <c r="A227" s="405">
        <f t="shared" si="36"/>
        <v>218</v>
      </c>
      <c r="B227" s="584"/>
      <c r="C227" s="585"/>
      <c r="D227" s="525"/>
      <c r="E227" s="526"/>
      <c r="F227" s="408"/>
      <c r="G227" s="409"/>
      <c r="H227" s="527"/>
      <c r="I227" s="527"/>
      <c r="J227" s="527">
        <f t="shared" si="30"/>
        <v>0</v>
      </c>
      <c r="K227" s="537" t="s">
        <v>942</v>
      </c>
      <c r="L227" s="535" t="s">
        <v>294</v>
      </c>
      <c r="M227" s="535">
        <v>6</v>
      </c>
      <c r="N227" s="527"/>
      <c r="O227" s="527"/>
      <c r="P227" s="527"/>
      <c r="Q227" s="527"/>
      <c r="R227" s="527"/>
      <c r="S227" s="527"/>
      <c r="T227" s="527"/>
      <c r="U227" s="527"/>
      <c r="V227" s="527">
        <v>10</v>
      </c>
      <c r="W227" s="527"/>
      <c r="X227" s="527"/>
      <c r="Y227" s="527"/>
      <c r="Z227" s="527"/>
      <c r="AA227" s="720">
        <f t="shared" si="31"/>
        <v>0</v>
      </c>
      <c r="AB227" s="562">
        <f t="shared" si="32"/>
        <v>10</v>
      </c>
      <c r="AC227" s="576">
        <f t="shared" si="37"/>
        <v>-10</v>
      </c>
      <c r="AD227" s="413">
        <f>E227-AB227</f>
        <v>-10</v>
      </c>
      <c r="AE227" s="528"/>
      <c r="AF227" s="528">
        <f t="shared" si="33"/>
        <v>0</v>
      </c>
      <c r="AG227" s="551">
        <f t="shared" si="34"/>
        <v>0</v>
      </c>
      <c r="AH227" s="575">
        <f t="shared" si="35"/>
        <v>10</v>
      </c>
      <c r="AI227" s="552"/>
      <c r="AJ227" s="553"/>
      <c r="AK227" s="553"/>
      <c r="AL227" s="553"/>
      <c r="AM227" s="553"/>
      <c r="AN227" s="553"/>
      <c r="AO227" s="553"/>
      <c r="AP227" s="553"/>
      <c r="AQ227" s="553"/>
      <c r="AR227" s="553"/>
      <c r="AS227" s="553"/>
      <c r="AT227" s="553"/>
      <c r="AU227" s="553"/>
      <c r="AV227" s="553"/>
      <c r="AW227" s="553"/>
      <c r="AX227" s="553"/>
      <c r="AY227" s="553"/>
      <c r="AZ227" s="553"/>
      <c r="BA227" s="553"/>
      <c r="BB227" s="553"/>
      <c r="BC227" s="553"/>
      <c r="BD227" s="553"/>
      <c r="BE227" s="553"/>
      <c r="BF227" s="553"/>
      <c r="BG227" s="553"/>
      <c r="BH227" s="553"/>
      <c r="BI227" s="553"/>
      <c r="BJ227" s="513"/>
    </row>
    <row r="228" spans="1:62" ht="30" hidden="1" outlineLevel="1">
      <c r="A228" s="405">
        <f t="shared" si="36"/>
        <v>219</v>
      </c>
      <c r="B228" s="584"/>
      <c r="C228" s="585"/>
      <c r="D228" s="525"/>
      <c r="E228" s="526"/>
      <c r="F228" s="408"/>
      <c r="G228" s="409"/>
      <c r="H228" s="527"/>
      <c r="I228" s="527"/>
      <c r="J228" s="527">
        <f t="shared" si="30"/>
        <v>0</v>
      </c>
      <c r="K228" s="537" t="s">
        <v>949</v>
      </c>
      <c r="L228" s="535" t="s">
        <v>294</v>
      </c>
      <c r="M228" s="535">
        <v>2</v>
      </c>
      <c r="N228" s="527"/>
      <c r="O228" s="527"/>
      <c r="P228" s="527"/>
      <c r="Q228" s="527"/>
      <c r="R228" s="527"/>
      <c r="S228" s="527"/>
      <c r="T228" s="527"/>
      <c r="U228" s="527"/>
      <c r="V228" s="527">
        <v>1</v>
      </c>
      <c r="W228" s="527"/>
      <c r="X228" s="527"/>
      <c r="Y228" s="527"/>
      <c r="Z228" s="527"/>
      <c r="AA228" s="720">
        <f t="shared" si="31"/>
        <v>0</v>
      </c>
      <c r="AB228" s="562">
        <f t="shared" si="32"/>
        <v>1</v>
      </c>
      <c r="AC228" s="576">
        <f t="shared" si="37"/>
        <v>-1</v>
      </c>
      <c r="AD228" s="413">
        <f>E228-AB228</f>
        <v>-1</v>
      </c>
      <c r="AE228" s="528"/>
      <c r="AF228" s="528">
        <f t="shared" si="33"/>
        <v>0</v>
      </c>
      <c r="AG228" s="540">
        <f t="shared" si="34"/>
        <v>0</v>
      </c>
      <c r="AH228" s="575">
        <f t="shared" si="35"/>
        <v>1</v>
      </c>
      <c r="AI228" s="552"/>
      <c r="AJ228" s="553"/>
      <c r="AK228" s="553"/>
      <c r="AL228" s="553"/>
      <c r="AM228" s="553"/>
      <c r="AN228" s="553"/>
      <c r="AO228" s="553"/>
      <c r="AP228" s="553"/>
      <c r="AQ228" s="553"/>
      <c r="AR228" s="553"/>
      <c r="AS228" s="553"/>
      <c r="AT228" s="553"/>
      <c r="AU228" s="553"/>
      <c r="AV228" s="553"/>
      <c r="AW228" s="553"/>
      <c r="AX228" s="553"/>
      <c r="AY228" s="553"/>
      <c r="AZ228" s="553"/>
      <c r="BA228" s="553"/>
      <c r="BB228" s="553"/>
      <c r="BC228" s="553"/>
      <c r="BD228" s="553"/>
      <c r="BE228" s="553"/>
      <c r="BF228" s="553"/>
      <c r="BG228" s="553"/>
      <c r="BH228" s="553"/>
      <c r="BI228" s="553"/>
      <c r="BJ228" s="513"/>
    </row>
    <row r="229" spans="1:62" ht="30" collapsed="1">
      <c r="A229" s="433">
        <f t="shared" si="36"/>
        <v>220</v>
      </c>
      <c r="B229" s="584"/>
      <c r="C229" s="585"/>
      <c r="D229" s="525"/>
      <c r="E229" s="526"/>
      <c r="F229" s="416" t="s">
        <v>943</v>
      </c>
      <c r="G229" s="417" t="s">
        <v>291</v>
      </c>
      <c r="H229" s="535">
        <f>M229+M230</f>
        <v>231</v>
      </c>
      <c r="I229" s="535">
        <v>3.6749999999999998</v>
      </c>
      <c r="J229" s="535">
        <f t="shared" si="30"/>
        <v>848.92499999999995</v>
      </c>
      <c r="K229" s="537" t="s">
        <v>944</v>
      </c>
      <c r="L229" s="535" t="s">
        <v>291</v>
      </c>
      <c r="M229" s="535">
        <v>165</v>
      </c>
      <c r="N229" s="535"/>
      <c r="O229" s="535"/>
      <c r="P229" s="535"/>
      <c r="Q229" s="535"/>
      <c r="R229" s="535"/>
      <c r="S229" s="535"/>
      <c r="T229" s="535"/>
      <c r="U229" s="535"/>
      <c r="V229" s="535">
        <v>6</v>
      </c>
      <c r="W229" s="535"/>
      <c r="X229" s="535"/>
      <c r="Y229" s="535"/>
      <c r="Z229" s="535"/>
      <c r="AA229" s="722">
        <f t="shared" si="31"/>
        <v>22.049999999999997</v>
      </c>
      <c r="AB229" s="562">
        <f t="shared" si="32"/>
        <v>6</v>
      </c>
      <c r="AC229" s="576">
        <f t="shared" si="37"/>
        <v>225</v>
      </c>
      <c r="AD229" s="413">
        <f>E229-AB229</f>
        <v>-6</v>
      </c>
      <c r="AE229" s="528"/>
      <c r="AF229" s="528">
        <f t="shared" si="33"/>
        <v>0</v>
      </c>
      <c r="AG229" s="551">
        <f t="shared" si="34"/>
        <v>0</v>
      </c>
      <c r="AH229" s="575">
        <f t="shared" si="35"/>
        <v>6</v>
      </c>
      <c r="AI229" s="552"/>
      <c r="AJ229" s="553"/>
      <c r="AK229" s="553"/>
      <c r="AL229" s="553"/>
      <c r="AM229" s="553"/>
      <c r="AN229" s="553"/>
      <c r="AO229" s="553"/>
      <c r="AP229" s="553"/>
      <c r="AQ229" s="553"/>
      <c r="AR229" s="553"/>
      <c r="AS229" s="553"/>
      <c r="AT229" s="553"/>
      <c r="AU229" s="553"/>
      <c r="AV229" s="553"/>
      <c r="AW229" s="553"/>
      <c r="AX229" s="553"/>
      <c r="AY229" s="553"/>
      <c r="AZ229" s="553"/>
      <c r="BA229" s="553"/>
      <c r="BB229" s="553"/>
      <c r="BC229" s="553"/>
      <c r="BD229" s="553"/>
      <c r="BE229" s="553"/>
      <c r="BF229" s="553"/>
      <c r="BG229" s="553"/>
      <c r="BH229" s="553"/>
      <c r="BI229" s="553"/>
      <c r="BJ229" s="513"/>
    </row>
    <row r="230" spans="1:62" ht="30" hidden="1" outlineLevel="1">
      <c r="A230" s="433">
        <f t="shared" si="36"/>
        <v>221</v>
      </c>
      <c r="B230" s="584"/>
      <c r="C230" s="585"/>
      <c r="D230" s="525"/>
      <c r="E230" s="526"/>
      <c r="F230" s="416"/>
      <c r="G230" s="417"/>
      <c r="H230" s="535"/>
      <c r="I230" s="535"/>
      <c r="J230" s="535">
        <f t="shared" si="30"/>
        <v>0</v>
      </c>
      <c r="K230" s="537" t="s">
        <v>945</v>
      </c>
      <c r="L230" s="535" t="s">
        <v>291</v>
      </c>
      <c r="M230" s="535">
        <v>66</v>
      </c>
      <c r="N230" s="535"/>
      <c r="O230" s="535"/>
      <c r="P230" s="535"/>
      <c r="Q230" s="535"/>
      <c r="R230" s="535"/>
      <c r="S230" s="535"/>
      <c r="T230" s="535"/>
      <c r="U230" s="535"/>
      <c r="V230" s="535">
        <v>2</v>
      </c>
      <c r="W230" s="535"/>
      <c r="X230" s="535"/>
      <c r="Y230" s="535"/>
      <c r="Z230" s="535"/>
      <c r="AA230" s="722">
        <f t="shared" si="31"/>
        <v>0</v>
      </c>
      <c r="AB230" s="562">
        <f t="shared" si="32"/>
        <v>2</v>
      </c>
      <c r="AC230" s="576">
        <f t="shared" si="37"/>
        <v>-2</v>
      </c>
      <c r="AD230" s="413">
        <f>E230-AB230</f>
        <v>-2</v>
      </c>
      <c r="AE230" s="528"/>
      <c r="AF230" s="528">
        <f t="shared" si="33"/>
        <v>0</v>
      </c>
      <c r="AG230" s="551">
        <f t="shared" si="34"/>
        <v>0</v>
      </c>
      <c r="AH230" s="575">
        <f t="shared" si="35"/>
        <v>2</v>
      </c>
      <c r="AI230" s="552"/>
      <c r="AJ230" s="553"/>
      <c r="AK230" s="553"/>
      <c r="AL230" s="553"/>
      <c r="AM230" s="553"/>
      <c r="AN230" s="553"/>
      <c r="AO230" s="553"/>
      <c r="AP230" s="553"/>
      <c r="AQ230" s="553"/>
      <c r="AR230" s="553"/>
      <c r="AS230" s="553"/>
      <c r="AT230" s="553"/>
      <c r="AU230" s="553"/>
      <c r="AV230" s="553"/>
      <c r="AW230" s="553"/>
      <c r="AX230" s="553"/>
      <c r="AY230" s="553"/>
      <c r="AZ230" s="553"/>
      <c r="BA230" s="553"/>
      <c r="BB230" s="553"/>
      <c r="BC230" s="553"/>
      <c r="BD230" s="553"/>
      <c r="BE230" s="553"/>
      <c r="BF230" s="553"/>
      <c r="BG230" s="553"/>
      <c r="BH230" s="553"/>
      <c r="BI230" s="553"/>
      <c r="BJ230" s="513"/>
    </row>
    <row r="231" spans="1:62" ht="29.25" customHeight="1" collapsed="1">
      <c r="A231" s="433">
        <f t="shared" si="36"/>
        <v>222</v>
      </c>
      <c r="B231" s="584"/>
      <c r="C231" s="585"/>
      <c r="D231" s="525"/>
      <c r="E231" s="526"/>
      <c r="F231" s="416" t="s">
        <v>946</v>
      </c>
      <c r="G231" s="417" t="s">
        <v>291</v>
      </c>
      <c r="H231" s="535">
        <f>M231+M232</f>
        <v>738</v>
      </c>
      <c r="I231" s="535">
        <v>0.11600000000000001</v>
      </c>
      <c r="J231" s="535">
        <f t="shared" si="30"/>
        <v>85.608000000000004</v>
      </c>
      <c r="K231" s="537" t="s">
        <v>947</v>
      </c>
      <c r="L231" s="535" t="s">
        <v>291</v>
      </c>
      <c r="M231" s="535">
        <v>544</v>
      </c>
      <c r="N231" s="535"/>
      <c r="O231" s="535"/>
      <c r="P231" s="535"/>
      <c r="Q231" s="535"/>
      <c r="R231" s="535"/>
      <c r="S231" s="535"/>
      <c r="T231" s="535"/>
      <c r="U231" s="535"/>
      <c r="V231" s="535"/>
      <c r="W231" s="535"/>
      <c r="X231" s="535"/>
      <c r="Y231" s="535"/>
      <c r="Z231" s="535"/>
      <c r="AA231" s="722">
        <f t="shared" si="31"/>
        <v>0</v>
      </c>
      <c r="AB231" s="562">
        <f t="shared" si="32"/>
        <v>0</v>
      </c>
      <c r="AC231" s="576">
        <f t="shared" si="37"/>
        <v>738</v>
      </c>
      <c r="AD231" s="413">
        <f>E231-AB231</f>
        <v>0</v>
      </c>
      <c r="AE231" s="528"/>
      <c r="AF231" s="528">
        <f t="shared" si="33"/>
        <v>0</v>
      </c>
      <c r="AG231" s="551">
        <f t="shared" si="34"/>
        <v>0</v>
      </c>
      <c r="AH231" s="575">
        <f t="shared" si="35"/>
        <v>0</v>
      </c>
      <c r="AI231" s="552"/>
      <c r="AJ231" s="553"/>
      <c r="AK231" s="553"/>
      <c r="AL231" s="553"/>
      <c r="AM231" s="553"/>
      <c r="AN231" s="553"/>
      <c r="AO231" s="553"/>
      <c r="AP231" s="553"/>
      <c r="AQ231" s="553"/>
      <c r="AR231" s="553"/>
      <c r="AS231" s="553"/>
      <c r="AT231" s="553"/>
      <c r="AU231" s="553"/>
      <c r="AV231" s="553"/>
      <c r="AW231" s="553"/>
      <c r="AX231" s="553"/>
      <c r="AY231" s="553"/>
      <c r="AZ231" s="553"/>
      <c r="BA231" s="553"/>
      <c r="BB231" s="553"/>
      <c r="BC231" s="553"/>
      <c r="BD231" s="553"/>
      <c r="BE231" s="553"/>
      <c r="BF231" s="553"/>
      <c r="BG231" s="553"/>
      <c r="BH231" s="553"/>
      <c r="BI231" s="553"/>
      <c r="BJ231" s="513"/>
    </row>
    <row r="232" spans="1:62" ht="30" hidden="1" outlineLevel="1">
      <c r="A232" s="433">
        <f t="shared" si="36"/>
        <v>223</v>
      </c>
      <c r="B232" s="584"/>
      <c r="C232" s="585"/>
      <c r="D232" s="525"/>
      <c r="E232" s="526"/>
      <c r="F232" s="416"/>
      <c r="G232" s="417"/>
      <c r="H232" s="535"/>
      <c r="I232" s="535"/>
      <c r="J232" s="535">
        <f t="shared" si="30"/>
        <v>0</v>
      </c>
      <c r="K232" s="537" t="s">
        <v>948</v>
      </c>
      <c r="L232" s="535" t="s">
        <v>291</v>
      </c>
      <c r="M232" s="535">
        <v>194</v>
      </c>
      <c r="N232" s="535"/>
      <c r="O232" s="535"/>
      <c r="P232" s="535"/>
      <c r="Q232" s="535"/>
      <c r="R232" s="535"/>
      <c r="S232" s="535"/>
      <c r="T232" s="535"/>
      <c r="U232" s="535"/>
      <c r="V232" s="535"/>
      <c r="W232" s="535"/>
      <c r="X232" s="535"/>
      <c r="Y232" s="535"/>
      <c r="Z232" s="535"/>
      <c r="AA232" s="722">
        <f t="shared" si="31"/>
        <v>0</v>
      </c>
      <c r="AB232" s="562">
        <f t="shared" si="32"/>
        <v>0</v>
      </c>
      <c r="AC232" s="576">
        <f t="shared" si="37"/>
        <v>0</v>
      </c>
      <c r="AD232" s="413">
        <f>E232-AB232</f>
        <v>0</v>
      </c>
      <c r="AE232" s="528"/>
      <c r="AF232" s="528">
        <f t="shared" si="33"/>
        <v>0</v>
      </c>
      <c r="AG232" s="551">
        <f t="shared" si="34"/>
        <v>0</v>
      </c>
      <c r="AH232" s="575">
        <f t="shared" si="35"/>
        <v>0</v>
      </c>
      <c r="AI232" s="552"/>
      <c r="AJ232" s="553"/>
      <c r="AK232" s="553"/>
      <c r="AL232" s="553"/>
      <c r="AM232" s="553"/>
      <c r="AN232" s="553"/>
      <c r="AO232" s="553"/>
      <c r="AP232" s="553"/>
      <c r="AQ232" s="553"/>
      <c r="AR232" s="553"/>
      <c r="AS232" s="553"/>
      <c r="AT232" s="553"/>
      <c r="AU232" s="553"/>
      <c r="AV232" s="553"/>
      <c r="AW232" s="553"/>
      <c r="AX232" s="553"/>
      <c r="AY232" s="553"/>
      <c r="AZ232" s="553"/>
      <c r="BA232" s="553"/>
      <c r="BB232" s="553"/>
      <c r="BC232" s="553"/>
      <c r="BD232" s="553"/>
      <c r="BE232" s="553"/>
      <c r="BF232" s="553"/>
      <c r="BG232" s="553"/>
      <c r="BH232" s="553"/>
      <c r="BI232" s="553"/>
      <c r="BJ232" s="513"/>
    </row>
    <row r="233" spans="1:62" ht="15" collapsed="1">
      <c r="A233" s="433">
        <f t="shared" si="36"/>
        <v>224</v>
      </c>
      <c r="B233" s="584"/>
      <c r="C233" s="585"/>
      <c r="D233" s="525"/>
      <c r="E233" s="526"/>
      <c r="F233" s="416" t="s">
        <v>951</v>
      </c>
      <c r="G233" s="417" t="s">
        <v>482</v>
      </c>
      <c r="H233" s="535">
        <v>1</v>
      </c>
      <c r="I233" s="535">
        <v>14.67</v>
      </c>
      <c r="J233" s="535">
        <f t="shared" si="30"/>
        <v>14.67</v>
      </c>
      <c r="K233" s="537" t="s">
        <v>953</v>
      </c>
      <c r="L233" s="535" t="s">
        <v>294</v>
      </c>
      <c r="M233" s="535">
        <v>1</v>
      </c>
      <c r="N233" s="535"/>
      <c r="O233" s="535"/>
      <c r="P233" s="535"/>
      <c r="Q233" s="535"/>
      <c r="R233" s="535"/>
      <c r="S233" s="535"/>
      <c r="T233" s="535"/>
      <c r="U233" s="535"/>
      <c r="V233" s="535"/>
      <c r="W233" s="535"/>
      <c r="X233" s="535"/>
      <c r="Y233" s="535"/>
      <c r="Z233" s="535"/>
      <c r="AA233" s="722">
        <f t="shared" si="31"/>
        <v>0</v>
      </c>
      <c r="AB233" s="562">
        <f t="shared" si="32"/>
        <v>0</v>
      </c>
      <c r="AC233" s="576">
        <f t="shared" si="37"/>
        <v>1</v>
      </c>
      <c r="AD233" s="413">
        <f>E233-AB233</f>
        <v>0</v>
      </c>
      <c r="AE233" s="528"/>
      <c r="AF233" s="528">
        <f t="shared" si="33"/>
        <v>0</v>
      </c>
      <c r="AG233" s="551">
        <f t="shared" si="34"/>
        <v>0</v>
      </c>
      <c r="AH233" s="575">
        <f t="shared" si="35"/>
        <v>0</v>
      </c>
      <c r="AI233" s="552"/>
      <c r="AJ233" s="553"/>
      <c r="AK233" s="553"/>
      <c r="AL233" s="553"/>
      <c r="AM233" s="553"/>
      <c r="AN233" s="553"/>
      <c r="AO233" s="553"/>
      <c r="AP233" s="553"/>
      <c r="AQ233" s="553"/>
      <c r="AR233" s="553"/>
      <c r="AS233" s="553"/>
      <c r="AT233" s="553"/>
      <c r="AU233" s="553"/>
      <c r="AV233" s="553"/>
      <c r="AW233" s="553"/>
      <c r="AX233" s="553"/>
      <c r="AY233" s="553"/>
      <c r="AZ233" s="553"/>
      <c r="BA233" s="553"/>
      <c r="BB233" s="553"/>
      <c r="BC233" s="553"/>
      <c r="BD233" s="553"/>
      <c r="BE233" s="553"/>
      <c r="BF233" s="553"/>
      <c r="BG233" s="553"/>
      <c r="BH233" s="553"/>
      <c r="BI233" s="553"/>
      <c r="BJ233" s="513"/>
    </row>
    <row r="234" spans="1:62" ht="15" hidden="1" outlineLevel="1">
      <c r="A234" s="433">
        <f t="shared" si="36"/>
        <v>225</v>
      </c>
      <c r="B234" s="584"/>
      <c r="C234" s="585"/>
      <c r="D234" s="525"/>
      <c r="E234" s="526"/>
      <c r="F234" s="416"/>
      <c r="G234" s="417"/>
      <c r="H234" s="535"/>
      <c r="I234" s="535"/>
      <c r="J234" s="535">
        <f t="shared" si="30"/>
        <v>0</v>
      </c>
      <c r="K234" s="537" t="s">
        <v>954</v>
      </c>
      <c r="L234" s="535" t="s">
        <v>294</v>
      </c>
      <c r="M234" s="535">
        <v>1</v>
      </c>
      <c r="N234" s="535"/>
      <c r="O234" s="535"/>
      <c r="P234" s="535"/>
      <c r="Q234" s="535"/>
      <c r="R234" s="535"/>
      <c r="S234" s="535"/>
      <c r="T234" s="535"/>
      <c r="U234" s="535"/>
      <c r="V234" s="535"/>
      <c r="W234" s="535"/>
      <c r="X234" s="535"/>
      <c r="Y234" s="535"/>
      <c r="Z234" s="535"/>
      <c r="AA234" s="722">
        <f t="shared" si="31"/>
        <v>0</v>
      </c>
      <c r="AB234" s="562">
        <f t="shared" si="32"/>
        <v>0</v>
      </c>
      <c r="AC234" s="576">
        <f t="shared" si="37"/>
        <v>0</v>
      </c>
      <c r="AD234" s="413">
        <f>E234-AB234</f>
        <v>0</v>
      </c>
      <c r="AE234" s="528"/>
      <c r="AF234" s="528">
        <f t="shared" si="33"/>
        <v>0</v>
      </c>
      <c r="AG234" s="551">
        <f t="shared" si="34"/>
        <v>0</v>
      </c>
      <c r="AH234" s="575">
        <f t="shared" si="35"/>
        <v>0</v>
      </c>
      <c r="AI234" s="552"/>
      <c r="AJ234" s="553"/>
      <c r="AK234" s="553"/>
      <c r="AL234" s="553"/>
      <c r="AM234" s="553"/>
      <c r="AN234" s="553"/>
      <c r="AO234" s="553"/>
      <c r="AP234" s="553"/>
      <c r="AQ234" s="553"/>
      <c r="AR234" s="553"/>
      <c r="AS234" s="553"/>
      <c r="AT234" s="553"/>
      <c r="AU234" s="553"/>
      <c r="AV234" s="553"/>
      <c r="AW234" s="553"/>
      <c r="AX234" s="553"/>
      <c r="AY234" s="553"/>
      <c r="AZ234" s="553"/>
      <c r="BA234" s="553"/>
      <c r="BB234" s="553"/>
      <c r="BC234" s="553"/>
      <c r="BD234" s="553"/>
      <c r="BE234" s="553"/>
      <c r="BF234" s="553"/>
      <c r="BG234" s="553"/>
      <c r="BH234" s="553"/>
      <c r="BI234" s="553"/>
      <c r="BJ234" s="513"/>
    </row>
    <row r="235" spans="1:62" ht="15" hidden="1" outlineLevel="1">
      <c r="A235" s="433">
        <f t="shared" si="36"/>
        <v>226</v>
      </c>
      <c r="B235" s="584"/>
      <c r="C235" s="585"/>
      <c r="D235" s="525"/>
      <c r="E235" s="526"/>
      <c r="F235" s="416"/>
      <c r="G235" s="417"/>
      <c r="H235" s="535"/>
      <c r="I235" s="535"/>
      <c r="J235" s="535">
        <f t="shared" si="30"/>
        <v>0</v>
      </c>
      <c r="K235" s="537" t="s">
        <v>955</v>
      </c>
      <c r="L235" s="535" t="s">
        <v>294</v>
      </c>
      <c r="M235" s="535">
        <v>1</v>
      </c>
      <c r="N235" s="535"/>
      <c r="O235" s="535"/>
      <c r="P235" s="535"/>
      <c r="Q235" s="535"/>
      <c r="R235" s="535"/>
      <c r="S235" s="535"/>
      <c r="T235" s="535"/>
      <c r="U235" s="535"/>
      <c r="V235" s="535">
        <v>1</v>
      </c>
      <c r="W235" s="535"/>
      <c r="X235" s="535"/>
      <c r="Y235" s="535"/>
      <c r="Z235" s="535"/>
      <c r="AA235" s="722">
        <f t="shared" si="31"/>
        <v>0</v>
      </c>
      <c r="AB235" s="562">
        <f t="shared" si="32"/>
        <v>1</v>
      </c>
      <c r="AC235" s="576">
        <f t="shared" si="37"/>
        <v>-1</v>
      </c>
      <c r="AD235" s="413">
        <f>E235-AB235</f>
        <v>-1</v>
      </c>
      <c r="AE235" s="528"/>
      <c r="AF235" s="528">
        <f t="shared" si="33"/>
        <v>0</v>
      </c>
      <c r="AG235" s="551">
        <f t="shared" si="34"/>
        <v>0</v>
      </c>
      <c r="AH235" s="575">
        <f t="shared" si="35"/>
        <v>1</v>
      </c>
      <c r="AI235" s="552"/>
      <c r="AJ235" s="553"/>
      <c r="AK235" s="553"/>
      <c r="AL235" s="553"/>
      <c r="AM235" s="553"/>
      <c r="AN235" s="553"/>
      <c r="AO235" s="553"/>
      <c r="AP235" s="553"/>
      <c r="AQ235" s="553"/>
      <c r="AR235" s="553"/>
      <c r="AS235" s="553"/>
      <c r="AT235" s="553"/>
      <c r="AU235" s="553"/>
      <c r="AV235" s="553"/>
      <c r="AW235" s="553"/>
      <c r="AX235" s="553"/>
      <c r="AY235" s="553"/>
      <c r="AZ235" s="553"/>
      <c r="BA235" s="553"/>
      <c r="BB235" s="553"/>
      <c r="BC235" s="553"/>
      <c r="BD235" s="553"/>
      <c r="BE235" s="553"/>
      <c r="BF235" s="553"/>
      <c r="BG235" s="553"/>
      <c r="BH235" s="553"/>
      <c r="BI235" s="553"/>
      <c r="BJ235" s="513"/>
    </row>
    <row r="236" spans="1:62" ht="15" hidden="1" outlineLevel="1">
      <c r="A236" s="433">
        <f t="shared" si="36"/>
        <v>227</v>
      </c>
      <c r="B236" s="584"/>
      <c r="C236" s="585"/>
      <c r="D236" s="525"/>
      <c r="E236" s="526"/>
      <c r="F236" s="416"/>
      <c r="G236" s="417"/>
      <c r="H236" s="535"/>
      <c r="I236" s="535"/>
      <c r="J236" s="535">
        <f t="shared" si="30"/>
        <v>0</v>
      </c>
      <c r="K236" s="537" t="s">
        <v>825</v>
      </c>
      <c r="L236" s="535" t="s">
        <v>294</v>
      </c>
      <c r="M236" s="535">
        <v>3</v>
      </c>
      <c r="N236" s="535"/>
      <c r="O236" s="535"/>
      <c r="P236" s="535"/>
      <c r="Q236" s="535"/>
      <c r="R236" s="535"/>
      <c r="S236" s="535"/>
      <c r="T236" s="535"/>
      <c r="U236" s="535"/>
      <c r="V236" s="535">
        <v>1</v>
      </c>
      <c r="W236" s="535"/>
      <c r="X236" s="535"/>
      <c r="Y236" s="535"/>
      <c r="Z236" s="535"/>
      <c r="AA236" s="722">
        <f t="shared" si="31"/>
        <v>0</v>
      </c>
      <c r="AB236" s="562">
        <f t="shared" si="32"/>
        <v>1</v>
      </c>
      <c r="AC236" s="576">
        <f t="shared" si="37"/>
        <v>-1</v>
      </c>
      <c r="AD236" s="413">
        <f>E236-AB236</f>
        <v>-1</v>
      </c>
      <c r="AE236" s="528"/>
      <c r="AF236" s="528">
        <f t="shared" si="33"/>
        <v>0</v>
      </c>
      <c r="AG236" s="551">
        <f t="shared" si="34"/>
        <v>0</v>
      </c>
      <c r="AH236" s="575">
        <f t="shared" si="35"/>
        <v>1</v>
      </c>
      <c r="AI236" s="552"/>
      <c r="AJ236" s="553"/>
      <c r="AK236" s="553"/>
      <c r="AL236" s="553"/>
      <c r="AM236" s="553"/>
      <c r="AN236" s="553"/>
      <c r="AO236" s="553"/>
      <c r="AP236" s="553"/>
      <c r="AQ236" s="553"/>
      <c r="AR236" s="553"/>
      <c r="AS236" s="553"/>
      <c r="AT236" s="553"/>
      <c r="AU236" s="553"/>
      <c r="AV236" s="553"/>
      <c r="AW236" s="553"/>
      <c r="AX236" s="553"/>
      <c r="AY236" s="553"/>
      <c r="AZ236" s="553"/>
      <c r="BA236" s="553"/>
      <c r="BB236" s="553"/>
      <c r="BC236" s="553"/>
      <c r="BD236" s="553"/>
      <c r="BE236" s="553"/>
      <c r="BF236" s="553"/>
      <c r="BG236" s="553"/>
      <c r="BH236" s="553"/>
      <c r="BI236" s="553"/>
      <c r="BJ236" s="513"/>
    </row>
    <row r="237" spans="1:62" ht="15" hidden="1" outlineLevel="1">
      <c r="A237" s="433">
        <f t="shared" si="36"/>
        <v>228</v>
      </c>
      <c r="B237" s="584"/>
      <c r="C237" s="585"/>
      <c r="D237" s="525"/>
      <c r="E237" s="526"/>
      <c r="F237" s="416"/>
      <c r="G237" s="417"/>
      <c r="H237" s="535"/>
      <c r="I237" s="535"/>
      <c r="J237" s="535">
        <f t="shared" si="30"/>
        <v>0</v>
      </c>
      <c r="K237" s="537" t="s">
        <v>952</v>
      </c>
      <c r="L237" s="535" t="s">
        <v>957</v>
      </c>
      <c r="M237" s="535">
        <v>1</v>
      </c>
      <c r="N237" s="535"/>
      <c r="O237" s="535"/>
      <c r="P237" s="535"/>
      <c r="Q237" s="535"/>
      <c r="R237" s="535"/>
      <c r="S237" s="535"/>
      <c r="T237" s="535"/>
      <c r="U237" s="535"/>
      <c r="V237" s="535">
        <v>1</v>
      </c>
      <c r="W237" s="535"/>
      <c r="X237" s="535"/>
      <c r="Y237" s="535"/>
      <c r="Z237" s="535"/>
      <c r="AA237" s="722">
        <f t="shared" si="31"/>
        <v>0</v>
      </c>
      <c r="AB237" s="562">
        <f t="shared" si="32"/>
        <v>1</v>
      </c>
      <c r="AC237" s="576">
        <f t="shared" si="37"/>
        <v>-1</v>
      </c>
      <c r="AD237" s="413">
        <f>E237-AB237</f>
        <v>-1</v>
      </c>
      <c r="AE237" s="528"/>
      <c r="AF237" s="528">
        <f t="shared" si="33"/>
        <v>0</v>
      </c>
      <c r="AG237" s="551">
        <f t="shared" si="34"/>
        <v>0</v>
      </c>
      <c r="AH237" s="575">
        <f t="shared" si="35"/>
        <v>1</v>
      </c>
      <c r="AI237" s="552"/>
      <c r="AJ237" s="553"/>
      <c r="AK237" s="553"/>
      <c r="AL237" s="553"/>
      <c r="AM237" s="553"/>
      <c r="AN237" s="553"/>
      <c r="AO237" s="553"/>
      <c r="AP237" s="553"/>
      <c r="AQ237" s="553"/>
      <c r="AR237" s="553"/>
      <c r="AS237" s="553"/>
      <c r="AT237" s="553"/>
      <c r="AU237" s="553"/>
      <c r="AV237" s="553"/>
      <c r="AW237" s="553"/>
      <c r="AX237" s="553"/>
      <c r="AY237" s="553"/>
      <c r="AZ237" s="553"/>
      <c r="BA237" s="553"/>
      <c r="BB237" s="553"/>
      <c r="BC237" s="553"/>
      <c r="BD237" s="553"/>
      <c r="BE237" s="553"/>
      <c r="BF237" s="553"/>
      <c r="BG237" s="553"/>
      <c r="BH237" s="553"/>
      <c r="BI237" s="553"/>
      <c r="BJ237" s="513"/>
    </row>
    <row r="238" spans="1:62" ht="30" hidden="1" outlineLevel="1">
      <c r="A238" s="433">
        <f t="shared" si="36"/>
        <v>229</v>
      </c>
      <c r="B238" s="584"/>
      <c r="C238" s="585"/>
      <c r="D238" s="525"/>
      <c r="E238" s="526"/>
      <c r="F238" s="416"/>
      <c r="G238" s="417"/>
      <c r="H238" s="535"/>
      <c r="I238" s="535"/>
      <c r="J238" s="535">
        <f t="shared" si="30"/>
        <v>0</v>
      </c>
      <c r="K238" s="537" t="s">
        <v>826</v>
      </c>
      <c r="L238" s="535" t="s">
        <v>294</v>
      </c>
      <c r="M238" s="535">
        <v>1</v>
      </c>
      <c r="N238" s="535"/>
      <c r="O238" s="535"/>
      <c r="P238" s="535"/>
      <c r="Q238" s="535"/>
      <c r="R238" s="535"/>
      <c r="S238" s="535"/>
      <c r="T238" s="535"/>
      <c r="U238" s="535"/>
      <c r="V238" s="535">
        <v>3</v>
      </c>
      <c r="W238" s="535">
        <v>1</v>
      </c>
      <c r="X238" s="535"/>
      <c r="Y238" s="535"/>
      <c r="Z238" s="535"/>
      <c r="AA238" s="722">
        <f t="shared" si="31"/>
        <v>0</v>
      </c>
      <c r="AB238" s="562">
        <f t="shared" si="32"/>
        <v>4</v>
      </c>
      <c r="AC238" s="576">
        <f t="shared" si="37"/>
        <v>-4</v>
      </c>
      <c r="AD238" s="413">
        <f>E238-AB238</f>
        <v>-4</v>
      </c>
      <c r="AE238" s="528"/>
      <c r="AF238" s="528">
        <f t="shared" si="33"/>
        <v>0</v>
      </c>
      <c r="AG238" s="551">
        <f t="shared" si="34"/>
        <v>0</v>
      </c>
      <c r="AH238" s="575">
        <f t="shared" si="35"/>
        <v>4</v>
      </c>
      <c r="AI238" s="552"/>
      <c r="AJ238" s="553"/>
      <c r="AK238" s="553"/>
      <c r="AL238" s="553"/>
      <c r="AM238" s="553"/>
      <c r="AN238" s="553"/>
      <c r="AO238" s="553"/>
      <c r="AP238" s="553"/>
      <c r="AQ238" s="553"/>
      <c r="AR238" s="553"/>
      <c r="AS238" s="553"/>
      <c r="AT238" s="553"/>
      <c r="AU238" s="553"/>
      <c r="AV238" s="553"/>
      <c r="AW238" s="553"/>
      <c r="AX238" s="553"/>
      <c r="AY238" s="553"/>
      <c r="AZ238" s="553"/>
      <c r="BA238" s="553"/>
      <c r="BB238" s="553"/>
      <c r="BC238" s="553"/>
      <c r="BD238" s="553"/>
      <c r="BE238" s="553"/>
      <c r="BF238" s="553"/>
      <c r="BG238" s="553"/>
      <c r="BH238" s="553"/>
      <c r="BI238" s="553"/>
      <c r="BJ238" s="513"/>
    </row>
    <row r="239" spans="1:62" ht="15">
      <c r="A239" s="433">
        <f t="shared" si="36"/>
        <v>230</v>
      </c>
      <c r="B239" s="584"/>
      <c r="C239" s="585"/>
      <c r="D239" s="525"/>
      <c r="E239" s="526"/>
      <c r="F239" s="416" t="s">
        <v>956</v>
      </c>
      <c r="G239" s="417" t="s">
        <v>294</v>
      </c>
      <c r="H239" s="535">
        <v>2</v>
      </c>
      <c r="I239" s="535">
        <v>1.9079999999999999</v>
      </c>
      <c r="J239" s="535">
        <f t="shared" si="30"/>
        <v>3.8159999999999998</v>
      </c>
      <c r="K239" s="537" t="s">
        <v>881</v>
      </c>
      <c r="L239" s="535" t="s">
        <v>294</v>
      </c>
      <c r="M239" s="535">
        <v>2</v>
      </c>
      <c r="N239" s="535"/>
      <c r="O239" s="535"/>
      <c r="P239" s="535"/>
      <c r="Q239" s="535"/>
      <c r="R239" s="535"/>
      <c r="S239" s="535"/>
      <c r="T239" s="535"/>
      <c r="U239" s="535"/>
      <c r="V239" s="535">
        <v>3</v>
      </c>
      <c r="W239" s="535">
        <v>1</v>
      </c>
      <c r="X239" s="535"/>
      <c r="Y239" s="535"/>
      <c r="Z239" s="535"/>
      <c r="AA239" s="722">
        <f t="shared" si="31"/>
        <v>7.6319999999999997</v>
      </c>
      <c r="AB239" s="562">
        <f t="shared" si="32"/>
        <v>4</v>
      </c>
      <c r="AC239" s="576">
        <f t="shared" si="37"/>
        <v>-2</v>
      </c>
      <c r="AD239" s="413">
        <f>E239-AB239</f>
        <v>-4</v>
      </c>
      <c r="AE239" s="528"/>
      <c r="AF239" s="528">
        <f t="shared" si="33"/>
        <v>0</v>
      </c>
      <c r="AG239" s="551">
        <f t="shared" si="34"/>
        <v>0</v>
      </c>
      <c r="AH239" s="575">
        <f t="shared" si="35"/>
        <v>4</v>
      </c>
      <c r="AI239" s="552"/>
      <c r="AJ239" s="553"/>
      <c r="AK239" s="553"/>
      <c r="AL239" s="553"/>
      <c r="AM239" s="553"/>
      <c r="AN239" s="553"/>
      <c r="AO239" s="553"/>
      <c r="AP239" s="553"/>
      <c r="AQ239" s="553"/>
      <c r="AR239" s="553"/>
      <c r="AS239" s="553"/>
      <c r="AT239" s="553"/>
      <c r="AU239" s="553"/>
      <c r="AV239" s="553"/>
      <c r="AW239" s="553"/>
      <c r="AX239" s="553"/>
      <c r="AY239" s="553"/>
      <c r="AZ239" s="553"/>
      <c r="BA239" s="553"/>
      <c r="BB239" s="553"/>
      <c r="BC239" s="553"/>
      <c r="BD239" s="553"/>
      <c r="BE239" s="553"/>
      <c r="BF239" s="553"/>
      <c r="BG239" s="553"/>
      <c r="BH239" s="553"/>
      <c r="BI239" s="553"/>
      <c r="BJ239" s="513"/>
    </row>
    <row r="240" spans="1:62" ht="30" collapsed="1">
      <c r="A240" s="433">
        <f t="shared" si="36"/>
        <v>231</v>
      </c>
      <c r="B240" s="584"/>
      <c r="C240" s="585"/>
      <c r="D240" s="525"/>
      <c r="E240" s="526"/>
      <c r="F240" s="416" t="s">
        <v>958</v>
      </c>
      <c r="G240" s="417" t="s">
        <v>294</v>
      </c>
      <c r="H240" s="535">
        <v>2</v>
      </c>
      <c r="I240" s="535">
        <v>2.71</v>
      </c>
      <c r="J240" s="535">
        <f t="shared" si="30"/>
        <v>5.42</v>
      </c>
      <c r="K240" s="537" t="s">
        <v>959</v>
      </c>
      <c r="L240" s="535" t="s">
        <v>294</v>
      </c>
      <c r="M240" s="535">
        <v>20</v>
      </c>
      <c r="N240" s="535"/>
      <c r="O240" s="535"/>
      <c r="P240" s="535"/>
      <c r="Q240" s="535"/>
      <c r="R240" s="535"/>
      <c r="S240" s="535"/>
      <c r="T240" s="535"/>
      <c r="U240" s="535"/>
      <c r="V240" s="535">
        <v>3</v>
      </c>
      <c r="W240" s="535">
        <v>1</v>
      </c>
      <c r="X240" s="535"/>
      <c r="Y240" s="535"/>
      <c r="Z240" s="535"/>
      <c r="AA240" s="722">
        <f t="shared" si="31"/>
        <v>10.84</v>
      </c>
      <c r="AB240" s="562">
        <f t="shared" si="32"/>
        <v>4</v>
      </c>
      <c r="AC240" s="576">
        <f t="shared" si="37"/>
        <v>-2</v>
      </c>
      <c r="AD240" s="413">
        <f>E240-AB240</f>
        <v>-4</v>
      </c>
      <c r="AE240" s="528"/>
      <c r="AF240" s="528">
        <f t="shared" si="33"/>
        <v>0</v>
      </c>
      <c r="AG240" s="551">
        <f t="shared" si="34"/>
        <v>0</v>
      </c>
      <c r="AH240" s="575">
        <f t="shared" si="35"/>
        <v>4</v>
      </c>
      <c r="AI240" s="552"/>
      <c r="AJ240" s="553"/>
      <c r="AK240" s="553"/>
      <c r="AL240" s="553"/>
      <c r="AM240" s="553"/>
      <c r="AN240" s="553"/>
      <c r="AO240" s="553"/>
      <c r="AP240" s="553"/>
      <c r="AQ240" s="553"/>
      <c r="AR240" s="553"/>
      <c r="AS240" s="553"/>
      <c r="AT240" s="553"/>
      <c r="AU240" s="553"/>
      <c r="AV240" s="553"/>
      <c r="AW240" s="553"/>
      <c r="AX240" s="553"/>
      <c r="AY240" s="553"/>
      <c r="AZ240" s="553"/>
      <c r="BA240" s="553"/>
      <c r="BB240" s="553"/>
      <c r="BC240" s="553"/>
      <c r="BD240" s="553"/>
      <c r="BE240" s="553"/>
      <c r="BF240" s="553"/>
      <c r="BG240" s="553"/>
      <c r="BH240" s="553"/>
      <c r="BI240" s="553"/>
      <c r="BJ240" s="513"/>
    </row>
    <row r="241" spans="1:62" ht="15" hidden="1" outlineLevel="1">
      <c r="A241" s="433">
        <f t="shared" si="36"/>
        <v>232</v>
      </c>
      <c r="B241" s="584"/>
      <c r="C241" s="585"/>
      <c r="D241" s="525"/>
      <c r="E241" s="526"/>
      <c r="F241" s="416"/>
      <c r="G241" s="417"/>
      <c r="H241" s="535"/>
      <c r="I241" s="535"/>
      <c r="J241" s="535">
        <f t="shared" si="30"/>
        <v>0</v>
      </c>
      <c r="K241" s="537" t="s">
        <v>960</v>
      </c>
      <c r="L241" s="535" t="s">
        <v>294</v>
      </c>
      <c r="M241" s="535">
        <v>6</v>
      </c>
      <c r="N241" s="535"/>
      <c r="O241" s="535"/>
      <c r="P241" s="535"/>
      <c r="Q241" s="535"/>
      <c r="R241" s="535"/>
      <c r="S241" s="535"/>
      <c r="T241" s="535"/>
      <c r="U241" s="535"/>
      <c r="V241" s="535">
        <v>3</v>
      </c>
      <c r="W241" s="535">
        <v>1</v>
      </c>
      <c r="X241" s="535"/>
      <c r="Y241" s="535"/>
      <c r="Z241" s="535"/>
      <c r="AA241" s="722">
        <f t="shared" si="31"/>
        <v>0</v>
      </c>
      <c r="AB241" s="562">
        <f t="shared" si="32"/>
        <v>4</v>
      </c>
      <c r="AC241" s="576">
        <f t="shared" ref="AC241:AC272" si="38">H241-AB241</f>
        <v>-4</v>
      </c>
      <c r="AD241" s="413">
        <f>E241-AB241</f>
        <v>-4</v>
      </c>
      <c r="AE241" s="528"/>
      <c r="AF241" s="528">
        <f t="shared" si="33"/>
        <v>0</v>
      </c>
      <c r="AG241" s="551">
        <f t="shared" si="34"/>
        <v>0</v>
      </c>
      <c r="AH241" s="575">
        <f t="shared" si="35"/>
        <v>4</v>
      </c>
      <c r="AI241" s="552"/>
      <c r="AJ241" s="553"/>
      <c r="AK241" s="553"/>
      <c r="AL241" s="553"/>
      <c r="AM241" s="553"/>
      <c r="AN241" s="553"/>
      <c r="AO241" s="553"/>
      <c r="AP241" s="553"/>
      <c r="AQ241" s="553"/>
      <c r="AR241" s="553"/>
      <c r="AS241" s="553"/>
      <c r="AT241" s="553"/>
      <c r="AU241" s="553"/>
      <c r="AV241" s="553"/>
      <c r="AW241" s="553"/>
      <c r="AX241" s="553"/>
      <c r="AY241" s="553"/>
      <c r="AZ241" s="553"/>
      <c r="BA241" s="553"/>
      <c r="BB241" s="553"/>
      <c r="BC241" s="553"/>
      <c r="BD241" s="553"/>
      <c r="BE241" s="553"/>
      <c r="BF241" s="553"/>
      <c r="BG241" s="553"/>
      <c r="BH241" s="553"/>
      <c r="BI241" s="553"/>
      <c r="BJ241" s="513"/>
    </row>
    <row r="242" spans="1:62" ht="15" hidden="1" outlineLevel="1">
      <c r="A242" s="433">
        <f t="shared" si="36"/>
        <v>233</v>
      </c>
      <c r="B242" s="584"/>
      <c r="C242" s="585"/>
      <c r="D242" s="525"/>
      <c r="E242" s="526"/>
      <c r="F242" s="416"/>
      <c r="G242" s="417"/>
      <c r="H242" s="535"/>
      <c r="I242" s="535"/>
      <c r="J242" s="535">
        <f t="shared" si="30"/>
        <v>0</v>
      </c>
      <c r="K242" s="537" t="s">
        <v>961</v>
      </c>
      <c r="L242" s="535" t="s">
        <v>294</v>
      </c>
      <c r="M242" s="535">
        <v>6</v>
      </c>
      <c r="N242" s="535"/>
      <c r="O242" s="535"/>
      <c r="P242" s="535"/>
      <c r="Q242" s="535"/>
      <c r="R242" s="535"/>
      <c r="S242" s="535"/>
      <c r="T242" s="535"/>
      <c r="U242" s="535"/>
      <c r="V242" s="535">
        <v>15</v>
      </c>
      <c r="W242" s="535">
        <v>4</v>
      </c>
      <c r="X242" s="535"/>
      <c r="Y242" s="535"/>
      <c r="Z242" s="535"/>
      <c r="AA242" s="722">
        <f t="shared" si="31"/>
        <v>0</v>
      </c>
      <c r="AB242" s="562">
        <f t="shared" si="32"/>
        <v>19</v>
      </c>
      <c r="AC242" s="576">
        <f t="shared" si="38"/>
        <v>-19</v>
      </c>
      <c r="AD242" s="413">
        <f>E242-AB242</f>
        <v>-19</v>
      </c>
      <c r="AE242" s="528"/>
      <c r="AF242" s="528">
        <f t="shared" si="33"/>
        <v>0</v>
      </c>
      <c r="AG242" s="551">
        <f t="shared" si="34"/>
        <v>0</v>
      </c>
      <c r="AH242" s="575">
        <f t="shared" si="35"/>
        <v>19</v>
      </c>
      <c r="AI242" s="552"/>
      <c r="AJ242" s="553"/>
      <c r="AK242" s="553"/>
      <c r="AL242" s="553"/>
      <c r="AM242" s="553"/>
      <c r="AN242" s="553"/>
      <c r="AO242" s="553"/>
      <c r="AP242" s="553"/>
      <c r="AQ242" s="553"/>
      <c r="AR242" s="553"/>
      <c r="AS242" s="553"/>
      <c r="AT242" s="553"/>
      <c r="AU242" s="553"/>
      <c r="AV242" s="553"/>
      <c r="AW242" s="553"/>
      <c r="AX242" s="553"/>
      <c r="AY242" s="553"/>
      <c r="AZ242" s="553"/>
      <c r="BA242" s="553"/>
      <c r="BB242" s="553"/>
      <c r="BC242" s="553"/>
      <c r="BD242" s="553"/>
      <c r="BE242" s="553"/>
      <c r="BF242" s="553"/>
      <c r="BG242" s="553"/>
      <c r="BH242" s="553"/>
      <c r="BI242" s="553"/>
      <c r="BJ242" s="513"/>
    </row>
    <row r="243" spans="1:62" ht="15" hidden="1" outlineLevel="1">
      <c r="A243" s="433">
        <f t="shared" si="36"/>
        <v>234</v>
      </c>
      <c r="B243" s="584"/>
      <c r="C243" s="585"/>
      <c r="D243" s="525"/>
      <c r="E243" s="526"/>
      <c r="F243" s="416"/>
      <c r="G243" s="417"/>
      <c r="H243" s="535"/>
      <c r="I243" s="535"/>
      <c r="J243" s="535">
        <f t="shared" si="30"/>
        <v>0</v>
      </c>
      <c r="K243" s="537" t="s">
        <v>932</v>
      </c>
      <c r="L243" s="535" t="s">
        <v>291</v>
      </c>
      <c r="M243" s="535">
        <v>2</v>
      </c>
      <c r="N243" s="535"/>
      <c r="O243" s="535"/>
      <c r="P243" s="535"/>
      <c r="Q243" s="535"/>
      <c r="R243" s="535"/>
      <c r="S243" s="535"/>
      <c r="T243" s="535"/>
      <c r="U243" s="535"/>
      <c r="V243" s="535"/>
      <c r="W243" s="535"/>
      <c r="X243" s="535"/>
      <c r="Y243" s="535"/>
      <c r="Z243" s="535"/>
      <c r="AA243" s="722">
        <f t="shared" si="31"/>
        <v>0</v>
      </c>
      <c r="AB243" s="562">
        <f t="shared" si="32"/>
        <v>0</v>
      </c>
      <c r="AC243" s="576">
        <f t="shared" si="38"/>
        <v>0</v>
      </c>
      <c r="AD243" s="413">
        <f>E243-AB243</f>
        <v>0</v>
      </c>
      <c r="AE243" s="528"/>
      <c r="AF243" s="528">
        <f t="shared" si="33"/>
        <v>0</v>
      </c>
      <c r="AG243" s="551">
        <f t="shared" si="34"/>
        <v>0</v>
      </c>
      <c r="AH243" s="575">
        <f t="shared" si="35"/>
        <v>0</v>
      </c>
      <c r="AI243" s="552"/>
      <c r="AJ243" s="553"/>
      <c r="AK243" s="553"/>
      <c r="AL243" s="553"/>
      <c r="AM243" s="553"/>
      <c r="AN243" s="553"/>
      <c r="AO243" s="553"/>
      <c r="AP243" s="553"/>
      <c r="AQ243" s="553"/>
      <c r="AR243" s="553"/>
      <c r="AS243" s="553"/>
      <c r="AT243" s="553"/>
      <c r="AU243" s="553"/>
      <c r="AV243" s="553"/>
      <c r="AW243" s="553"/>
      <c r="AX243" s="553"/>
      <c r="AY243" s="553"/>
      <c r="AZ243" s="553"/>
      <c r="BA243" s="553"/>
      <c r="BB243" s="553"/>
      <c r="BC243" s="553"/>
      <c r="BD243" s="553"/>
      <c r="BE243" s="553"/>
      <c r="BF243" s="553"/>
      <c r="BG243" s="553"/>
      <c r="BH243" s="553"/>
      <c r="BI243" s="553"/>
      <c r="BJ243" s="513"/>
    </row>
    <row r="244" spans="1:62" ht="15" hidden="1" outlineLevel="1">
      <c r="A244" s="433">
        <f t="shared" si="36"/>
        <v>235</v>
      </c>
      <c r="B244" s="584"/>
      <c r="C244" s="585"/>
      <c r="D244" s="525"/>
      <c r="E244" s="526"/>
      <c r="F244" s="416"/>
      <c r="G244" s="417"/>
      <c r="H244" s="535"/>
      <c r="I244" s="535"/>
      <c r="J244" s="535">
        <f t="shared" si="30"/>
        <v>0</v>
      </c>
      <c r="K244" s="537" t="s">
        <v>962</v>
      </c>
      <c r="L244" s="535" t="s">
        <v>289</v>
      </c>
      <c r="M244" s="535">
        <v>0.42</v>
      </c>
      <c r="N244" s="535"/>
      <c r="O244" s="535"/>
      <c r="P244" s="535"/>
      <c r="Q244" s="535"/>
      <c r="R244" s="535"/>
      <c r="S244" s="535"/>
      <c r="T244" s="535"/>
      <c r="U244" s="535"/>
      <c r="V244" s="535">
        <v>4</v>
      </c>
      <c r="W244" s="535">
        <v>1</v>
      </c>
      <c r="X244" s="535"/>
      <c r="Y244" s="535"/>
      <c r="Z244" s="535"/>
      <c r="AA244" s="722">
        <f t="shared" si="31"/>
        <v>0</v>
      </c>
      <c r="AB244" s="562">
        <f t="shared" si="32"/>
        <v>5</v>
      </c>
      <c r="AC244" s="576">
        <f t="shared" si="38"/>
        <v>-5</v>
      </c>
      <c r="AD244" s="413">
        <f>E244-AB244</f>
        <v>-5</v>
      </c>
      <c r="AE244" s="528"/>
      <c r="AF244" s="528">
        <f t="shared" si="33"/>
        <v>0</v>
      </c>
      <c r="AG244" s="551">
        <f t="shared" si="34"/>
        <v>0</v>
      </c>
      <c r="AH244" s="575">
        <f t="shared" si="35"/>
        <v>5</v>
      </c>
      <c r="AI244" s="552"/>
      <c r="AJ244" s="553"/>
      <c r="AK244" s="553"/>
      <c r="AL244" s="553"/>
      <c r="AM244" s="553"/>
      <c r="AN244" s="553"/>
      <c r="AO244" s="553"/>
      <c r="AP244" s="553"/>
      <c r="AQ244" s="553"/>
      <c r="AR244" s="553"/>
      <c r="AS244" s="553"/>
      <c r="AT244" s="553"/>
      <c r="AU244" s="553"/>
      <c r="AV244" s="553"/>
      <c r="AW244" s="553"/>
      <c r="AX244" s="553"/>
      <c r="AY244" s="553"/>
      <c r="AZ244" s="553"/>
      <c r="BA244" s="553"/>
      <c r="BB244" s="553"/>
      <c r="BC244" s="553"/>
      <c r="BD244" s="553"/>
      <c r="BE244" s="553"/>
      <c r="BF244" s="553"/>
      <c r="BG244" s="553"/>
      <c r="BH244" s="553"/>
      <c r="BI244" s="553"/>
      <c r="BJ244" s="513"/>
    </row>
    <row r="245" spans="1:62" ht="15" hidden="1" outlineLevel="1">
      <c r="A245" s="433">
        <f t="shared" si="36"/>
        <v>236</v>
      </c>
      <c r="B245" s="584"/>
      <c r="C245" s="585"/>
      <c r="D245" s="525"/>
      <c r="E245" s="526"/>
      <c r="F245" s="416"/>
      <c r="G245" s="417"/>
      <c r="H245" s="535"/>
      <c r="I245" s="535"/>
      <c r="J245" s="535">
        <f t="shared" si="30"/>
        <v>0</v>
      </c>
      <c r="K245" s="537" t="s">
        <v>963</v>
      </c>
      <c r="L245" s="535" t="s">
        <v>289</v>
      </c>
      <c r="M245" s="535">
        <v>0.12</v>
      </c>
      <c r="N245" s="535"/>
      <c r="O245" s="535"/>
      <c r="P245" s="535"/>
      <c r="Q245" s="535"/>
      <c r="R245" s="535"/>
      <c r="S245" s="535"/>
      <c r="T245" s="535"/>
      <c r="U245" s="535"/>
      <c r="V245" s="535"/>
      <c r="W245" s="535"/>
      <c r="X245" s="535"/>
      <c r="Y245" s="535"/>
      <c r="Z245" s="535"/>
      <c r="AA245" s="722">
        <f t="shared" si="31"/>
        <v>0</v>
      </c>
      <c r="AB245" s="562">
        <f t="shared" si="32"/>
        <v>0</v>
      </c>
      <c r="AC245" s="576">
        <f t="shared" si="38"/>
        <v>0</v>
      </c>
      <c r="AD245" s="413">
        <f>E245-AB245</f>
        <v>0</v>
      </c>
      <c r="AE245" s="528"/>
      <c r="AF245" s="528">
        <f t="shared" si="33"/>
        <v>0</v>
      </c>
      <c r="AG245" s="551">
        <f t="shared" si="34"/>
        <v>0</v>
      </c>
      <c r="AH245" s="575">
        <f t="shared" si="35"/>
        <v>0</v>
      </c>
      <c r="AI245" s="552"/>
      <c r="AJ245" s="553"/>
      <c r="AK245" s="553"/>
      <c r="AL245" s="553"/>
      <c r="AM245" s="553"/>
      <c r="AN245" s="553"/>
      <c r="AO245" s="553"/>
      <c r="AP245" s="553"/>
      <c r="AQ245" s="553"/>
      <c r="AR245" s="553"/>
      <c r="AS245" s="553"/>
      <c r="AT245" s="553"/>
      <c r="AU245" s="553"/>
      <c r="AV245" s="553"/>
      <c r="AW245" s="553"/>
      <c r="AX245" s="553"/>
      <c r="AY245" s="553"/>
      <c r="AZ245" s="553"/>
      <c r="BA245" s="553"/>
      <c r="BB245" s="553"/>
      <c r="BC245" s="553"/>
      <c r="BD245" s="553"/>
      <c r="BE245" s="553"/>
      <c r="BF245" s="553"/>
      <c r="BG245" s="553"/>
      <c r="BH245" s="553"/>
      <c r="BI245" s="553"/>
      <c r="BJ245" s="513"/>
    </row>
    <row r="246" spans="1:62" ht="15" hidden="1" outlineLevel="1">
      <c r="A246" s="433">
        <f t="shared" si="36"/>
        <v>237</v>
      </c>
      <c r="B246" s="584"/>
      <c r="C246" s="585"/>
      <c r="D246" s="525"/>
      <c r="E246" s="526"/>
      <c r="F246" s="416"/>
      <c r="G246" s="417"/>
      <c r="H246" s="535"/>
      <c r="I246" s="535"/>
      <c r="J246" s="535">
        <f t="shared" si="30"/>
        <v>0</v>
      </c>
      <c r="K246" s="537" t="s">
        <v>964</v>
      </c>
      <c r="L246" s="535" t="s">
        <v>293</v>
      </c>
      <c r="M246" s="535">
        <v>2.8</v>
      </c>
      <c r="N246" s="535"/>
      <c r="O246" s="535"/>
      <c r="P246" s="535"/>
      <c r="Q246" s="535"/>
      <c r="R246" s="535"/>
      <c r="S246" s="535"/>
      <c r="T246" s="535"/>
      <c r="U246" s="535"/>
      <c r="V246" s="535"/>
      <c r="W246" s="535"/>
      <c r="X246" s="535"/>
      <c r="Y246" s="535"/>
      <c r="Z246" s="535"/>
      <c r="AA246" s="722">
        <f t="shared" si="31"/>
        <v>0</v>
      </c>
      <c r="AB246" s="562">
        <f t="shared" si="32"/>
        <v>0</v>
      </c>
      <c r="AC246" s="576">
        <f t="shared" si="38"/>
        <v>0</v>
      </c>
      <c r="AD246" s="413">
        <f>E246-AB246</f>
        <v>0</v>
      </c>
      <c r="AE246" s="528"/>
      <c r="AF246" s="528">
        <f t="shared" si="33"/>
        <v>0</v>
      </c>
      <c r="AG246" s="551">
        <f t="shared" si="34"/>
        <v>0</v>
      </c>
      <c r="AH246" s="575">
        <f t="shared" si="35"/>
        <v>0</v>
      </c>
      <c r="AI246" s="552"/>
      <c r="AJ246" s="553"/>
      <c r="AK246" s="553"/>
      <c r="AL246" s="553"/>
      <c r="AM246" s="553"/>
      <c r="AN246" s="553"/>
      <c r="AO246" s="553"/>
      <c r="AP246" s="553"/>
      <c r="AQ246" s="553"/>
      <c r="AR246" s="553"/>
      <c r="AS246" s="553"/>
      <c r="AT246" s="553"/>
      <c r="AU246" s="553"/>
      <c r="AV246" s="553"/>
      <c r="AW246" s="553"/>
      <c r="AX246" s="553"/>
      <c r="AY246" s="553"/>
      <c r="AZ246" s="553"/>
      <c r="BA246" s="553"/>
      <c r="BB246" s="553"/>
      <c r="BC246" s="553"/>
      <c r="BD246" s="553"/>
      <c r="BE246" s="553"/>
      <c r="BF246" s="553"/>
      <c r="BG246" s="553"/>
      <c r="BH246" s="553"/>
      <c r="BI246" s="553"/>
      <c r="BJ246" s="513"/>
    </row>
    <row r="247" spans="1:62" ht="15" collapsed="1">
      <c r="A247" s="433">
        <f t="shared" si="36"/>
        <v>238</v>
      </c>
      <c r="B247" s="584"/>
      <c r="C247" s="585"/>
      <c r="D247" s="525"/>
      <c r="E247" s="526"/>
      <c r="F247" s="416" t="s">
        <v>965</v>
      </c>
      <c r="G247" s="417" t="s">
        <v>294</v>
      </c>
      <c r="H247" s="535">
        <f>M247+M248+M249+M250</f>
        <v>4</v>
      </c>
      <c r="I247" s="535">
        <v>23.1</v>
      </c>
      <c r="J247" s="535">
        <f t="shared" si="30"/>
        <v>92.4</v>
      </c>
      <c r="K247" s="537" t="s">
        <v>967</v>
      </c>
      <c r="L247" s="535" t="s">
        <v>294</v>
      </c>
      <c r="M247" s="535">
        <v>1</v>
      </c>
      <c r="N247" s="535"/>
      <c r="O247" s="535"/>
      <c r="P247" s="535"/>
      <c r="Q247" s="535"/>
      <c r="R247" s="535"/>
      <c r="S247" s="535"/>
      <c r="T247" s="535"/>
      <c r="U247" s="535"/>
      <c r="V247" s="535"/>
      <c r="W247" s="535"/>
      <c r="X247" s="535"/>
      <c r="Y247" s="535"/>
      <c r="Z247" s="535"/>
      <c r="AA247" s="722">
        <f t="shared" si="31"/>
        <v>0</v>
      </c>
      <c r="AB247" s="562">
        <f t="shared" si="32"/>
        <v>0</v>
      </c>
      <c r="AC247" s="576">
        <f t="shared" si="38"/>
        <v>4</v>
      </c>
      <c r="AD247" s="413">
        <f>E247-AB247</f>
        <v>0</v>
      </c>
      <c r="AE247" s="528"/>
      <c r="AF247" s="528">
        <f t="shared" si="33"/>
        <v>0</v>
      </c>
      <c r="AG247" s="551">
        <f t="shared" si="34"/>
        <v>0</v>
      </c>
      <c r="AH247" s="575">
        <f t="shared" si="35"/>
        <v>0</v>
      </c>
      <c r="AI247" s="552"/>
      <c r="AJ247" s="553"/>
      <c r="AK247" s="553"/>
      <c r="AL247" s="553"/>
      <c r="AM247" s="553"/>
      <c r="AN247" s="553"/>
      <c r="AO247" s="553"/>
      <c r="AP247" s="553"/>
      <c r="AQ247" s="553"/>
      <c r="AR247" s="553"/>
      <c r="AS247" s="553"/>
      <c r="AT247" s="553"/>
      <c r="AU247" s="553"/>
      <c r="AV247" s="553"/>
      <c r="AW247" s="553"/>
      <c r="AX247" s="553"/>
      <c r="AY247" s="553"/>
      <c r="AZ247" s="553"/>
      <c r="BA247" s="553"/>
      <c r="BB247" s="553"/>
      <c r="BC247" s="553"/>
      <c r="BD247" s="553"/>
      <c r="BE247" s="553"/>
      <c r="BF247" s="553"/>
      <c r="BG247" s="553"/>
      <c r="BH247" s="553"/>
      <c r="BI247" s="553"/>
      <c r="BJ247" s="513"/>
    </row>
    <row r="248" spans="1:62" ht="15" hidden="1" outlineLevel="1">
      <c r="A248" s="433">
        <f t="shared" si="36"/>
        <v>239</v>
      </c>
      <c r="B248" s="584"/>
      <c r="C248" s="585"/>
      <c r="D248" s="525"/>
      <c r="E248" s="526"/>
      <c r="F248" s="416"/>
      <c r="G248" s="417"/>
      <c r="H248" s="535"/>
      <c r="I248" s="535"/>
      <c r="J248" s="535">
        <f t="shared" si="30"/>
        <v>0</v>
      </c>
      <c r="K248" s="537" t="s">
        <v>966</v>
      </c>
      <c r="L248" s="535" t="s">
        <v>294</v>
      </c>
      <c r="M248" s="535">
        <v>1</v>
      </c>
      <c r="N248" s="535"/>
      <c r="O248" s="535"/>
      <c r="P248" s="535"/>
      <c r="Q248" s="535"/>
      <c r="R248" s="535"/>
      <c r="S248" s="535"/>
      <c r="T248" s="535"/>
      <c r="U248" s="535"/>
      <c r="V248" s="535"/>
      <c r="W248" s="535"/>
      <c r="X248" s="535"/>
      <c r="Y248" s="535"/>
      <c r="Z248" s="535"/>
      <c r="AA248" s="722">
        <f t="shared" si="31"/>
        <v>0</v>
      </c>
      <c r="AB248" s="562">
        <f t="shared" si="32"/>
        <v>0</v>
      </c>
      <c r="AC248" s="576">
        <f t="shared" si="38"/>
        <v>0</v>
      </c>
      <c r="AD248" s="413">
        <f>E248-AB248</f>
        <v>0</v>
      </c>
      <c r="AE248" s="528"/>
      <c r="AF248" s="528">
        <f t="shared" si="33"/>
        <v>0</v>
      </c>
      <c r="AG248" s="551">
        <f t="shared" si="34"/>
        <v>0</v>
      </c>
      <c r="AH248" s="575">
        <f t="shared" si="35"/>
        <v>0</v>
      </c>
      <c r="AI248" s="552"/>
      <c r="AJ248" s="553"/>
      <c r="AK248" s="553"/>
      <c r="AL248" s="553"/>
      <c r="AM248" s="553"/>
      <c r="AN248" s="553"/>
      <c r="AO248" s="553"/>
      <c r="AP248" s="553"/>
      <c r="AQ248" s="553"/>
      <c r="AR248" s="553"/>
      <c r="AS248" s="553"/>
      <c r="AT248" s="553"/>
      <c r="AU248" s="553"/>
      <c r="AV248" s="553"/>
      <c r="AW248" s="553"/>
      <c r="AX248" s="553"/>
      <c r="AY248" s="553"/>
      <c r="AZ248" s="553"/>
      <c r="BA248" s="553"/>
      <c r="BB248" s="553"/>
      <c r="BC248" s="553"/>
      <c r="BD248" s="553"/>
      <c r="BE248" s="553"/>
      <c r="BF248" s="553"/>
      <c r="BG248" s="553"/>
      <c r="BH248" s="553"/>
      <c r="BI248" s="553"/>
      <c r="BJ248" s="513"/>
    </row>
    <row r="249" spans="1:62" ht="15" hidden="1" outlineLevel="1">
      <c r="A249" s="433">
        <f t="shared" si="36"/>
        <v>240</v>
      </c>
      <c r="B249" s="584"/>
      <c r="C249" s="585"/>
      <c r="D249" s="525"/>
      <c r="E249" s="526"/>
      <c r="F249" s="416"/>
      <c r="G249" s="417"/>
      <c r="H249" s="535"/>
      <c r="I249" s="535"/>
      <c r="J249" s="535">
        <f t="shared" si="30"/>
        <v>0</v>
      </c>
      <c r="K249" s="537" t="s">
        <v>968</v>
      </c>
      <c r="L249" s="535" t="s">
        <v>294</v>
      </c>
      <c r="M249" s="535">
        <v>1</v>
      </c>
      <c r="N249" s="535"/>
      <c r="O249" s="535"/>
      <c r="P249" s="535"/>
      <c r="Q249" s="535"/>
      <c r="R249" s="535"/>
      <c r="S249" s="535"/>
      <c r="T249" s="535"/>
      <c r="U249" s="535"/>
      <c r="V249" s="535"/>
      <c r="W249" s="535"/>
      <c r="X249" s="535"/>
      <c r="Y249" s="535"/>
      <c r="Z249" s="535"/>
      <c r="AA249" s="722">
        <f t="shared" si="31"/>
        <v>0</v>
      </c>
      <c r="AB249" s="562">
        <f t="shared" si="32"/>
        <v>0</v>
      </c>
      <c r="AC249" s="576">
        <f t="shared" si="38"/>
        <v>0</v>
      </c>
      <c r="AD249" s="413">
        <f>E249-AB249</f>
        <v>0</v>
      </c>
      <c r="AE249" s="528"/>
      <c r="AF249" s="528">
        <f t="shared" si="33"/>
        <v>0</v>
      </c>
      <c r="AG249" s="551">
        <f t="shared" si="34"/>
        <v>0</v>
      </c>
      <c r="AH249" s="575">
        <f t="shared" si="35"/>
        <v>0</v>
      </c>
      <c r="AI249" s="552"/>
      <c r="AJ249" s="553"/>
      <c r="AK249" s="553"/>
      <c r="AL249" s="553"/>
      <c r="AM249" s="553"/>
      <c r="AN249" s="553"/>
      <c r="AO249" s="553"/>
      <c r="AP249" s="553"/>
      <c r="AQ249" s="553"/>
      <c r="AR249" s="553"/>
      <c r="AS249" s="553"/>
      <c r="AT249" s="553"/>
      <c r="AU249" s="553"/>
      <c r="AV249" s="553"/>
      <c r="AW249" s="553"/>
      <c r="AX249" s="553"/>
      <c r="AY249" s="553"/>
      <c r="AZ249" s="553"/>
      <c r="BA249" s="553"/>
      <c r="BB249" s="553"/>
      <c r="BC249" s="553"/>
      <c r="BD249" s="553"/>
      <c r="BE249" s="553"/>
      <c r="BF249" s="553"/>
      <c r="BG249" s="553"/>
      <c r="BH249" s="553"/>
      <c r="BI249" s="553"/>
      <c r="BJ249" s="513"/>
    </row>
    <row r="250" spans="1:62" ht="15" hidden="1" outlineLevel="1">
      <c r="A250" s="433">
        <f t="shared" si="36"/>
        <v>241</v>
      </c>
      <c r="B250" s="584"/>
      <c r="C250" s="585"/>
      <c r="D250" s="525"/>
      <c r="E250" s="526"/>
      <c r="F250" s="416"/>
      <c r="G250" s="417"/>
      <c r="H250" s="535"/>
      <c r="I250" s="535"/>
      <c r="J250" s="535">
        <f t="shared" si="30"/>
        <v>0</v>
      </c>
      <c r="K250" s="537" t="s">
        <v>969</v>
      </c>
      <c r="L250" s="535" t="s">
        <v>294</v>
      </c>
      <c r="M250" s="535">
        <v>1</v>
      </c>
      <c r="N250" s="535"/>
      <c r="O250" s="535"/>
      <c r="P250" s="535"/>
      <c r="Q250" s="535"/>
      <c r="R250" s="535"/>
      <c r="S250" s="535"/>
      <c r="T250" s="535"/>
      <c r="U250" s="535"/>
      <c r="V250" s="535"/>
      <c r="W250" s="535"/>
      <c r="X250" s="535"/>
      <c r="Y250" s="535"/>
      <c r="Z250" s="535"/>
      <c r="AA250" s="722">
        <f t="shared" si="31"/>
        <v>0</v>
      </c>
      <c r="AB250" s="562">
        <f t="shared" si="32"/>
        <v>0</v>
      </c>
      <c r="AC250" s="576">
        <f t="shared" si="38"/>
        <v>0</v>
      </c>
      <c r="AD250" s="413">
        <f>E250-AB250</f>
        <v>0</v>
      </c>
      <c r="AE250" s="528"/>
      <c r="AF250" s="528">
        <f t="shared" si="33"/>
        <v>0</v>
      </c>
      <c r="AG250" s="540">
        <f t="shared" si="34"/>
        <v>0</v>
      </c>
      <c r="AH250" s="575">
        <f t="shared" si="35"/>
        <v>0</v>
      </c>
      <c r="AI250" s="552"/>
      <c r="AJ250" s="553"/>
      <c r="AK250" s="553"/>
      <c r="AL250" s="553"/>
      <c r="AM250" s="553"/>
      <c r="AN250" s="553"/>
      <c r="AO250" s="553"/>
      <c r="AP250" s="553"/>
      <c r="AQ250" s="553"/>
      <c r="AR250" s="553"/>
      <c r="AS250" s="553"/>
      <c r="AT250" s="553"/>
      <c r="AU250" s="553"/>
      <c r="AV250" s="553"/>
      <c r="AW250" s="553"/>
      <c r="AX250" s="553"/>
      <c r="AY250" s="553"/>
      <c r="AZ250" s="553"/>
      <c r="BA250" s="553"/>
      <c r="BB250" s="553"/>
      <c r="BC250" s="553"/>
      <c r="BD250" s="553"/>
      <c r="BE250" s="553"/>
      <c r="BF250" s="553"/>
      <c r="BG250" s="553"/>
      <c r="BH250" s="553"/>
      <c r="BI250" s="553"/>
      <c r="BJ250" s="513"/>
    </row>
    <row r="251" spans="1:62" ht="15" collapsed="1">
      <c r="A251" s="433">
        <f t="shared" si="36"/>
        <v>242</v>
      </c>
      <c r="B251" s="584"/>
      <c r="C251" s="585"/>
      <c r="D251" s="525"/>
      <c r="E251" s="526"/>
      <c r="F251" s="416" t="s">
        <v>1066</v>
      </c>
      <c r="G251" s="417" t="s">
        <v>616</v>
      </c>
      <c r="H251" s="535">
        <v>3009</v>
      </c>
      <c r="I251" s="535">
        <v>2.339</v>
      </c>
      <c r="J251" s="535">
        <f t="shared" si="30"/>
        <v>7038.0509999999995</v>
      </c>
      <c r="K251" s="537" t="s">
        <v>971</v>
      </c>
      <c r="L251" s="535" t="s">
        <v>291</v>
      </c>
      <c r="M251" s="535">
        <v>957</v>
      </c>
      <c r="N251" s="535"/>
      <c r="O251" s="535"/>
      <c r="P251" s="535"/>
      <c r="Q251" s="535"/>
      <c r="R251" s="535"/>
      <c r="S251" s="535"/>
      <c r="T251" s="535"/>
      <c r="U251" s="535"/>
      <c r="V251" s="535">
        <v>585</v>
      </c>
      <c r="W251" s="535"/>
      <c r="X251" s="535"/>
      <c r="Y251" s="535"/>
      <c r="Z251" s="535"/>
      <c r="AA251" s="722">
        <f t="shared" si="31"/>
        <v>1368.3150000000001</v>
      </c>
      <c r="AB251" s="562">
        <f t="shared" si="32"/>
        <v>585</v>
      </c>
      <c r="AC251" s="576">
        <f t="shared" si="38"/>
        <v>2424</v>
      </c>
      <c r="AD251" s="413">
        <f>E251-AB251</f>
        <v>-585</v>
      </c>
      <c r="AE251" s="528"/>
      <c r="AF251" s="528">
        <f t="shared" si="33"/>
        <v>0</v>
      </c>
      <c r="AG251" s="551">
        <f t="shared" si="34"/>
        <v>0</v>
      </c>
      <c r="AH251" s="575">
        <f t="shared" si="35"/>
        <v>585</v>
      </c>
      <c r="AI251" s="552"/>
      <c r="AJ251" s="553"/>
      <c r="AK251" s="553"/>
      <c r="AL251" s="553"/>
      <c r="AM251" s="553"/>
      <c r="AN251" s="553"/>
      <c r="AO251" s="553"/>
      <c r="AP251" s="553"/>
      <c r="AQ251" s="553"/>
      <c r="AR251" s="553"/>
      <c r="AS251" s="553"/>
      <c r="AT251" s="553"/>
      <c r="AU251" s="553"/>
      <c r="AV251" s="553"/>
      <c r="AW251" s="553"/>
      <c r="AX251" s="553"/>
      <c r="AY251" s="553"/>
      <c r="AZ251" s="553"/>
      <c r="BA251" s="553"/>
      <c r="BB251" s="553"/>
      <c r="BC251" s="553"/>
      <c r="BD251" s="553"/>
      <c r="BE251" s="553"/>
      <c r="BF251" s="553"/>
      <c r="BG251" s="553"/>
      <c r="BH251" s="553"/>
      <c r="BI251" s="553"/>
      <c r="BJ251" s="513"/>
    </row>
    <row r="252" spans="1:62" ht="15" hidden="1" outlineLevel="1">
      <c r="A252" s="433">
        <f t="shared" si="36"/>
        <v>243</v>
      </c>
      <c r="B252" s="584"/>
      <c r="C252" s="585"/>
      <c r="D252" s="525"/>
      <c r="E252" s="526"/>
      <c r="F252" s="416"/>
      <c r="G252" s="417"/>
      <c r="H252" s="535"/>
      <c r="I252" s="535"/>
      <c r="J252" s="535">
        <f t="shared" si="30"/>
        <v>0</v>
      </c>
      <c r="K252" s="537" t="s">
        <v>972</v>
      </c>
      <c r="L252" s="535" t="s">
        <v>291</v>
      </c>
      <c r="M252" s="535">
        <v>957</v>
      </c>
      <c r="N252" s="535"/>
      <c r="O252" s="535"/>
      <c r="P252" s="535"/>
      <c r="Q252" s="535"/>
      <c r="R252" s="535"/>
      <c r="S252" s="535"/>
      <c r="T252" s="535"/>
      <c r="U252" s="535"/>
      <c r="V252" s="535">
        <v>585</v>
      </c>
      <c r="W252" s="535"/>
      <c r="X252" s="535"/>
      <c r="Y252" s="535"/>
      <c r="Z252" s="535"/>
      <c r="AA252" s="722">
        <f t="shared" si="31"/>
        <v>0</v>
      </c>
      <c r="AB252" s="562">
        <f t="shared" si="32"/>
        <v>585</v>
      </c>
      <c r="AC252" s="576">
        <f t="shared" si="38"/>
        <v>-585</v>
      </c>
      <c r="AD252" s="413">
        <f>E252-AB252</f>
        <v>-585</v>
      </c>
      <c r="AE252" s="528"/>
      <c r="AF252" s="528">
        <f t="shared" si="33"/>
        <v>0</v>
      </c>
      <c r="AG252" s="551">
        <f t="shared" si="34"/>
        <v>0</v>
      </c>
      <c r="AH252" s="575">
        <f t="shared" si="35"/>
        <v>585</v>
      </c>
      <c r="AI252" s="552"/>
      <c r="AJ252" s="553"/>
      <c r="AK252" s="553"/>
      <c r="AL252" s="553"/>
      <c r="AM252" s="553"/>
      <c r="AN252" s="553"/>
      <c r="AO252" s="553"/>
      <c r="AP252" s="553"/>
      <c r="AQ252" s="553"/>
      <c r="AR252" s="553"/>
      <c r="AS252" s="553"/>
      <c r="AT252" s="553"/>
      <c r="AU252" s="553"/>
      <c r="AV252" s="553"/>
      <c r="AW252" s="553"/>
      <c r="AX252" s="553"/>
      <c r="AY252" s="553"/>
      <c r="AZ252" s="553"/>
      <c r="BA252" s="553"/>
      <c r="BB252" s="553"/>
      <c r="BC252" s="553"/>
      <c r="BD252" s="553"/>
      <c r="BE252" s="553"/>
      <c r="BF252" s="553"/>
      <c r="BG252" s="553"/>
      <c r="BH252" s="553"/>
      <c r="BI252" s="553"/>
      <c r="BJ252" s="513"/>
    </row>
    <row r="253" spans="1:62" ht="15" hidden="1" outlineLevel="1">
      <c r="A253" s="433">
        <f t="shared" si="36"/>
        <v>244</v>
      </c>
      <c r="B253" s="584"/>
      <c r="C253" s="585"/>
      <c r="D253" s="525"/>
      <c r="E253" s="526"/>
      <c r="F253" s="416"/>
      <c r="G253" s="417"/>
      <c r="H253" s="535"/>
      <c r="I253" s="535"/>
      <c r="J253" s="535">
        <f t="shared" si="30"/>
        <v>0</v>
      </c>
      <c r="K253" s="537" t="s">
        <v>970</v>
      </c>
      <c r="L253" s="535" t="s">
        <v>294</v>
      </c>
      <c r="M253" s="535">
        <v>266</v>
      </c>
      <c r="N253" s="535"/>
      <c r="O253" s="535"/>
      <c r="P253" s="535"/>
      <c r="Q253" s="535"/>
      <c r="R253" s="535"/>
      <c r="S253" s="535"/>
      <c r="T253" s="535"/>
      <c r="U253" s="535"/>
      <c r="V253" s="535">
        <v>160</v>
      </c>
      <c r="W253" s="535"/>
      <c r="X253" s="535"/>
      <c r="Y253" s="535"/>
      <c r="Z253" s="535"/>
      <c r="AA253" s="722">
        <f t="shared" si="31"/>
        <v>0</v>
      </c>
      <c r="AB253" s="562">
        <f t="shared" si="32"/>
        <v>160</v>
      </c>
      <c r="AC253" s="576">
        <f t="shared" si="38"/>
        <v>-160</v>
      </c>
      <c r="AD253" s="413">
        <f>E253-AB253</f>
        <v>-160</v>
      </c>
      <c r="AE253" s="528"/>
      <c r="AF253" s="528">
        <f t="shared" si="33"/>
        <v>0</v>
      </c>
      <c r="AG253" s="551">
        <f t="shared" si="34"/>
        <v>0</v>
      </c>
      <c r="AH253" s="575">
        <f t="shared" si="35"/>
        <v>160</v>
      </c>
      <c r="AI253" s="552"/>
      <c r="AJ253" s="553"/>
      <c r="AK253" s="553"/>
      <c r="AL253" s="553"/>
      <c r="AM253" s="553"/>
      <c r="AN253" s="553"/>
      <c r="AO253" s="553"/>
      <c r="AP253" s="553"/>
      <c r="AQ253" s="553"/>
      <c r="AR253" s="553"/>
      <c r="AS253" s="553"/>
      <c r="AT253" s="553"/>
      <c r="AU253" s="553"/>
      <c r="AV253" s="553"/>
      <c r="AW253" s="553"/>
      <c r="AX253" s="553"/>
      <c r="AY253" s="553"/>
      <c r="AZ253" s="553"/>
      <c r="BA253" s="553"/>
      <c r="BB253" s="553"/>
      <c r="BC253" s="553"/>
      <c r="BD253" s="553"/>
      <c r="BE253" s="553"/>
      <c r="BF253" s="553"/>
      <c r="BG253" s="553"/>
      <c r="BH253" s="553"/>
      <c r="BI253" s="553"/>
      <c r="BJ253" s="513"/>
    </row>
    <row r="254" spans="1:62" ht="15" hidden="1" outlineLevel="1">
      <c r="A254" s="433">
        <f t="shared" si="36"/>
        <v>245</v>
      </c>
      <c r="B254" s="584"/>
      <c r="C254" s="585"/>
      <c r="D254" s="525"/>
      <c r="E254" s="526"/>
      <c r="F254" s="416"/>
      <c r="G254" s="417"/>
      <c r="H254" s="535"/>
      <c r="I254" s="535"/>
      <c r="J254" s="535">
        <f t="shared" si="30"/>
        <v>0</v>
      </c>
      <c r="K254" s="537" t="s">
        <v>973</v>
      </c>
      <c r="L254" s="535" t="s">
        <v>291</v>
      </c>
      <c r="M254" s="535">
        <v>638</v>
      </c>
      <c r="N254" s="535"/>
      <c r="O254" s="535"/>
      <c r="P254" s="535"/>
      <c r="Q254" s="535"/>
      <c r="R254" s="535"/>
      <c r="S254" s="535"/>
      <c r="T254" s="535"/>
      <c r="U254" s="535"/>
      <c r="V254" s="535">
        <v>390</v>
      </c>
      <c r="W254" s="535"/>
      <c r="X254" s="535"/>
      <c r="Y254" s="535"/>
      <c r="Z254" s="535"/>
      <c r="AA254" s="722">
        <f t="shared" si="31"/>
        <v>0</v>
      </c>
      <c r="AB254" s="562">
        <f t="shared" si="32"/>
        <v>390</v>
      </c>
      <c r="AC254" s="576">
        <f t="shared" si="38"/>
        <v>-390</v>
      </c>
      <c r="AD254" s="413">
        <f>E254-AB254</f>
        <v>-390</v>
      </c>
      <c r="AE254" s="528"/>
      <c r="AF254" s="528">
        <f t="shared" si="33"/>
        <v>0</v>
      </c>
      <c r="AG254" s="551">
        <f t="shared" si="34"/>
        <v>0</v>
      </c>
      <c r="AH254" s="575">
        <f t="shared" si="35"/>
        <v>390</v>
      </c>
      <c r="AI254" s="552"/>
      <c r="AJ254" s="553"/>
      <c r="AK254" s="553"/>
      <c r="AL254" s="553"/>
      <c r="AM254" s="553"/>
      <c r="AN254" s="553"/>
      <c r="AO254" s="553"/>
      <c r="AP254" s="553"/>
      <c r="AQ254" s="553"/>
      <c r="AR254" s="553"/>
      <c r="AS254" s="553"/>
      <c r="AT254" s="553"/>
      <c r="AU254" s="553"/>
      <c r="AV254" s="553"/>
      <c r="AW254" s="553"/>
      <c r="AX254" s="553"/>
      <c r="AY254" s="553"/>
      <c r="AZ254" s="553"/>
      <c r="BA254" s="553"/>
      <c r="BB254" s="553"/>
      <c r="BC254" s="553"/>
      <c r="BD254" s="553"/>
      <c r="BE254" s="553"/>
      <c r="BF254" s="553"/>
      <c r="BG254" s="553"/>
      <c r="BH254" s="553"/>
      <c r="BI254" s="553"/>
      <c r="BJ254" s="513"/>
    </row>
    <row r="255" spans="1:62" ht="15" hidden="1" outlineLevel="1">
      <c r="A255" s="433">
        <f t="shared" si="36"/>
        <v>246</v>
      </c>
      <c r="B255" s="584"/>
      <c r="C255" s="585"/>
      <c r="D255" s="525"/>
      <c r="E255" s="526"/>
      <c r="F255" s="416"/>
      <c r="G255" s="417"/>
      <c r="H255" s="535"/>
      <c r="I255" s="535"/>
      <c r="J255" s="535">
        <f t="shared" si="30"/>
        <v>0</v>
      </c>
      <c r="K255" s="537" t="s">
        <v>975</v>
      </c>
      <c r="L255" s="535" t="s">
        <v>291</v>
      </c>
      <c r="M255" s="535">
        <v>638</v>
      </c>
      <c r="N255" s="535"/>
      <c r="O255" s="535"/>
      <c r="P255" s="535"/>
      <c r="Q255" s="535"/>
      <c r="R255" s="535"/>
      <c r="S255" s="535"/>
      <c r="T255" s="535"/>
      <c r="U255" s="535"/>
      <c r="V255" s="535">
        <v>390</v>
      </c>
      <c r="W255" s="535"/>
      <c r="X255" s="535"/>
      <c r="Y255" s="535"/>
      <c r="Z255" s="535"/>
      <c r="AA255" s="722">
        <f t="shared" si="31"/>
        <v>0</v>
      </c>
      <c r="AB255" s="562">
        <f t="shared" si="32"/>
        <v>390</v>
      </c>
      <c r="AC255" s="576">
        <f t="shared" si="38"/>
        <v>-390</v>
      </c>
      <c r="AD255" s="413">
        <f>E255-AB255</f>
        <v>-390</v>
      </c>
      <c r="AE255" s="528"/>
      <c r="AF255" s="528">
        <f t="shared" si="33"/>
        <v>0</v>
      </c>
      <c r="AG255" s="551">
        <f t="shared" si="34"/>
        <v>0</v>
      </c>
      <c r="AH255" s="575">
        <f t="shared" si="35"/>
        <v>390</v>
      </c>
      <c r="AI255" s="552"/>
      <c r="AJ255" s="553"/>
      <c r="AK255" s="553"/>
      <c r="AL255" s="553"/>
      <c r="AM255" s="553"/>
      <c r="AN255" s="553"/>
      <c r="AO255" s="553"/>
      <c r="AP255" s="553"/>
      <c r="AQ255" s="553"/>
      <c r="AR255" s="553"/>
      <c r="AS255" s="553"/>
      <c r="AT255" s="553"/>
      <c r="AU255" s="553"/>
      <c r="AV255" s="553"/>
      <c r="AW255" s="553"/>
      <c r="AX255" s="553"/>
      <c r="AY255" s="553"/>
      <c r="AZ255" s="553"/>
      <c r="BA255" s="553"/>
      <c r="BB255" s="553"/>
      <c r="BC255" s="553"/>
      <c r="BD255" s="553"/>
      <c r="BE255" s="553"/>
      <c r="BF255" s="553"/>
      <c r="BG255" s="553"/>
      <c r="BH255" s="553"/>
      <c r="BI255" s="553"/>
      <c r="BJ255" s="513"/>
    </row>
    <row r="256" spans="1:62" ht="15" hidden="1" outlineLevel="1">
      <c r="A256" s="433">
        <f t="shared" si="36"/>
        <v>247</v>
      </c>
      <c r="B256" s="584"/>
      <c r="C256" s="585"/>
      <c r="D256" s="525"/>
      <c r="E256" s="526"/>
      <c r="F256" s="416"/>
      <c r="G256" s="417"/>
      <c r="H256" s="535"/>
      <c r="I256" s="535"/>
      <c r="J256" s="535">
        <f t="shared" si="30"/>
        <v>0</v>
      </c>
      <c r="K256" s="537" t="s">
        <v>974</v>
      </c>
      <c r="L256" s="535" t="s">
        <v>291</v>
      </c>
      <c r="M256" s="535">
        <v>319</v>
      </c>
      <c r="N256" s="535"/>
      <c r="O256" s="535"/>
      <c r="P256" s="535"/>
      <c r="Q256" s="535"/>
      <c r="R256" s="535"/>
      <c r="S256" s="535"/>
      <c r="T256" s="535"/>
      <c r="U256" s="535"/>
      <c r="V256" s="535">
        <v>195</v>
      </c>
      <c r="W256" s="535"/>
      <c r="X256" s="535"/>
      <c r="Y256" s="535"/>
      <c r="Z256" s="535"/>
      <c r="AA256" s="722">
        <f t="shared" si="31"/>
        <v>0</v>
      </c>
      <c r="AB256" s="562">
        <f t="shared" si="32"/>
        <v>195</v>
      </c>
      <c r="AC256" s="576">
        <f t="shared" si="38"/>
        <v>-195</v>
      </c>
      <c r="AD256" s="413">
        <f>E256-AB256</f>
        <v>-195</v>
      </c>
      <c r="AE256" s="528"/>
      <c r="AF256" s="528">
        <f t="shared" si="33"/>
        <v>0</v>
      </c>
      <c r="AG256" s="551">
        <f t="shared" si="34"/>
        <v>0</v>
      </c>
      <c r="AH256" s="575">
        <f t="shared" si="35"/>
        <v>195</v>
      </c>
      <c r="AI256" s="552"/>
      <c r="AJ256" s="553"/>
      <c r="AK256" s="553"/>
      <c r="AL256" s="553"/>
      <c r="AM256" s="553"/>
      <c r="AN256" s="553"/>
      <c r="AO256" s="553"/>
      <c r="AP256" s="553"/>
      <c r="AQ256" s="553"/>
      <c r="AR256" s="553"/>
      <c r="AS256" s="553"/>
      <c r="AT256" s="553"/>
      <c r="AU256" s="553"/>
      <c r="AV256" s="553"/>
      <c r="AW256" s="553"/>
      <c r="AX256" s="553"/>
      <c r="AY256" s="553"/>
      <c r="AZ256" s="553"/>
      <c r="BA256" s="553"/>
      <c r="BB256" s="553"/>
      <c r="BC256" s="553"/>
      <c r="BD256" s="553"/>
      <c r="BE256" s="553"/>
      <c r="BF256" s="553"/>
      <c r="BG256" s="553"/>
      <c r="BH256" s="553"/>
      <c r="BI256" s="553"/>
      <c r="BJ256" s="513"/>
    </row>
    <row r="257" spans="1:62" ht="15" hidden="1" outlineLevel="1">
      <c r="A257" s="433">
        <f t="shared" si="36"/>
        <v>248</v>
      </c>
      <c r="B257" s="584"/>
      <c r="C257" s="585"/>
      <c r="D257" s="525"/>
      <c r="E257" s="526"/>
      <c r="F257" s="416"/>
      <c r="G257" s="417"/>
      <c r="H257" s="535"/>
      <c r="I257" s="535"/>
      <c r="J257" s="535">
        <f t="shared" si="30"/>
        <v>0</v>
      </c>
      <c r="K257" s="537" t="s">
        <v>976</v>
      </c>
      <c r="L257" s="535" t="s">
        <v>291</v>
      </c>
      <c r="M257" s="535">
        <v>319</v>
      </c>
      <c r="N257" s="535"/>
      <c r="O257" s="535"/>
      <c r="P257" s="535"/>
      <c r="Q257" s="535"/>
      <c r="R257" s="535"/>
      <c r="S257" s="535"/>
      <c r="T257" s="535"/>
      <c r="U257" s="535"/>
      <c r="V257" s="535">
        <v>192</v>
      </c>
      <c r="W257" s="535"/>
      <c r="X257" s="535"/>
      <c r="Y257" s="535"/>
      <c r="Z257" s="535"/>
      <c r="AA257" s="722">
        <f t="shared" si="31"/>
        <v>0</v>
      </c>
      <c r="AB257" s="562">
        <f t="shared" si="32"/>
        <v>192</v>
      </c>
      <c r="AC257" s="576">
        <f t="shared" si="38"/>
        <v>-192</v>
      </c>
      <c r="AD257" s="413">
        <f>E257-AB257</f>
        <v>-192</v>
      </c>
      <c r="AE257" s="528"/>
      <c r="AF257" s="528">
        <f t="shared" si="33"/>
        <v>0</v>
      </c>
      <c r="AG257" s="540">
        <f t="shared" si="34"/>
        <v>0</v>
      </c>
      <c r="AH257" s="575">
        <f t="shared" si="35"/>
        <v>192</v>
      </c>
      <c r="AI257" s="552"/>
      <c r="AJ257" s="553"/>
      <c r="AK257" s="553"/>
      <c r="AL257" s="553"/>
      <c r="AM257" s="553"/>
      <c r="AN257" s="553"/>
      <c r="AO257" s="553"/>
      <c r="AP257" s="553"/>
      <c r="AQ257" s="553"/>
      <c r="AR257" s="553"/>
      <c r="AS257" s="553"/>
      <c r="AT257" s="553"/>
      <c r="AU257" s="553"/>
      <c r="AV257" s="553"/>
      <c r="AW257" s="553"/>
      <c r="AX257" s="553"/>
      <c r="AY257" s="553"/>
      <c r="AZ257" s="553"/>
      <c r="BA257" s="553"/>
      <c r="BB257" s="553"/>
      <c r="BC257" s="553"/>
      <c r="BD257" s="553"/>
      <c r="BE257" s="553"/>
      <c r="BF257" s="553"/>
      <c r="BG257" s="553"/>
      <c r="BH257" s="553"/>
      <c r="BI257" s="553"/>
      <c r="BJ257" s="513"/>
    </row>
    <row r="258" spans="1:62" ht="15" hidden="1" outlineLevel="1">
      <c r="A258" s="433">
        <f t="shared" si="36"/>
        <v>249</v>
      </c>
      <c r="B258" s="584"/>
      <c r="C258" s="585"/>
      <c r="D258" s="525"/>
      <c r="E258" s="526"/>
      <c r="F258" s="416"/>
      <c r="G258" s="417"/>
      <c r="H258" s="535"/>
      <c r="I258" s="535"/>
      <c r="J258" s="535">
        <f t="shared" si="30"/>
        <v>0</v>
      </c>
      <c r="K258" s="537" t="s">
        <v>977</v>
      </c>
      <c r="L258" s="535" t="s">
        <v>291</v>
      </c>
      <c r="M258" s="535">
        <v>593</v>
      </c>
      <c r="N258" s="535"/>
      <c r="O258" s="535"/>
      <c r="P258" s="535"/>
      <c r="Q258" s="535"/>
      <c r="R258" s="535"/>
      <c r="S258" s="535"/>
      <c r="T258" s="535"/>
      <c r="U258" s="535"/>
      <c r="V258" s="535">
        <v>282</v>
      </c>
      <c r="W258" s="535"/>
      <c r="X258" s="535"/>
      <c r="Y258" s="535"/>
      <c r="Z258" s="535"/>
      <c r="AA258" s="722">
        <f t="shared" si="31"/>
        <v>0</v>
      </c>
      <c r="AB258" s="562">
        <f t="shared" si="32"/>
        <v>282</v>
      </c>
      <c r="AC258" s="576">
        <f t="shared" si="38"/>
        <v>-282</v>
      </c>
      <c r="AD258" s="413">
        <f>E258-AB258</f>
        <v>-282</v>
      </c>
      <c r="AE258" s="528"/>
      <c r="AF258" s="528">
        <f t="shared" si="33"/>
        <v>0</v>
      </c>
      <c r="AG258" s="551">
        <f t="shared" si="34"/>
        <v>0</v>
      </c>
      <c r="AH258" s="575">
        <f t="shared" si="35"/>
        <v>282</v>
      </c>
      <c r="AI258" s="552"/>
      <c r="AJ258" s="553"/>
      <c r="AK258" s="553"/>
      <c r="AL258" s="553"/>
      <c r="AM258" s="553"/>
      <c r="AN258" s="553"/>
      <c r="AO258" s="553"/>
      <c r="AP258" s="553"/>
      <c r="AQ258" s="553"/>
      <c r="AR258" s="553"/>
      <c r="AS258" s="553"/>
      <c r="AT258" s="553"/>
      <c r="AU258" s="553"/>
      <c r="AV258" s="553"/>
      <c r="AW258" s="553"/>
      <c r="AX258" s="553"/>
      <c r="AY258" s="553"/>
      <c r="AZ258" s="553"/>
      <c r="BA258" s="553"/>
      <c r="BB258" s="553"/>
      <c r="BC258" s="553"/>
      <c r="BD258" s="553"/>
      <c r="BE258" s="553"/>
      <c r="BF258" s="553"/>
      <c r="BG258" s="553"/>
      <c r="BH258" s="553"/>
      <c r="BI258" s="553"/>
      <c r="BJ258" s="513"/>
    </row>
    <row r="259" spans="1:62" ht="15" hidden="1" outlineLevel="1">
      <c r="A259" s="433">
        <f t="shared" si="36"/>
        <v>250</v>
      </c>
      <c r="B259" s="584"/>
      <c r="C259" s="585"/>
      <c r="D259" s="525"/>
      <c r="E259" s="526"/>
      <c r="F259" s="416"/>
      <c r="G259" s="417"/>
      <c r="H259" s="535"/>
      <c r="I259" s="535"/>
      <c r="J259" s="535">
        <f t="shared" si="30"/>
        <v>0</v>
      </c>
      <c r="K259" s="537" t="s">
        <v>978</v>
      </c>
      <c r="L259" s="535" t="s">
        <v>482</v>
      </c>
      <c r="M259" s="535">
        <v>21</v>
      </c>
      <c r="N259" s="535"/>
      <c r="O259" s="535"/>
      <c r="P259" s="535"/>
      <c r="Q259" s="535"/>
      <c r="R259" s="535"/>
      <c r="S259" s="535"/>
      <c r="T259" s="535"/>
      <c r="U259" s="535"/>
      <c r="V259" s="535">
        <v>21</v>
      </c>
      <c r="W259" s="535"/>
      <c r="X259" s="535"/>
      <c r="Y259" s="535"/>
      <c r="Z259" s="535"/>
      <c r="AA259" s="722">
        <f t="shared" si="31"/>
        <v>0</v>
      </c>
      <c r="AB259" s="562">
        <f t="shared" si="32"/>
        <v>21</v>
      </c>
      <c r="AC259" s="576">
        <f t="shared" si="38"/>
        <v>-21</v>
      </c>
      <c r="AD259" s="413">
        <f>E259-AB259</f>
        <v>-21</v>
      </c>
      <c r="AE259" s="528"/>
      <c r="AF259" s="528">
        <f t="shared" si="33"/>
        <v>0</v>
      </c>
      <c r="AG259" s="551">
        <f t="shared" si="34"/>
        <v>0</v>
      </c>
      <c r="AH259" s="575">
        <f t="shared" si="35"/>
        <v>21</v>
      </c>
      <c r="AI259" s="552"/>
      <c r="AJ259" s="553"/>
      <c r="AK259" s="553"/>
      <c r="AL259" s="553"/>
      <c r="AM259" s="553"/>
      <c r="AN259" s="553"/>
      <c r="AO259" s="553"/>
      <c r="AP259" s="553"/>
      <c r="AQ259" s="553"/>
      <c r="AR259" s="553"/>
      <c r="AS259" s="553"/>
      <c r="AT259" s="553"/>
      <c r="AU259" s="553"/>
      <c r="AV259" s="553"/>
      <c r="AW259" s="553"/>
      <c r="AX259" s="553"/>
      <c r="AY259" s="553"/>
      <c r="AZ259" s="553"/>
      <c r="BA259" s="553"/>
      <c r="BB259" s="553"/>
      <c r="BC259" s="553"/>
      <c r="BD259" s="553"/>
      <c r="BE259" s="553"/>
      <c r="BF259" s="553"/>
      <c r="BG259" s="553"/>
      <c r="BH259" s="553"/>
      <c r="BI259" s="553"/>
      <c r="BJ259" s="513"/>
    </row>
    <row r="260" spans="1:62" ht="15" hidden="1" outlineLevel="1">
      <c r="A260" s="433">
        <f t="shared" si="36"/>
        <v>251</v>
      </c>
      <c r="B260" s="584"/>
      <c r="C260" s="585"/>
      <c r="D260" s="525"/>
      <c r="E260" s="526"/>
      <c r="F260" s="416"/>
      <c r="G260" s="417"/>
      <c r="H260" s="535"/>
      <c r="I260" s="535"/>
      <c r="J260" s="535">
        <f t="shared" si="30"/>
        <v>0</v>
      </c>
      <c r="K260" s="537" t="s">
        <v>979</v>
      </c>
      <c r="L260" s="535" t="s">
        <v>291</v>
      </c>
      <c r="M260" s="535">
        <v>502</v>
      </c>
      <c r="N260" s="535"/>
      <c r="O260" s="535"/>
      <c r="P260" s="535"/>
      <c r="Q260" s="535"/>
      <c r="R260" s="535"/>
      <c r="S260" s="535"/>
      <c r="T260" s="535"/>
      <c r="U260" s="535"/>
      <c r="V260" s="535">
        <v>188</v>
      </c>
      <c r="W260" s="535"/>
      <c r="X260" s="535"/>
      <c r="Y260" s="535"/>
      <c r="Z260" s="535"/>
      <c r="AA260" s="722">
        <f t="shared" si="31"/>
        <v>0</v>
      </c>
      <c r="AB260" s="562">
        <f t="shared" si="32"/>
        <v>188</v>
      </c>
      <c r="AC260" s="576">
        <f t="shared" si="38"/>
        <v>-188</v>
      </c>
      <c r="AD260" s="413">
        <f>E260-AB260</f>
        <v>-188</v>
      </c>
      <c r="AE260" s="528"/>
      <c r="AF260" s="528">
        <f t="shared" si="33"/>
        <v>0</v>
      </c>
      <c r="AG260" s="551">
        <f t="shared" si="34"/>
        <v>0</v>
      </c>
      <c r="AH260" s="575">
        <f t="shared" si="35"/>
        <v>188</v>
      </c>
      <c r="AI260" s="552"/>
      <c r="AJ260" s="553"/>
      <c r="AK260" s="553"/>
      <c r="AL260" s="553"/>
      <c r="AM260" s="553"/>
      <c r="AN260" s="553"/>
      <c r="AO260" s="553"/>
      <c r="AP260" s="553"/>
      <c r="AQ260" s="553"/>
      <c r="AR260" s="553"/>
      <c r="AS260" s="553"/>
      <c r="AT260" s="553"/>
      <c r="AU260" s="553"/>
      <c r="AV260" s="553"/>
      <c r="AW260" s="553"/>
      <c r="AX260" s="553"/>
      <c r="AY260" s="553"/>
      <c r="AZ260" s="553"/>
      <c r="BA260" s="553"/>
      <c r="BB260" s="553"/>
      <c r="BC260" s="553"/>
      <c r="BD260" s="553"/>
      <c r="BE260" s="553"/>
      <c r="BF260" s="553"/>
      <c r="BG260" s="553"/>
      <c r="BH260" s="553"/>
      <c r="BI260" s="553"/>
      <c r="BJ260" s="513"/>
    </row>
    <row r="261" spans="1:62" ht="15" hidden="1" outlineLevel="1">
      <c r="A261" s="433">
        <f t="shared" si="36"/>
        <v>252</v>
      </c>
      <c r="B261" s="584"/>
      <c r="C261" s="585"/>
      <c r="D261" s="525"/>
      <c r="E261" s="526"/>
      <c r="F261" s="416"/>
      <c r="G261" s="417"/>
      <c r="H261" s="535"/>
      <c r="I261" s="535"/>
      <c r="J261" s="535">
        <f t="shared" si="30"/>
        <v>0</v>
      </c>
      <c r="K261" s="537" t="s">
        <v>980</v>
      </c>
      <c r="L261" s="535" t="s">
        <v>291</v>
      </c>
      <c r="M261" s="535">
        <v>502</v>
      </c>
      <c r="N261" s="535"/>
      <c r="O261" s="535"/>
      <c r="P261" s="535"/>
      <c r="Q261" s="535"/>
      <c r="R261" s="535"/>
      <c r="S261" s="535"/>
      <c r="T261" s="535"/>
      <c r="U261" s="535"/>
      <c r="V261" s="535">
        <v>188</v>
      </c>
      <c r="W261" s="535"/>
      <c r="X261" s="535"/>
      <c r="Y261" s="535"/>
      <c r="Z261" s="535"/>
      <c r="AA261" s="722">
        <f t="shared" si="31"/>
        <v>0</v>
      </c>
      <c r="AB261" s="562">
        <f t="shared" si="32"/>
        <v>188</v>
      </c>
      <c r="AC261" s="576">
        <f t="shared" si="38"/>
        <v>-188</v>
      </c>
      <c r="AD261" s="413">
        <f>E261-AB261</f>
        <v>-188</v>
      </c>
      <c r="AE261" s="528"/>
      <c r="AF261" s="528">
        <f t="shared" si="33"/>
        <v>0</v>
      </c>
      <c r="AG261" s="551">
        <f t="shared" si="34"/>
        <v>0</v>
      </c>
      <c r="AH261" s="575">
        <f t="shared" si="35"/>
        <v>188</v>
      </c>
      <c r="AI261" s="552"/>
      <c r="AJ261" s="553"/>
      <c r="AK261" s="553"/>
      <c r="AL261" s="553"/>
      <c r="AM261" s="553"/>
      <c r="AN261" s="553"/>
      <c r="AO261" s="553"/>
      <c r="AP261" s="553"/>
      <c r="AQ261" s="553"/>
      <c r="AR261" s="553"/>
      <c r="AS261" s="553"/>
      <c r="AT261" s="553"/>
      <c r="AU261" s="553"/>
      <c r="AV261" s="553"/>
      <c r="AW261" s="553"/>
      <c r="AX261" s="553"/>
      <c r="AY261" s="553"/>
      <c r="AZ261" s="553"/>
      <c r="BA261" s="553"/>
      <c r="BB261" s="553"/>
      <c r="BC261" s="553"/>
      <c r="BD261" s="553"/>
      <c r="BE261" s="553"/>
      <c r="BF261" s="553"/>
      <c r="BG261" s="553"/>
      <c r="BH261" s="553"/>
      <c r="BI261" s="553"/>
      <c r="BJ261" s="513"/>
    </row>
    <row r="262" spans="1:62" ht="15" hidden="1" outlineLevel="1">
      <c r="A262" s="433">
        <f t="shared" si="36"/>
        <v>253</v>
      </c>
      <c r="B262" s="584"/>
      <c r="C262" s="585"/>
      <c r="D262" s="525"/>
      <c r="E262" s="526"/>
      <c r="F262" s="416"/>
      <c r="G262" s="417"/>
      <c r="H262" s="535"/>
      <c r="I262" s="535"/>
      <c r="J262" s="535">
        <f t="shared" si="30"/>
        <v>0</v>
      </c>
      <c r="K262" s="537" t="s">
        <v>981</v>
      </c>
      <c r="L262" s="535" t="s">
        <v>294</v>
      </c>
      <c r="M262" s="535">
        <v>23</v>
      </c>
      <c r="N262" s="535"/>
      <c r="O262" s="535"/>
      <c r="P262" s="535"/>
      <c r="Q262" s="535"/>
      <c r="R262" s="535"/>
      <c r="S262" s="535"/>
      <c r="T262" s="535"/>
      <c r="U262" s="535"/>
      <c r="V262" s="535">
        <v>14</v>
      </c>
      <c r="W262" s="535"/>
      <c r="X262" s="535"/>
      <c r="Y262" s="535"/>
      <c r="Z262" s="535"/>
      <c r="AA262" s="722">
        <f t="shared" si="31"/>
        <v>0</v>
      </c>
      <c r="AB262" s="562">
        <f t="shared" si="32"/>
        <v>14</v>
      </c>
      <c r="AC262" s="576">
        <f t="shared" si="38"/>
        <v>-14</v>
      </c>
      <c r="AD262" s="413">
        <f>E262-AB262</f>
        <v>-14</v>
      </c>
      <c r="AE262" s="528"/>
      <c r="AF262" s="528">
        <f t="shared" si="33"/>
        <v>0</v>
      </c>
      <c r="AG262" s="551">
        <f t="shared" si="34"/>
        <v>0</v>
      </c>
      <c r="AH262" s="575">
        <f t="shared" si="35"/>
        <v>14</v>
      </c>
      <c r="AI262" s="552"/>
      <c r="AJ262" s="553"/>
      <c r="AK262" s="553"/>
      <c r="AL262" s="553"/>
      <c r="AM262" s="553"/>
      <c r="AN262" s="553"/>
      <c r="AO262" s="553"/>
      <c r="AP262" s="553"/>
      <c r="AQ262" s="553"/>
      <c r="AR262" s="553"/>
      <c r="AS262" s="553"/>
      <c r="AT262" s="553"/>
      <c r="AU262" s="553"/>
      <c r="AV262" s="553"/>
      <c r="AW262" s="553"/>
      <c r="AX262" s="553"/>
      <c r="AY262" s="553"/>
      <c r="AZ262" s="553"/>
      <c r="BA262" s="553"/>
      <c r="BB262" s="553"/>
      <c r="BC262" s="553"/>
      <c r="BD262" s="553"/>
      <c r="BE262" s="553"/>
      <c r="BF262" s="553"/>
      <c r="BG262" s="553"/>
      <c r="BH262" s="553"/>
      <c r="BI262" s="553"/>
      <c r="BJ262" s="513"/>
    </row>
    <row r="263" spans="1:62" ht="15" hidden="1" outlineLevel="1">
      <c r="A263" s="433">
        <f t="shared" si="36"/>
        <v>254</v>
      </c>
      <c r="B263" s="584"/>
      <c r="C263" s="585"/>
      <c r="D263" s="525"/>
      <c r="E263" s="526"/>
      <c r="F263" s="416"/>
      <c r="G263" s="417"/>
      <c r="H263" s="535"/>
      <c r="I263" s="535"/>
      <c r="J263" s="535">
        <f t="shared" si="30"/>
        <v>0</v>
      </c>
      <c r="K263" s="537" t="s">
        <v>982</v>
      </c>
      <c r="L263" s="535" t="s">
        <v>482</v>
      </c>
      <c r="M263" s="535">
        <v>9</v>
      </c>
      <c r="N263" s="535"/>
      <c r="O263" s="535"/>
      <c r="P263" s="535"/>
      <c r="Q263" s="535"/>
      <c r="R263" s="535"/>
      <c r="S263" s="535"/>
      <c r="T263" s="535"/>
      <c r="U263" s="535"/>
      <c r="V263" s="535">
        <v>9</v>
      </c>
      <c r="W263" s="535"/>
      <c r="X263" s="535"/>
      <c r="Y263" s="535"/>
      <c r="Z263" s="535"/>
      <c r="AA263" s="722">
        <f t="shared" si="31"/>
        <v>0</v>
      </c>
      <c r="AB263" s="562">
        <f t="shared" si="32"/>
        <v>9</v>
      </c>
      <c r="AC263" s="576">
        <f t="shared" si="38"/>
        <v>-9</v>
      </c>
      <c r="AD263" s="413">
        <f>E263-AB263</f>
        <v>-9</v>
      </c>
      <c r="AE263" s="528"/>
      <c r="AF263" s="528">
        <f t="shared" si="33"/>
        <v>0</v>
      </c>
      <c r="AG263" s="551">
        <f t="shared" si="34"/>
        <v>0</v>
      </c>
      <c r="AH263" s="575">
        <f t="shared" si="35"/>
        <v>9</v>
      </c>
      <c r="AI263" s="552"/>
      <c r="AJ263" s="553"/>
      <c r="AK263" s="553"/>
      <c r="AL263" s="553"/>
      <c r="AM263" s="553"/>
      <c r="AN263" s="553"/>
      <c r="AO263" s="553"/>
      <c r="AP263" s="553"/>
      <c r="AQ263" s="553"/>
      <c r="AR263" s="553"/>
      <c r="AS263" s="553"/>
      <c r="AT263" s="553"/>
      <c r="AU263" s="553"/>
      <c r="AV263" s="553"/>
      <c r="AW263" s="553"/>
      <c r="AX263" s="553"/>
      <c r="AY263" s="553"/>
      <c r="AZ263" s="553"/>
      <c r="BA263" s="553"/>
      <c r="BB263" s="553"/>
      <c r="BC263" s="553"/>
      <c r="BD263" s="553"/>
      <c r="BE263" s="553"/>
      <c r="BF263" s="553"/>
      <c r="BG263" s="553"/>
      <c r="BH263" s="553"/>
      <c r="BI263" s="553"/>
      <c r="BJ263" s="513"/>
    </row>
    <row r="264" spans="1:62" ht="15" hidden="1" outlineLevel="1">
      <c r="A264" s="433">
        <f t="shared" si="36"/>
        <v>255</v>
      </c>
      <c r="B264" s="584"/>
      <c r="C264" s="585"/>
      <c r="D264" s="525"/>
      <c r="E264" s="526"/>
      <c r="F264" s="416"/>
      <c r="G264" s="417"/>
      <c r="H264" s="535"/>
      <c r="I264" s="535"/>
      <c r="J264" s="535">
        <f t="shared" si="30"/>
        <v>0</v>
      </c>
      <c r="K264" s="537" t="s">
        <v>983</v>
      </c>
      <c r="L264" s="535" t="s">
        <v>482</v>
      </c>
      <c r="M264" s="535">
        <v>5</v>
      </c>
      <c r="N264" s="535"/>
      <c r="O264" s="535"/>
      <c r="P264" s="535"/>
      <c r="Q264" s="535"/>
      <c r="R264" s="535"/>
      <c r="S264" s="535"/>
      <c r="T264" s="535"/>
      <c r="U264" s="535"/>
      <c r="V264" s="535">
        <v>5</v>
      </c>
      <c r="W264" s="535"/>
      <c r="X264" s="535"/>
      <c r="Y264" s="535"/>
      <c r="Z264" s="535"/>
      <c r="AA264" s="722">
        <f t="shared" si="31"/>
        <v>0</v>
      </c>
      <c r="AB264" s="562">
        <f t="shared" si="32"/>
        <v>5</v>
      </c>
      <c r="AC264" s="576">
        <f t="shared" si="38"/>
        <v>-5</v>
      </c>
      <c r="AD264" s="413">
        <f>E264-AB264</f>
        <v>-5</v>
      </c>
      <c r="AE264" s="528"/>
      <c r="AF264" s="528">
        <f t="shared" si="33"/>
        <v>0</v>
      </c>
      <c r="AG264" s="539">
        <f t="shared" si="34"/>
        <v>0</v>
      </c>
      <c r="AH264" s="521">
        <f t="shared" si="35"/>
        <v>5</v>
      </c>
      <c r="AI264" s="552"/>
      <c r="AJ264" s="553"/>
      <c r="AK264" s="553"/>
      <c r="AL264" s="553"/>
      <c r="AM264" s="553"/>
      <c r="AN264" s="553"/>
      <c r="AO264" s="553"/>
      <c r="AP264" s="553"/>
      <c r="AQ264" s="553"/>
      <c r="AR264" s="553"/>
      <c r="AS264" s="553"/>
      <c r="AT264" s="553"/>
      <c r="AU264" s="553"/>
      <c r="AV264" s="553"/>
      <c r="AW264" s="553"/>
      <c r="AX264" s="553"/>
      <c r="AY264" s="553"/>
      <c r="AZ264" s="553"/>
      <c r="BA264" s="553"/>
      <c r="BB264" s="553"/>
      <c r="BC264" s="553"/>
      <c r="BD264" s="553"/>
      <c r="BE264" s="553"/>
      <c r="BF264" s="553"/>
      <c r="BG264" s="553"/>
      <c r="BH264" s="553"/>
      <c r="BI264" s="553"/>
      <c r="BJ264" s="513"/>
    </row>
    <row r="265" spans="1:62" ht="30" collapsed="1">
      <c r="A265" s="433">
        <f t="shared" si="36"/>
        <v>256</v>
      </c>
      <c r="B265" s="584"/>
      <c r="C265" s="585"/>
      <c r="D265" s="525"/>
      <c r="E265" s="526"/>
      <c r="F265" s="416" t="s">
        <v>984</v>
      </c>
      <c r="G265" s="417" t="s">
        <v>291</v>
      </c>
      <c r="H265" s="535">
        <f>M265+M266+M267+M268+M269+M270+M271+M272+M273</f>
        <v>2032</v>
      </c>
      <c r="I265" s="535">
        <v>0.13200000000000001</v>
      </c>
      <c r="J265" s="535">
        <f t="shared" si="30"/>
        <v>268.22399999999999</v>
      </c>
      <c r="K265" s="537" t="s">
        <v>985</v>
      </c>
      <c r="L265" s="535" t="s">
        <v>291</v>
      </c>
      <c r="M265" s="535">
        <v>524</v>
      </c>
      <c r="N265" s="535"/>
      <c r="O265" s="535"/>
      <c r="P265" s="535"/>
      <c r="Q265" s="535"/>
      <c r="R265" s="535"/>
      <c r="S265" s="535"/>
      <c r="T265" s="535"/>
      <c r="U265" s="535"/>
      <c r="V265" s="535"/>
      <c r="W265" s="535"/>
      <c r="X265" s="535"/>
      <c r="Y265" s="535"/>
      <c r="Z265" s="535"/>
      <c r="AA265" s="722">
        <f t="shared" si="31"/>
        <v>0</v>
      </c>
      <c r="AB265" s="562">
        <f t="shared" si="32"/>
        <v>0</v>
      </c>
      <c r="AC265" s="576">
        <f t="shared" si="38"/>
        <v>2032</v>
      </c>
      <c r="AD265" s="413">
        <f>E265-AB265</f>
        <v>0</v>
      </c>
      <c r="AE265" s="528"/>
      <c r="AF265" s="528">
        <f t="shared" si="33"/>
        <v>0</v>
      </c>
      <c r="AG265" s="551">
        <f t="shared" si="34"/>
        <v>0</v>
      </c>
      <c r="AH265" s="575">
        <f t="shared" si="35"/>
        <v>0</v>
      </c>
      <c r="AI265" s="522"/>
      <c r="AJ265" s="523"/>
      <c r="AK265" s="523"/>
      <c r="AL265" s="523"/>
      <c r="AM265" s="523"/>
      <c r="AN265" s="523"/>
      <c r="AO265" s="523"/>
      <c r="AP265" s="523"/>
      <c r="AQ265" s="523"/>
      <c r="AR265" s="523"/>
      <c r="AS265" s="523"/>
      <c r="AT265" s="523"/>
      <c r="AU265" s="523"/>
      <c r="AV265" s="523"/>
      <c r="AW265" s="523"/>
      <c r="AX265" s="523"/>
      <c r="AY265" s="523"/>
      <c r="AZ265" s="523"/>
      <c r="BA265" s="523"/>
      <c r="BB265" s="523"/>
      <c r="BC265" s="523"/>
      <c r="BD265" s="523"/>
      <c r="BE265" s="523"/>
      <c r="BF265" s="523"/>
      <c r="BG265" s="523"/>
      <c r="BH265" s="523"/>
      <c r="BI265" s="523"/>
      <c r="BJ265" s="513"/>
    </row>
    <row r="266" spans="1:62" ht="30" hidden="1" outlineLevel="1">
      <c r="A266" s="433">
        <f t="shared" si="36"/>
        <v>257</v>
      </c>
      <c r="B266" s="584"/>
      <c r="C266" s="585"/>
      <c r="D266" s="525"/>
      <c r="E266" s="526"/>
      <c r="F266" s="416"/>
      <c r="G266" s="417"/>
      <c r="H266" s="535"/>
      <c r="I266" s="535"/>
      <c r="J266" s="535">
        <f t="shared" si="30"/>
        <v>0</v>
      </c>
      <c r="K266" s="537" t="s">
        <v>986</v>
      </c>
      <c r="L266" s="535" t="s">
        <v>291</v>
      </c>
      <c r="M266" s="535">
        <v>334</v>
      </c>
      <c r="N266" s="535"/>
      <c r="O266" s="535"/>
      <c r="P266" s="535"/>
      <c r="Q266" s="535"/>
      <c r="R266" s="535"/>
      <c r="S266" s="535"/>
      <c r="T266" s="535"/>
      <c r="U266" s="535"/>
      <c r="V266" s="535"/>
      <c r="W266" s="535"/>
      <c r="X266" s="535"/>
      <c r="Y266" s="535"/>
      <c r="Z266" s="535"/>
      <c r="AA266" s="722">
        <f t="shared" si="31"/>
        <v>0</v>
      </c>
      <c r="AB266" s="562">
        <f t="shared" si="32"/>
        <v>0</v>
      </c>
      <c r="AC266" s="576">
        <f t="shared" si="38"/>
        <v>0</v>
      </c>
      <c r="AD266" s="413">
        <f>E266-AB266</f>
        <v>0</v>
      </c>
      <c r="AE266" s="528"/>
      <c r="AF266" s="528">
        <f t="shared" si="33"/>
        <v>0</v>
      </c>
      <c r="AG266" s="551">
        <f t="shared" si="34"/>
        <v>0</v>
      </c>
      <c r="AH266" s="575">
        <f t="shared" si="35"/>
        <v>0</v>
      </c>
      <c r="AI266" s="552"/>
      <c r="AJ266" s="553"/>
      <c r="AK266" s="553"/>
      <c r="AL266" s="553"/>
      <c r="AM266" s="553"/>
      <c r="AN266" s="553"/>
      <c r="AO266" s="553"/>
      <c r="AP266" s="553"/>
      <c r="AQ266" s="553"/>
      <c r="AR266" s="553"/>
      <c r="AS266" s="553"/>
      <c r="AT266" s="553"/>
      <c r="AU266" s="553"/>
      <c r="AV266" s="553"/>
      <c r="AW266" s="553"/>
      <c r="AX266" s="553"/>
      <c r="AY266" s="553"/>
      <c r="AZ266" s="553"/>
      <c r="BA266" s="553"/>
      <c r="BB266" s="553"/>
      <c r="BC266" s="553"/>
      <c r="BD266" s="553"/>
      <c r="BE266" s="553"/>
      <c r="BF266" s="553"/>
      <c r="BG266" s="553"/>
      <c r="BH266" s="553"/>
      <c r="BI266" s="553"/>
      <c r="BJ266" s="513"/>
    </row>
    <row r="267" spans="1:62" ht="30" hidden="1" outlineLevel="1">
      <c r="A267" s="433">
        <f t="shared" si="36"/>
        <v>258</v>
      </c>
      <c r="B267" s="584"/>
      <c r="C267" s="585"/>
      <c r="D267" s="525"/>
      <c r="E267" s="526"/>
      <c r="F267" s="416"/>
      <c r="G267" s="417"/>
      <c r="H267" s="535"/>
      <c r="I267" s="535"/>
      <c r="J267" s="535">
        <f t="shared" ref="J267:J303" si="39">I267*H267</f>
        <v>0</v>
      </c>
      <c r="K267" s="537" t="s">
        <v>987</v>
      </c>
      <c r="L267" s="535" t="s">
        <v>291</v>
      </c>
      <c r="M267" s="535">
        <v>117</v>
      </c>
      <c r="N267" s="535"/>
      <c r="O267" s="535"/>
      <c r="P267" s="535"/>
      <c r="Q267" s="535"/>
      <c r="R267" s="535"/>
      <c r="S267" s="535"/>
      <c r="T267" s="535"/>
      <c r="U267" s="535"/>
      <c r="V267" s="535"/>
      <c r="W267" s="535"/>
      <c r="X267" s="535"/>
      <c r="Y267" s="535"/>
      <c r="Z267" s="535"/>
      <c r="AA267" s="722">
        <f t="shared" ref="AA267:AA303" si="40">AB267*I267</f>
        <v>0</v>
      </c>
      <c r="AB267" s="562">
        <f t="shared" ref="AB267:AB303" si="41">SUM(N267:Z267)</f>
        <v>0</v>
      </c>
      <c r="AC267" s="576">
        <f t="shared" si="38"/>
        <v>0</v>
      </c>
      <c r="AD267" s="413">
        <f>E267-AB267</f>
        <v>0</v>
      </c>
      <c r="AE267" s="528"/>
      <c r="AF267" s="528">
        <f t="shared" ref="AF267:AF303" si="42">AG267*I267</f>
        <v>0</v>
      </c>
      <c r="AG267" s="551">
        <f t="shared" ref="AG267:AG303" si="43">SUM(AI267:BI267)</f>
        <v>0</v>
      </c>
      <c r="AH267" s="575">
        <f t="shared" ref="AH267:AH303" si="44">AB267-AG267</f>
        <v>0</v>
      </c>
      <c r="AI267" s="552"/>
      <c r="AJ267" s="553"/>
      <c r="AK267" s="553"/>
      <c r="AL267" s="553"/>
      <c r="AM267" s="553"/>
      <c r="AN267" s="553"/>
      <c r="AO267" s="553"/>
      <c r="AP267" s="553"/>
      <c r="AQ267" s="553"/>
      <c r="AR267" s="553"/>
      <c r="AS267" s="553"/>
      <c r="AT267" s="553"/>
      <c r="AU267" s="553"/>
      <c r="AV267" s="553"/>
      <c r="AW267" s="553"/>
      <c r="AX267" s="553"/>
      <c r="AY267" s="553"/>
      <c r="AZ267" s="553"/>
      <c r="BA267" s="553"/>
      <c r="BB267" s="553"/>
      <c r="BC267" s="553"/>
      <c r="BD267" s="553"/>
      <c r="BE267" s="553"/>
      <c r="BF267" s="553"/>
      <c r="BG267" s="553"/>
      <c r="BH267" s="553"/>
      <c r="BI267" s="553"/>
      <c r="BJ267" s="513"/>
    </row>
    <row r="268" spans="1:62" ht="75" hidden="1" outlineLevel="1">
      <c r="A268" s="433">
        <f t="shared" ref="A268:A303" si="45">A267+1</f>
        <v>259</v>
      </c>
      <c r="B268" s="584"/>
      <c r="C268" s="585"/>
      <c r="D268" s="525"/>
      <c r="E268" s="526"/>
      <c r="F268" s="416"/>
      <c r="G268" s="417"/>
      <c r="H268" s="535"/>
      <c r="I268" s="535"/>
      <c r="J268" s="535">
        <f t="shared" si="39"/>
        <v>0</v>
      </c>
      <c r="K268" s="537" t="s">
        <v>988</v>
      </c>
      <c r="L268" s="535" t="s">
        <v>291</v>
      </c>
      <c r="M268" s="535">
        <v>128</v>
      </c>
      <c r="N268" s="535"/>
      <c r="O268" s="535"/>
      <c r="P268" s="535"/>
      <c r="Q268" s="535"/>
      <c r="R268" s="535"/>
      <c r="S268" s="535"/>
      <c r="T268" s="535"/>
      <c r="U268" s="535"/>
      <c r="V268" s="535"/>
      <c r="W268" s="535"/>
      <c r="X268" s="535"/>
      <c r="Y268" s="535"/>
      <c r="Z268" s="535"/>
      <c r="AA268" s="722">
        <f t="shared" si="40"/>
        <v>0</v>
      </c>
      <c r="AB268" s="562">
        <f t="shared" si="41"/>
        <v>0</v>
      </c>
      <c r="AC268" s="576">
        <f t="shared" si="38"/>
        <v>0</v>
      </c>
      <c r="AD268" s="413">
        <f>E268-AB268</f>
        <v>0</v>
      </c>
      <c r="AE268" s="528"/>
      <c r="AF268" s="528">
        <f t="shared" si="42"/>
        <v>0</v>
      </c>
      <c r="AG268" s="551">
        <f t="shared" si="43"/>
        <v>0</v>
      </c>
      <c r="AH268" s="575">
        <f t="shared" si="44"/>
        <v>0</v>
      </c>
      <c r="AI268" s="552"/>
      <c r="AJ268" s="553"/>
      <c r="AK268" s="553"/>
      <c r="AL268" s="553"/>
      <c r="AM268" s="553"/>
      <c r="AN268" s="553"/>
      <c r="AO268" s="553"/>
      <c r="AP268" s="553"/>
      <c r="AQ268" s="553"/>
      <c r="AR268" s="553"/>
      <c r="AS268" s="553"/>
      <c r="AT268" s="553"/>
      <c r="AU268" s="553"/>
      <c r="AV268" s="553"/>
      <c r="AW268" s="553"/>
      <c r="AX268" s="553"/>
      <c r="AY268" s="553"/>
      <c r="AZ268" s="553"/>
      <c r="BA268" s="553"/>
      <c r="BB268" s="553"/>
      <c r="BC268" s="553"/>
      <c r="BD268" s="553"/>
      <c r="BE268" s="553"/>
      <c r="BF268" s="553"/>
      <c r="BG268" s="553"/>
      <c r="BH268" s="553"/>
      <c r="BI268" s="553"/>
      <c r="BJ268" s="513"/>
    </row>
    <row r="269" spans="1:62" ht="30" hidden="1" outlineLevel="1">
      <c r="A269" s="433">
        <f t="shared" si="45"/>
        <v>260</v>
      </c>
      <c r="B269" s="584"/>
      <c r="C269" s="585"/>
      <c r="D269" s="525"/>
      <c r="E269" s="526"/>
      <c r="F269" s="416"/>
      <c r="G269" s="417"/>
      <c r="H269" s="535"/>
      <c r="I269" s="535"/>
      <c r="J269" s="535">
        <f t="shared" si="39"/>
        <v>0</v>
      </c>
      <c r="K269" s="537" t="s">
        <v>989</v>
      </c>
      <c r="L269" s="535" t="s">
        <v>291</v>
      </c>
      <c r="M269" s="535">
        <v>378</v>
      </c>
      <c r="N269" s="535"/>
      <c r="O269" s="535"/>
      <c r="P269" s="535"/>
      <c r="Q269" s="535"/>
      <c r="R269" s="535"/>
      <c r="S269" s="535"/>
      <c r="T269" s="535"/>
      <c r="U269" s="535"/>
      <c r="V269" s="535"/>
      <c r="W269" s="535"/>
      <c r="X269" s="535"/>
      <c r="Y269" s="535"/>
      <c r="Z269" s="535"/>
      <c r="AA269" s="722">
        <f t="shared" si="40"/>
        <v>0</v>
      </c>
      <c r="AB269" s="562">
        <f t="shared" si="41"/>
        <v>0</v>
      </c>
      <c r="AC269" s="576">
        <f t="shared" si="38"/>
        <v>0</v>
      </c>
      <c r="AD269" s="413">
        <f>E269-AB269</f>
        <v>0</v>
      </c>
      <c r="AE269" s="528"/>
      <c r="AF269" s="528">
        <f t="shared" si="42"/>
        <v>0</v>
      </c>
      <c r="AG269" s="551">
        <f t="shared" si="43"/>
        <v>0</v>
      </c>
      <c r="AH269" s="575">
        <f t="shared" si="44"/>
        <v>0</v>
      </c>
      <c r="AI269" s="552"/>
      <c r="AJ269" s="553"/>
      <c r="AK269" s="553"/>
      <c r="AL269" s="553"/>
      <c r="AM269" s="553"/>
      <c r="AN269" s="553"/>
      <c r="AO269" s="553"/>
      <c r="AP269" s="553"/>
      <c r="AQ269" s="553"/>
      <c r="AR269" s="553"/>
      <c r="AS269" s="553"/>
      <c r="AT269" s="553"/>
      <c r="AU269" s="553"/>
      <c r="AV269" s="553"/>
      <c r="AW269" s="553"/>
      <c r="AX269" s="553"/>
      <c r="AY269" s="553"/>
      <c r="AZ269" s="553"/>
      <c r="BA269" s="553"/>
      <c r="BB269" s="553"/>
      <c r="BC269" s="553"/>
      <c r="BD269" s="553"/>
      <c r="BE269" s="553"/>
      <c r="BF269" s="553"/>
      <c r="BG269" s="553"/>
      <c r="BH269" s="553"/>
      <c r="BI269" s="553"/>
      <c r="BJ269" s="513"/>
    </row>
    <row r="270" spans="1:62" ht="75" hidden="1" outlineLevel="1">
      <c r="A270" s="433">
        <f t="shared" si="45"/>
        <v>261</v>
      </c>
      <c r="B270" s="584"/>
      <c r="C270" s="585"/>
      <c r="D270" s="525"/>
      <c r="E270" s="526"/>
      <c r="F270" s="416"/>
      <c r="G270" s="417"/>
      <c r="H270" s="535"/>
      <c r="I270" s="535"/>
      <c r="J270" s="535">
        <f t="shared" si="39"/>
        <v>0</v>
      </c>
      <c r="K270" s="537" t="s">
        <v>910</v>
      </c>
      <c r="L270" s="535" t="s">
        <v>291</v>
      </c>
      <c r="M270" s="535">
        <v>149</v>
      </c>
      <c r="N270" s="535"/>
      <c r="O270" s="535"/>
      <c r="P270" s="535"/>
      <c r="Q270" s="535"/>
      <c r="R270" s="535"/>
      <c r="S270" s="535"/>
      <c r="T270" s="535"/>
      <c r="U270" s="535"/>
      <c r="V270" s="535"/>
      <c r="W270" s="535"/>
      <c r="X270" s="535"/>
      <c r="Y270" s="535"/>
      <c r="Z270" s="535"/>
      <c r="AA270" s="722">
        <f t="shared" si="40"/>
        <v>0</v>
      </c>
      <c r="AB270" s="562">
        <f t="shared" si="41"/>
        <v>0</v>
      </c>
      <c r="AC270" s="576">
        <f t="shared" si="38"/>
        <v>0</v>
      </c>
      <c r="AD270" s="413">
        <f>E270-AB270</f>
        <v>0</v>
      </c>
      <c r="AE270" s="528"/>
      <c r="AF270" s="528">
        <f t="shared" si="42"/>
        <v>0</v>
      </c>
      <c r="AG270" s="551">
        <f t="shared" si="43"/>
        <v>0</v>
      </c>
      <c r="AH270" s="575">
        <f t="shared" si="44"/>
        <v>0</v>
      </c>
      <c r="AI270" s="552"/>
      <c r="AJ270" s="553"/>
      <c r="AK270" s="553"/>
      <c r="AL270" s="553"/>
      <c r="AM270" s="553"/>
      <c r="AN270" s="553"/>
      <c r="AO270" s="553"/>
      <c r="AP270" s="553"/>
      <c r="AQ270" s="553"/>
      <c r="AR270" s="553"/>
      <c r="AS270" s="553"/>
      <c r="AT270" s="553"/>
      <c r="AU270" s="553"/>
      <c r="AV270" s="553"/>
      <c r="AW270" s="553"/>
      <c r="AX270" s="553"/>
      <c r="AY270" s="553"/>
      <c r="AZ270" s="553"/>
      <c r="BA270" s="553"/>
      <c r="BB270" s="553"/>
      <c r="BC270" s="553"/>
      <c r="BD270" s="553"/>
      <c r="BE270" s="553"/>
      <c r="BF270" s="553"/>
      <c r="BG270" s="553"/>
      <c r="BH270" s="553"/>
      <c r="BI270" s="553"/>
      <c r="BJ270" s="513"/>
    </row>
    <row r="271" spans="1:62" ht="75" hidden="1" outlineLevel="1">
      <c r="A271" s="433">
        <f t="shared" si="45"/>
        <v>262</v>
      </c>
      <c r="B271" s="584"/>
      <c r="C271" s="585"/>
      <c r="D271" s="525"/>
      <c r="E271" s="526"/>
      <c r="F271" s="416"/>
      <c r="G271" s="417"/>
      <c r="H271" s="535"/>
      <c r="I271" s="535"/>
      <c r="J271" s="535">
        <f t="shared" si="39"/>
        <v>0</v>
      </c>
      <c r="K271" s="537" t="s">
        <v>990</v>
      </c>
      <c r="L271" s="535" t="s">
        <v>291</v>
      </c>
      <c r="M271" s="535">
        <v>281</v>
      </c>
      <c r="N271" s="535"/>
      <c r="O271" s="535"/>
      <c r="P271" s="535"/>
      <c r="Q271" s="535"/>
      <c r="R271" s="535"/>
      <c r="S271" s="535"/>
      <c r="T271" s="535"/>
      <c r="U271" s="535"/>
      <c r="V271" s="535"/>
      <c r="W271" s="535"/>
      <c r="X271" s="535"/>
      <c r="Y271" s="535"/>
      <c r="Z271" s="535"/>
      <c r="AA271" s="722">
        <f t="shared" si="40"/>
        <v>0</v>
      </c>
      <c r="AB271" s="562">
        <f t="shared" si="41"/>
        <v>0</v>
      </c>
      <c r="AC271" s="576">
        <f t="shared" si="38"/>
        <v>0</v>
      </c>
      <c r="AD271" s="413">
        <f>E271-AB271</f>
        <v>0</v>
      </c>
      <c r="AE271" s="528"/>
      <c r="AF271" s="528">
        <f t="shared" si="42"/>
        <v>0</v>
      </c>
      <c r="AG271" s="551">
        <f t="shared" si="43"/>
        <v>0</v>
      </c>
      <c r="AH271" s="575">
        <f t="shared" si="44"/>
        <v>0</v>
      </c>
      <c r="AI271" s="552"/>
      <c r="AJ271" s="553"/>
      <c r="AK271" s="553"/>
      <c r="AL271" s="553"/>
      <c r="AM271" s="553"/>
      <c r="AN271" s="553"/>
      <c r="AO271" s="553"/>
      <c r="AP271" s="553"/>
      <c r="AQ271" s="553"/>
      <c r="AR271" s="553"/>
      <c r="AS271" s="553"/>
      <c r="AT271" s="553"/>
      <c r="AU271" s="553"/>
      <c r="AV271" s="553"/>
      <c r="AW271" s="553"/>
      <c r="AX271" s="553"/>
      <c r="AY271" s="553"/>
      <c r="AZ271" s="553"/>
      <c r="BA271" s="553"/>
      <c r="BB271" s="553"/>
      <c r="BC271" s="553"/>
      <c r="BD271" s="553"/>
      <c r="BE271" s="553"/>
      <c r="BF271" s="553"/>
      <c r="BG271" s="553"/>
      <c r="BH271" s="553"/>
      <c r="BI271" s="553"/>
      <c r="BJ271" s="513"/>
    </row>
    <row r="272" spans="1:62" ht="75" hidden="1" outlineLevel="1">
      <c r="A272" s="433">
        <f t="shared" si="45"/>
        <v>263</v>
      </c>
      <c r="B272" s="584"/>
      <c r="C272" s="585"/>
      <c r="D272" s="525"/>
      <c r="E272" s="526"/>
      <c r="F272" s="416"/>
      <c r="G272" s="417"/>
      <c r="H272" s="535"/>
      <c r="I272" s="535"/>
      <c r="J272" s="535">
        <f t="shared" si="39"/>
        <v>0</v>
      </c>
      <c r="K272" s="537" t="s">
        <v>991</v>
      </c>
      <c r="L272" s="535" t="s">
        <v>291</v>
      </c>
      <c r="M272" s="535">
        <v>71</v>
      </c>
      <c r="N272" s="535"/>
      <c r="O272" s="535"/>
      <c r="P272" s="535"/>
      <c r="Q272" s="535"/>
      <c r="R272" s="535"/>
      <c r="S272" s="535"/>
      <c r="T272" s="535"/>
      <c r="U272" s="535"/>
      <c r="V272" s="535"/>
      <c r="W272" s="535"/>
      <c r="X272" s="535"/>
      <c r="Y272" s="535"/>
      <c r="Z272" s="535"/>
      <c r="AA272" s="722">
        <f t="shared" si="40"/>
        <v>0</v>
      </c>
      <c r="AB272" s="562">
        <f t="shared" si="41"/>
        <v>0</v>
      </c>
      <c r="AC272" s="576">
        <f t="shared" si="38"/>
        <v>0</v>
      </c>
      <c r="AD272" s="413">
        <f>E272-AB272</f>
        <v>0</v>
      </c>
      <c r="AE272" s="528"/>
      <c r="AF272" s="528">
        <f t="shared" si="42"/>
        <v>0</v>
      </c>
      <c r="AG272" s="551">
        <f t="shared" si="43"/>
        <v>0</v>
      </c>
      <c r="AH272" s="575">
        <f t="shared" si="44"/>
        <v>0</v>
      </c>
      <c r="AI272" s="552"/>
      <c r="AJ272" s="553"/>
      <c r="AK272" s="553"/>
      <c r="AL272" s="553"/>
      <c r="AM272" s="553"/>
      <c r="AN272" s="553"/>
      <c r="AO272" s="553"/>
      <c r="AP272" s="553"/>
      <c r="AQ272" s="553"/>
      <c r="AR272" s="553"/>
      <c r="AS272" s="553"/>
      <c r="AT272" s="553"/>
      <c r="AU272" s="553"/>
      <c r="AV272" s="553"/>
      <c r="AW272" s="553"/>
      <c r="AX272" s="553"/>
      <c r="AY272" s="553"/>
      <c r="AZ272" s="553"/>
      <c r="BA272" s="553"/>
      <c r="BB272" s="553"/>
      <c r="BC272" s="553"/>
      <c r="BD272" s="553"/>
      <c r="BE272" s="553"/>
      <c r="BF272" s="553"/>
      <c r="BG272" s="553"/>
      <c r="BH272" s="553"/>
      <c r="BI272" s="553"/>
      <c r="BJ272" s="513"/>
    </row>
    <row r="273" spans="1:62" ht="75" hidden="1" outlineLevel="1">
      <c r="A273" s="433">
        <f t="shared" si="45"/>
        <v>264</v>
      </c>
      <c r="B273" s="584"/>
      <c r="C273" s="585"/>
      <c r="D273" s="525"/>
      <c r="E273" s="526"/>
      <c r="F273" s="416"/>
      <c r="G273" s="417"/>
      <c r="H273" s="535"/>
      <c r="I273" s="535"/>
      <c r="J273" s="535">
        <f t="shared" si="39"/>
        <v>0</v>
      </c>
      <c r="K273" s="537" t="s">
        <v>992</v>
      </c>
      <c r="L273" s="535" t="s">
        <v>291</v>
      </c>
      <c r="M273" s="535">
        <v>50</v>
      </c>
      <c r="N273" s="535"/>
      <c r="O273" s="535"/>
      <c r="P273" s="535"/>
      <c r="Q273" s="535"/>
      <c r="R273" s="535"/>
      <c r="S273" s="535"/>
      <c r="T273" s="535"/>
      <c r="U273" s="535"/>
      <c r="V273" s="535"/>
      <c r="W273" s="535"/>
      <c r="X273" s="535"/>
      <c r="Y273" s="535"/>
      <c r="Z273" s="535"/>
      <c r="AA273" s="722">
        <f t="shared" si="40"/>
        <v>0</v>
      </c>
      <c r="AB273" s="562">
        <f t="shared" si="41"/>
        <v>0</v>
      </c>
      <c r="AC273" s="576">
        <f t="shared" ref="AC273:AC274" si="46">H273-AB273</f>
        <v>0</v>
      </c>
      <c r="AD273" s="413">
        <f>E273-AB273</f>
        <v>0</v>
      </c>
      <c r="AE273" s="528"/>
      <c r="AF273" s="528">
        <f t="shared" si="42"/>
        <v>0</v>
      </c>
      <c r="AG273" s="551">
        <f t="shared" si="43"/>
        <v>0</v>
      </c>
      <c r="AH273" s="575">
        <f t="shared" si="44"/>
        <v>0</v>
      </c>
      <c r="AI273" s="552"/>
      <c r="AJ273" s="553"/>
      <c r="AK273" s="553"/>
      <c r="AL273" s="553"/>
      <c r="AM273" s="553"/>
      <c r="AN273" s="553"/>
      <c r="AO273" s="553"/>
      <c r="AP273" s="553"/>
      <c r="AQ273" s="553"/>
      <c r="AR273" s="553"/>
      <c r="AS273" s="553"/>
      <c r="AT273" s="553"/>
      <c r="AU273" s="553"/>
      <c r="AV273" s="553"/>
      <c r="AW273" s="553"/>
      <c r="AX273" s="553"/>
      <c r="AY273" s="553"/>
      <c r="AZ273" s="553"/>
      <c r="BA273" s="553"/>
      <c r="BB273" s="553"/>
      <c r="BC273" s="553"/>
      <c r="BD273" s="553"/>
      <c r="BE273" s="553"/>
      <c r="BF273" s="553"/>
      <c r="BG273" s="553"/>
      <c r="BH273" s="553"/>
      <c r="BI273" s="553"/>
      <c r="BJ273" s="513"/>
    </row>
    <row r="274" spans="1:62" ht="30" hidden="1" outlineLevel="1">
      <c r="A274" s="433">
        <f t="shared" si="45"/>
        <v>265</v>
      </c>
      <c r="B274" s="584"/>
      <c r="C274" s="585"/>
      <c r="D274" s="525"/>
      <c r="E274" s="526"/>
      <c r="F274" s="416"/>
      <c r="G274" s="417"/>
      <c r="H274" s="535"/>
      <c r="I274" s="535"/>
      <c r="J274" s="535">
        <f t="shared" si="39"/>
        <v>0</v>
      </c>
      <c r="K274" s="537" t="s">
        <v>993</v>
      </c>
      <c r="L274" s="535" t="s">
        <v>291</v>
      </c>
      <c r="M274" s="535"/>
      <c r="N274" s="535"/>
      <c r="O274" s="535"/>
      <c r="P274" s="535"/>
      <c r="Q274" s="535"/>
      <c r="R274" s="535"/>
      <c r="S274" s="535"/>
      <c r="T274" s="535"/>
      <c r="U274" s="535"/>
      <c r="V274" s="535"/>
      <c r="W274" s="535"/>
      <c r="X274" s="535"/>
      <c r="Y274" s="535"/>
      <c r="Z274" s="535"/>
      <c r="AA274" s="722">
        <f t="shared" si="40"/>
        <v>0</v>
      </c>
      <c r="AB274" s="562">
        <f t="shared" si="41"/>
        <v>0</v>
      </c>
      <c r="AC274" s="576">
        <f t="shared" si="46"/>
        <v>0</v>
      </c>
      <c r="AD274" s="413">
        <f>E274-AB274</f>
        <v>0</v>
      </c>
      <c r="AE274" s="528"/>
      <c r="AF274" s="528">
        <f t="shared" si="42"/>
        <v>0</v>
      </c>
      <c r="AG274" s="551">
        <f t="shared" si="43"/>
        <v>0</v>
      </c>
      <c r="AH274" s="575">
        <f t="shared" si="44"/>
        <v>0</v>
      </c>
      <c r="AI274" s="552"/>
      <c r="AJ274" s="553"/>
      <c r="AK274" s="553"/>
      <c r="AL274" s="553"/>
      <c r="AM274" s="553"/>
      <c r="AN274" s="553"/>
      <c r="AO274" s="553"/>
      <c r="AP274" s="553"/>
      <c r="AQ274" s="553"/>
      <c r="AR274" s="553"/>
      <c r="AS274" s="553"/>
      <c r="AT274" s="553"/>
      <c r="AU274" s="553"/>
      <c r="AV274" s="553"/>
      <c r="AW274" s="553"/>
      <c r="AX274" s="553"/>
      <c r="AY274" s="553"/>
      <c r="AZ274" s="553"/>
      <c r="BA274" s="553"/>
      <c r="BB274" s="553"/>
      <c r="BC274" s="553"/>
      <c r="BD274" s="553"/>
      <c r="BE274" s="553"/>
      <c r="BF274" s="553"/>
      <c r="BG274" s="553"/>
      <c r="BH274" s="553"/>
      <c r="BI274" s="553"/>
      <c r="BJ274" s="513"/>
    </row>
    <row r="275" spans="1:62" s="761" customFormat="1">
      <c r="A275" s="595">
        <f>A265+1</f>
        <v>257</v>
      </c>
      <c r="B275" s="596"/>
      <c r="C275" s="544" t="s">
        <v>1198</v>
      </c>
      <c r="D275" s="545"/>
      <c r="E275" s="545"/>
      <c r="F275" s="546" t="s">
        <v>1198</v>
      </c>
      <c r="G275" s="543"/>
      <c r="H275" s="547"/>
      <c r="I275" s="547"/>
      <c r="J275" s="547"/>
      <c r="K275" s="549"/>
      <c r="L275" s="549"/>
      <c r="M275" s="549"/>
      <c r="N275" s="547"/>
      <c r="O275" s="547"/>
      <c r="P275" s="547"/>
      <c r="Q275" s="547"/>
      <c r="R275" s="547"/>
      <c r="S275" s="547"/>
      <c r="T275" s="547"/>
      <c r="U275" s="547"/>
      <c r="V275" s="547"/>
      <c r="W275" s="547"/>
      <c r="X275" s="547"/>
      <c r="Y275" s="547"/>
      <c r="Z275" s="547"/>
      <c r="AA275" s="724"/>
      <c r="AB275" s="589"/>
      <c r="AC275" s="597"/>
      <c r="AD275" s="547"/>
      <c r="AE275" s="547"/>
      <c r="AF275" s="547"/>
      <c r="AG275" s="591"/>
      <c r="AH275" s="592"/>
      <c r="AI275" s="593"/>
      <c r="AJ275" s="594"/>
      <c r="AK275" s="594"/>
      <c r="AL275" s="594"/>
      <c r="AM275" s="594"/>
      <c r="AN275" s="594"/>
      <c r="AO275" s="594"/>
      <c r="AP275" s="594"/>
      <c r="AQ275" s="594"/>
      <c r="AR275" s="594"/>
      <c r="AS275" s="594"/>
      <c r="AT275" s="594"/>
      <c r="AU275" s="594"/>
      <c r="AV275" s="594"/>
      <c r="AW275" s="594"/>
      <c r="AX275" s="594"/>
      <c r="AY275" s="594"/>
      <c r="AZ275" s="594"/>
      <c r="BA275" s="594"/>
      <c r="BB275" s="594"/>
      <c r="BC275" s="594"/>
      <c r="BD275" s="594"/>
      <c r="BE275" s="594"/>
      <c r="BF275" s="594"/>
      <c r="BG275" s="594"/>
      <c r="BH275" s="594"/>
      <c r="BI275" s="594"/>
    </row>
    <row r="276" spans="1:62" s="760" customFormat="1" ht="60">
      <c r="A276" s="433"/>
      <c r="B276" s="584"/>
      <c r="C276" s="585"/>
      <c r="D276" s="525"/>
      <c r="E276" s="526"/>
      <c r="F276" s="753" t="s">
        <v>15</v>
      </c>
      <c r="G276" s="741" t="s">
        <v>289</v>
      </c>
      <c r="H276" s="755">
        <v>0</v>
      </c>
      <c r="I276" s="754"/>
      <c r="J276" s="754"/>
      <c r="K276" s="537"/>
      <c r="L276" s="535"/>
      <c r="M276" s="535"/>
      <c r="N276" s="535"/>
      <c r="O276" s="535"/>
      <c r="P276" s="535"/>
      <c r="Q276" s="535"/>
      <c r="R276" s="535"/>
      <c r="S276" s="535"/>
      <c r="T276" s="535"/>
      <c r="U276" s="535"/>
      <c r="V276" s="535">
        <v>11.11</v>
      </c>
      <c r="W276" s="535"/>
      <c r="X276" s="535"/>
      <c r="Y276" s="535"/>
      <c r="Z276" s="535"/>
      <c r="AA276" s="722"/>
      <c r="AB276" s="562"/>
      <c r="AC276" s="576"/>
      <c r="AD276" s="413"/>
      <c r="AE276" s="528"/>
      <c r="AF276" s="528"/>
      <c r="AG276" s="551"/>
      <c r="AH276" s="575"/>
      <c r="AI276" s="552"/>
      <c r="AJ276" s="553"/>
      <c r="AK276" s="553"/>
      <c r="AL276" s="553"/>
      <c r="AM276" s="553"/>
      <c r="AN276" s="553"/>
      <c r="AO276" s="553"/>
      <c r="AP276" s="553"/>
      <c r="AQ276" s="553"/>
      <c r="AR276" s="553"/>
      <c r="AS276" s="553"/>
      <c r="AT276" s="553"/>
      <c r="AU276" s="553"/>
      <c r="AV276" s="553"/>
      <c r="AW276" s="553"/>
      <c r="AX276" s="553"/>
      <c r="AY276" s="553"/>
      <c r="AZ276" s="553"/>
      <c r="BA276" s="553"/>
      <c r="BB276" s="553"/>
      <c r="BC276" s="553"/>
      <c r="BD276" s="553"/>
      <c r="BE276" s="553"/>
      <c r="BF276" s="553"/>
      <c r="BG276" s="553"/>
      <c r="BH276" s="553"/>
      <c r="BI276" s="553"/>
      <c r="BJ276" s="513"/>
    </row>
    <row r="277" spans="1:62" s="760" customFormat="1" ht="30">
      <c r="A277" s="433"/>
      <c r="B277" s="584"/>
      <c r="C277" s="585"/>
      <c r="D277" s="525"/>
      <c r="E277" s="526"/>
      <c r="F277" s="753" t="s">
        <v>19</v>
      </c>
      <c r="G277" s="741" t="s">
        <v>289</v>
      </c>
      <c r="H277" s="755">
        <v>0</v>
      </c>
      <c r="I277" s="754"/>
      <c r="J277" s="754"/>
      <c r="K277" s="537"/>
      <c r="L277" s="535"/>
      <c r="M277" s="535"/>
      <c r="N277" s="535"/>
      <c r="O277" s="535"/>
      <c r="P277" s="535"/>
      <c r="Q277" s="535"/>
      <c r="R277" s="535"/>
      <c r="S277" s="535"/>
      <c r="T277" s="535"/>
      <c r="U277" s="535"/>
      <c r="V277" s="535">
        <v>1.1200000000000001</v>
      </c>
      <c r="W277" s="535"/>
      <c r="X277" s="535"/>
      <c r="Y277" s="535"/>
      <c r="Z277" s="535"/>
      <c r="AA277" s="722"/>
      <c r="AB277" s="562"/>
      <c r="AC277" s="576"/>
      <c r="AD277" s="413"/>
      <c r="AE277" s="528"/>
      <c r="AF277" s="528"/>
      <c r="AG277" s="551"/>
      <c r="AH277" s="575"/>
      <c r="AI277" s="552"/>
      <c r="AJ277" s="553"/>
      <c r="AK277" s="553"/>
      <c r="AL277" s="553"/>
      <c r="AM277" s="553"/>
      <c r="AN277" s="553"/>
      <c r="AO277" s="553"/>
      <c r="AP277" s="553"/>
      <c r="AQ277" s="553"/>
      <c r="AR277" s="553"/>
      <c r="AS277" s="553"/>
      <c r="AT277" s="553"/>
      <c r="AU277" s="553"/>
      <c r="AV277" s="553"/>
      <c r="AW277" s="553"/>
      <c r="AX277" s="553"/>
      <c r="AY277" s="553"/>
      <c r="AZ277" s="553"/>
      <c r="BA277" s="553"/>
      <c r="BB277" s="553"/>
      <c r="BC277" s="553"/>
      <c r="BD277" s="553"/>
      <c r="BE277" s="553"/>
      <c r="BF277" s="553"/>
      <c r="BG277" s="553"/>
      <c r="BH277" s="553"/>
      <c r="BI277" s="553"/>
      <c r="BJ277" s="513"/>
    </row>
    <row r="278" spans="1:62" s="760" customFormat="1" ht="60">
      <c r="A278" s="433"/>
      <c r="B278" s="584"/>
      <c r="C278" s="585"/>
      <c r="D278" s="525"/>
      <c r="E278" s="526"/>
      <c r="F278" s="753" t="s">
        <v>59</v>
      </c>
      <c r="G278" s="741" t="s">
        <v>289</v>
      </c>
      <c r="H278" s="755">
        <v>0</v>
      </c>
      <c r="I278" s="754"/>
      <c r="J278" s="754"/>
      <c r="K278" s="537"/>
      <c r="L278" s="535"/>
      <c r="M278" s="535"/>
      <c r="N278" s="535"/>
      <c r="O278" s="535"/>
      <c r="P278" s="535"/>
      <c r="Q278" s="535"/>
      <c r="R278" s="535"/>
      <c r="S278" s="535"/>
      <c r="T278" s="535"/>
      <c r="U278" s="535"/>
      <c r="V278" s="535">
        <v>5.94</v>
      </c>
      <c r="W278" s="535"/>
      <c r="X278" s="535"/>
      <c r="Y278" s="535"/>
      <c r="Z278" s="535"/>
      <c r="AA278" s="722"/>
      <c r="AB278" s="562"/>
      <c r="AC278" s="576"/>
      <c r="AD278" s="413"/>
      <c r="AE278" s="528"/>
      <c r="AF278" s="528"/>
      <c r="AG278" s="551"/>
      <c r="AH278" s="575"/>
      <c r="AI278" s="552"/>
      <c r="AJ278" s="553"/>
      <c r="AK278" s="553"/>
      <c r="AL278" s="553"/>
      <c r="AM278" s="553"/>
      <c r="AN278" s="553"/>
      <c r="AO278" s="553"/>
      <c r="AP278" s="553"/>
      <c r="AQ278" s="553"/>
      <c r="AR278" s="553"/>
      <c r="AS278" s="553"/>
      <c r="AT278" s="553"/>
      <c r="AU278" s="553"/>
      <c r="AV278" s="553"/>
      <c r="AW278" s="553"/>
      <c r="AX278" s="553"/>
      <c r="AY278" s="553"/>
      <c r="AZ278" s="553"/>
      <c r="BA278" s="553"/>
      <c r="BB278" s="553"/>
      <c r="BC278" s="553"/>
      <c r="BD278" s="553"/>
      <c r="BE278" s="553"/>
      <c r="BF278" s="553"/>
      <c r="BG278" s="553"/>
      <c r="BH278" s="553"/>
      <c r="BI278" s="553"/>
      <c r="BJ278" s="513"/>
    </row>
    <row r="279" spans="1:62" s="760" customFormat="1" ht="30">
      <c r="A279" s="433"/>
      <c r="B279" s="584"/>
      <c r="C279" s="585"/>
      <c r="D279" s="525"/>
      <c r="E279" s="526"/>
      <c r="F279" s="753" t="s">
        <v>63</v>
      </c>
      <c r="G279" s="741" t="s">
        <v>289</v>
      </c>
      <c r="H279" s="755">
        <v>0</v>
      </c>
      <c r="I279" s="754"/>
      <c r="J279" s="754"/>
      <c r="K279" s="537"/>
      <c r="L279" s="535"/>
      <c r="M279" s="535"/>
      <c r="N279" s="535"/>
      <c r="O279" s="535"/>
      <c r="P279" s="535"/>
      <c r="Q279" s="535"/>
      <c r="R279" s="535"/>
      <c r="S279" s="535"/>
      <c r="T279" s="535"/>
      <c r="U279" s="535"/>
      <c r="V279" s="535">
        <v>2.04</v>
      </c>
      <c r="W279" s="535"/>
      <c r="X279" s="535"/>
      <c r="Y279" s="535"/>
      <c r="Z279" s="535"/>
      <c r="AA279" s="722"/>
      <c r="AB279" s="562"/>
      <c r="AC279" s="576"/>
      <c r="AD279" s="413"/>
      <c r="AE279" s="528"/>
      <c r="AF279" s="528"/>
      <c r="AG279" s="551"/>
      <c r="AH279" s="575"/>
      <c r="AI279" s="552"/>
      <c r="AJ279" s="553"/>
      <c r="AK279" s="553"/>
      <c r="AL279" s="553"/>
      <c r="AM279" s="553"/>
      <c r="AN279" s="553"/>
      <c r="AO279" s="553"/>
      <c r="AP279" s="553"/>
      <c r="AQ279" s="553"/>
      <c r="AR279" s="553"/>
      <c r="AS279" s="553"/>
      <c r="AT279" s="553"/>
      <c r="AU279" s="553"/>
      <c r="AV279" s="553"/>
      <c r="AW279" s="553"/>
      <c r="AX279" s="553"/>
      <c r="AY279" s="553"/>
      <c r="AZ279" s="553"/>
      <c r="BA279" s="553"/>
      <c r="BB279" s="553"/>
      <c r="BC279" s="553"/>
      <c r="BD279" s="553"/>
      <c r="BE279" s="553"/>
      <c r="BF279" s="553"/>
      <c r="BG279" s="553"/>
      <c r="BH279" s="553"/>
      <c r="BI279" s="553"/>
      <c r="BJ279" s="513"/>
    </row>
    <row r="280" spans="1:62" s="760" customFormat="1" ht="15">
      <c r="A280" s="433"/>
      <c r="B280" s="584"/>
      <c r="C280" s="585"/>
      <c r="D280" s="525"/>
      <c r="E280" s="526"/>
      <c r="F280" s="753" t="s">
        <v>1195</v>
      </c>
      <c r="G280" s="741" t="s">
        <v>291</v>
      </c>
      <c r="H280" s="755">
        <v>0</v>
      </c>
      <c r="I280" s="754"/>
      <c r="J280" s="754"/>
      <c r="K280" s="747" t="s">
        <v>926</v>
      </c>
      <c r="L280" s="535"/>
      <c r="M280" s="535"/>
      <c r="N280" s="535"/>
      <c r="O280" s="535"/>
      <c r="P280" s="535"/>
      <c r="Q280" s="535"/>
      <c r="R280" s="535"/>
      <c r="S280" s="535"/>
      <c r="T280" s="535"/>
      <c r="U280" s="535"/>
      <c r="V280" s="535">
        <v>30</v>
      </c>
      <c r="W280" s="535">
        <v>233</v>
      </c>
      <c r="X280" s="535"/>
      <c r="Y280" s="535"/>
      <c r="Z280" s="535"/>
      <c r="AA280" s="722"/>
      <c r="AB280" s="562"/>
      <c r="AC280" s="576"/>
      <c r="AD280" s="413"/>
      <c r="AE280" s="528"/>
      <c r="AF280" s="528"/>
      <c r="AG280" s="551"/>
      <c r="AH280" s="575"/>
      <c r="AI280" s="552"/>
      <c r="AJ280" s="553"/>
      <c r="AK280" s="553"/>
      <c r="AL280" s="553"/>
      <c r="AM280" s="553"/>
      <c r="AN280" s="553"/>
      <c r="AO280" s="553"/>
      <c r="AP280" s="553"/>
      <c r="AQ280" s="553"/>
      <c r="AR280" s="553"/>
      <c r="AS280" s="553"/>
      <c r="AT280" s="553"/>
      <c r="AU280" s="553"/>
      <c r="AV280" s="553"/>
      <c r="AW280" s="553"/>
      <c r="AX280" s="553"/>
      <c r="AY280" s="553"/>
      <c r="AZ280" s="553"/>
      <c r="BA280" s="553"/>
      <c r="BB280" s="553"/>
      <c r="BC280" s="553"/>
      <c r="BD280" s="553"/>
      <c r="BE280" s="553"/>
      <c r="BF280" s="553"/>
      <c r="BG280" s="553"/>
      <c r="BH280" s="553"/>
      <c r="BI280" s="553"/>
      <c r="BJ280" s="513"/>
    </row>
    <row r="281" spans="1:62" s="760" customFormat="1" ht="15">
      <c r="A281" s="433"/>
      <c r="B281" s="584"/>
      <c r="C281" s="585"/>
      <c r="D281" s="525"/>
      <c r="E281" s="526"/>
      <c r="F281" s="753" t="s">
        <v>1196</v>
      </c>
      <c r="G281" s="741" t="s">
        <v>291</v>
      </c>
      <c r="H281" s="755">
        <v>0</v>
      </c>
      <c r="I281" s="754"/>
      <c r="J281" s="754"/>
      <c r="K281" s="747" t="s">
        <v>1197</v>
      </c>
      <c r="L281" s="535"/>
      <c r="M281" s="535"/>
      <c r="N281" s="535"/>
      <c r="O281" s="535"/>
      <c r="P281" s="535"/>
      <c r="Q281" s="535"/>
      <c r="R281" s="535"/>
      <c r="S281" s="535"/>
      <c r="T281" s="535"/>
      <c r="U281" s="535"/>
      <c r="V281" s="535">
        <v>30</v>
      </c>
      <c r="W281" s="535"/>
      <c r="X281" s="535"/>
      <c r="Y281" s="535"/>
      <c r="Z281" s="535"/>
      <c r="AA281" s="722"/>
      <c r="AB281" s="562"/>
      <c r="AC281" s="576"/>
      <c r="AD281" s="413"/>
      <c r="AE281" s="528"/>
      <c r="AF281" s="528"/>
      <c r="AG281" s="551"/>
      <c r="AH281" s="575"/>
      <c r="AI281" s="552"/>
      <c r="AJ281" s="553"/>
      <c r="AK281" s="553"/>
      <c r="AL281" s="553"/>
      <c r="AM281" s="553"/>
      <c r="AN281" s="553"/>
      <c r="AO281" s="553"/>
      <c r="AP281" s="553"/>
      <c r="AQ281" s="553"/>
      <c r="AR281" s="553"/>
      <c r="AS281" s="553"/>
      <c r="AT281" s="553"/>
      <c r="AU281" s="553"/>
      <c r="AV281" s="553"/>
      <c r="AW281" s="553"/>
      <c r="AX281" s="553"/>
      <c r="AY281" s="553"/>
      <c r="AZ281" s="553"/>
      <c r="BA281" s="553"/>
      <c r="BB281" s="553"/>
      <c r="BC281" s="553"/>
      <c r="BD281" s="553"/>
      <c r="BE281" s="553"/>
      <c r="BF281" s="553"/>
      <c r="BG281" s="553"/>
      <c r="BH281" s="553"/>
      <c r="BI281" s="553"/>
      <c r="BJ281" s="513"/>
    </row>
    <row r="282" spans="1:62" s="65" customFormat="1">
      <c r="A282" s="595">
        <f>A274+1</f>
        <v>266</v>
      </c>
      <c r="B282" s="596"/>
      <c r="C282" s="544" t="s">
        <v>424</v>
      </c>
      <c r="D282" s="545"/>
      <c r="E282" s="545"/>
      <c r="F282" s="546" t="s">
        <v>424</v>
      </c>
      <c r="G282" s="543"/>
      <c r="H282" s="547"/>
      <c r="I282" s="547"/>
      <c r="J282" s="547"/>
      <c r="K282" s="549"/>
      <c r="L282" s="549"/>
      <c r="M282" s="549"/>
      <c r="N282" s="547"/>
      <c r="O282" s="547"/>
      <c r="P282" s="547"/>
      <c r="Q282" s="547"/>
      <c r="R282" s="547"/>
      <c r="S282" s="547"/>
      <c r="T282" s="547"/>
      <c r="U282" s="547"/>
      <c r="V282" s="547"/>
      <c r="W282" s="547"/>
      <c r="X282" s="547"/>
      <c r="Y282" s="547"/>
      <c r="Z282" s="547"/>
      <c r="AA282" s="724"/>
      <c r="AB282" s="589"/>
      <c r="AC282" s="597"/>
      <c r="AD282" s="547"/>
      <c r="AE282" s="547"/>
      <c r="AF282" s="547"/>
      <c r="AG282" s="591"/>
      <c r="AH282" s="592"/>
      <c r="AI282" s="593"/>
      <c r="AJ282" s="594"/>
      <c r="AK282" s="594"/>
      <c r="AL282" s="594"/>
      <c r="AM282" s="594"/>
      <c r="AN282" s="594"/>
      <c r="AO282" s="594"/>
      <c r="AP282" s="594"/>
      <c r="AQ282" s="594"/>
      <c r="AR282" s="594"/>
      <c r="AS282" s="594"/>
      <c r="AT282" s="594"/>
      <c r="AU282" s="594"/>
      <c r="AV282" s="594"/>
      <c r="AW282" s="594"/>
      <c r="AX282" s="594"/>
      <c r="AY282" s="594"/>
      <c r="AZ282" s="594"/>
      <c r="BA282" s="594"/>
      <c r="BB282" s="594"/>
      <c r="BC282" s="594"/>
      <c r="BD282" s="594"/>
      <c r="BE282" s="594"/>
      <c r="BF282" s="594"/>
      <c r="BG282" s="594"/>
      <c r="BH282" s="594"/>
      <c r="BI282" s="594"/>
    </row>
    <row r="283" spans="1:62" ht="45">
      <c r="A283" s="405">
        <f t="shared" si="45"/>
        <v>267</v>
      </c>
      <c r="B283" s="584"/>
      <c r="C283" s="585"/>
      <c r="D283" s="525"/>
      <c r="E283" s="526"/>
      <c r="F283" s="718" t="s">
        <v>407</v>
      </c>
      <c r="G283" s="409" t="s">
        <v>289</v>
      </c>
      <c r="H283" s="527">
        <v>0</v>
      </c>
      <c r="I283" s="527">
        <v>0.36</v>
      </c>
      <c r="J283" s="527">
        <f t="shared" si="39"/>
        <v>0</v>
      </c>
      <c r="K283" s="535"/>
      <c r="L283" s="535"/>
      <c r="M283" s="535">
        <v>0</v>
      </c>
      <c r="N283" s="540"/>
      <c r="O283" s="540"/>
      <c r="P283" s="527">
        <v>46.4</v>
      </c>
      <c r="Q283" s="540"/>
      <c r="R283" s="540"/>
      <c r="S283" s="540"/>
      <c r="T283" s="540"/>
      <c r="U283" s="540"/>
      <c r="V283" s="540"/>
      <c r="W283" s="540"/>
      <c r="X283" s="540"/>
      <c r="Y283" s="540"/>
      <c r="Z283" s="540"/>
      <c r="AA283" s="720">
        <f t="shared" si="40"/>
        <v>16.704000000000001</v>
      </c>
      <c r="AB283" s="562">
        <f t="shared" si="41"/>
        <v>46.4</v>
      </c>
      <c r="AC283" s="574">
        <f t="shared" ref="AC283:AC290" si="47">H283-AB283</f>
        <v>-46.4</v>
      </c>
      <c r="AD283" s="413">
        <f>E283-AB283</f>
        <v>-46.4</v>
      </c>
      <c r="AE283" s="528"/>
      <c r="AF283" s="528">
        <f t="shared" si="42"/>
        <v>0</v>
      </c>
      <c r="AG283" s="551">
        <f t="shared" si="43"/>
        <v>0</v>
      </c>
      <c r="AH283" s="575">
        <f t="shared" si="44"/>
        <v>46.4</v>
      </c>
      <c r="AI283" s="552"/>
      <c r="AJ283" s="553"/>
      <c r="AK283" s="553"/>
      <c r="AL283" s="553"/>
      <c r="AM283" s="553"/>
      <c r="AN283" s="553"/>
      <c r="AO283" s="553"/>
      <c r="AP283" s="553"/>
      <c r="AQ283" s="553"/>
      <c r="AR283" s="553"/>
      <c r="AS283" s="553"/>
      <c r="AT283" s="553"/>
      <c r="AU283" s="553"/>
      <c r="AV283" s="553"/>
      <c r="AW283" s="553"/>
      <c r="AX283" s="553"/>
      <c r="AY283" s="553"/>
      <c r="AZ283" s="553"/>
      <c r="BA283" s="553"/>
      <c r="BB283" s="553"/>
      <c r="BC283" s="553"/>
      <c r="BD283" s="553"/>
      <c r="BE283" s="553"/>
      <c r="BF283" s="553"/>
      <c r="BG283" s="553"/>
      <c r="BH283" s="553"/>
      <c r="BI283" s="553"/>
      <c r="BJ283" s="513"/>
    </row>
    <row r="284" spans="1:62" ht="30">
      <c r="A284" s="405">
        <f t="shared" si="45"/>
        <v>268</v>
      </c>
      <c r="B284" s="584"/>
      <c r="C284" s="585"/>
      <c r="D284" s="525"/>
      <c r="E284" s="526"/>
      <c r="F284" s="408" t="s">
        <v>399</v>
      </c>
      <c r="G284" s="409" t="s">
        <v>289</v>
      </c>
      <c r="H284" s="527">
        <v>0</v>
      </c>
      <c r="I284" s="527">
        <v>0.18</v>
      </c>
      <c r="J284" s="527">
        <f t="shared" si="39"/>
        <v>0</v>
      </c>
      <c r="K284" s="535"/>
      <c r="L284" s="535"/>
      <c r="M284" s="535">
        <v>0</v>
      </c>
      <c r="N284" s="540"/>
      <c r="O284" s="540"/>
      <c r="P284" s="527">
        <v>1.44</v>
      </c>
      <c r="Q284" s="540"/>
      <c r="R284" s="540"/>
      <c r="S284" s="540"/>
      <c r="T284" s="540"/>
      <c r="U284" s="540"/>
      <c r="V284" s="540"/>
      <c r="W284" s="540"/>
      <c r="X284" s="540"/>
      <c r="Y284" s="540"/>
      <c r="Z284" s="540"/>
      <c r="AA284" s="720">
        <f t="shared" si="40"/>
        <v>0.25919999999999999</v>
      </c>
      <c r="AB284" s="562">
        <f t="shared" si="41"/>
        <v>1.44</v>
      </c>
      <c r="AC284" s="574">
        <f t="shared" si="47"/>
        <v>-1.44</v>
      </c>
      <c r="AD284" s="413">
        <f>E284-AB284</f>
        <v>-1.44</v>
      </c>
      <c r="AE284" s="528"/>
      <c r="AF284" s="528">
        <f t="shared" si="42"/>
        <v>0</v>
      </c>
      <c r="AG284" s="551">
        <f t="shared" si="43"/>
        <v>0</v>
      </c>
      <c r="AH284" s="575">
        <f t="shared" si="44"/>
        <v>1.44</v>
      </c>
      <c r="AI284" s="552"/>
      <c r="AJ284" s="553"/>
      <c r="AK284" s="553"/>
      <c r="AL284" s="553"/>
      <c r="AM284" s="553"/>
      <c r="AN284" s="553"/>
      <c r="AO284" s="553"/>
      <c r="AP284" s="553"/>
      <c r="AQ284" s="553"/>
      <c r="AR284" s="553"/>
      <c r="AS284" s="553"/>
      <c r="AT284" s="553"/>
      <c r="AU284" s="553"/>
      <c r="AV284" s="553"/>
      <c r="AW284" s="553"/>
      <c r="AX284" s="553"/>
      <c r="AY284" s="553"/>
      <c r="AZ284" s="553"/>
      <c r="BA284" s="553"/>
      <c r="BB284" s="553"/>
      <c r="BC284" s="553"/>
      <c r="BD284" s="553"/>
      <c r="BE284" s="553"/>
      <c r="BF284" s="553"/>
      <c r="BG284" s="553"/>
      <c r="BH284" s="553"/>
      <c r="BI284" s="553"/>
      <c r="BJ284" s="513"/>
    </row>
    <row r="285" spans="1:62" ht="30">
      <c r="A285" s="405">
        <f t="shared" si="45"/>
        <v>269</v>
      </c>
      <c r="B285" s="584"/>
      <c r="C285" s="585"/>
      <c r="D285" s="525"/>
      <c r="E285" s="526"/>
      <c r="F285" s="718" t="s">
        <v>401</v>
      </c>
      <c r="G285" s="409" t="s">
        <v>291</v>
      </c>
      <c r="H285" s="527">
        <v>0</v>
      </c>
      <c r="I285" s="527">
        <v>0.11600000000000001</v>
      </c>
      <c r="J285" s="527">
        <f t="shared" si="39"/>
        <v>0</v>
      </c>
      <c r="K285" s="535"/>
      <c r="L285" s="535"/>
      <c r="M285" s="535">
        <v>0</v>
      </c>
      <c r="N285" s="540"/>
      <c r="O285" s="540"/>
      <c r="P285" s="527">
        <v>96</v>
      </c>
      <c r="Q285" s="540"/>
      <c r="R285" s="540"/>
      <c r="S285" s="540"/>
      <c r="T285" s="540"/>
      <c r="U285" s="540"/>
      <c r="V285" s="540"/>
      <c r="W285" s="540"/>
      <c r="X285" s="540"/>
      <c r="Y285" s="540"/>
      <c r="Z285" s="540"/>
      <c r="AA285" s="720">
        <f t="shared" si="40"/>
        <v>11.136000000000001</v>
      </c>
      <c r="AB285" s="562">
        <f t="shared" si="41"/>
        <v>96</v>
      </c>
      <c r="AC285" s="574">
        <f t="shared" si="47"/>
        <v>-96</v>
      </c>
      <c r="AD285" s="413">
        <f>E285-AB285</f>
        <v>-96</v>
      </c>
      <c r="AE285" s="528"/>
      <c r="AF285" s="528">
        <f t="shared" si="42"/>
        <v>0</v>
      </c>
      <c r="AG285" s="551">
        <f t="shared" si="43"/>
        <v>0</v>
      </c>
      <c r="AH285" s="575">
        <f t="shared" si="44"/>
        <v>96</v>
      </c>
      <c r="AI285" s="552"/>
      <c r="AJ285" s="553"/>
      <c r="AK285" s="553"/>
      <c r="AL285" s="553"/>
      <c r="AM285" s="553"/>
      <c r="AN285" s="553"/>
      <c r="AO285" s="553"/>
      <c r="AP285" s="553"/>
      <c r="AQ285" s="553"/>
      <c r="AR285" s="553"/>
      <c r="AS285" s="553"/>
      <c r="AT285" s="553"/>
      <c r="AU285" s="553"/>
      <c r="AV285" s="553"/>
      <c r="AW285" s="553"/>
      <c r="AX285" s="553"/>
      <c r="AY285" s="553"/>
      <c r="AZ285" s="553"/>
      <c r="BA285" s="553"/>
      <c r="BB285" s="553"/>
      <c r="BC285" s="553"/>
      <c r="BD285" s="553"/>
      <c r="BE285" s="553"/>
      <c r="BF285" s="553"/>
      <c r="BG285" s="553"/>
      <c r="BH285" s="553"/>
      <c r="BI285" s="553"/>
      <c r="BJ285" s="513"/>
    </row>
    <row r="286" spans="1:62" ht="30">
      <c r="A286" s="405">
        <f t="shared" si="45"/>
        <v>270</v>
      </c>
      <c r="B286" s="584"/>
      <c r="C286" s="585"/>
      <c r="D286" s="525"/>
      <c r="E286" s="526"/>
      <c r="F286" s="408" t="s">
        <v>400</v>
      </c>
      <c r="G286" s="409" t="s">
        <v>291</v>
      </c>
      <c r="H286" s="527">
        <v>0</v>
      </c>
      <c r="I286" s="527">
        <v>0.11600000000000001</v>
      </c>
      <c r="J286" s="527">
        <f t="shared" si="39"/>
        <v>0</v>
      </c>
      <c r="K286" s="535"/>
      <c r="L286" s="535"/>
      <c r="M286" s="535">
        <v>0</v>
      </c>
      <c r="N286" s="540"/>
      <c r="O286" s="540"/>
      <c r="P286" s="527">
        <v>35</v>
      </c>
      <c r="Q286" s="540"/>
      <c r="R286" s="540"/>
      <c r="S286" s="540"/>
      <c r="T286" s="540"/>
      <c r="U286" s="540"/>
      <c r="V286" s="540"/>
      <c r="W286" s="540"/>
      <c r="X286" s="540"/>
      <c r="Y286" s="540"/>
      <c r="Z286" s="540"/>
      <c r="AA286" s="720">
        <f t="shared" si="40"/>
        <v>4.0600000000000005</v>
      </c>
      <c r="AB286" s="562">
        <f t="shared" si="41"/>
        <v>35</v>
      </c>
      <c r="AC286" s="574">
        <f t="shared" si="47"/>
        <v>-35</v>
      </c>
      <c r="AD286" s="413">
        <f>E286-AB286</f>
        <v>-35</v>
      </c>
      <c r="AE286" s="528"/>
      <c r="AF286" s="528">
        <f t="shared" si="42"/>
        <v>0</v>
      </c>
      <c r="AG286" s="551">
        <f t="shared" si="43"/>
        <v>0</v>
      </c>
      <c r="AH286" s="575">
        <f t="shared" si="44"/>
        <v>35</v>
      </c>
      <c r="AI286" s="552"/>
      <c r="AJ286" s="553"/>
      <c r="AK286" s="553"/>
      <c r="AL286" s="553"/>
      <c r="AM286" s="553"/>
      <c r="AN286" s="553"/>
      <c r="AO286" s="553"/>
      <c r="AP286" s="553"/>
      <c r="AQ286" s="553"/>
      <c r="AR286" s="553"/>
      <c r="AS286" s="553"/>
      <c r="AT286" s="553"/>
      <c r="AU286" s="553"/>
      <c r="AV286" s="553"/>
      <c r="AW286" s="553"/>
      <c r="AX286" s="553"/>
      <c r="AY286" s="553"/>
      <c r="AZ286" s="553"/>
      <c r="BA286" s="553"/>
      <c r="BB286" s="553"/>
      <c r="BC286" s="553"/>
      <c r="BD286" s="553"/>
      <c r="BE286" s="553"/>
      <c r="BF286" s="553"/>
      <c r="BG286" s="553"/>
      <c r="BH286" s="553"/>
      <c r="BI286" s="553"/>
      <c r="BJ286" s="513"/>
    </row>
    <row r="287" spans="1:62" ht="15">
      <c r="A287" s="405">
        <f t="shared" si="45"/>
        <v>271</v>
      </c>
      <c r="B287" s="584"/>
      <c r="C287" s="585"/>
      <c r="D287" s="525"/>
      <c r="E287" s="526"/>
      <c r="F287" s="718" t="s">
        <v>408</v>
      </c>
      <c r="G287" s="409" t="s">
        <v>289</v>
      </c>
      <c r="H287" s="527">
        <v>0</v>
      </c>
      <c r="I287" s="527">
        <v>1.77</v>
      </c>
      <c r="J287" s="527">
        <f t="shared" si="39"/>
        <v>0</v>
      </c>
      <c r="K287" s="535"/>
      <c r="L287" s="535"/>
      <c r="M287" s="535">
        <v>0</v>
      </c>
      <c r="N287" s="540"/>
      <c r="O287" s="540"/>
      <c r="P287" s="527">
        <v>98</v>
      </c>
      <c r="Q287" s="540"/>
      <c r="R287" s="540"/>
      <c r="S287" s="540"/>
      <c r="T287" s="540"/>
      <c r="U287" s="540"/>
      <c r="V287" s="540"/>
      <c r="W287" s="540"/>
      <c r="X287" s="540"/>
      <c r="Y287" s="540"/>
      <c r="Z287" s="540"/>
      <c r="AA287" s="720">
        <f t="shared" si="40"/>
        <v>173.46</v>
      </c>
      <c r="AB287" s="562">
        <f t="shared" si="41"/>
        <v>98</v>
      </c>
      <c r="AC287" s="574">
        <f t="shared" si="47"/>
        <v>-98</v>
      </c>
      <c r="AD287" s="413">
        <f>E287-AB287</f>
        <v>-98</v>
      </c>
      <c r="AE287" s="528"/>
      <c r="AF287" s="528">
        <f t="shared" si="42"/>
        <v>0</v>
      </c>
      <c r="AG287" s="551">
        <f t="shared" si="43"/>
        <v>0</v>
      </c>
      <c r="AH287" s="575">
        <f t="shared" si="44"/>
        <v>98</v>
      </c>
      <c r="AI287" s="552"/>
      <c r="AJ287" s="553"/>
      <c r="AK287" s="553"/>
      <c r="AL287" s="553"/>
      <c r="AM287" s="553"/>
      <c r="AN287" s="553"/>
      <c r="AO287" s="553"/>
      <c r="AP287" s="553"/>
      <c r="AQ287" s="553"/>
      <c r="AR287" s="553"/>
      <c r="AS287" s="553"/>
      <c r="AT287" s="553"/>
      <c r="AU287" s="553"/>
      <c r="AV287" s="553"/>
      <c r="AW287" s="553"/>
      <c r="AX287" s="553"/>
      <c r="AY287" s="553"/>
      <c r="AZ287" s="553"/>
      <c r="BA287" s="553"/>
      <c r="BB287" s="553"/>
      <c r="BC287" s="553"/>
      <c r="BD287" s="553"/>
      <c r="BE287" s="553"/>
      <c r="BF287" s="553"/>
      <c r="BG287" s="553"/>
      <c r="BH287" s="553"/>
      <c r="BI287" s="553"/>
      <c r="BJ287" s="513"/>
    </row>
    <row r="288" spans="1:62" ht="15">
      <c r="A288" s="405">
        <f t="shared" si="45"/>
        <v>272</v>
      </c>
      <c r="B288" s="584"/>
      <c r="C288" s="585"/>
      <c r="D288" s="525"/>
      <c r="E288" s="526"/>
      <c r="F288" s="408" t="s">
        <v>1128</v>
      </c>
      <c r="G288" s="409" t="s">
        <v>291</v>
      </c>
      <c r="H288" s="527">
        <v>0</v>
      </c>
      <c r="I288" s="527">
        <v>0.63</v>
      </c>
      <c r="J288" s="527">
        <f t="shared" si="39"/>
        <v>0</v>
      </c>
      <c r="K288" s="535"/>
      <c r="L288" s="535"/>
      <c r="M288" s="535">
        <v>0</v>
      </c>
      <c r="N288" s="540"/>
      <c r="O288" s="540"/>
      <c r="P288" s="527">
        <v>350</v>
      </c>
      <c r="Q288" s="540"/>
      <c r="R288" s="540"/>
      <c r="S288" s="540"/>
      <c r="T288" s="540"/>
      <c r="U288" s="540"/>
      <c r="V288" s="540"/>
      <c r="W288" s="540"/>
      <c r="X288" s="540"/>
      <c r="Y288" s="540"/>
      <c r="Z288" s="540"/>
      <c r="AA288" s="720">
        <f t="shared" si="40"/>
        <v>220.5</v>
      </c>
      <c r="AB288" s="562">
        <f t="shared" si="41"/>
        <v>350</v>
      </c>
      <c r="AC288" s="574">
        <f t="shared" si="47"/>
        <v>-350</v>
      </c>
      <c r="AD288" s="413">
        <f>E288-AB288</f>
        <v>-350</v>
      </c>
      <c r="AE288" s="528"/>
      <c r="AF288" s="528">
        <f t="shared" si="42"/>
        <v>0</v>
      </c>
      <c r="AG288" s="551">
        <f t="shared" si="43"/>
        <v>0</v>
      </c>
      <c r="AH288" s="575">
        <f t="shared" si="44"/>
        <v>350</v>
      </c>
      <c r="AI288" s="552"/>
      <c r="AJ288" s="553"/>
      <c r="AK288" s="553"/>
      <c r="AL288" s="553"/>
      <c r="AM288" s="553"/>
      <c r="AN288" s="553"/>
      <c r="AO288" s="553"/>
      <c r="AP288" s="553"/>
      <c r="AQ288" s="553"/>
      <c r="AR288" s="553"/>
      <c r="AS288" s="553"/>
      <c r="AT288" s="553"/>
      <c r="AU288" s="553"/>
      <c r="AV288" s="553"/>
      <c r="AW288" s="553"/>
      <c r="AX288" s="553"/>
      <c r="AY288" s="553"/>
      <c r="AZ288" s="553"/>
      <c r="BA288" s="553"/>
      <c r="BB288" s="553"/>
      <c r="BC288" s="553"/>
      <c r="BD288" s="553"/>
      <c r="BE288" s="553"/>
      <c r="BF288" s="553"/>
      <c r="BG288" s="553"/>
      <c r="BH288" s="553"/>
      <c r="BI288" s="553"/>
      <c r="BJ288" s="513"/>
    </row>
    <row r="289" spans="1:62" ht="45">
      <c r="A289" s="405">
        <f t="shared" si="45"/>
        <v>273</v>
      </c>
      <c r="B289" s="584"/>
      <c r="C289" s="585"/>
      <c r="D289" s="525"/>
      <c r="E289" s="526"/>
      <c r="F289" s="408" t="s">
        <v>402</v>
      </c>
      <c r="G289" s="409" t="s">
        <v>291</v>
      </c>
      <c r="H289" s="527">
        <v>0</v>
      </c>
      <c r="I289" s="527">
        <v>0.18</v>
      </c>
      <c r="J289" s="527">
        <f t="shared" si="39"/>
        <v>0</v>
      </c>
      <c r="K289" s="535"/>
      <c r="L289" s="535"/>
      <c r="M289" s="535">
        <v>0</v>
      </c>
      <c r="N289" s="540"/>
      <c r="O289" s="540"/>
      <c r="P289" s="527">
        <v>250</v>
      </c>
      <c r="Q289" s="540"/>
      <c r="R289" s="540"/>
      <c r="S289" s="540"/>
      <c r="T289" s="540"/>
      <c r="U289" s="540"/>
      <c r="V289" s="540"/>
      <c r="W289" s="540"/>
      <c r="X289" s="540"/>
      <c r="Y289" s="540"/>
      <c r="Z289" s="540"/>
      <c r="AA289" s="720">
        <f t="shared" si="40"/>
        <v>45</v>
      </c>
      <c r="AB289" s="562">
        <f t="shared" si="41"/>
        <v>250</v>
      </c>
      <c r="AC289" s="574">
        <f t="shared" si="47"/>
        <v>-250</v>
      </c>
      <c r="AD289" s="413">
        <f>E289-AB289</f>
        <v>-250</v>
      </c>
      <c r="AE289" s="528"/>
      <c r="AF289" s="528">
        <f t="shared" si="42"/>
        <v>0</v>
      </c>
      <c r="AG289" s="551">
        <f t="shared" si="43"/>
        <v>0</v>
      </c>
      <c r="AH289" s="578">
        <f t="shared" si="44"/>
        <v>250</v>
      </c>
      <c r="AI289" s="552"/>
      <c r="AJ289" s="553"/>
      <c r="AK289" s="553"/>
      <c r="AL289" s="553"/>
      <c r="AM289" s="553"/>
      <c r="AN289" s="553"/>
      <c r="AO289" s="553"/>
      <c r="AP289" s="553"/>
      <c r="AQ289" s="553"/>
      <c r="AR289" s="553"/>
      <c r="AS289" s="553"/>
      <c r="AT289" s="553"/>
      <c r="AU289" s="553"/>
      <c r="AV289" s="553"/>
      <c r="AW289" s="553"/>
      <c r="AX289" s="553"/>
      <c r="AY289" s="553"/>
      <c r="AZ289" s="553"/>
      <c r="BA289" s="553"/>
      <c r="BB289" s="553"/>
      <c r="BC289" s="553"/>
      <c r="BD289" s="553"/>
      <c r="BE289" s="553"/>
      <c r="BF289" s="553"/>
      <c r="BG289" s="553"/>
      <c r="BH289" s="553"/>
      <c r="BI289" s="553"/>
      <c r="BJ289" s="513"/>
    </row>
    <row r="290" spans="1:62" ht="30">
      <c r="A290" s="405">
        <f t="shared" si="45"/>
        <v>274</v>
      </c>
      <c r="B290" s="584"/>
      <c r="C290" s="585"/>
      <c r="D290" s="525"/>
      <c r="E290" s="526"/>
      <c r="F290" s="408" t="s">
        <v>403</v>
      </c>
      <c r="G290" s="409" t="s">
        <v>291</v>
      </c>
      <c r="H290" s="527">
        <v>0</v>
      </c>
      <c r="I290" s="527">
        <v>0.43199999999999994</v>
      </c>
      <c r="J290" s="527">
        <f t="shared" si="39"/>
        <v>0</v>
      </c>
      <c r="K290" s="535"/>
      <c r="L290" s="535"/>
      <c r="M290" s="535">
        <v>0</v>
      </c>
      <c r="N290" s="540"/>
      <c r="O290" s="540"/>
      <c r="P290" s="527">
        <v>100</v>
      </c>
      <c r="Q290" s="540"/>
      <c r="R290" s="540"/>
      <c r="S290" s="540"/>
      <c r="T290" s="540"/>
      <c r="U290" s="540"/>
      <c r="V290" s="540"/>
      <c r="W290" s="540"/>
      <c r="X290" s="540"/>
      <c r="Y290" s="540"/>
      <c r="Z290" s="540"/>
      <c r="AA290" s="720">
        <f t="shared" si="40"/>
        <v>43.199999999999996</v>
      </c>
      <c r="AB290" s="562">
        <f t="shared" si="41"/>
        <v>100</v>
      </c>
      <c r="AC290" s="574">
        <f t="shared" si="47"/>
        <v>-100</v>
      </c>
      <c r="AD290" s="413">
        <f>E290-AB290</f>
        <v>-100</v>
      </c>
      <c r="AE290" s="528"/>
      <c r="AF290" s="528">
        <f t="shared" si="42"/>
        <v>0</v>
      </c>
      <c r="AG290" s="551">
        <f t="shared" si="43"/>
        <v>0</v>
      </c>
      <c r="AH290" s="578">
        <f t="shared" si="44"/>
        <v>100</v>
      </c>
      <c r="AI290" s="555"/>
      <c r="AJ290" s="556"/>
      <c r="AK290" s="556"/>
      <c r="AL290" s="556"/>
      <c r="AM290" s="556"/>
      <c r="AN290" s="556"/>
      <c r="AO290" s="556"/>
      <c r="AP290" s="556"/>
      <c r="AQ290" s="556"/>
      <c r="AR290" s="556"/>
      <c r="AS290" s="556"/>
      <c r="AT290" s="556"/>
      <c r="AU290" s="556"/>
      <c r="AV290" s="556"/>
      <c r="AW290" s="556"/>
      <c r="AX290" s="556"/>
      <c r="AY290" s="556"/>
      <c r="AZ290" s="556"/>
      <c r="BA290" s="556"/>
      <c r="BB290" s="556"/>
      <c r="BC290" s="556"/>
      <c r="BD290" s="556"/>
      <c r="BE290" s="556"/>
      <c r="BF290" s="556"/>
      <c r="BG290" s="556"/>
      <c r="BH290" s="556"/>
      <c r="BI290" s="556"/>
      <c r="BJ290" s="513"/>
    </row>
    <row r="291" spans="1:62" s="760" customFormat="1" ht="15">
      <c r="A291" s="405"/>
      <c r="B291" s="584"/>
      <c r="C291" s="585"/>
      <c r="D291" s="525"/>
      <c r="E291" s="526"/>
      <c r="F291" s="749" t="s">
        <v>1191</v>
      </c>
      <c r="G291" s="409"/>
      <c r="H291" s="527"/>
      <c r="I291" s="527"/>
      <c r="J291" s="527"/>
      <c r="K291" s="535"/>
      <c r="L291" s="535"/>
      <c r="M291" s="535"/>
      <c r="N291" s="540"/>
      <c r="O291" s="540"/>
      <c r="P291" s="527"/>
      <c r="Q291" s="540"/>
      <c r="R291" s="540"/>
      <c r="S291" s="540"/>
      <c r="T291" s="540"/>
      <c r="U291" s="540"/>
      <c r="V291" s="540"/>
      <c r="W291" s="540"/>
      <c r="X291" s="540"/>
      <c r="Y291" s="540"/>
      <c r="Z291" s="540"/>
      <c r="AA291" s="720"/>
      <c r="AB291" s="562"/>
      <c r="AC291" s="574"/>
      <c r="AD291" s="413"/>
      <c r="AE291" s="528"/>
      <c r="AF291" s="528"/>
      <c r="AG291" s="551"/>
      <c r="AH291" s="578"/>
      <c r="AI291" s="555"/>
      <c r="AJ291" s="556"/>
      <c r="AK291" s="556"/>
      <c r="AL291" s="556"/>
      <c r="AM291" s="556"/>
      <c r="AN291" s="556"/>
      <c r="AO291" s="556"/>
      <c r="AP291" s="556"/>
      <c r="AQ291" s="556"/>
      <c r="AR291" s="556"/>
      <c r="AS291" s="556"/>
      <c r="AT291" s="556"/>
      <c r="AU291" s="556"/>
      <c r="AV291" s="556"/>
      <c r="AW291" s="556"/>
      <c r="AX291" s="556"/>
      <c r="AY291" s="556"/>
      <c r="AZ291" s="556"/>
      <c r="BA291" s="556"/>
      <c r="BB291" s="556"/>
      <c r="BC291" s="556"/>
      <c r="BD291" s="556"/>
      <c r="BE291" s="556"/>
      <c r="BF291" s="556"/>
      <c r="BG291" s="556"/>
      <c r="BH291" s="556"/>
      <c r="BI291" s="556"/>
      <c r="BJ291" s="513"/>
    </row>
    <row r="292" spans="1:62" s="65" customFormat="1">
      <c r="A292" s="595">
        <f>A290+1</f>
        <v>275</v>
      </c>
      <c r="B292" s="596"/>
      <c r="C292" s="544" t="s">
        <v>1016</v>
      </c>
      <c r="D292" s="545"/>
      <c r="E292" s="545"/>
      <c r="F292" s="546" t="str">
        <f>C292</f>
        <v>Сети ЛК</v>
      </c>
      <c r="G292" s="543"/>
      <c r="H292" s="547"/>
      <c r="I292" s="547"/>
      <c r="J292" s="547"/>
      <c r="K292" s="549"/>
      <c r="L292" s="549"/>
      <c r="M292" s="550"/>
      <c r="N292" s="547"/>
      <c r="O292" s="547"/>
      <c r="P292" s="547"/>
      <c r="Q292" s="547"/>
      <c r="R292" s="547"/>
      <c r="S292" s="547"/>
      <c r="T292" s="547"/>
      <c r="U292" s="547"/>
      <c r="V292" s="547"/>
      <c r="W292" s="547"/>
      <c r="X292" s="547"/>
      <c r="Y292" s="547"/>
      <c r="Z292" s="547"/>
      <c r="AA292" s="724"/>
      <c r="AB292" s="589"/>
      <c r="AC292" s="597"/>
      <c r="AD292" s="547"/>
      <c r="AE292" s="547"/>
      <c r="AF292" s="547"/>
      <c r="AG292" s="591"/>
      <c r="AH292" s="598"/>
      <c r="AI292" s="599"/>
      <c r="AJ292" s="600"/>
      <c r="AK292" s="600"/>
      <c r="AL292" s="600"/>
      <c r="AM292" s="600"/>
      <c r="AN292" s="600"/>
      <c r="AO292" s="600"/>
      <c r="AP292" s="600"/>
      <c r="AQ292" s="600"/>
      <c r="AR292" s="600"/>
      <c r="AS292" s="600"/>
      <c r="AT292" s="600"/>
      <c r="AU292" s="600"/>
      <c r="AV292" s="600"/>
      <c r="AW292" s="600"/>
      <c r="AX292" s="600"/>
      <c r="AY292" s="600"/>
      <c r="AZ292" s="600"/>
      <c r="BA292" s="600"/>
      <c r="BB292" s="600"/>
      <c r="BC292" s="600"/>
      <c r="BD292" s="600"/>
      <c r="BE292" s="600"/>
      <c r="BF292" s="600"/>
      <c r="BG292" s="600"/>
      <c r="BH292" s="600"/>
      <c r="BI292" s="600"/>
    </row>
    <row r="293" spans="1:62" ht="30">
      <c r="A293" s="405">
        <f t="shared" si="45"/>
        <v>276</v>
      </c>
      <c r="B293" s="584" t="s">
        <v>374</v>
      </c>
      <c r="C293" s="585" t="s">
        <v>375</v>
      </c>
      <c r="D293" s="525" t="s">
        <v>289</v>
      </c>
      <c r="E293" s="526">
        <v>3.98</v>
      </c>
      <c r="F293" s="408" t="s">
        <v>375</v>
      </c>
      <c r="G293" s="409" t="s">
        <v>289</v>
      </c>
      <c r="H293" s="527">
        <v>3.9799999999999995</v>
      </c>
      <c r="I293" s="527">
        <v>2.806</v>
      </c>
      <c r="J293" s="527">
        <f t="shared" si="39"/>
        <v>11.167879999999998</v>
      </c>
      <c r="K293" s="535"/>
      <c r="L293" s="535"/>
      <c r="M293" s="535">
        <v>3.98</v>
      </c>
      <c r="N293" s="527"/>
      <c r="O293" s="527"/>
      <c r="P293" s="527"/>
      <c r="Q293" s="527"/>
      <c r="R293" s="527"/>
      <c r="S293" s="527"/>
      <c r="T293" s="527"/>
      <c r="U293" s="527"/>
      <c r="V293" s="527"/>
      <c r="W293" s="527"/>
      <c r="X293" s="527"/>
      <c r="Y293" s="527"/>
      <c r="Z293" s="527"/>
      <c r="AA293" s="720">
        <f t="shared" si="40"/>
        <v>0</v>
      </c>
      <c r="AB293" s="562">
        <f t="shared" si="41"/>
        <v>0</v>
      </c>
      <c r="AC293" s="574">
        <f t="shared" ref="AC293:AC303" si="48">H293-AB293</f>
        <v>3.9799999999999995</v>
      </c>
      <c r="AD293" s="413">
        <f>E293-AB293</f>
        <v>3.98</v>
      </c>
      <c r="AE293" s="528"/>
      <c r="AF293" s="528">
        <f t="shared" si="42"/>
        <v>0</v>
      </c>
      <c r="AG293" s="551">
        <f t="shared" si="43"/>
        <v>0</v>
      </c>
      <c r="AH293" s="578">
        <f t="shared" si="44"/>
        <v>0</v>
      </c>
      <c r="AI293" s="555"/>
      <c r="AJ293" s="556"/>
      <c r="AK293" s="556"/>
      <c r="AL293" s="556"/>
      <c r="AM293" s="556"/>
      <c r="AN293" s="556"/>
      <c r="AO293" s="556"/>
      <c r="AP293" s="556"/>
      <c r="AQ293" s="556"/>
      <c r="AR293" s="556"/>
      <c r="AS293" s="556"/>
      <c r="AT293" s="556"/>
      <c r="AU293" s="556"/>
      <c r="AV293" s="556"/>
      <c r="AW293" s="556"/>
      <c r="AX293" s="556"/>
      <c r="AY293" s="556"/>
      <c r="AZ293" s="556"/>
      <c r="BA293" s="556"/>
      <c r="BB293" s="556"/>
      <c r="BC293" s="556"/>
      <c r="BD293" s="556"/>
      <c r="BE293" s="556"/>
      <c r="BF293" s="556"/>
      <c r="BG293" s="556"/>
      <c r="BH293" s="556"/>
      <c r="BI293" s="556"/>
      <c r="BJ293" s="513"/>
    </row>
    <row r="294" spans="1:62" ht="30">
      <c r="A294" s="405">
        <f t="shared" si="45"/>
        <v>277</v>
      </c>
      <c r="B294" s="584" t="s">
        <v>62</v>
      </c>
      <c r="C294" s="585" t="s">
        <v>63</v>
      </c>
      <c r="D294" s="525" t="s">
        <v>289</v>
      </c>
      <c r="E294" s="526">
        <v>49.8</v>
      </c>
      <c r="F294" s="408" t="s">
        <v>63</v>
      </c>
      <c r="G294" s="409" t="s">
        <v>289</v>
      </c>
      <c r="H294" s="527">
        <v>49.8</v>
      </c>
      <c r="I294" s="527">
        <v>0.17</v>
      </c>
      <c r="J294" s="527">
        <f t="shared" si="39"/>
        <v>8.4659999999999993</v>
      </c>
      <c r="K294" s="535"/>
      <c r="L294" s="535"/>
      <c r="M294" s="535">
        <v>49.8</v>
      </c>
      <c r="N294" s="527"/>
      <c r="O294" s="527"/>
      <c r="P294" s="527"/>
      <c r="Q294" s="527"/>
      <c r="R294" s="527"/>
      <c r="S294" s="527"/>
      <c r="T294" s="527"/>
      <c r="U294" s="527"/>
      <c r="V294" s="527"/>
      <c r="W294" s="527"/>
      <c r="X294" s="527"/>
      <c r="Y294" s="527"/>
      <c r="Z294" s="527"/>
      <c r="AA294" s="720">
        <f t="shared" si="40"/>
        <v>0</v>
      </c>
      <c r="AB294" s="562">
        <f t="shared" si="41"/>
        <v>0</v>
      </c>
      <c r="AC294" s="574">
        <f t="shared" si="48"/>
        <v>49.8</v>
      </c>
      <c r="AD294" s="413">
        <f>E294-AB294</f>
        <v>49.8</v>
      </c>
      <c r="AE294" s="528"/>
      <c r="AF294" s="528">
        <f t="shared" si="42"/>
        <v>0</v>
      </c>
      <c r="AG294" s="551">
        <f t="shared" si="43"/>
        <v>0</v>
      </c>
      <c r="AH294" s="578">
        <f t="shared" si="44"/>
        <v>0</v>
      </c>
      <c r="AI294" s="555"/>
      <c r="AJ294" s="556"/>
      <c r="AK294" s="556"/>
      <c r="AL294" s="556"/>
      <c r="AM294" s="556"/>
      <c r="AN294" s="556"/>
      <c r="AO294" s="556"/>
      <c r="AP294" s="556"/>
      <c r="AQ294" s="556"/>
      <c r="AR294" s="556"/>
      <c r="AS294" s="556"/>
      <c r="AT294" s="556"/>
      <c r="AU294" s="556"/>
      <c r="AV294" s="556"/>
      <c r="AW294" s="556"/>
      <c r="AX294" s="556"/>
      <c r="AY294" s="556"/>
      <c r="AZ294" s="556"/>
      <c r="BA294" s="556"/>
      <c r="BB294" s="556"/>
      <c r="BC294" s="556"/>
      <c r="BD294" s="556"/>
      <c r="BE294" s="556"/>
      <c r="BF294" s="556"/>
      <c r="BG294" s="556"/>
      <c r="BH294" s="556"/>
      <c r="BI294" s="556"/>
      <c r="BJ294" s="513"/>
    </row>
    <row r="295" spans="1:62" ht="60">
      <c r="A295" s="405">
        <f t="shared" si="45"/>
        <v>278</v>
      </c>
      <c r="B295" s="584" t="s">
        <v>376</v>
      </c>
      <c r="C295" s="585" t="s">
        <v>377</v>
      </c>
      <c r="D295" s="525" t="s">
        <v>289</v>
      </c>
      <c r="E295" s="526">
        <v>72.7</v>
      </c>
      <c r="F295" s="408" t="s">
        <v>377</v>
      </c>
      <c r="G295" s="409" t="s">
        <v>289</v>
      </c>
      <c r="H295" s="527">
        <v>72.7</v>
      </c>
      <c r="I295" s="527">
        <v>0.16600000000000001</v>
      </c>
      <c r="J295" s="527">
        <f t="shared" si="39"/>
        <v>12.068200000000001</v>
      </c>
      <c r="K295" s="535"/>
      <c r="L295" s="535"/>
      <c r="M295" s="535">
        <v>72.7</v>
      </c>
      <c r="N295" s="527"/>
      <c r="O295" s="527"/>
      <c r="P295" s="527"/>
      <c r="Q295" s="527"/>
      <c r="R295" s="527"/>
      <c r="S295" s="527"/>
      <c r="T295" s="527"/>
      <c r="U295" s="527"/>
      <c r="V295" s="527"/>
      <c r="W295" s="527"/>
      <c r="X295" s="527"/>
      <c r="Y295" s="527"/>
      <c r="Z295" s="527"/>
      <c r="AA295" s="720">
        <f t="shared" si="40"/>
        <v>0</v>
      </c>
      <c r="AB295" s="562">
        <f t="shared" si="41"/>
        <v>0</v>
      </c>
      <c r="AC295" s="574">
        <f t="shared" si="48"/>
        <v>72.7</v>
      </c>
      <c r="AD295" s="413">
        <f>E295-AB295</f>
        <v>72.7</v>
      </c>
      <c r="AE295" s="528"/>
      <c r="AF295" s="528">
        <f t="shared" si="42"/>
        <v>0</v>
      </c>
      <c r="AG295" s="551">
        <f t="shared" si="43"/>
        <v>0</v>
      </c>
      <c r="AH295" s="578">
        <f t="shared" si="44"/>
        <v>0</v>
      </c>
      <c r="AI295" s="555"/>
      <c r="AJ295" s="556"/>
      <c r="AK295" s="556"/>
      <c r="AL295" s="556"/>
      <c r="AM295" s="556"/>
      <c r="AN295" s="556"/>
      <c r="AO295" s="556"/>
      <c r="AP295" s="556"/>
      <c r="AQ295" s="556"/>
      <c r="AR295" s="556"/>
      <c r="AS295" s="556"/>
      <c r="AT295" s="556"/>
      <c r="AU295" s="556"/>
      <c r="AV295" s="556"/>
      <c r="AW295" s="556"/>
      <c r="AX295" s="556"/>
      <c r="AY295" s="556"/>
      <c r="AZ295" s="556"/>
      <c r="BA295" s="556"/>
      <c r="BB295" s="556"/>
      <c r="BC295" s="556"/>
      <c r="BD295" s="556"/>
      <c r="BE295" s="556"/>
      <c r="BF295" s="556"/>
      <c r="BG295" s="556"/>
      <c r="BH295" s="556"/>
      <c r="BI295" s="556"/>
      <c r="BJ295" s="513"/>
    </row>
    <row r="296" spans="1:62" ht="15">
      <c r="A296" s="405">
        <f t="shared" si="45"/>
        <v>279</v>
      </c>
      <c r="B296" s="584" t="s">
        <v>378</v>
      </c>
      <c r="C296" s="585" t="s">
        <v>379</v>
      </c>
      <c r="D296" s="525" t="s">
        <v>292</v>
      </c>
      <c r="E296" s="526">
        <v>0.41</v>
      </c>
      <c r="F296" s="408" t="s">
        <v>379</v>
      </c>
      <c r="G296" s="409" t="s">
        <v>292</v>
      </c>
      <c r="H296" s="527">
        <v>0.41</v>
      </c>
      <c r="I296" s="527">
        <v>1.3919999999999999</v>
      </c>
      <c r="J296" s="527">
        <f t="shared" si="39"/>
        <v>0.57071999999999989</v>
      </c>
      <c r="K296" s="535"/>
      <c r="L296" s="535"/>
      <c r="M296" s="535">
        <v>0.41</v>
      </c>
      <c r="N296" s="527"/>
      <c r="O296" s="527"/>
      <c r="P296" s="527"/>
      <c r="Q296" s="527"/>
      <c r="R296" s="527"/>
      <c r="S296" s="527"/>
      <c r="T296" s="527"/>
      <c r="U296" s="527"/>
      <c r="V296" s="527"/>
      <c r="W296" s="527"/>
      <c r="X296" s="527"/>
      <c r="Y296" s="527"/>
      <c r="Z296" s="527"/>
      <c r="AA296" s="720">
        <f t="shared" si="40"/>
        <v>0</v>
      </c>
      <c r="AB296" s="562">
        <f t="shared" si="41"/>
        <v>0</v>
      </c>
      <c r="AC296" s="574">
        <f t="shared" si="48"/>
        <v>0.41</v>
      </c>
      <c r="AD296" s="413">
        <f>E296-AB296</f>
        <v>0.41</v>
      </c>
      <c r="AE296" s="528"/>
      <c r="AF296" s="528">
        <f t="shared" si="42"/>
        <v>0</v>
      </c>
      <c r="AG296" s="551">
        <f t="shared" si="43"/>
        <v>0</v>
      </c>
      <c r="AH296" s="575">
        <f t="shared" si="44"/>
        <v>0</v>
      </c>
      <c r="AI296" s="555"/>
      <c r="AJ296" s="556"/>
      <c r="AK296" s="556"/>
      <c r="AL296" s="556"/>
      <c r="AM296" s="556"/>
      <c r="AN296" s="556"/>
      <c r="AO296" s="556"/>
      <c r="AP296" s="556"/>
      <c r="AQ296" s="556"/>
      <c r="AR296" s="556"/>
      <c r="AS296" s="556"/>
      <c r="AT296" s="556"/>
      <c r="AU296" s="556"/>
      <c r="AV296" s="556"/>
      <c r="AW296" s="556"/>
      <c r="AX296" s="556"/>
      <c r="AY296" s="556"/>
      <c r="AZ296" s="556"/>
      <c r="BA296" s="556"/>
      <c r="BB296" s="556"/>
      <c r="BC296" s="556"/>
      <c r="BD296" s="556"/>
      <c r="BE296" s="556"/>
      <c r="BF296" s="556"/>
      <c r="BG296" s="556"/>
      <c r="BH296" s="556"/>
      <c r="BI296" s="556"/>
      <c r="BJ296" s="513"/>
    </row>
    <row r="297" spans="1:62" ht="30">
      <c r="A297" s="405">
        <f t="shared" si="45"/>
        <v>280</v>
      </c>
      <c r="B297" s="584" t="s">
        <v>106</v>
      </c>
      <c r="C297" s="585" t="s">
        <v>107</v>
      </c>
      <c r="D297" s="525" t="s">
        <v>293</v>
      </c>
      <c r="E297" s="526">
        <v>34</v>
      </c>
      <c r="F297" s="408" t="s">
        <v>107</v>
      </c>
      <c r="G297" s="409" t="s">
        <v>293</v>
      </c>
      <c r="H297" s="527">
        <v>34</v>
      </c>
      <c r="I297" s="527">
        <v>0.28000000000000003</v>
      </c>
      <c r="J297" s="527">
        <f t="shared" si="39"/>
        <v>9.5200000000000014</v>
      </c>
      <c r="K297" s="535"/>
      <c r="L297" s="535"/>
      <c r="M297" s="535">
        <v>34</v>
      </c>
      <c r="N297" s="527"/>
      <c r="O297" s="527"/>
      <c r="P297" s="527"/>
      <c r="Q297" s="527"/>
      <c r="R297" s="527"/>
      <c r="S297" s="527"/>
      <c r="T297" s="527"/>
      <c r="U297" s="527"/>
      <c r="V297" s="527"/>
      <c r="W297" s="527"/>
      <c r="X297" s="527"/>
      <c r="Y297" s="527"/>
      <c r="Z297" s="527"/>
      <c r="AA297" s="720">
        <f t="shared" si="40"/>
        <v>0</v>
      </c>
      <c r="AB297" s="562">
        <f t="shared" si="41"/>
        <v>0</v>
      </c>
      <c r="AC297" s="574">
        <f t="shared" si="48"/>
        <v>34</v>
      </c>
      <c r="AD297" s="413">
        <f>E297-AB297</f>
        <v>34</v>
      </c>
      <c r="AE297" s="528"/>
      <c r="AF297" s="528">
        <f t="shared" si="42"/>
        <v>0</v>
      </c>
      <c r="AG297" s="551">
        <f t="shared" si="43"/>
        <v>0</v>
      </c>
      <c r="AH297" s="575">
        <f t="shared" si="44"/>
        <v>0</v>
      </c>
      <c r="AI297" s="552"/>
      <c r="AJ297" s="553"/>
      <c r="AK297" s="553"/>
      <c r="AL297" s="553"/>
      <c r="AM297" s="553"/>
      <c r="AN297" s="553"/>
      <c r="AO297" s="553"/>
      <c r="AP297" s="553"/>
      <c r="AQ297" s="553"/>
      <c r="AR297" s="553"/>
      <c r="AS297" s="553"/>
      <c r="AT297" s="553"/>
      <c r="AU297" s="553"/>
      <c r="AV297" s="553"/>
      <c r="AW297" s="553"/>
      <c r="AX297" s="553"/>
      <c r="AY297" s="553"/>
      <c r="AZ297" s="553"/>
      <c r="BA297" s="553"/>
      <c r="BB297" s="553"/>
      <c r="BC297" s="553"/>
      <c r="BD297" s="553"/>
      <c r="BE297" s="553"/>
      <c r="BF297" s="553"/>
      <c r="BG297" s="553"/>
      <c r="BH297" s="553"/>
      <c r="BI297" s="553"/>
      <c r="BJ297" s="513"/>
    </row>
    <row r="298" spans="1:62" ht="30">
      <c r="A298" s="405">
        <f t="shared" si="45"/>
        <v>281</v>
      </c>
      <c r="B298" s="584" t="s">
        <v>380</v>
      </c>
      <c r="C298" s="585" t="s">
        <v>381</v>
      </c>
      <c r="D298" s="525" t="s">
        <v>289</v>
      </c>
      <c r="E298" s="526">
        <v>0.6</v>
      </c>
      <c r="F298" s="408" t="s">
        <v>381</v>
      </c>
      <c r="G298" s="409" t="s">
        <v>289</v>
      </c>
      <c r="H298" s="527">
        <v>0.6</v>
      </c>
      <c r="I298" s="527">
        <v>1.534</v>
      </c>
      <c r="J298" s="527">
        <f t="shared" si="39"/>
        <v>0.9204</v>
      </c>
      <c r="K298" s="535"/>
      <c r="L298" s="535"/>
      <c r="M298" s="535">
        <v>0.6</v>
      </c>
      <c r="N298" s="527"/>
      <c r="O298" s="527"/>
      <c r="P298" s="527"/>
      <c r="Q298" s="527"/>
      <c r="R298" s="527"/>
      <c r="S298" s="527"/>
      <c r="T298" s="527"/>
      <c r="U298" s="527"/>
      <c r="V298" s="527"/>
      <c r="W298" s="527"/>
      <c r="X298" s="527"/>
      <c r="Y298" s="527"/>
      <c r="Z298" s="527"/>
      <c r="AA298" s="720">
        <f t="shared" si="40"/>
        <v>0</v>
      </c>
      <c r="AB298" s="562">
        <f t="shared" si="41"/>
        <v>0</v>
      </c>
      <c r="AC298" s="574">
        <f t="shared" si="48"/>
        <v>0.6</v>
      </c>
      <c r="AD298" s="413">
        <f>E298-AB298</f>
        <v>0.6</v>
      </c>
      <c r="AE298" s="528"/>
      <c r="AF298" s="528">
        <f t="shared" si="42"/>
        <v>0</v>
      </c>
      <c r="AG298" s="551">
        <f t="shared" si="43"/>
        <v>0</v>
      </c>
      <c r="AH298" s="575">
        <f t="shared" si="44"/>
        <v>0</v>
      </c>
      <c r="AI298" s="552"/>
      <c r="AJ298" s="553"/>
      <c r="AK298" s="553"/>
      <c r="AL298" s="553"/>
      <c r="AM298" s="553"/>
      <c r="AN298" s="553"/>
      <c r="AO298" s="553"/>
      <c r="AP298" s="553"/>
      <c r="AQ298" s="553"/>
      <c r="AR298" s="553"/>
      <c r="AS298" s="553"/>
      <c r="AT298" s="553"/>
      <c r="AU298" s="553"/>
      <c r="AV298" s="553"/>
      <c r="AW298" s="553"/>
      <c r="AX298" s="553"/>
      <c r="AY298" s="553"/>
      <c r="AZ298" s="553"/>
      <c r="BA298" s="553"/>
      <c r="BB298" s="553"/>
      <c r="BC298" s="553"/>
      <c r="BD298" s="553"/>
      <c r="BE298" s="553"/>
      <c r="BF298" s="553"/>
      <c r="BG298" s="553"/>
      <c r="BH298" s="553"/>
      <c r="BI298" s="553"/>
      <c r="BJ298" s="513"/>
    </row>
    <row r="299" spans="1:62" ht="15">
      <c r="A299" s="405">
        <f t="shared" si="45"/>
        <v>282</v>
      </c>
      <c r="B299" s="584" t="s">
        <v>382</v>
      </c>
      <c r="C299" s="585" t="s">
        <v>383</v>
      </c>
      <c r="D299" s="525" t="s">
        <v>294</v>
      </c>
      <c r="E299" s="526">
        <v>2</v>
      </c>
      <c r="F299" s="408" t="s">
        <v>383</v>
      </c>
      <c r="G299" s="409" t="s">
        <v>294</v>
      </c>
      <c r="H299" s="527">
        <v>2</v>
      </c>
      <c r="I299" s="527">
        <v>1.7769999999999999</v>
      </c>
      <c r="J299" s="527">
        <f t="shared" si="39"/>
        <v>3.5539999999999998</v>
      </c>
      <c r="K299" s="535"/>
      <c r="L299" s="535"/>
      <c r="M299" s="535">
        <v>2</v>
      </c>
      <c r="N299" s="527"/>
      <c r="O299" s="527"/>
      <c r="P299" s="527"/>
      <c r="Q299" s="527"/>
      <c r="R299" s="527"/>
      <c r="S299" s="527"/>
      <c r="T299" s="527"/>
      <c r="U299" s="527"/>
      <c r="V299" s="527"/>
      <c r="W299" s="527"/>
      <c r="X299" s="527"/>
      <c r="Y299" s="527"/>
      <c r="Z299" s="527"/>
      <c r="AA299" s="720">
        <f t="shared" si="40"/>
        <v>0</v>
      </c>
      <c r="AB299" s="562">
        <f t="shared" si="41"/>
        <v>0</v>
      </c>
      <c r="AC299" s="574">
        <f t="shared" si="48"/>
        <v>2</v>
      </c>
      <c r="AD299" s="413">
        <f>E299-AB299</f>
        <v>2</v>
      </c>
      <c r="AE299" s="528"/>
      <c r="AF299" s="528">
        <f t="shared" si="42"/>
        <v>0</v>
      </c>
      <c r="AG299" s="551">
        <f t="shared" si="43"/>
        <v>0</v>
      </c>
      <c r="AH299" s="575">
        <f t="shared" si="44"/>
        <v>0</v>
      </c>
      <c r="AI299" s="552"/>
      <c r="AJ299" s="553"/>
      <c r="AK299" s="553"/>
      <c r="AL299" s="553"/>
      <c r="AM299" s="553"/>
      <c r="AN299" s="553"/>
      <c r="AO299" s="553"/>
      <c r="AP299" s="553"/>
      <c r="AQ299" s="553"/>
      <c r="AR299" s="553"/>
      <c r="AS299" s="553"/>
      <c r="AT299" s="553"/>
      <c r="AU299" s="553"/>
      <c r="AV299" s="553"/>
      <c r="AW299" s="553"/>
      <c r="AX299" s="553"/>
      <c r="AY299" s="553"/>
      <c r="AZ299" s="553"/>
      <c r="BA299" s="553"/>
      <c r="BB299" s="553"/>
      <c r="BC299" s="553"/>
      <c r="BD299" s="553"/>
      <c r="BE299" s="553"/>
      <c r="BF299" s="553"/>
      <c r="BG299" s="553"/>
      <c r="BH299" s="553"/>
      <c r="BI299" s="553"/>
      <c r="BJ299" s="513"/>
    </row>
    <row r="300" spans="1:62" ht="15">
      <c r="A300" s="405">
        <f t="shared" si="45"/>
        <v>283</v>
      </c>
      <c r="B300" s="584" t="s">
        <v>70</v>
      </c>
      <c r="C300" s="585" t="s">
        <v>71</v>
      </c>
      <c r="D300" s="525" t="s">
        <v>289</v>
      </c>
      <c r="E300" s="526">
        <v>0.9</v>
      </c>
      <c r="F300" s="408" t="s">
        <v>71</v>
      </c>
      <c r="G300" s="409" t="s">
        <v>289</v>
      </c>
      <c r="H300" s="527">
        <v>0.89999999999999991</v>
      </c>
      <c r="I300" s="527">
        <v>14.67</v>
      </c>
      <c r="J300" s="527">
        <f t="shared" si="39"/>
        <v>13.202999999999999</v>
      </c>
      <c r="K300" s="535"/>
      <c r="L300" s="535"/>
      <c r="M300" s="535">
        <v>0.9</v>
      </c>
      <c r="N300" s="527"/>
      <c r="O300" s="527">
        <v>2.5549999999999997</v>
      </c>
      <c r="P300" s="527"/>
      <c r="Q300" s="527"/>
      <c r="R300" s="527"/>
      <c r="S300" s="527"/>
      <c r="T300" s="527"/>
      <c r="U300" s="527"/>
      <c r="V300" s="527"/>
      <c r="W300" s="527"/>
      <c r="X300" s="527"/>
      <c r="Y300" s="527"/>
      <c r="Z300" s="527"/>
      <c r="AA300" s="720">
        <f t="shared" si="40"/>
        <v>37.481849999999994</v>
      </c>
      <c r="AB300" s="562">
        <f t="shared" si="41"/>
        <v>2.5549999999999997</v>
      </c>
      <c r="AC300" s="574">
        <f t="shared" si="48"/>
        <v>-1.6549999999999998</v>
      </c>
      <c r="AD300" s="413">
        <f>E300-AB300</f>
        <v>-1.6549999999999998</v>
      </c>
      <c r="AE300" s="528" t="s">
        <v>387</v>
      </c>
      <c r="AF300" s="528">
        <f t="shared" si="42"/>
        <v>0</v>
      </c>
      <c r="AG300" s="551">
        <f t="shared" si="43"/>
        <v>0</v>
      </c>
      <c r="AH300" s="575">
        <f t="shared" si="44"/>
        <v>2.5549999999999997</v>
      </c>
      <c r="AI300" s="552"/>
      <c r="AJ300" s="553"/>
      <c r="AK300" s="553"/>
      <c r="AL300" s="553"/>
      <c r="AM300" s="553"/>
      <c r="AN300" s="553"/>
      <c r="AO300" s="553"/>
      <c r="AP300" s="553"/>
      <c r="AQ300" s="553"/>
      <c r="AR300" s="553"/>
      <c r="AS300" s="553"/>
      <c r="AT300" s="553"/>
      <c r="AU300" s="553"/>
      <c r="AV300" s="553"/>
      <c r="AW300" s="553"/>
      <c r="AX300" s="553"/>
      <c r="AY300" s="553"/>
      <c r="AZ300" s="553"/>
      <c r="BA300" s="553"/>
      <c r="BB300" s="553"/>
      <c r="BC300" s="553"/>
      <c r="BD300" s="553"/>
      <c r="BE300" s="553"/>
      <c r="BF300" s="553"/>
      <c r="BG300" s="553"/>
      <c r="BH300" s="553"/>
      <c r="BI300" s="553"/>
      <c r="BJ300" s="513"/>
    </row>
    <row r="301" spans="1:62" ht="15">
      <c r="A301" s="405">
        <f t="shared" si="45"/>
        <v>284</v>
      </c>
      <c r="B301" s="584" t="s">
        <v>79</v>
      </c>
      <c r="C301" s="585" t="s">
        <v>80</v>
      </c>
      <c r="D301" s="525" t="s">
        <v>294</v>
      </c>
      <c r="E301" s="526">
        <v>3</v>
      </c>
      <c r="F301" s="408" t="s">
        <v>80</v>
      </c>
      <c r="G301" s="409" t="s">
        <v>294</v>
      </c>
      <c r="H301" s="527">
        <v>3</v>
      </c>
      <c r="I301" s="527">
        <v>6.2</v>
      </c>
      <c r="J301" s="527">
        <f t="shared" si="39"/>
        <v>18.600000000000001</v>
      </c>
      <c r="K301" s="535"/>
      <c r="L301" s="535"/>
      <c r="M301" s="535">
        <v>3</v>
      </c>
      <c r="N301" s="540"/>
      <c r="O301" s="540"/>
      <c r="P301" s="527">
        <v>1</v>
      </c>
      <c r="Q301" s="540"/>
      <c r="R301" s="540"/>
      <c r="S301" s="540"/>
      <c r="T301" s="540"/>
      <c r="U301" s="540"/>
      <c r="V301" s="540"/>
      <c r="W301" s="540"/>
      <c r="X301" s="540"/>
      <c r="Y301" s="540"/>
      <c r="Z301" s="540"/>
      <c r="AA301" s="720">
        <f t="shared" si="40"/>
        <v>6.2</v>
      </c>
      <c r="AB301" s="562">
        <f t="shared" si="41"/>
        <v>1</v>
      </c>
      <c r="AC301" s="574">
        <f t="shared" si="48"/>
        <v>2</v>
      </c>
      <c r="AD301" s="413">
        <f>E301-AB301</f>
        <v>2</v>
      </c>
      <c r="AE301" s="528"/>
      <c r="AF301" s="528">
        <f t="shared" si="42"/>
        <v>0</v>
      </c>
      <c r="AG301" s="551">
        <f t="shared" si="43"/>
        <v>0</v>
      </c>
      <c r="AH301" s="575">
        <f t="shared" si="44"/>
        <v>1</v>
      </c>
      <c r="AI301" s="552"/>
      <c r="AJ301" s="553"/>
      <c r="AK301" s="553"/>
      <c r="AL301" s="553"/>
      <c r="AM301" s="553"/>
      <c r="AN301" s="553"/>
      <c r="AO301" s="553"/>
      <c r="AP301" s="553"/>
      <c r="AQ301" s="553"/>
      <c r="AR301" s="553"/>
      <c r="AS301" s="553"/>
      <c r="AT301" s="553"/>
      <c r="AU301" s="553"/>
      <c r="AV301" s="553"/>
      <c r="AW301" s="553"/>
      <c r="AX301" s="553"/>
      <c r="AY301" s="553"/>
      <c r="AZ301" s="553"/>
      <c r="BA301" s="553"/>
      <c r="BB301" s="553"/>
      <c r="BC301" s="553"/>
      <c r="BD301" s="553"/>
      <c r="BE301" s="553"/>
      <c r="BF301" s="553"/>
      <c r="BG301" s="553"/>
      <c r="BH301" s="553"/>
      <c r="BI301" s="553"/>
      <c r="BJ301" s="513"/>
    </row>
    <row r="302" spans="1:62" ht="15">
      <c r="A302" s="405">
        <f t="shared" si="45"/>
        <v>285</v>
      </c>
      <c r="B302" s="584"/>
      <c r="C302" s="585"/>
      <c r="D302" s="525"/>
      <c r="E302" s="526"/>
      <c r="F302" s="408" t="s">
        <v>388</v>
      </c>
      <c r="G302" s="409" t="s">
        <v>289</v>
      </c>
      <c r="H302" s="527">
        <v>0</v>
      </c>
      <c r="I302" s="527"/>
      <c r="J302" s="527">
        <f t="shared" si="39"/>
        <v>0</v>
      </c>
      <c r="K302" s="535"/>
      <c r="L302" s="535"/>
      <c r="M302" s="535">
        <v>0</v>
      </c>
      <c r="N302" s="527"/>
      <c r="O302" s="527">
        <v>5</v>
      </c>
      <c r="P302" s="527"/>
      <c r="Q302" s="527"/>
      <c r="R302" s="527"/>
      <c r="S302" s="527"/>
      <c r="T302" s="527"/>
      <c r="U302" s="527"/>
      <c r="V302" s="527"/>
      <c r="W302" s="527"/>
      <c r="X302" s="527"/>
      <c r="Y302" s="527"/>
      <c r="Z302" s="527"/>
      <c r="AA302" s="720">
        <f t="shared" si="40"/>
        <v>0</v>
      </c>
      <c r="AB302" s="562">
        <f t="shared" si="41"/>
        <v>5</v>
      </c>
      <c r="AC302" s="574">
        <f t="shared" si="48"/>
        <v>-5</v>
      </c>
      <c r="AD302" s="413">
        <f>E302-AB302</f>
        <v>-5</v>
      </c>
      <c r="AE302" s="528"/>
      <c r="AF302" s="528">
        <f t="shared" si="42"/>
        <v>0</v>
      </c>
      <c r="AG302" s="551">
        <f t="shared" si="43"/>
        <v>0</v>
      </c>
      <c r="AH302" s="575">
        <f t="shared" si="44"/>
        <v>5</v>
      </c>
      <c r="AI302" s="552"/>
      <c r="AJ302" s="553"/>
      <c r="AK302" s="553"/>
      <c r="AL302" s="553"/>
      <c r="AM302" s="553"/>
      <c r="AN302" s="553"/>
      <c r="AO302" s="553"/>
      <c r="AP302" s="553"/>
      <c r="AQ302" s="553"/>
      <c r="AR302" s="553"/>
      <c r="AS302" s="553"/>
      <c r="AT302" s="553"/>
      <c r="AU302" s="553"/>
      <c r="AV302" s="553"/>
      <c r="AW302" s="553"/>
      <c r="AX302" s="553"/>
      <c r="AY302" s="553"/>
      <c r="AZ302" s="553"/>
      <c r="BA302" s="553"/>
      <c r="BB302" s="553"/>
      <c r="BC302" s="553"/>
      <c r="BD302" s="553"/>
      <c r="BE302" s="553"/>
      <c r="BF302" s="553"/>
      <c r="BG302" s="553"/>
      <c r="BH302" s="553"/>
      <c r="BI302" s="553"/>
      <c r="BJ302" s="513"/>
    </row>
    <row r="303" spans="1:62" thickBot="1">
      <c r="A303" s="467">
        <f t="shared" si="45"/>
        <v>286</v>
      </c>
      <c r="B303" s="586" t="s">
        <v>72</v>
      </c>
      <c r="C303" s="587" t="s">
        <v>73</v>
      </c>
      <c r="D303" s="564" t="s">
        <v>294</v>
      </c>
      <c r="E303" s="565">
        <v>3</v>
      </c>
      <c r="F303" s="566" t="s">
        <v>73</v>
      </c>
      <c r="G303" s="567" t="s">
        <v>294</v>
      </c>
      <c r="H303" s="568">
        <v>3</v>
      </c>
      <c r="I303" s="568">
        <v>7.18</v>
      </c>
      <c r="J303" s="568">
        <f t="shared" si="39"/>
        <v>21.54</v>
      </c>
      <c r="K303" s="569"/>
      <c r="L303" s="569"/>
      <c r="M303" s="569">
        <v>3</v>
      </c>
      <c r="N303" s="570"/>
      <c r="O303" s="570"/>
      <c r="P303" s="568"/>
      <c r="Q303" s="570"/>
      <c r="R303" s="570"/>
      <c r="S303" s="570"/>
      <c r="T303" s="570"/>
      <c r="U303" s="570"/>
      <c r="V303" s="570"/>
      <c r="W303" s="570"/>
      <c r="X303" s="570"/>
      <c r="Y303" s="570"/>
      <c r="Z303" s="570"/>
      <c r="AA303" s="725">
        <f t="shared" si="40"/>
        <v>0</v>
      </c>
      <c r="AB303" s="571">
        <f t="shared" si="41"/>
        <v>0</v>
      </c>
      <c r="AC303" s="579">
        <f t="shared" si="48"/>
        <v>3</v>
      </c>
      <c r="AD303" s="580">
        <f>E303-AB303</f>
        <v>3</v>
      </c>
      <c r="AE303" s="581"/>
      <c r="AF303" s="581">
        <f t="shared" si="42"/>
        <v>0</v>
      </c>
      <c r="AG303" s="582">
        <f t="shared" si="43"/>
        <v>0</v>
      </c>
      <c r="AH303" s="583">
        <f t="shared" si="44"/>
        <v>0</v>
      </c>
      <c r="AI303" s="552"/>
      <c r="AJ303" s="553"/>
      <c r="AK303" s="553"/>
      <c r="AL303" s="553"/>
      <c r="AM303" s="553"/>
      <c r="AN303" s="553"/>
      <c r="AO303" s="553"/>
      <c r="AP303" s="553"/>
      <c r="AQ303" s="553"/>
      <c r="AR303" s="553"/>
      <c r="AS303" s="553"/>
      <c r="AT303" s="553"/>
      <c r="AU303" s="553"/>
      <c r="AV303" s="553"/>
      <c r="AW303" s="553"/>
      <c r="AX303" s="553"/>
      <c r="AY303" s="553"/>
      <c r="AZ303" s="553"/>
      <c r="BA303" s="553"/>
      <c r="BB303" s="553"/>
      <c r="BC303" s="553"/>
      <c r="BD303" s="553"/>
      <c r="BE303" s="553"/>
      <c r="BF303" s="553"/>
      <c r="BG303" s="553"/>
      <c r="BH303" s="553"/>
      <c r="BI303" s="553"/>
      <c r="BJ303" s="513"/>
    </row>
    <row r="304" spans="1:62"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513"/>
    </row>
  </sheetData>
  <autoFilter ref="A4:BI303"/>
  <mergeCells count="6">
    <mergeCell ref="BE2:BI2"/>
    <mergeCell ref="AI2:AL2"/>
    <mergeCell ref="AM2:AQ2"/>
    <mergeCell ref="AR2:AU2"/>
    <mergeCell ref="AV2:AY2"/>
    <mergeCell ref="AZ2:BD2"/>
  </mergeCells>
  <pageMargins left="0" right="0" top="0" bottom="0" header="0.31496062992125984" footer="0.31496062992125984"/>
  <pageSetup paperSize="9" orientation="landscape" r:id="rId1"/>
  <ignoredErrors>
    <ignoredError sqref="AB15:AB61 AB90:AB116 AB142:AB149 AB151:AB154 AB157:AB206 AB209:AB274 AB283:AB290 AB293:AB303 AB138:AB140 AB63:AB88 AB119:AB13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outlinePr summaryBelow="0"/>
  </sheetPr>
  <dimension ref="A1:BH304"/>
  <sheetViews>
    <sheetView topLeftCell="B1" zoomScale="70" zoomScaleNormal="70" workbookViewId="0">
      <pane ySplit="4" topLeftCell="A5" activePane="bottomLeft" state="frozen"/>
      <selection activeCell="B1" sqref="B1"/>
      <selection pane="bottomLeft" activeCell="B12" sqref="B12"/>
    </sheetView>
  </sheetViews>
  <sheetFormatPr defaultRowHeight="15.75" outlineLevelRow="1" outlineLevelCol="1"/>
  <cols>
    <col min="1" max="1" width="5.7109375" style="36" hidden="1" customWidth="1" outlineLevel="1"/>
    <col min="2" max="2" width="19.85546875" style="36" customWidth="1" collapsed="1"/>
    <col min="3" max="3" width="54.28515625" style="36" hidden="1" customWidth="1" outlineLevel="1"/>
    <col min="4" max="4" width="7.42578125" style="42" hidden="1" customWidth="1" outlineLevel="1"/>
    <col min="5" max="5" width="11" style="43" hidden="1" customWidth="1" outlineLevel="1"/>
    <col min="6" max="6" width="52.85546875" style="36" customWidth="1" collapsed="1"/>
    <col min="7" max="7" width="6.140625" style="42" customWidth="1"/>
    <col min="8" max="8" width="14.28515625" style="43" customWidth="1"/>
    <col min="9" max="9" width="14.28515625" style="43" hidden="1" customWidth="1" outlineLevel="1"/>
    <col min="10" max="10" width="42.85546875" style="43" hidden="1" customWidth="1" outlineLevel="1"/>
    <col min="11" max="11" width="7.42578125" style="43" hidden="1" customWidth="1" outlineLevel="1"/>
    <col min="12" max="12" width="11.28515625" style="43" hidden="1" customWidth="1" outlineLevel="1"/>
    <col min="13" max="25" width="10.42578125" style="44" hidden="1" customWidth="1" outlineLevel="1"/>
    <col min="26" max="26" width="14.28515625" style="45" customWidth="1" collapsed="1"/>
    <col min="27" max="28" width="11.85546875" style="45" hidden="1" customWidth="1" outlineLevel="1"/>
    <col min="29" max="29" width="57.5703125" style="36" hidden="1" customWidth="1" outlineLevel="1"/>
    <col min="30" max="30" width="14.28515625" style="36" hidden="1" customWidth="1" outlineLevel="1"/>
    <col min="31" max="31" width="14.28515625" style="1" customWidth="1" collapsed="1"/>
    <col min="32" max="32" width="14.28515625" style="1" customWidth="1"/>
    <col min="33" max="59" width="9.7109375" style="1" customWidth="1"/>
    <col min="60" max="16384" width="9.140625" style="36"/>
  </cols>
  <sheetData>
    <row r="1" spans="1:60" ht="19.5" customHeight="1">
      <c r="A1" s="602"/>
      <c r="B1" s="602" t="s">
        <v>409</v>
      </c>
      <c r="C1" s="602"/>
      <c r="D1" s="602"/>
      <c r="E1" s="602"/>
      <c r="F1" s="602"/>
      <c r="G1" s="602"/>
      <c r="H1" s="602"/>
      <c r="I1" s="602"/>
      <c r="J1" s="602"/>
      <c r="K1" s="602"/>
      <c r="L1" s="602"/>
      <c r="M1" s="602"/>
      <c r="N1" s="602"/>
      <c r="O1" s="602"/>
      <c r="P1" s="602"/>
      <c r="Q1" s="602"/>
      <c r="R1" s="602"/>
      <c r="S1" s="602"/>
      <c r="T1" s="602"/>
      <c r="U1" s="602"/>
      <c r="V1" s="602"/>
      <c r="W1" s="602"/>
      <c r="X1" s="602"/>
      <c r="Y1" s="602"/>
      <c r="Z1" s="602"/>
      <c r="AA1" s="602"/>
      <c r="AB1" s="602"/>
      <c r="AC1" s="602"/>
      <c r="AD1" s="602"/>
      <c r="AE1" s="603"/>
      <c r="AF1" s="603"/>
    </row>
    <row r="2" spans="1:60">
      <c r="A2" s="514"/>
      <c r="B2" s="607" t="s">
        <v>1120</v>
      </c>
      <c r="C2" s="608"/>
      <c r="D2" s="609"/>
      <c r="E2" s="610"/>
      <c r="F2" s="608"/>
      <c r="G2" s="609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  <c r="W2" s="610"/>
      <c r="X2" s="610"/>
      <c r="Y2" s="610"/>
      <c r="Z2" s="611"/>
      <c r="AA2" s="611"/>
      <c r="AB2" s="611"/>
      <c r="AC2" s="608"/>
      <c r="AD2" s="608"/>
      <c r="AE2" s="604"/>
      <c r="AF2" s="604"/>
      <c r="AG2" s="731">
        <v>45383</v>
      </c>
      <c r="AH2" s="732"/>
      <c r="AI2" s="732"/>
      <c r="AJ2" s="732"/>
      <c r="AK2" s="731">
        <v>45413</v>
      </c>
      <c r="AL2" s="732"/>
      <c r="AM2" s="732"/>
      <c r="AN2" s="732"/>
      <c r="AO2" s="732"/>
      <c r="AP2" s="731">
        <v>45444</v>
      </c>
      <c r="AQ2" s="732"/>
      <c r="AR2" s="732"/>
      <c r="AS2" s="732"/>
      <c r="AT2" s="731">
        <v>45474</v>
      </c>
      <c r="AU2" s="732"/>
      <c r="AV2" s="732"/>
      <c r="AW2" s="732"/>
      <c r="AX2" s="731">
        <v>45505</v>
      </c>
      <c r="AY2" s="732"/>
      <c r="AZ2" s="732"/>
      <c r="BA2" s="732"/>
      <c r="BB2" s="732"/>
      <c r="BC2" s="731">
        <v>45536</v>
      </c>
      <c r="BD2" s="732"/>
      <c r="BE2" s="732"/>
      <c r="BF2" s="732"/>
      <c r="BG2" s="732"/>
    </row>
    <row r="3" spans="1:60" ht="16.5" thickBot="1">
      <c r="A3" s="513"/>
      <c r="B3" s="380"/>
      <c r="C3" s="381"/>
      <c r="D3" s="382"/>
      <c r="E3" s="383"/>
      <c r="F3" s="381"/>
      <c r="G3" s="382"/>
      <c r="H3" s="383"/>
      <c r="I3" s="383"/>
      <c r="J3" s="383"/>
      <c r="K3" s="382"/>
      <c r="L3" s="383"/>
      <c r="M3" s="383"/>
      <c r="N3" s="383"/>
      <c r="O3" s="383"/>
      <c r="P3" s="383"/>
      <c r="Q3" s="383"/>
      <c r="R3" s="383"/>
      <c r="S3" s="383"/>
      <c r="T3" s="383"/>
      <c r="U3" s="383"/>
      <c r="V3" s="383"/>
      <c r="W3" s="383"/>
      <c r="X3" s="383"/>
      <c r="Y3" s="383"/>
      <c r="Z3" s="383"/>
      <c r="AA3" s="384"/>
      <c r="AB3" s="384"/>
      <c r="AC3" s="378"/>
      <c r="AD3" s="378"/>
      <c r="AE3" s="378"/>
      <c r="AF3" s="378"/>
      <c r="AG3" s="371" t="s">
        <v>1085</v>
      </c>
      <c r="AH3" s="371" t="s">
        <v>1086</v>
      </c>
      <c r="AI3" s="371" t="s">
        <v>1087</v>
      </c>
      <c r="AJ3" s="371" t="s">
        <v>1088</v>
      </c>
      <c r="AK3" s="371" t="s">
        <v>1089</v>
      </c>
      <c r="AL3" s="371" t="s">
        <v>1090</v>
      </c>
      <c r="AM3" s="371" t="s">
        <v>1091</v>
      </c>
      <c r="AN3" s="371" t="s">
        <v>1092</v>
      </c>
      <c r="AO3" s="371" t="s">
        <v>1093</v>
      </c>
      <c r="AP3" s="371" t="s">
        <v>1094</v>
      </c>
      <c r="AQ3" s="371" t="s">
        <v>1095</v>
      </c>
      <c r="AR3" s="371" t="s">
        <v>1096</v>
      </c>
      <c r="AS3" s="371" t="s">
        <v>1097</v>
      </c>
      <c r="AT3" s="371" t="s">
        <v>1098</v>
      </c>
      <c r="AU3" s="371" t="s">
        <v>1099</v>
      </c>
      <c r="AV3" s="371" t="s">
        <v>1100</v>
      </c>
      <c r="AW3" s="371" t="s">
        <v>1101</v>
      </c>
      <c r="AX3" s="371" t="s">
        <v>1102</v>
      </c>
      <c r="AY3" s="371" t="s">
        <v>1103</v>
      </c>
      <c r="AZ3" s="371" t="s">
        <v>1104</v>
      </c>
      <c r="BA3" s="371" t="s">
        <v>1105</v>
      </c>
      <c r="BB3" s="371" t="s">
        <v>1106</v>
      </c>
      <c r="BC3" s="371" t="s">
        <v>1107</v>
      </c>
      <c r="BD3" s="371" t="s">
        <v>1108</v>
      </c>
      <c r="BE3" s="371" t="s">
        <v>1109</v>
      </c>
      <c r="BF3" s="371" t="s">
        <v>1110</v>
      </c>
      <c r="BG3" s="371" t="s">
        <v>1114</v>
      </c>
    </row>
    <row r="4" spans="1:60" ht="45" customHeight="1">
      <c r="A4" s="560" t="s">
        <v>0</v>
      </c>
      <c r="B4" s="557" t="s">
        <v>7</v>
      </c>
      <c r="C4" s="557" t="s">
        <v>1004</v>
      </c>
      <c r="D4" s="557" t="s">
        <v>2</v>
      </c>
      <c r="E4" s="558" t="s">
        <v>1022</v>
      </c>
      <c r="F4" s="557" t="s">
        <v>1005</v>
      </c>
      <c r="G4" s="557" t="s">
        <v>2</v>
      </c>
      <c r="H4" s="558" t="s">
        <v>288</v>
      </c>
      <c r="I4" s="394" t="s">
        <v>1136</v>
      </c>
      <c r="J4" s="558" t="s">
        <v>506</v>
      </c>
      <c r="K4" s="557" t="s">
        <v>2</v>
      </c>
      <c r="L4" s="558" t="s">
        <v>507</v>
      </c>
      <c r="M4" s="558" t="s">
        <v>385</v>
      </c>
      <c r="N4" s="558" t="s">
        <v>432</v>
      </c>
      <c r="O4" s="558" t="s">
        <v>434</v>
      </c>
      <c r="P4" s="558" t="s">
        <v>433</v>
      </c>
      <c r="Q4" s="558" t="s">
        <v>435</v>
      </c>
      <c r="R4" s="558" t="s">
        <v>436</v>
      </c>
      <c r="S4" s="558" t="s">
        <v>437</v>
      </c>
      <c r="T4" s="558" t="s">
        <v>438</v>
      </c>
      <c r="U4" s="558" t="s">
        <v>439</v>
      </c>
      <c r="V4" s="558" t="s">
        <v>440</v>
      </c>
      <c r="W4" s="558" t="s">
        <v>441</v>
      </c>
      <c r="X4" s="558" t="s">
        <v>442</v>
      </c>
      <c r="Y4" s="558" t="s">
        <v>443</v>
      </c>
      <c r="Z4" s="561" t="s">
        <v>649</v>
      </c>
      <c r="AA4" s="572" t="s">
        <v>1021</v>
      </c>
      <c r="AB4" s="558" t="s">
        <v>1020</v>
      </c>
      <c r="AC4" s="557" t="s">
        <v>464</v>
      </c>
      <c r="AD4" s="626" t="s">
        <v>1183</v>
      </c>
      <c r="AE4" s="508" t="s">
        <v>1118</v>
      </c>
      <c r="AF4" s="509" t="s">
        <v>1119</v>
      </c>
      <c r="AG4" s="377">
        <v>45383</v>
      </c>
      <c r="AH4" s="376">
        <v>45390</v>
      </c>
      <c r="AI4" s="376">
        <v>45397</v>
      </c>
      <c r="AJ4" s="376">
        <v>45404</v>
      </c>
      <c r="AK4" s="376">
        <v>45411</v>
      </c>
      <c r="AL4" s="376">
        <v>45418</v>
      </c>
      <c r="AM4" s="376">
        <v>45425</v>
      </c>
      <c r="AN4" s="376">
        <v>45432</v>
      </c>
      <c r="AO4" s="376">
        <v>45439</v>
      </c>
      <c r="AP4" s="376">
        <v>45446</v>
      </c>
      <c r="AQ4" s="376">
        <v>45453</v>
      </c>
      <c r="AR4" s="376">
        <v>45460</v>
      </c>
      <c r="AS4" s="376">
        <v>45467</v>
      </c>
      <c r="AT4" s="376">
        <v>45474</v>
      </c>
      <c r="AU4" s="376">
        <v>45481</v>
      </c>
      <c r="AV4" s="376">
        <v>45488</v>
      </c>
      <c r="AW4" s="376">
        <v>45495</v>
      </c>
      <c r="AX4" s="376">
        <v>45502</v>
      </c>
      <c r="AY4" s="376">
        <v>45509</v>
      </c>
      <c r="AZ4" s="376">
        <v>45516</v>
      </c>
      <c r="BA4" s="376">
        <v>45523</v>
      </c>
      <c r="BB4" s="376">
        <v>45530</v>
      </c>
      <c r="BC4" s="376">
        <v>45537</v>
      </c>
      <c r="BD4" s="376">
        <v>45544</v>
      </c>
      <c r="BE4" s="376">
        <v>45551</v>
      </c>
      <c r="BF4" s="376">
        <v>45558</v>
      </c>
      <c r="BG4" s="376">
        <v>45565</v>
      </c>
    </row>
    <row r="5" spans="1:60" ht="15">
      <c r="A5" s="405">
        <v>1</v>
      </c>
      <c r="B5" s="584" t="s">
        <v>301</v>
      </c>
      <c r="C5" s="585" t="s">
        <v>302</v>
      </c>
      <c r="D5" s="525" t="s">
        <v>293</v>
      </c>
      <c r="E5" s="526">
        <v>9000</v>
      </c>
      <c r="F5" s="408" t="s">
        <v>302</v>
      </c>
      <c r="G5" s="409" t="s">
        <v>293</v>
      </c>
      <c r="H5" s="527">
        <v>9000</v>
      </c>
      <c r="I5" s="527">
        <f>'СМР Приняты СК П6'!I5</f>
        <v>8.0000000000000002E-3</v>
      </c>
      <c r="J5" s="527"/>
      <c r="K5" s="527"/>
      <c r="L5" s="527"/>
      <c r="M5" s="527">
        <v>9000</v>
      </c>
      <c r="N5" s="527"/>
      <c r="O5" s="527"/>
      <c r="P5" s="527"/>
      <c r="Q5" s="527"/>
      <c r="R5" s="527"/>
      <c r="S5" s="527"/>
      <c r="T5" s="527"/>
      <c r="U5" s="527"/>
      <c r="V5" s="527"/>
      <c r="W5" s="527"/>
      <c r="X5" s="527"/>
      <c r="Y5" s="527"/>
      <c r="Z5" s="562">
        <f>SUM(M5:Y5)</f>
        <v>9000</v>
      </c>
      <c r="AA5" s="574">
        <f>H5-Z5</f>
        <v>0</v>
      </c>
      <c r="AB5" s="413">
        <f>E5-Z5</f>
        <v>0</v>
      </c>
      <c r="AC5" s="528" t="s">
        <v>1070</v>
      </c>
      <c r="AD5" s="528">
        <f>AE5*I5</f>
        <v>0</v>
      </c>
      <c r="AE5" s="529">
        <f>SUM(AG5:BG5)</f>
        <v>0</v>
      </c>
      <c r="AF5" s="515">
        <f>Z5-AE5</f>
        <v>9000</v>
      </c>
      <c r="AG5" s="524"/>
      <c r="AH5" s="516"/>
      <c r="AI5" s="516"/>
      <c r="AJ5" s="516"/>
      <c r="AK5" s="516"/>
      <c r="AL5" s="516"/>
      <c r="AM5" s="516"/>
      <c r="AN5" s="516"/>
      <c r="AO5" s="516"/>
      <c r="AP5" s="516"/>
      <c r="AQ5" s="516"/>
      <c r="AR5" s="516"/>
      <c r="AS5" s="516"/>
      <c r="AT5" s="516"/>
      <c r="AU5" s="516"/>
      <c r="AV5" s="516"/>
      <c r="AW5" s="516"/>
      <c r="AX5" s="516"/>
      <c r="AY5" s="516"/>
      <c r="AZ5" s="516"/>
      <c r="BA5" s="516"/>
      <c r="BB5" s="516"/>
      <c r="BC5" s="516"/>
      <c r="BD5" s="516"/>
      <c r="BE5" s="516"/>
      <c r="BF5" s="516"/>
      <c r="BG5" s="517"/>
    </row>
    <row r="6" spans="1:60" ht="15">
      <c r="A6" s="405">
        <f>A5+1</f>
        <v>2</v>
      </c>
      <c r="B6" s="584" t="s">
        <v>303</v>
      </c>
      <c r="C6" s="585" t="s">
        <v>304</v>
      </c>
      <c r="D6" s="525" t="s">
        <v>294</v>
      </c>
      <c r="E6" s="526">
        <v>200</v>
      </c>
      <c r="F6" s="408" t="s">
        <v>304</v>
      </c>
      <c r="G6" s="409" t="s">
        <v>294</v>
      </c>
      <c r="H6" s="527">
        <v>337</v>
      </c>
      <c r="I6" s="527">
        <f>'СМР Приняты СК П6'!I6</f>
        <v>1.429</v>
      </c>
      <c r="J6" s="527"/>
      <c r="K6" s="527"/>
      <c r="L6" s="527"/>
      <c r="M6" s="527">
        <v>337</v>
      </c>
      <c r="N6" s="527"/>
      <c r="O6" s="527"/>
      <c r="P6" s="527"/>
      <c r="Q6" s="527"/>
      <c r="R6" s="527"/>
      <c r="S6" s="527"/>
      <c r="T6" s="527"/>
      <c r="U6" s="527"/>
      <c r="V6" s="527"/>
      <c r="W6" s="527"/>
      <c r="X6" s="527"/>
      <c r="Y6" s="527"/>
      <c r="Z6" s="562">
        <f t="shared" ref="Z6:Z69" si="0">SUM(M6:Y6)</f>
        <v>337</v>
      </c>
      <c r="AA6" s="574">
        <f>H6-Z6</f>
        <v>0</v>
      </c>
      <c r="AB6" s="413">
        <f>E6-Z6</f>
        <v>-137</v>
      </c>
      <c r="AC6" s="528" t="s">
        <v>1070</v>
      </c>
      <c r="AD6" s="528">
        <f t="shared" ref="AD6:AD69" si="1">AE6*I6</f>
        <v>0</v>
      </c>
      <c r="AE6" s="529">
        <f t="shared" ref="AE6:AE69" si="2">SUM(AG6:BG6)</f>
        <v>0</v>
      </c>
      <c r="AF6" s="518">
        <f t="shared" ref="AF6:AF69" si="3">Z6-AE6</f>
        <v>337</v>
      </c>
      <c r="AG6" s="520"/>
      <c r="AH6" s="519"/>
      <c r="AI6" s="519"/>
      <c r="AJ6" s="519"/>
      <c r="AK6" s="519"/>
      <c r="AL6" s="519"/>
      <c r="AM6" s="519"/>
      <c r="AN6" s="519"/>
      <c r="AO6" s="519"/>
      <c r="AP6" s="519"/>
      <c r="AQ6" s="519"/>
      <c r="AR6" s="519"/>
      <c r="AS6" s="519"/>
      <c r="AT6" s="519"/>
      <c r="AU6" s="519"/>
      <c r="AV6" s="519"/>
      <c r="AW6" s="519"/>
      <c r="AX6" s="519"/>
      <c r="AY6" s="519"/>
      <c r="AZ6" s="519"/>
      <c r="BA6" s="519"/>
      <c r="BB6" s="519"/>
      <c r="BC6" s="519"/>
      <c r="BD6" s="519"/>
      <c r="BE6" s="519"/>
      <c r="BF6" s="519"/>
      <c r="BG6" s="519"/>
    </row>
    <row r="7" spans="1:60" ht="15">
      <c r="A7" s="405">
        <f t="shared" ref="A7:A70" si="4">A6+1</f>
        <v>3</v>
      </c>
      <c r="B7" s="584" t="s">
        <v>305</v>
      </c>
      <c r="C7" s="585" t="s">
        <v>306</v>
      </c>
      <c r="D7" s="525" t="s">
        <v>294</v>
      </c>
      <c r="E7" s="526">
        <v>200</v>
      </c>
      <c r="F7" s="408" t="s">
        <v>306</v>
      </c>
      <c r="G7" s="409" t="s">
        <v>294</v>
      </c>
      <c r="H7" s="527">
        <v>337</v>
      </c>
      <c r="I7" s="527">
        <f>'СМР Приняты СК П6'!I7</f>
        <v>2.3809999999999998</v>
      </c>
      <c r="J7" s="527"/>
      <c r="K7" s="527"/>
      <c r="L7" s="527"/>
      <c r="M7" s="527">
        <v>337</v>
      </c>
      <c r="N7" s="527"/>
      <c r="O7" s="527"/>
      <c r="P7" s="527"/>
      <c r="Q7" s="527"/>
      <c r="R7" s="527"/>
      <c r="S7" s="527"/>
      <c r="T7" s="527"/>
      <c r="U7" s="527"/>
      <c r="V7" s="527"/>
      <c r="W7" s="527"/>
      <c r="X7" s="527"/>
      <c r="Y7" s="527"/>
      <c r="Z7" s="562">
        <f t="shared" si="0"/>
        <v>337</v>
      </c>
      <c r="AA7" s="574">
        <f>H7-Z7</f>
        <v>0</v>
      </c>
      <c r="AB7" s="413">
        <f>E7-Z7</f>
        <v>-137</v>
      </c>
      <c r="AC7" s="528" t="s">
        <v>1070</v>
      </c>
      <c r="AD7" s="528">
        <f t="shared" si="1"/>
        <v>0</v>
      </c>
      <c r="AE7" s="529">
        <f t="shared" si="2"/>
        <v>0</v>
      </c>
      <c r="AF7" s="518">
        <f t="shared" si="3"/>
        <v>337</v>
      </c>
      <c r="AG7" s="520"/>
      <c r="AH7" s="519"/>
      <c r="AI7" s="519"/>
      <c r="AJ7" s="519"/>
      <c r="AK7" s="519"/>
      <c r="AL7" s="519"/>
      <c r="AM7" s="519"/>
      <c r="AN7" s="519"/>
      <c r="AO7" s="519"/>
      <c r="AP7" s="519"/>
      <c r="AQ7" s="519"/>
      <c r="AR7" s="519"/>
      <c r="AS7" s="519"/>
      <c r="AT7" s="519"/>
      <c r="AU7" s="519"/>
      <c r="AV7" s="519"/>
      <c r="AW7" s="519"/>
      <c r="AX7" s="519"/>
      <c r="AY7" s="519"/>
      <c r="AZ7" s="519"/>
      <c r="BA7" s="519"/>
      <c r="BB7" s="519"/>
      <c r="BC7" s="519"/>
      <c r="BD7" s="519"/>
      <c r="BE7" s="519"/>
      <c r="BF7" s="519"/>
      <c r="BG7" s="519"/>
    </row>
    <row r="8" spans="1:60" ht="15">
      <c r="A8" s="595">
        <f t="shared" si="4"/>
        <v>4</v>
      </c>
      <c r="B8" s="588"/>
      <c r="C8" s="544" t="s">
        <v>32</v>
      </c>
      <c r="D8" s="530"/>
      <c r="E8" s="530"/>
      <c r="F8" s="531" t="s">
        <v>32</v>
      </c>
      <c r="G8" s="532"/>
      <c r="H8" s="533"/>
      <c r="I8" s="533"/>
      <c r="J8" s="533"/>
      <c r="K8" s="533"/>
      <c r="L8" s="533"/>
      <c r="M8" s="533"/>
      <c r="N8" s="533"/>
      <c r="O8" s="533"/>
      <c r="P8" s="533"/>
      <c r="Q8" s="533"/>
      <c r="R8" s="533"/>
      <c r="S8" s="533"/>
      <c r="T8" s="533"/>
      <c r="U8" s="533"/>
      <c r="V8" s="533"/>
      <c r="W8" s="533"/>
      <c r="X8" s="533"/>
      <c r="Y8" s="533"/>
      <c r="Z8" s="589"/>
      <c r="AA8" s="590"/>
      <c r="AB8" s="533"/>
      <c r="AC8" s="534"/>
      <c r="AD8" s="534"/>
      <c r="AE8" s="591"/>
      <c r="AF8" s="592"/>
      <c r="AG8" s="593"/>
      <c r="AH8" s="594"/>
      <c r="AI8" s="594"/>
      <c r="AJ8" s="594"/>
      <c r="AK8" s="594"/>
      <c r="AL8" s="594"/>
      <c r="AM8" s="594"/>
      <c r="AN8" s="594"/>
      <c r="AO8" s="594"/>
      <c r="AP8" s="594"/>
      <c r="AQ8" s="594"/>
      <c r="AR8" s="594"/>
      <c r="AS8" s="594"/>
      <c r="AT8" s="594"/>
      <c r="AU8" s="594"/>
      <c r="AV8" s="594"/>
      <c r="AW8" s="594"/>
      <c r="AX8" s="594"/>
      <c r="AY8" s="594"/>
      <c r="AZ8" s="594"/>
      <c r="BA8" s="594"/>
      <c r="BB8" s="594"/>
      <c r="BC8" s="594"/>
      <c r="BD8" s="594"/>
      <c r="BE8" s="594"/>
      <c r="BF8" s="594"/>
      <c r="BG8" s="594"/>
      <c r="BH8" s="513"/>
    </row>
    <row r="9" spans="1:60" s="65" customFormat="1">
      <c r="A9" s="405">
        <f t="shared" si="4"/>
        <v>5</v>
      </c>
      <c r="B9" s="584" t="s">
        <v>307</v>
      </c>
      <c r="C9" s="585" t="s">
        <v>308</v>
      </c>
      <c r="D9" s="525" t="s">
        <v>293</v>
      </c>
      <c r="E9" s="526">
        <v>13672</v>
      </c>
      <c r="F9" s="408" t="s">
        <v>308</v>
      </c>
      <c r="G9" s="409" t="s">
        <v>293</v>
      </c>
      <c r="H9" s="527">
        <f>12389+241</f>
        <v>12630</v>
      </c>
      <c r="I9" s="527">
        <f>'СМР Приняты СК П6'!I9</f>
        <v>0.01</v>
      </c>
      <c r="J9" s="527"/>
      <c r="K9" s="527"/>
      <c r="L9" s="527"/>
      <c r="M9" s="527">
        <v>9550.52</v>
      </c>
      <c r="N9" s="527"/>
      <c r="O9" s="527"/>
      <c r="P9" s="527"/>
      <c r="Q9" s="527"/>
      <c r="R9" s="527"/>
      <c r="S9" s="527"/>
      <c r="T9" s="527">
        <v>188</v>
      </c>
      <c r="U9" s="527">
        <v>1151.5</v>
      </c>
      <c r="V9" s="527">
        <v>1000</v>
      </c>
      <c r="W9" s="527"/>
      <c r="X9" s="527"/>
      <c r="Y9" s="527"/>
      <c r="Z9" s="562">
        <f t="shared" si="0"/>
        <v>11890.02</v>
      </c>
      <c r="AA9" s="574">
        <f t="shared" ref="AA9:AA61" si="5">H9-Z9</f>
        <v>739.97999999999956</v>
      </c>
      <c r="AB9" s="413">
        <f t="shared" ref="AB9:AB61" si="6">E9-Z9</f>
        <v>1781.9799999999996</v>
      </c>
      <c r="AC9" s="528"/>
      <c r="AD9" s="528">
        <f t="shared" si="1"/>
        <v>0</v>
      </c>
      <c r="AE9" s="551">
        <f t="shared" si="2"/>
        <v>0</v>
      </c>
      <c r="AF9" s="575">
        <f t="shared" si="3"/>
        <v>11890.02</v>
      </c>
      <c r="AG9" s="552"/>
      <c r="AH9" s="553"/>
      <c r="AI9" s="553"/>
      <c r="AJ9" s="553"/>
      <c r="AK9" s="553"/>
      <c r="AL9" s="553"/>
      <c r="AM9" s="553"/>
      <c r="AN9" s="553"/>
      <c r="AO9" s="553"/>
      <c r="AP9" s="553"/>
      <c r="AQ9" s="553"/>
      <c r="AR9" s="553"/>
      <c r="AS9" s="553"/>
      <c r="AT9" s="553"/>
      <c r="AU9" s="553"/>
      <c r="AV9" s="553"/>
      <c r="AW9" s="553"/>
      <c r="AX9" s="553"/>
      <c r="AY9" s="553"/>
      <c r="AZ9" s="553"/>
      <c r="BA9" s="553"/>
      <c r="BB9" s="553"/>
      <c r="BC9" s="553"/>
      <c r="BD9" s="553"/>
      <c r="BE9" s="553"/>
      <c r="BF9" s="553"/>
      <c r="BG9" s="553"/>
    </row>
    <row r="10" spans="1:60" ht="75">
      <c r="A10" s="405">
        <f t="shared" si="4"/>
        <v>6</v>
      </c>
      <c r="B10" s="584" t="s">
        <v>98</v>
      </c>
      <c r="C10" s="585" t="s">
        <v>99</v>
      </c>
      <c r="D10" s="525" t="s">
        <v>289</v>
      </c>
      <c r="E10" s="526">
        <v>26709.599999999999</v>
      </c>
      <c r="F10" s="408" t="s">
        <v>669</v>
      </c>
      <c r="G10" s="409" t="s">
        <v>289</v>
      </c>
      <c r="H10" s="527">
        <f>12411+176</f>
        <v>12587</v>
      </c>
      <c r="I10" s="527">
        <f>'СМР Приняты СК П6'!I10</f>
        <v>0.36</v>
      </c>
      <c r="J10" s="527"/>
      <c r="K10" s="527"/>
      <c r="L10" s="527"/>
      <c r="M10" s="527">
        <v>6674</v>
      </c>
      <c r="N10" s="527"/>
      <c r="O10" s="527">
        <v>706.04</v>
      </c>
      <c r="P10" s="527">
        <v>1360.8075999999999</v>
      </c>
      <c r="Q10" s="527">
        <v>319.68</v>
      </c>
      <c r="R10" s="527">
        <v>120</v>
      </c>
      <c r="S10" s="527">
        <v>532.9</v>
      </c>
      <c r="T10" s="527"/>
      <c r="U10" s="527">
        <v>2750</v>
      </c>
      <c r="V10" s="527"/>
      <c r="W10" s="527"/>
      <c r="X10" s="527"/>
      <c r="Y10" s="527"/>
      <c r="Z10" s="562">
        <f t="shared" si="0"/>
        <v>12463.427599999999</v>
      </c>
      <c r="AA10" s="574">
        <f t="shared" si="5"/>
        <v>123.57240000000093</v>
      </c>
      <c r="AB10" s="413">
        <f t="shared" si="6"/>
        <v>14246.172399999999</v>
      </c>
      <c r="AC10" s="528" t="s">
        <v>1075</v>
      </c>
      <c r="AD10" s="528">
        <f t="shared" si="1"/>
        <v>0</v>
      </c>
      <c r="AE10" s="551">
        <f t="shared" si="2"/>
        <v>0</v>
      </c>
      <c r="AF10" s="575">
        <f t="shared" si="3"/>
        <v>12463.427599999999</v>
      </c>
      <c r="AG10" s="552"/>
      <c r="AH10" s="553"/>
      <c r="AI10" s="553"/>
      <c r="AJ10" s="553"/>
      <c r="AK10" s="553"/>
      <c r="AL10" s="553"/>
      <c r="AM10" s="553"/>
      <c r="AN10" s="553"/>
      <c r="AO10" s="553"/>
      <c r="AP10" s="553"/>
      <c r="AQ10" s="553"/>
      <c r="AR10" s="553"/>
      <c r="AS10" s="553"/>
      <c r="AT10" s="553"/>
      <c r="AU10" s="553"/>
      <c r="AV10" s="553"/>
      <c r="AW10" s="553"/>
      <c r="AX10" s="553"/>
      <c r="AY10" s="553"/>
      <c r="AZ10" s="553"/>
      <c r="BA10" s="553"/>
      <c r="BB10" s="553"/>
      <c r="BC10" s="553"/>
      <c r="BD10" s="553"/>
      <c r="BE10" s="553"/>
      <c r="BF10" s="553"/>
      <c r="BG10" s="553"/>
      <c r="BH10" s="513"/>
    </row>
    <row r="11" spans="1:60" ht="75">
      <c r="A11" s="405">
        <f t="shared" si="4"/>
        <v>7</v>
      </c>
      <c r="B11" s="584"/>
      <c r="C11" s="585"/>
      <c r="D11" s="525"/>
      <c r="E11" s="526"/>
      <c r="F11" s="416" t="s">
        <v>1124</v>
      </c>
      <c r="G11" s="417" t="s">
        <v>293</v>
      </c>
      <c r="H11" s="535">
        <v>1992.5</v>
      </c>
      <c r="I11" s="535">
        <f>'СМР Приняты СК П6'!I11</f>
        <v>0.36</v>
      </c>
      <c r="J11" s="535"/>
      <c r="K11" s="535"/>
      <c r="L11" s="535"/>
      <c r="M11" s="535"/>
      <c r="N11" s="535"/>
      <c r="O11" s="535"/>
      <c r="P11" s="535"/>
      <c r="Q11" s="535">
        <v>1992.5</v>
      </c>
      <c r="R11" s="535"/>
      <c r="S11" s="535"/>
      <c r="T11" s="535"/>
      <c r="U11" s="535"/>
      <c r="V11" s="535"/>
      <c r="W11" s="535"/>
      <c r="X11" s="535"/>
      <c r="Y11" s="535"/>
      <c r="Z11" s="562">
        <f t="shared" si="0"/>
        <v>1992.5</v>
      </c>
      <c r="AA11" s="576">
        <f t="shared" si="5"/>
        <v>0</v>
      </c>
      <c r="AB11" s="413">
        <f t="shared" si="6"/>
        <v>-1992.5</v>
      </c>
      <c r="AC11" s="536" t="s">
        <v>450</v>
      </c>
      <c r="AD11" s="536">
        <f t="shared" si="1"/>
        <v>0</v>
      </c>
      <c r="AE11" s="551">
        <f t="shared" si="2"/>
        <v>0</v>
      </c>
      <c r="AF11" s="575">
        <f t="shared" si="3"/>
        <v>1992.5</v>
      </c>
      <c r="AG11" s="552"/>
      <c r="AH11" s="553"/>
      <c r="AI11" s="553"/>
      <c r="AJ11" s="553"/>
      <c r="AK11" s="553"/>
      <c r="AL11" s="553"/>
      <c r="AM11" s="553"/>
      <c r="AN11" s="553"/>
      <c r="AO11" s="553"/>
      <c r="AP11" s="553"/>
      <c r="AQ11" s="553"/>
      <c r="AR11" s="553"/>
      <c r="AS11" s="553"/>
      <c r="AT11" s="553"/>
      <c r="AU11" s="553"/>
      <c r="AV11" s="553"/>
      <c r="AW11" s="553"/>
      <c r="AX11" s="553"/>
      <c r="AY11" s="553"/>
      <c r="AZ11" s="553"/>
      <c r="BA11" s="553"/>
      <c r="BB11" s="553"/>
      <c r="BC11" s="553"/>
      <c r="BD11" s="553"/>
      <c r="BE11" s="553"/>
      <c r="BF11" s="553"/>
      <c r="BG11" s="553"/>
      <c r="BH11" s="513"/>
    </row>
    <row r="12" spans="1:60" ht="15">
      <c r="A12" s="405">
        <f t="shared" si="4"/>
        <v>8</v>
      </c>
      <c r="B12" s="584"/>
      <c r="C12" s="585"/>
      <c r="D12" s="525"/>
      <c r="E12" s="526"/>
      <c r="F12" s="406" t="s">
        <v>666</v>
      </c>
      <c r="G12" s="407" t="s">
        <v>289</v>
      </c>
      <c r="H12" s="434">
        <f>3724+1261+176</f>
        <v>5161</v>
      </c>
      <c r="I12" s="434">
        <f>'СМР Приняты СК П6'!I12</f>
        <v>0</v>
      </c>
      <c r="J12" s="535"/>
      <c r="K12" s="535"/>
      <c r="L12" s="535"/>
      <c r="M12" s="535"/>
      <c r="N12" s="535"/>
      <c r="O12" s="535"/>
      <c r="P12" s="535"/>
      <c r="Q12" s="535">
        <v>5000</v>
      </c>
      <c r="R12" s="535"/>
      <c r="S12" s="535">
        <v>161</v>
      </c>
      <c r="T12" s="535"/>
      <c r="U12" s="535"/>
      <c r="V12" s="535"/>
      <c r="W12" s="535"/>
      <c r="X12" s="535"/>
      <c r="Y12" s="535"/>
      <c r="Z12" s="562">
        <f t="shared" si="0"/>
        <v>5161</v>
      </c>
      <c r="AA12" s="576">
        <f t="shared" si="5"/>
        <v>0</v>
      </c>
      <c r="AB12" s="413">
        <f t="shared" si="6"/>
        <v>-5161</v>
      </c>
      <c r="AC12" s="536"/>
      <c r="AD12" s="536">
        <f t="shared" si="1"/>
        <v>0</v>
      </c>
      <c r="AE12" s="551">
        <f t="shared" si="2"/>
        <v>0</v>
      </c>
      <c r="AF12" s="575">
        <f t="shared" si="3"/>
        <v>5161</v>
      </c>
      <c r="AG12" s="552"/>
      <c r="AH12" s="553"/>
      <c r="AI12" s="553"/>
      <c r="AJ12" s="553"/>
      <c r="AK12" s="553"/>
      <c r="AL12" s="553"/>
      <c r="AM12" s="553"/>
      <c r="AN12" s="553"/>
      <c r="AO12" s="553"/>
      <c r="AP12" s="553"/>
      <c r="AQ12" s="553"/>
      <c r="AR12" s="553"/>
      <c r="AS12" s="553"/>
      <c r="AT12" s="553"/>
      <c r="AU12" s="553"/>
      <c r="AV12" s="553"/>
      <c r="AW12" s="553"/>
      <c r="AX12" s="553"/>
      <c r="AY12" s="553"/>
      <c r="AZ12" s="553"/>
      <c r="BA12" s="553"/>
      <c r="BB12" s="553"/>
      <c r="BC12" s="553"/>
      <c r="BD12" s="553"/>
      <c r="BE12" s="553"/>
      <c r="BF12" s="553"/>
      <c r="BG12" s="553"/>
      <c r="BH12" s="513"/>
    </row>
    <row r="13" spans="1:60" ht="30">
      <c r="A13" s="405">
        <f t="shared" si="4"/>
        <v>9</v>
      </c>
      <c r="B13" s="584"/>
      <c r="C13" s="585"/>
      <c r="D13" s="525"/>
      <c r="E13" s="526"/>
      <c r="F13" s="406" t="s">
        <v>660</v>
      </c>
      <c r="G13" s="407" t="s">
        <v>289</v>
      </c>
      <c r="H13" s="434">
        <v>1261</v>
      </c>
      <c r="I13" s="434">
        <f>'СМР Приняты СК П6'!I13</f>
        <v>0</v>
      </c>
      <c r="J13" s="537"/>
      <c r="K13" s="535"/>
      <c r="L13" s="535"/>
      <c r="M13" s="535">
        <v>1000</v>
      </c>
      <c r="N13" s="535">
        <v>261</v>
      </c>
      <c r="O13" s="535"/>
      <c r="P13" s="535"/>
      <c r="Q13" s="535"/>
      <c r="R13" s="535"/>
      <c r="S13" s="535"/>
      <c r="T13" s="535"/>
      <c r="U13" s="535"/>
      <c r="V13" s="535"/>
      <c r="W13" s="535"/>
      <c r="X13" s="535"/>
      <c r="Y13" s="535"/>
      <c r="Z13" s="562">
        <f t="shared" si="0"/>
        <v>1261</v>
      </c>
      <c r="AA13" s="576">
        <f>H13-Z13</f>
        <v>0</v>
      </c>
      <c r="AB13" s="413">
        <f t="shared" si="6"/>
        <v>-1261</v>
      </c>
      <c r="AC13" s="536" t="s">
        <v>659</v>
      </c>
      <c r="AD13" s="536">
        <f t="shared" si="1"/>
        <v>0</v>
      </c>
      <c r="AE13" s="540">
        <f t="shared" si="2"/>
        <v>0</v>
      </c>
      <c r="AF13" s="575">
        <f t="shared" si="3"/>
        <v>1261</v>
      </c>
      <c r="AG13" s="552"/>
      <c r="AH13" s="553"/>
      <c r="AI13" s="553"/>
      <c r="AJ13" s="553"/>
      <c r="AK13" s="553"/>
      <c r="AL13" s="553"/>
      <c r="AM13" s="553"/>
      <c r="AN13" s="553"/>
      <c r="AO13" s="553"/>
      <c r="AP13" s="553"/>
      <c r="AQ13" s="553"/>
      <c r="AR13" s="553"/>
      <c r="AS13" s="553"/>
      <c r="AT13" s="553"/>
      <c r="AU13" s="553"/>
      <c r="AV13" s="553"/>
      <c r="AW13" s="553"/>
      <c r="AX13" s="553"/>
      <c r="AY13" s="553"/>
      <c r="AZ13" s="553"/>
      <c r="BA13" s="553"/>
      <c r="BB13" s="553"/>
      <c r="BC13" s="553"/>
      <c r="BD13" s="553"/>
      <c r="BE13" s="553"/>
      <c r="BF13" s="553"/>
      <c r="BG13" s="553"/>
      <c r="BH13" s="513"/>
    </row>
    <row r="14" spans="1:60" ht="75">
      <c r="A14" s="405">
        <f t="shared" si="4"/>
        <v>10</v>
      </c>
      <c r="B14" s="584"/>
      <c r="C14" s="585"/>
      <c r="D14" s="525"/>
      <c r="E14" s="526"/>
      <c r="F14" s="408" t="s">
        <v>667</v>
      </c>
      <c r="G14" s="409" t="s">
        <v>289</v>
      </c>
      <c r="H14" s="527">
        <v>1261</v>
      </c>
      <c r="I14" s="527">
        <f>'СМР Приняты СК П6'!I14</f>
        <v>0.36</v>
      </c>
      <c r="J14" s="527"/>
      <c r="K14" s="527"/>
      <c r="L14" s="527"/>
      <c r="M14" s="527"/>
      <c r="N14" s="527">
        <v>1261</v>
      </c>
      <c r="O14" s="527"/>
      <c r="P14" s="527"/>
      <c r="Q14" s="527"/>
      <c r="R14" s="527"/>
      <c r="S14" s="527"/>
      <c r="T14" s="527"/>
      <c r="U14" s="527"/>
      <c r="V14" s="527"/>
      <c r="W14" s="527"/>
      <c r="X14" s="527"/>
      <c r="Y14" s="527"/>
      <c r="Z14" s="562">
        <f t="shared" si="0"/>
        <v>1261</v>
      </c>
      <c r="AA14" s="574">
        <f t="shared" ref="AA14:AA15" si="7">H14-Z14</f>
        <v>0</v>
      </c>
      <c r="AB14" s="413">
        <f t="shared" si="6"/>
        <v>-1261</v>
      </c>
      <c r="AC14" s="536" t="s">
        <v>661</v>
      </c>
      <c r="AD14" s="536">
        <f t="shared" si="1"/>
        <v>0</v>
      </c>
      <c r="AE14" s="551">
        <f t="shared" si="2"/>
        <v>0</v>
      </c>
      <c r="AF14" s="575">
        <f t="shared" si="3"/>
        <v>1261</v>
      </c>
      <c r="AG14" s="552"/>
      <c r="AH14" s="553"/>
      <c r="AI14" s="553"/>
      <c r="AJ14" s="553"/>
      <c r="AK14" s="553"/>
      <c r="AL14" s="553"/>
      <c r="AM14" s="553"/>
      <c r="AN14" s="553"/>
      <c r="AO14" s="553"/>
      <c r="AP14" s="553"/>
      <c r="AQ14" s="553"/>
      <c r="AR14" s="553"/>
      <c r="AS14" s="553"/>
      <c r="AT14" s="553"/>
      <c r="AU14" s="553"/>
      <c r="AV14" s="553"/>
      <c r="AW14" s="553"/>
      <c r="AX14" s="553"/>
      <c r="AY14" s="553"/>
      <c r="AZ14" s="553"/>
      <c r="BA14" s="553"/>
      <c r="BB14" s="553"/>
      <c r="BC14" s="553"/>
      <c r="BD14" s="553"/>
      <c r="BE14" s="553"/>
      <c r="BF14" s="553"/>
      <c r="BG14" s="553"/>
      <c r="BH14" s="513"/>
    </row>
    <row r="15" spans="1:60" ht="15">
      <c r="A15" s="405">
        <f t="shared" si="4"/>
        <v>11</v>
      </c>
      <c r="B15" s="584"/>
      <c r="C15" s="585"/>
      <c r="D15" s="525"/>
      <c r="E15" s="526"/>
      <c r="F15" s="406" t="s">
        <v>668</v>
      </c>
      <c r="G15" s="407" t="s">
        <v>289</v>
      </c>
      <c r="H15" s="434">
        <v>1261</v>
      </c>
      <c r="I15" s="434">
        <f>'СМР Приняты СК П6'!I15</f>
        <v>0</v>
      </c>
      <c r="J15" s="535"/>
      <c r="K15" s="535"/>
      <c r="L15" s="535">
        <v>2018</v>
      </c>
      <c r="M15" s="535">
        <v>1000</v>
      </c>
      <c r="N15" s="535">
        <v>261</v>
      </c>
      <c r="O15" s="535"/>
      <c r="P15" s="535"/>
      <c r="Q15" s="535"/>
      <c r="R15" s="535"/>
      <c r="S15" s="535"/>
      <c r="T15" s="535"/>
      <c r="U15" s="535"/>
      <c r="V15" s="535"/>
      <c r="W15" s="535"/>
      <c r="X15" s="535"/>
      <c r="Y15" s="535"/>
      <c r="Z15" s="562">
        <f t="shared" si="0"/>
        <v>1261</v>
      </c>
      <c r="AA15" s="576">
        <f t="shared" si="7"/>
        <v>0</v>
      </c>
      <c r="AB15" s="413">
        <f t="shared" si="6"/>
        <v>-1261</v>
      </c>
      <c r="AC15" s="536"/>
      <c r="AD15" s="536">
        <f t="shared" si="1"/>
        <v>0</v>
      </c>
      <c r="AE15" s="551">
        <f t="shared" si="2"/>
        <v>0</v>
      </c>
      <c r="AF15" s="575">
        <f t="shared" si="3"/>
        <v>1261</v>
      </c>
      <c r="AG15" s="552"/>
      <c r="AH15" s="553"/>
      <c r="AI15" s="553"/>
      <c r="AJ15" s="553"/>
      <c r="AK15" s="553"/>
      <c r="AL15" s="553"/>
      <c r="AM15" s="553"/>
      <c r="AN15" s="553"/>
      <c r="AO15" s="553"/>
      <c r="AP15" s="553"/>
      <c r="AQ15" s="553"/>
      <c r="AR15" s="553"/>
      <c r="AS15" s="553"/>
      <c r="AT15" s="553"/>
      <c r="AU15" s="553"/>
      <c r="AV15" s="553"/>
      <c r="AW15" s="553"/>
      <c r="AX15" s="553"/>
      <c r="AY15" s="553"/>
      <c r="AZ15" s="553"/>
      <c r="BA15" s="553"/>
      <c r="BB15" s="553"/>
      <c r="BC15" s="553"/>
      <c r="BD15" s="553"/>
      <c r="BE15" s="553"/>
      <c r="BF15" s="553"/>
      <c r="BG15" s="553"/>
      <c r="BH15" s="513"/>
    </row>
    <row r="16" spans="1:60" ht="30">
      <c r="A16" s="405">
        <f t="shared" si="4"/>
        <v>12</v>
      </c>
      <c r="B16" s="584"/>
      <c r="C16" s="585"/>
      <c r="D16" s="525"/>
      <c r="E16" s="526"/>
      <c r="F16" s="406" t="s">
        <v>658</v>
      </c>
      <c r="G16" s="407" t="s">
        <v>289</v>
      </c>
      <c r="H16" s="434">
        <v>1261</v>
      </c>
      <c r="I16" s="434">
        <f>'СМР Приняты СК П6'!I16</f>
        <v>0</v>
      </c>
      <c r="J16" s="537" t="s">
        <v>505</v>
      </c>
      <c r="K16" s="535" t="s">
        <v>289</v>
      </c>
      <c r="L16" s="535">
        <v>2018</v>
      </c>
      <c r="M16" s="535">
        <v>1000</v>
      </c>
      <c r="N16" s="535">
        <v>261</v>
      </c>
      <c r="O16" s="535"/>
      <c r="P16" s="535"/>
      <c r="Q16" s="535"/>
      <c r="R16" s="535"/>
      <c r="S16" s="535"/>
      <c r="T16" s="535"/>
      <c r="U16" s="535">
        <v>146</v>
      </c>
      <c r="V16" s="535"/>
      <c r="W16" s="535"/>
      <c r="X16" s="535"/>
      <c r="Y16" s="535"/>
      <c r="Z16" s="562">
        <f t="shared" si="0"/>
        <v>1407</v>
      </c>
      <c r="AA16" s="576">
        <f>H16-Z16</f>
        <v>-146</v>
      </c>
      <c r="AB16" s="413">
        <f t="shared" si="6"/>
        <v>-1407</v>
      </c>
      <c r="AC16" s="536"/>
      <c r="AD16" s="536">
        <f t="shared" si="1"/>
        <v>0</v>
      </c>
      <c r="AE16" s="540">
        <f t="shared" si="2"/>
        <v>0</v>
      </c>
      <c r="AF16" s="575">
        <f t="shared" si="3"/>
        <v>1407</v>
      </c>
      <c r="AG16" s="552"/>
      <c r="AH16" s="553"/>
      <c r="AI16" s="553"/>
      <c r="AJ16" s="553"/>
      <c r="AK16" s="553"/>
      <c r="AL16" s="553"/>
      <c r="AM16" s="553"/>
      <c r="AN16" s="553"/>
      <c r="AO16" s="553"/>
      <c r="AP16" s="553"/>
      <c r="AQ16" s="553"/>
      <c r="AR16" s="553"/>
      <c r="AS16" s="553"/>
      <c r="AT16" s="553"/>
      <c r="AU16" s="553"/>
      <c r="AV16" s="553"/>
      <c r="AW16" s="553"/>
      <c r="AX16" s="553"/>
      <c r="AY16" s="553"/>
      <c r="AZ16" s="553"/>
      <c r="BA16" s="553"/>
      <c r="BB16" s="553"/>
      <c r="BC16" s="553"/>
      <c r="BD16" s="553"/>
      <c r="BE16" s="553"/>
      <c r="BF16" s="553"/>
      <c r="BG16" s="553"/>
      <c r="BH16" s="513"/>
    </row>
    <row r="17" spans="1:60" ht="30">
      <c r="A17" s="405">
        <f t="shared" si="4"/>
        <v>13</v>
      </c>
      <c r="B17" s="584" t="s">
        <v>309</v>
      </c>
      <c r="C17" s="585" t="s">
        <v>1006</v>
      </c>
      <c r="D17" s="525" t="s">
        <v>289</v>
      </c>
      <c r="E17" s="526">
        <v>2</v>
      </c>
      <c r="F17" s="408" t="s">
        <v>1001</v>
      </c>
      <c r="G17" s="409" t="s">
        <v>289</v>
      </c>
      <c r="H17" s="527">
        <v>45</v>
      </c>
      <c r="I17" s="527">
        <f>'СМР Приняты СК П6'!I17</f>
        <v>3.1749999999999998</v>
      </c>
      <c r="J17" s="527"/>
      <c r="K17" s="527"/>
      <c r="L17" s="527"/>
      <c r="M17" s="527"/>
      <c r="N17" s="527"/>
      <c r="O17" s="527"/>
      <c r="P17" s="527"/>
      <c r="Q17" s="527"/>
      <c r="R17" s="527"/>
      <c r="S17" s="527"/>
      <c r="T17" s="527"/>
      <c r="U17" s="527">
        <v>45</v>
      </c>
      <c r="V17" s="527"/>
      <c r="W17" s="527"/>
      <c r="X17" s="527"/>
      <c r="Y17" s="527"/>
      <c r="Z17" s="562">
        <f t="shared" si="0"/>
        <v>45</v>
      </c>
      <c r="AA17" s="574">
        <f t="shared" si="5"/>
        <v>0</v>
      </c>
      <c r="AB17" s="413">
        <f t="shared" si="6"/>
        <v>-43</v>
      </c>
      <c r="AC17" s="528"/>
      <c r="AD17" s="528">
        <f t="shared" si="1"/>
        <v>0</v>
      </c>
      <c r="AE17" s="540">
        <f t="shared" si="2"/>
        <v>0</v>
      </c>
      <c r="AF17" s="575">
        <f t="shared" si="3"/>
        <v>45</v>
      </c>
      <c r="AG17" s="552"/>
      <c r="AH17" s="553"/>
      <c r="AI17" s="553"/>
      <c r="AJ17" s="553"/>
      <c r="AK17" s="553"/>
      <c r="AL17" s="553"/>
      <c r="AM17" s="553"/>
      <c r="AN17" s="553"/>
      <c r="AO17" s="553"/>
      <c r="AP17" s="553"/>
      <c r="AQ17" s="553"/>
      <c r="AR17" s="553"/>
      <c r="AS17" s="553"/>
      <c r="AT17" s="553"/>
      <c r="AU17" s="553"/>
      <c r="AV17" s="553"/>
      <c r="AW17" s="553"/>
      <c r="AX17" s="553"/>
      <c r="AY17" s="553"/>
      <c r="AZ17" s="553"/>
      <c r="BA17" s="553"/>
      <c r="BB17" s="553"/>
      <c r="BC17" s="553"/>
      <c r="BD17" s="553"/>
      <c r="BE17" s="553"/>
      <c r="BF17" s="553"/>
      <c r="BG17" s="553"/>
      <c r="BH17" s="513"/>
    </row>
    <row r="18" spans="1:60" ht="30">
      <c r="A18" s="405">
        <f t="shared" si="4"/>
        <v>14</v>
      </c>
      <c r="B18" s="584" t="s">
        <v>16</v>
      </c>
      <c r="C18" s="585" t="s">
        <v>17</v>
      </c>
      <c r="D18" s="525" t="s">
        <v>292</v>
      </c>
      <c r="E18" s="526">
        <v>10.76</v>
      </c>
      <c r="F18" s="408" t="s">
        <v>657</v>
      </c>
      <c r="G18" s="409" t="s">
        <v>651</v>
      </c>
      <c r="H18" s="527">
        <f>15202.3+2206.8</f>
        <v>17409.099999999999</v>
      </c>
      <c r="I18" s="527">
        <f>'СМР Приняты СК П6'!I18</f>
        <v>0.03</v>
      </c>
      <c r="J18" s="527"/>
      <c r="K18" s="527"/>
      <c r="L18" s="527"/>
      <c r="M18" s="527">
        <v>800</v>
      </c>
      <c r="N18" s="527">
        <v>1200</v>
      </c>
      <c r="O18" s="527">
        <v>1000</v>
      </c>
      <c r="P18" s="527">
        <v>750</v>
      </c>
      <c r="Q18" s="527">
        <v>1500</v>
      </c>
      <c r="R18" s="527">
        <v>1100</v>
      </c>
      <c r="S18" s="527">
        <v>1250</v>
      </c>
      <c r="T18" s="527">
        <v>1300</v>
      </c>
      <c r="U18" s="527"/>
      <c r="V18" s="527">
        <v>1500</v>
      </c>
      <c r="W18" s="527"/>
      <c r="X18" s="527"/>
      <c r="Y18" s="527"/>
      <c r="Z18" s="562">
        <f t="shared" si="0"/>
        <v>10400</v>
      </c>
      <c r="AA18" s="574">
        <f t="shared" si="5"/>
        <v>7009.0999999999985</v>
      </c>
      <c r="AB18" s="413">
        <f t="shared" si="6"/>
        <v>-10389.24</v>
      </c>
      <c r="AC18" s="528"/>
      <c r="AD18" s="528">
        <f t="shared" si="1"/>
        <v>0</v>
      </c>
      <c r="AE18" s="551">
        <f t="shared" si="2"/>
        <v>0</v>
      </c>
      <c r="AF18" s="575">
        <f t="shared" si="3"/>
        <v>10400</v>
      </c>
      <c r="AG18" s="552"/>
      <c r="AH18" s="553"/>
      <c r="AI18" s="553"/>
      <c r="AJ18" s="553"/>
      <c r="AK18" s="553"/>
      <c r="AL18" s="553"/>
      <c r="AM18" s="553"/>
      <c r="AN18" s="553"/>
      <c r="AO18" s="553"/>
      <c r="AP18" s="553"/>
      <c r="AQ18" s="553"/>
      <c r="AR18" s="553"/>
      <c r="AS18" s="553"/>
      <c r="AT18" s="553"/>
      <c r="AU18" s="553"/>
      <c r="AV18" s="553"/>
      <c r="AW18" s="553"/>
      <c r="AX18" s="553"/>
      <c r="AY18" s="553"/>
      <c r="AZ18" s="553"/>
      <c r="BA18" s="553"/>
      <c r="BB18" s="553"/>
      <c r="BC18" s="553"/>
      <c r="BD18" s="553"/>
      <c r="BE18" s="553"/>
      <c r="BF18" s="553"/>
      <c r="BG18" s="553"/>
      <c r="BH18" s="513"/>
    </row>
    <row r="19" spans="1:60" ht="30">
      <c r="A19" s="405">
        <f t="shared" si="4"/>
        <v>15</v>
      </c>
      <c r="B19" s="584" t="s">
        <v>18</v>
      </c>
      <c r="C19" s="585" t="s">
        <v>19</v>
      </c>
      <c r="D19" s="525" t="s">
        <v>289</v>
      </c>
      <c r="E19" s="526">
        <v>6063</v>
      </c>
      <c r="F19" s="408" t="s">
        <v>19</v>
      </c>
      <c r="G19" s="409" t="s">
        <v>289</v>
      </c>
      <c r="H19" s="527">
        <f>4360+229+448+100+104+244+30</f>
        <v>5515</v>
      </c>
      <c r="I19" s="527">
        <f>'СМР Приняты СК П6'!I19</f>
        <v>0.17</v>
      </c>
      <c r="J19" s="537" t="s">
        <v>505</v>
      </c>
      <c r="K19" s="535" t="s">
        <v>289</v>
      </c>
      <c r="L19" s="535">
        <v>5515</v>
      </c>
      <c r="M19" s="527"/>
      <c r="N19" s="527">
        <v>1261</v>
      </c>
      <c r="O19" s="527"/>
      <c r="P19" s="527">
        <v>723.14</v>
      </c>
      <c r="Q19" s="527"/>
      <c r="R19" s="527">
        <v>3580</v>
      </c>
      <c r="S19" s="527">
        <v>262.8</v>
      </c>
      <c r="T19" s="527"/>
      <c r="U19" s="527">
        <v>255.4</v>
      </c>
      <c r="V19" s="527"/>
      <c r="W19" s="527"/>
      <c r="X19" s="527"/>
      <c r="Y19" s="527"/>
      <c r="Z19" s="562">
        <f t="shared" si="0"/>
        <v>6082.3399999999992</v>
      </c>
      <c r="AA19" s="574">
        <f t="shared" si="5"/>
        <v>-567.33999999999924</v>
      </c>
      <c r="AB19" s="413">
        <f t="shared" si="6"/>
        <v>-19.339999999999236</v>
      </c>
      <c r="AC19" s="528" t="s">
        <v>1075</v>
      </c>
      <c r="AD19" s="528">
        <f t="shared" si="1"/>
        <v>0</v>
      </c>
      <c r="AE19" s="551">
        <f t="shared" si="2"/>
        <v>0</v>
      </c>
      <c r="AF19" s="575">
        <f t="shared" si="3"/>
        <v>6082.3399999999992</v>
      </c>
      <c r="AG19" s="552"/>
      <c r="AH19" s="553"/>
      <c r="AI19" s="553"/>
      <c r="AJ19" s="553"/>
      <c r="AK19" s="553"/>
      <c r="AL19" s="553"/>
      <c r="AM19" s="553"/>
      <c r="AN19" s="553"/>
      <c r="AO19" s="553"/>
      <c r="AP19" s="553"/>
      <c r="AQ19" s="553"/>
      <c r="AR19" s="553"/>
      <c r="AS19" s="553"/>
      <c r="AT19" s="553"/>
      <c r="AU19" s="553"/>
      <c r="AV19" s="553"/>
      <c r="AW19" s="553"/>
      <c r="AX19" s="553"/>
      <c r="AY19" s="553"/>
      <c r="AZ19" s="553"/>
      <c r="BA19" s="553"/>
      <c r="BB19" s="553"/>
      <c r="BC19" s="553"/>
      <c r="BD19" s="553"/>
      <c r="BE19" s="553"/>
      <c r="BF19" s="553"/>
      <c r="BG19" s="553"/>
      <c r="BH19" s="513"/>
    </row>
    <row r="20" spans="1:60" ht="30">
      <c r="A20" s="405">
        <f t="shared" si="4"/>
        <v>16</v>
      </c>
      <c r="B20" s="584" t="s">
        <v>310</v>
      </c>
      <c r="C20" s="585" t="s">
        <v>311</v>
      </c>
      <c r="D20" s="525" t="s">
        <v>289</v>
      </c>
      <c r="E20" s="526">
        <v>36.799999999999997</v>
      </c>
      <c r="F20" s="408" t="s">
        <v>311</v>
      </c>
      <c r="G20" s="409" t="s">
        <v>289</v>
      </c>
      <c r="H20" s="527">
        <v>36.799999999999997</v>
      </c>
      <c r="I20" s="527">
        <f>'СМР Приняты СК П6'!I20</f>
        <v>1.84</v>
      </c>
      <c r="J20" s="527"/>
      <c r="K20" s="527"/>
      <c r="L20" s="527"/>
      <c r="M20" s="527"/>
      <c r="N20" s="527"/>
      <c r="O20" s="527"/>
      <c r="P20" s="527"/>
      <c r="Q20" s="527"/>
      <c r="R20" s="527"/>
      <c r="S20" s="527"/>
      <c r="T20" s="527"/>
      <c r="U20" s="527"/>
      <c r="V20" s="527"/>
      <c r="W20" s="527"/>
      <c r="X20" s="527"/>
      <c r="Y20" s="527"/>
      <c r="Z20" s="562">
        <f t="shared" si="0"/>
        <v>0</v>
      </c>
      <c r="AA20" s="574">
        <f t="shared" si="5"/>
        <v>36.799999999999997</v>
      </c>
      <c r="AB20" s="413">
        <f t="shared" si="6"/>
        <v>36.799999999999997</v>
      </c>
      <c r="AC20" s="528" t="s">
        <v>1075</v>
      </c>
      <c r="AD20" s="528">
        <f t="shared" si="1"/>
        <v>0</v>
      </c>
      <c r="AE20" s="551">
        <f t="shared" si="2"/>
        <v>0</v>
      </c>
      <c r="AF20" s="575">
        <f t="shared" si="3"/>
        <v>0</v>
      </c>
      <c r="AG20" s="552"/>
      <c r="AH20" s="553"/>
      <c r="AI20" s="553"/>
      <c r="AJ20" s="553"/>
      <c r="AK20" s="553"/>
      <c r="AL20" s="553"/>
      <c r="AM20" s="553"/>
      <c r="AN20" s="553"/>
      <c r="AO20" s="553"/>
      <c r="AP20" s="553"/>
      <c r="AQ20" s="553"/>
      <c r="AR20" s="553"/>
      <c r="AS20" s="553"/>
      <c r="AT20" s="553"/>
      <c r="AU20" s="553"/>
      <c r="AV20" s="553"/>
      <c r="AW20" s="553"/>
      <c r="AX20" s="553"/>
      <c r="AY20" s="553"/>
      <c r="AZ20" s="553"/>
      <c r="BA20" s="553"/>
      <c r="BB20" s="553"/>
      <c r="BC20" s="553"/>
      <c r="BD20" s="553"/>
      <c r="BE20" s="553"/>
      <c r="BF20" s="553"/>
      <c r="BG20" s="553"/>
      <c r="BH20" s="513"/>
    </row>
    <row r="21" spans="1:60" ht="15">
      <c r="A21" s="405">
        <f t="shared" si="4"/>
        <v>17</v>
      </c>
      <c r="B21" s="584" t="s">
        <v>312</v>
      </c>
      <c r="C21" s="585" t="s">
        <v>313</v>
      </c>
      <c r="D21" s="525" t="s">
        <v>289</v>
      </c>
      <c r="E21" s="526">
        <v>1</v>
      </c>
      <c r="F21" s="408" t="s">
        <v>313</v>
      </c>
      <c r="G21" s="409" t="s">
        <v>289</v>
      </c>
      <c r="H21" s="527">
        <v>1</v>
      </c>
      <c r="I21" s="527">
        <f>'СМР Приняты СК П6'!I21</f>
        <v>4.7619999999999996</v>
      </c>
      <c r="J21" s="527"/>
      <c r="K21" s="527"/>
      <c r="L21" s="527"/>
      <c r="M21" s="527"/>
      <c r="N21" s="527"/>
      <c r="O21" s="527"/>
      <c r="P21" s="527"/>
      <c r="Q21" s="527"/>
      <c r="R21" s="527"/>
      <c r="S21" s="527"/>
      <c r="T21" s="527"/>
      <c r="U21" s="527"/>
      <c r="V21" s="527"/>
      <c r="W21" s="527"/>
      <c r="X21" s="527"/>
      <c r="Y21" s="527"/>
      <c r="Z21" s="562">
        <f t="shared" si="0"/>
        <v>0</v>
      </c>
      <c r="AA21" s="574">
        <f t="shared" si="5"/>
        <v>1</v>
      </c>
      <c r="AB21" s="413">
        <f t="shared" si="6"/>
        <v>1</v>
      </c>
      <c r="AC21" s="528"/>
      <c r="AD21" s="528">
        <f t="shared" si="1"/>
        <v>0</v>
      </c>
      <c r="AE21" s="551">
        <f t="shared" si="2"/>
        <v>0</v>
      </c>
      <c r="AF21" s="575">
        <f t="shared" si="3"/>
        <v>0</v>
      </c>
      <c r="AG21" s="552"/>
      <c r="AH21" s="553"/>
      <c r="AI21" s="553"/>
      <c r="AJ21" s="553"/>
      <c r="AK21" s="553"/>
      <c r="AL21" s="553"/>
      <c r="AM21" s="553"/>
      <c r="AN21" s="553"/>
      <c r="AO21" s="553"/>
      <c r="AP21" s="553"/>
      <c r="AQ21" s="553"/>
      <c r="AR21" s="553"/>
      <c r="AS21" s="553"/>
      <c r="AT21" s="553"/>
      <c r="AU21" s="553"/>
      <c r="AV21" s="553"/>
      <c r="AW21" s="553"/>
      <c r="AX21" s="553"/>
      <c r="AY21" s="553"/>
      <c r="AZ21" s="553"/>
      <c r="BA21" s="553"/>
      <c r="BB21" s="553"/>
      <c r="BC21" s="553"/>
      <c r="BD21" s="553"/>
      <c r="BE21" s="553"/>
      <c r="BF21" s="553"/>
      <c r="BG21" s="553"/>
      <c r="BH21" s="513"/>
    </row>
    <row r="22" spans="1:60" ht="15">
      <c r="A22" s="405">
        <f t="shared" si="4"/>
        <v>18</v>
      </c>
      <c r="B22" s="584" t="s">
        <v>314</v>
      </c>
      <c r="C22" s="585" t="s">
        <v>315</v>
      </c>
      <c r="D22" s="525" t="s">
        <v>293</v>
      </c>
      <c r="E22" s="526">
        <v>1895</v>
      </c>
      <c r="F22" s="408" t="s">
        <v>315</v>
      </c>
      <c r="G22" s="409" t="s">
        <v>293</v>
      </c>
      <c r="H22" s="527">
        <v>1895</v>
      </c>
      <c r="I22" s="527">
        <f>'СМР Приняты СК П6'!I22</f>
        <v>0.1</v>
      </c>
      <c r="J22" s="527"/>
      <c r="K22" s="527"/>
      <c r="L22" s="527"/>
      <c r="M22" s="527"/>
      <c r="N22" s="527"/>
      <c r="O22" s="527"/>
      <c r="P22" s="527"/>
      <c r="Q22" s="527"/>
      <c r="R22" s="527"/>
      <c r="S22" s="527"/>
      <c r="T22" s="527"/>
      <c r="U22" s="527"/>
      <c r="V22" s="527"/>
      <c r="W22" s="527"/>
      <c r="X22" s="527"/>
      <c r="Y22" s="527"/>
      <c r="Z22" s="562">
        <f t="shared" si="0"/>
        <v>0</v>
      </c>
      <c r="AA22" s="574">
        <f t="shared" si="5"/>
        <v>1895</v>
      </c>
      <c r="AB22" s="413">
        <f t="shared" si="6"/>
        <v>1895</v>
      </c>
      <c r="AC22" s="528"/>
      <c r="AD22" s="528">
        <f t="shared" si="1"/>
        <v>0</v>
      </c>
      <c r="AE22" s="551">
        <f t="shared" si="2"/>
        <v>0</v>
      </c>
      <c r="AF22" s="575">
        <f t="shared" si="3"/>
        <v>0</v>
      </c>
      <c r="AG22" s="552"/>
      <c r="AH22" s="553"/>
      <c r="AI22" s="553"/>
      <c r="AJ22" s="553"/>
      <c r="AK22" s="553"/>
      <c r="AL22" s="553"/>
      <c r="AM22" s="553"/>
      <c r="AN22" s="553"/>
      <c r="AO22" s="553"/>
      <c r="AP22" s="553"/>
      <c r="AQ22" s="553"/>
      <c r="AR22" s="553"/>
      <c r="AS22" s="553"/>
      <c r="AT22" s="553"/>
      <c r="AU22" s="553"/>
      <c r="AV22" s="553"/>
      <c r="AW22" s="553"/>
      <c r="AX22" s="553"/>
      <c r="AY22" s="553"/>
      <c r="AZ22" s="553"/>
      <c r="BA22" s="553"/>
      <c r="BB22" s="553"/>
      <c r="BC22" s="553"/>
      <c r="BD22" s="553"/>
      <c r="BE22" s="553"/>
      <c r="BF22" s="553"/>
      <c r="BG22" s="553"/>
      <c r="BH22" s="513"/>
    </row>
    <row r="23" spans="1:60" ht="30">
      <c r="A23" s="405">
        <f t="shared" si="4"/>
        <v>19</v>
      </c>
      <c r="B23" s="584" t="s">
        <v>33</v>
      </c>
      <c r="C23" s="585" t="s">
        <v>34</v>
      </c>
      <c r="D23" s="525" t="s">
        <v>289</v>
      </c>
      <c r="E23" s="526">
        <v>3156.11</v>
      </c>
      <c r="F23" s="408" t="s">
        <v>34</v>
      </c>
      <c r="G23" s="409" t="s">
        <v>289</v>
      </c>
      <c r="H23" s="527">
        <f>(12630*0.2+317*0.28+96*0.23+324*0.15+274*0.2+99*0.15)</f>
        <v>2755.09</v>
      </c>
      <c r="I23" s="527">
        <f>'СМР Приняты СК П6'!I23</f>
        <v>0.27</v>
      </c>
      <c r="J23" s="537" t="s">
        <v>655</v>
      </c>
      <c r="K23" s="535" t="s">
        <v>651</v>
      </c>
      <c r="L23" s="535">
        <v>3471.4134000000004</v>
      </c>
      <c r="M23" s="527"/>
      <c r="N23" s="527"/>
      <c r="O23" s="527"/>
      <c r="P23" s="527"/>
      <c r="Q23" s="527">
        <v>1544</v>
      </c>
      <c r="R23" s="527">
        <v>95</v>
      </c>
      <c r="S23" s="527">
        <v>1055</v>
      </c>
      <c r="T23" s="527">
        <v>146</v>
      </c>
      <c r="U23" s="527">
        <v>56</v>
      </c>
      <c r="V23" s="527"/>
      <c r="W23" s="527"/>
      <c r="X23" s="527"/>
      <c r="Y23" s="527"/>
      <c r="Z23" s="562">
        <f t="shared" si="0"/>
        <v>2896</v>
      </c>
      <c r="AA23" s="574">
        <f t="shared" si="5"/>
        <v>-140.90999999999985</v>
      </c>
      <c r="AB23" s="413">
        <f t="shared" si="6"/>
        <v>260.11000000000013</v>
      </c>
      <c r="AC23" s="528"/>
      <c r="AD23" s="528">
        <f t="shared" si="1"/>
        <v>0</v>
      </c>
      <c r="AE23" s="551">
        <f t="shared" si="2"/>
        <v>0</v>
      </c>
      <c r="AF23" s="575">
        <f t="shared" si="3"/>
        <v>2896</v>
      </c>
      <c r="AG23" s="552"/>
      <c r="AH23" s="553"/>
      <c r="AI23" s="553"/>
      <c r="AJ23" s="553"/>
      <c r="AK23" s="553"/>
      <c r="AL23" s="553"/>
      <c r="AM23" s="553"/>
      <c r="AN23" s="553"/>
      <c r="AO23" s="553"/>
      <c r="AP23" s="553"/>
      <c r="AQ23" s="553"/>
      <c r="AR23" s="553"/>
      <c r="AS23" s="553"/>
      <c r="AT23" s="553"/>
      <c r="AU23" s="553"/>
      <c r="AV23" s="553"/>
      <c r="AW23" s="553"/>
      <c r="AX23" s="553"/>
      <c r="AY23" s="553"/>
      <c r="AZ23" s="553"/>
      <c r="BA23" s="553"/>
      <c r="BB23" s="553"/>
      <c r="BC23" s="553"/>
      <c r="BD23" s="553"/>
      <c r="BE23" s="553"/>
      <c r="BF23" s="553"/>
      <c r="BG23" s="553"/>
      <c r="BH23" s="513"/>
    </row>
    <row r="24" spans="1:60" ht="45">
      <c r="A24" s="405">
        <f t="shared" si="4"/>
        <v>20</v>
      </c>
      <c r="B24" s="584" t="s">
        <v>24</v>
      </c>
      <c r="C24" s="585" t="s">
        <v>25</v>
      </c>
      <c r="D24" s="525" t="s">
        <v>289</v>
      </c>
      <c r="E24" s="526">
        <v>1471.8</v>
      </c>
      <c r="F24" s="408" t="s">
        <v>25</v>
      </c>
      <c r="G24" s="409" t="s">
        <v>289</v>
      </c>
      <c r="H24" s="527">
        <f>(12630+572+1119+274+259+74+1477)*0.1</f>
        <v>1640.5</v>
      </c>
      <c r="I24" s="527">
        <f>'СМР Приняты СК П6'!I24</f>
        <v>0.27</v>
      </c>
      <c r="J24" s="537" t="s">
        <v>474</v>
      </c>
      <c r="K24" s="535" t="s">
        <v>651</v>
      </c>
      <c r="L24" s="535">
        <v>2067.0300000000002</v>
      </c>
      <c r="M24" s="527"/>
      <c r="N24" s="527"/>
      <c r="O24" s="527"/>
      <c r="P24" s="527"/>
      <c r="Q24" s="527">
        <v>510</v>
      </c>
      <c r="R24" s="527"/>
      <c r="S24" s="527"/>
      <c r="T24" s="527">
        <v>73</v>
      </c>
      <c r="U24" s="527">
        <v>156.89999999999998</v>
      </c>
      <c r="V24" s="527"/>
      <c r="W24" s="527"/>
      <c r="X24" s="527"/>
      <c r="Y24" s="527"/>
      <c r="Z24" s="562">
        <f t="shared" si="0"/>
        <v>739.9</v>
      </c>
      <c r="AA24" s="574">
        <f t="shared" si="5"/>
        <v>900.6</v>
      </c>
      <c r="AB24" s="413">
        <f t="shared" si="6"/>
        <v>731.9</v>
      </c>
      <c r="AC24" s="528" t="s">
        <v>1076</v>
      </c>
      <c r="AD24" s="528">
        <f t="shared" si="1"/>
        <v>0</v>
      </c>
      <c r="AE24" s="540">
        <f t="shared" si="2"/>
        <v>0</v>
      </c>
      <c r="AF24" s="575">
        <f t="shared" si="3"/>
        <v>739.9</v>
      </c>
      <c r="AG24" s="552"/>
      <c r="AH24" s="553"/>
      <c r="AI24" s="553"/>
      <c r="AJ24" s="553"/>
      <c r="AK24" s="553"/>
      <c r="AL24" s="553"/>
      <c r="AM24" s="553"/>
      <c r="AN24" s="553"/>
      <c r="AO24" s="553"/>
      <c r="AP24" s="553"/>
      <c r="AQ24" s="553"/>
      <c r="AR24" s="553"/>
      <c r="AS24" s="553"/>
      <c r="AT24" s="553"/>
      <c r="AU24" s="553"/>
      <c r="AV24" s="553"/>
      <c r="AW24" s="553"/>
      <c r="AX24" s="553"/>
      <c r="AY24" s="553"/>
      <c r="AZ24" s="553"/>
      <c r="BA24" s="553"/>
      <c r="BB24" s="553"/>
      <c r="BC24" s="553"/>
      <c r="BD24" s="553"/>
      <c r="BE24" s="553"/>
      <c r="BF24" s="553"/>
      <c r="BG24" s="553"/>
      <c r="BH24" s="513"/>
    </row>
    <row r="25" spans="1:60" ht="30">
      <c r="A25" s="405">
        <f t="shared" si="4"/>
        <v>21</v>
      </c>
      <c r="B25" s="584" t="s">
        <v>36</v>
      </c>
      <c r="C25" s="585" t="s">
        <v>37</v>
      </c>
      <c r="D25" s="525" t="s">
        <v>291</v>
      </c>
      <c r="E25" s="526">
        <v>1592</v>
      </c>
      <c r="F25" s="408" t="s">
        <v>429</v>
      </c>
      <c r="G25" s="409" t="s">
        <v>430</v>
      </c>
      <c r="H25" s="527">
        <f>2025+454</f>
        <v>2479</v>
      </c>
      <c r="I25" s="527">
        <f>'СМР Приняты СК П6'!I25</f>
        <v>1.42</v>
      </c>
      <c r="J25" s="537" t="s">
        <v>663</v>
      </c>
      <c r="K25" s="535" t="s">
        <v>294</v>
      </c>
      <c r="L25" s="535">
        <v>2479</v>
      </c>
      <c r="M25" s="527"/>
      <c r="N25" s="527"/>
      <c r="O25" s="527"/>
      <c r="P25" s="527">
        <v>160</v>
      </c>
      <c r="Q25" s="527">
        <v>917</v>
      </c>
      <c r="R25" s="527">
        <v>52.700000000000045</v>
      </c>
      <c r="S25" s="527"/>
      <c r="T25" s="527">
        <v>180</v>
      </c>
      <c r="U25" s="527">
        <v>530</v>
      </c>
      <c r="V25" s="527"/>
      <c r="W25" s="527"/>
      <c r="X25" s="527"/>
      <c r="Y25" s="527"/>
      <c r="Z25" s="562">
        <f t="shared" si="0"/>
        <v>1839.7</v>
      </c>
      <c r="AA25" s="574">
        <f t="shared" si="5"/>
        <v>639.29999999999995</v>
      </c>
      <c r="AB25" s="413">
        <f t="shared" si="6"/>
        <v>-247.70000000000005</v>
      </c>
      <c r="AC25" s="536" t="s">
        <v>1125</v>
      </c>
      <c r="AD25" s="536">
        <f t="shared" si="1"/>
        <v>0</v>
      </c>
      <c r="AE25" s="551">
        <f t="shared" si="2"/>
        <v>0</v>
      </c>
      <c r="AF25" s="575">
        <f t="shared" si="3"/>
        <v>1839.7</v>
      </c>
      <c r="AG25" s="552"/>
      <c r="AH25" s="553"/>
      <c r="AI25" s="553"/>
      <c r="AJ25" s="553"/>
      <c r="AK25" s="553"/>
      <c r="AL25" s="553"/>
      <c r="AM25" s="553"/>
      <c r="AN25" s="553"/>
      <c r="AO25" s="553"/>
      <c r="AP25" s="553"/>
      <c r="AQ25" s="553"/>
      <c r="AR25" s="553"/>
      <c r="AS25" s="553"/>
      <c r="AT25" s="553"/>
      <c r="AU25" s="553"/>
      <c r="AV25" s="553"/>
      <c r="AW25" s="553"/>
      <c r="AX25" s="553"/>
      <c r="AY25" s="553"/>
      <c r="AZ25" s="553"/>
      <c r="BA25" s="553"/>
      <c r="BB25" s="553"/>
      <c r="BC25" s="553"/>
      <c r="BD25" s="553"/>
      <c r="BE25" s="553"/>
      <c r="BF25" s="553"/>
      <c r="BG25" s="553"/>
      <c r="BH25" s="513"/>
    </row>
    <row r="26" spans="1:60" ht="30">
      <c r="A26" s="405">
        <f t="shared" si="4"/>
        <v>22</v>
      </c>
      <c r="B26" s="584"/>
      <c r="C26" s="585"/>
      <c r="D26" s="525"/>
      <c r="E26" s="526"/>
      <c r="F26" s="408" t="s">
        <v>662</v>
      </c>
      <c r="G26" s="409" t="s">
        <v>430</v>
      </c>
      <c r="H26" s="527">
        <f>109+819</f>
        <v>928</v>
      </c>
      <c r="I26" s="527">
        <f>'СМР Приняты СК П6'!I26</f>
        <v>1.42</v>
      </c>
      <c r="J26" s="537" t="s">
        <v>664</v>
      </c>
      <c r="K26" s="535" t="s">
        <v>294</v>
      </c>
      <c r="L26" s="535">
        <v>928</v>
      </c>
      <c r="M26" s="527"/>
      <c r="N26" s="527"/>
      <c r="O26" s="527"/>
      <c r="P26" s="527"/>
      <c r="Q26" s="527"/>
      <c r="R26" s="527"/>
      <c r="S26" s="527"/>
      <c r="T26" s="527"/>
      <c r="U26" s="527">
        <v>510</v>
      </c>
      <c r="V26" s="527"/>
      <c r="W26" s="527"/>
      <c r="X26" s="527"/>
      <c r="Y26" s="527"/>
      <c r="Z26" s="562">
        <f t="shared" si="0"/>
        <v>510</v>
      </c>
      <c r="AA26" s="574">
        <f t="shared" si="5"/>
        <v>418</v>
      </c>
      <c r="AB26" s="413">
        <f t="shared" si="6"/>
        <v>-510</v>
      </c>
      <c r="AC26" s="528" t="s">
        <v>1078</v>
      </c>
      <c r="AD26" s="528">
        <f t="shared" si="1"/>
        <v>0</v>
      </c>
      <c r="AE26" s="551">
        <f t="shared" si="2"/>
        <v>0</v>
      </c>
      <c r="AF26" s="575">
        <f t="shared" si="3"/>
        <v>510</v>
      </c>
      <c r="AG26" s="552"/>
      <c r="AH26" s="553"/>
      <c r="AI26" s="553"/>
      <c r="AJ26" s="553"/>
      <c r="AK26" s="553"/>
      <c r="AL26" s="553"/>
      <c r="AM26" s="553"/>
      <c r="AN26" s="553"/>
      <c r="AO26" s="553"/>
      <c r="AP26" s="553"/>
      <c r="AQ26" s="553"/>
      <c r="AR26" s="553"/>
      <c r="AS26" s="553"/>
      <c r="AT26" s="553"/>
      <c r="AU26" s="553"/>
      <c r="AV26" s="553"/>
      <c r="AW26" s="553"/>
      <c r="AX26" s="553"/>
      <c r="AY26" s="553"/>
      <c r="AZ26" s="553"/>
      <c r="BA26" s="553"/>
      <c r="BB26" s="553"/>
      <c r="BC26" s="553"/>
      <c r="BD26" s="553"/>
      <c r="BE26" s="553"/>
      <c r="BF26" s="553"/>
      <c r="BG26" s="553"/>
      <c r="BH26" s="513"/>
    </row>
    <row r="27" spans="1:60" ht="30">
      <c r="A27" s="405">
        <f t="shared" si="4"/>
        <v>23</v>
      </c>
      <c r="B27" s="584" t="s">
        <v>26</v>
      </c>
      <c r="C27" s="585" t="s">
        <v>1018</v>
      </c>
      <c r="D27" s="525" t="s">
        <v>293</v>
      </c>
      <c r="E27" s="538">
        <v>30974</v>
      </c>
      <c r="F27" s="416" t="s">
        <v>672</v>
      </c>
      <c r="G27" s="417" t="s">
        <v>293</v>
      </c>
      <c r="H27" s="535">
        <f>11976+241</f>
        <v>12217</v>
      </c>
      <c r="I27" s="535">
        <f>'СМР Приняты СК П6'!I27</f>
        <v>5.0000000000000001E-4</v>
      </c>
      <c r="J27" s="537" t="s">
        <v>467</v>
      </c>
      <c r="K27" s="535" t="s">
        <v>651</v>
      </c>
      <c r="L27" s="535">
        <v>8.8084570000000006</v>
      </c>
      <c r="M27" s="535"/>
      <c r="N27" s="535">
        <v>0</v>
      </c>
      <c r="O27" s="535"/>
      <c r="P27" s="535">
        <v>0</v>
      </c>
      <c r="Q27" s="535"/>
      <c r="R27" s="535">
        <v>5126.42</v>
      </c>
      <c r="S27" s="535">
        <v>4873.58</v>
      </c>
      <c r="T27" s="535">
        <v>730</v>
      </c>
      <c r="U27" s="535">
        <v>2700</v>
      </c>
      <c r="V27" s="535"/>
      <c r="W27" s="535"/>
      <c r="X27" s="535"/>
      <c r="Y27" s="535"/>
      <c r="Z27" s="562">
        <f t="shared" si="0"/>
        <v>13430</v>
      </c>
      <c r="AA27" s="576">
        <f t="shared" si="5"/>
        <v>-1213</v>
      </c>
      <c r="AB27" s="413">
        <f t="shared" si="6"/>
        <v>17544</v>
      </c>
      <c r="AC27" s="536" t="s">
        <v>1126</v>
      </c>
      <c r="AD27" s="536">
        <f t="shared" si="1"/>
        <v>0</v>
      </c>
      <c r="AE27" s="551">
        <f t="shared" si="2"/>
        <v>0</v>
      </c>
      <c r="AF27" s="575">
        <f t="shared" si="3"/>
        <v>13430</v>
      </c>
      <c r="AG27" s="552"/>
      <c r="AH27" s="553"/>
      <c r="AI27" s="553"/>
      <c r="AJ27" s="553"/>
      <c r="AK27" s="553"/>
      <c r="AL27" s="553"/>
      <c r="AM27" s="553"/>
      <c r="AN27" s="553"/>
      <c r="AO27" s="553"/>
      <c r="AP27" s="553"/>
      <c r="AQ27" s="553"/>
      <c r="AR27" s="553"/>
      <c r="AS27" s="553"/>
      <c r="AT27" s="553"/>
      <c r="AU27" s="553"/>
      <c r="AV27" s="553"/>
      <c r="AW27" s="553"/>
      <c r="AX27" s="553"/>
      <c r="AY27" s="553"/>
      <c r="AZ27" s="553"/>
      <c r="BA27" s="553"/>
      <c r="BB27" s="553"/>
      <c r="BC27" s="553"/>
      <c r="BD27" s="553"/>
      <c r="BE27" s="553"/>
      <c r="BF27" s="553"/>
      <c r="BG27" s="553"/>
      <c r="BH27" s="513"/>
    </row>
    <row r="28" spans="1:60" s="1" customFormat="1" ht="30">
      <c r="A28" s="405">
        <f t="shared" si="4"/>
        <v>24</v>
      </c>
      <c r="B28" s="584" t="s">
        <v>28</v>
      </c>
      <c r="C28" s="585" t="s">
        <v>1007</v>
      </c>
      <c r="D28" s="525" t="s">
        <v>293</v>
      </c>
      <c r="E28" s="526">
        <v>15737</v>
      </c>
      <c r="F28" s="408" t="s">
        <v>671</v>
      </c>
      <c r="G28" s="409" t="s">
        <v>293</v>
      </c>
      <c r="H28" s="527">
        <f>H27</f>
        <v>12217</v>
      </c>
      <c r="I28" s="527">
        <f>'СМР Приняты СК П6'!I28</f>
        <v>4.4999999999999998E-2</v>
      </c>
      <c r="J28" s="537" t="s">
        <v>670</v>
      </c>
      <c r="K28" s="535" t="s">
        <v>651</v>
      </c>
      <c r="L28" s="535">
        <v>2502.0416</v>
      </c>
      <c r="M28" s="527"/>
      <c r="N28" s="527"/>
      <c r="O28" s="527"/>
      <c r="P28" s="527"/>
      <c r="Q28" s="527"/>
      <c r="R28" s="527">
        <v>5126.42</v>
      </c>
      <c r="S28" s="527">
        <v>4873.58</v>
      </c>
      <c r="T28" s="527">
        <v>730</v>
      </c>
      <c r="U28" s="527">
        <v>2700</v>
      </c>
      <c r="V28" s="527"/>
      <c r="W28" s="527"/>
      <c r="X28" s="527"/>
      <c r="Y28" s="527"/>
      <c r="Z28" s="562">
        <f t="shared" si="0"/>
        <v>13430</v>
      </c>
      <c r="AA28" s="574">
        <f t="shared" si="5"/>
        <v>-1213</v>
      </c>
      <c r="AB28" s="413">
        <f t="shared" si="6"/>
        <v>2307</v>
      </c>
      <c r="AC28" s="536" t="s">
        <v>1127</v>
      </c>
      <c r="AD28" s="536">
        <f t="shared" si="1"/>
        <v>0</v>
      </c>
      <c r="AE28" s="540">
        <f t="shared" si="2"/>
        <v>0</v>
      </c>
      <c r="AF28" s="575">
        <f t="shared" si="3"/>
        <v>13430</v>
      </c>
      <c r="AG28" s="552"/>
      <c r="AH28" s="553"/>
      <c r="AI28" s="553"/>
      <c r="AJ28" s="553"/>
      <c r="AK28" s="553"/>
      <c r="AL28" s="553"/>
      <c r="AM28" s="553"/>
      <c r="AN28" s="553"/>
      <c r="AO28" s="553"/>
      <c r="AP28" s="553"/>
      <c r="AQ28" s="553"/>
      <c r="AR28" s="553"/>
      <c r="AS28" s="553"/>
      <c r="AT28" s="553"/>
      <c r="AU28" s="553"/>
      <c r="AV28" s="553"/>
      <c r="AW28" s="553"/>
      <c r="AX28" s="553"/>
      <c r="AY28" s="553"/>
      <c r="AZ28" s="553"/>
      <c r="BA28" s="553"/>
      <c r="BB28" s="553"/>
      <c r="BC28" s="553"/>
      <c r="BD28" s="553"/>
      <c r="BE28" s="553"/>
      <c r="BF28" s="553"/>
      <c r="BG28" s="553"/>
      <c r="BH28" s="65"/>
    </row>
    <row r="29" spans="1:60" ht="30">
      <c r="A29" s="405">
        <f t="shared" si="4"/>
        <v>25</v>
      </c>
      <c r="B29" s="584"/>
      <c r="C29" s="585"/>
      <c r="D29" s="525"/>
      <c r="E29" s="538"/>
      <c r="F29" s="416" t="s">
        <v>665</v>
      </c>
      <c r="G29" s="417" t="s">
        <v>293</v>
      </c>
      <c r="H29" s="535">
        <f>11976+2963+96+241+1216</f>
        <v>16492</v>
      </c>
      <c r="I29" s="535">
        <f>'СМР Приняты СК П6'!I29</f>
        <v>2.5000000000000001E-4</v>
      </c>
      <c r="J29" s="537" t="s">
        <v>467</v>
      </c>
      <c r="K29" s="535" t="s">
        <v>651</v>
      </c>
      <c r="L29" s="535">
        <v>5.0960279999999996</v>
      </c>
      <c r="M29" s="535"/>
      <c r="N29" s="535">
        <v>0</v>
      </c>
      <c r="O29" s="535"/>
      <c r="P29" s="535">
        <v>0</v>
      </c>
      <c r="Q29" s="535"/>
      <c r="R29" s="535">
        <v>0</v>
      </c>
      <c r="S29" s="535">
        <v>4873.58</v>
      </c>
      <c r="T29" s="535">
        <v>730</v>
      </c>
      <c r="U29" s="535"/>
      <c r="V29" s="535"/>
      <c r="W29" s="535"/>
      <c r="X29" s="535"/>
      <c r="Y29" s="535"/>
      <c r="Z29" s="562">
        <f t="shared" si="0"/>
        <v>5603.58</v>
      </c>
      <c r="AA29" s="576">
        <f t="shared" si="5"/>
        <v>10888.42</v>
      </c>
      <c r="AB29" s="413">
        <f t="shared" si="6"/>
        <v>-5603.58</v>
      </c>
      <c r="AC29" s="536" t="s">
        <v>1081</v>
      </c>
      <c r="AD29" s="536">
        <f t="shared" si="1"/>
        <v>0</v>
      </c>
      <c r="AE29" s="551">
        <f t="shared" si="2"/>
        <v>0</v>
      </c>
      <c r="AF29" s="575">
        <f t="shared" si="3"/>
        <v>5603.58</v>
      </c>
      <c r="AG29" s="552"/>
      <c r="AH29" s="553"/>
      <c r="AI29" s="553"/>
      <c r="AJ29" s="553"/>
      <c r="AK29" s="553"/>
      <c r="AL29" s="553"/>
      <c r="AM29" s="553"/>
      <c r="AN29" s="553"/>
      <c r="AO29" s="553"/>
      <c r="AP29" s="553"/>
      <c r="AQ29" s="553"/>
      <c r="AR29" s="553"/>
      <c r="AS29" s="553"/>
      <c r="AT29" s="553"/>
      <c r="AU29" s="553"/>
      <c r="AV29" s="553"/>
      <c r="AW29" s="553"/>
      <c r="AX29" s="553"/>
      <c r="AY29" s="553"/>
      <c r="AZ29" s="553"/>
      <c r="BA29" s="553"/>
      <c r="BB29" s="553"/>
      <c r="BC29" s="553"/>
      <c r="BD29" s="553"/>
      <c r="BE29" s="553"/>
      <c r="BF29" s="553"/>
      <c r="BG29" s="553"/>
      <c r="BH29" s="513"/>
    </row>
    <row r="30" spans="1:60" s="1" customFormat="1" ht="30">
      <c r="A30" s="405">
        <f t="shared" si="4"/>
        <v>26</v>
      </c>
      <c r="B30" s="584" t="s">
        <v>30</v>
      </c>
      <c r="C30" s="585" t="s">
        <v>316</v>
      </c>
      <c r="D30" s="525" t="s">
        <v>293</v>
      </c>
      <c r="E30" s="526">
        <v>15737</v>
      </c>
      <c r="F30" s="408" t="s">
        <v>316</v>
      </c>
      <c r="G30" s="409" t="s">
        <v>293</v>
      </c>
      <c r="H30" s="527">
        <f>11976+2963+96+241+1216</f>
        <v>16492</v>
      </c>
      <c r="I30" s="527">
        <f>'СМР Приняты СК П6'!I30</f>
        <v>0.02</v>
      </c>
      <c r="J30" s="537" t="s">
        <v>469</v>
      </c>
      <c r="K30" s="535" t="s">
        <v>651</v>
      </c>
      <c r="L30" s="535">
        <v>2110.9760000000001</v>
      </c>
      <c r="M30" s="527"/>
      <c r="N30" s="527"/>
      <c r="O30" s="527"/>
      <c r="P30" s="527"/>
      <c r="Q30" s="527"/>
      <c r="R30" s="527"/>
      <c r="S30" s="527"/>
      <c r="T30" s="527"/>
      <c r="U30" s="527"/>
      <c r="V30" s="527"/>
      <c r="W30" s="527"/>
      <c r="X30" s="527"/>
      <c r="Y30" s="527"/>
      <c r="Z30" s="562">
        <f t="shared" si="0"/>
        <v>0</v>
      </c>
      <c r="AA30" s="574">
        <f>H30-Z30</f>
        <v>16492</v>
      </c>
      <c r="AB30" s="413">
        <f t="shared" si="6"/>
        <v>15737</v>
      </c>
      <c r="AC30" s="528"/>
      <c r="AD30" s="528">
        <f t="shared" si="1"/>
        <v>0</v>
      </c>
      <c r="AE30" s="551">
        <f t="shared" si="2"/>
        <v>0</v>
      </c>
      <c r="AF30" s="575">
        <f t="shared" si="3"/>
        <v>0</v>
      </c>
      <c r="AG30" s="552"/>
      <c r="AH30" s="553"/>
      <c r="AI30" s="553"/>
      <c r="AJ30" s="553"/>
      <c r="AK30" s="553"/>
      <c r="AL30" s="553"/>
      <c r="AM30" s="553"/>
      <c r="AN30" s="553"/>
      <c r="AO30" s="553"/>
      <c r="AP30" s="553"/>
      <c r="AQ30" s="553"/>
      <c r="AR30" s="553"/>
      <c r="AS30" s="553"/>
      <c r="AT30" s="553"/>
      <c r="AU30" s="553"/>
      <c r="AV30" s="553"/>
      <c r="AW30" s="553"/>
      <c r="AX30" s="553"/>
      <c r="AY30" s="553"/>
      <c r="AZ30" s="553"/>
      <c r="BA30" s="553"/>
      <c r="BB30" s="553"/>
      <c r="BC30" s="553"/>
      <c r="BD30" s="553"/>
      <c r="BE30" s="553"/>
      <c r="BF30" s="553"/>
      <c r="BG30" s="553"/>
      <c r="BH30" s="65"/>
    </row>
    <row r="31" spans="1:60" ht="30">
      <c r="A31" s="405">
        <f t="shared" si="4"/>
        <v>27</v>
      </c>
      <c r="B31" s="584"/>
      <c r="C31" s="585"/>
      <c r="D31" s="525"/>
      <c r="E31" s="526"/>
      <c r="F31" s="416" t="s">
        <v>676</v>
      </c>
      <c r="G31" s="417" t="s">
        <v>293</v>
      </c>
      <c r="H31" s="535">
        <f>879.06+1216</f>
        <v>2095.06</v>
      </c>
      <c r="I31" s="535">
        <f>'СМР Приняты СК П6'!I31</f>
        <v>1.61375</v>
      </c>
      <c r="J31" s="537"/>
      <c r="K31" s="535"/>
      <c r="L31" s="535"/>
      <c r="M31" s="527"/>
      <c r="N31" s="527"/>
      <c r="O31" s="527"/>
      <c r="P31" s="527"/>
      <c r="Q31" s="527"/>
      <c r="R31" s="527"/>
      <c r="S31" s="527"/>
      <c r="T31" s="527">
        <v>2095.06</v>
      </c>
      <c r="U31" s="527"/>
      <c r="V31" s="527"/>
      <c r="W31" s="527"/>
      <c r="X31" s="527"/>
      <c r="Y31" s="527"/>
      <c r="Z31" s="562">
        <f t="shared" si="0"/>
        <v>2095.06</v>
      </c>
      <c r="AA31" s="576">
        <f t="shared" ref="AA31:AA35" si="8">H31-Z31</f>
        <v>0</v>
      </c>
      <c r="AB31" s="413">
        <f t="shared" si="6"/>
        <v>-2095.06</v>
      </c>
      <c r="AC31" s="528" t="s">
        <v>1082</v>
      </c>
      <c r="AD31" s="528">
        <f t="shared" si="1"/>
        <v>0</v>
      </c>
      <c r="AE31" s="551">
        <f t="shared" si="2"/>
        <v>0</v>
      </c>
      <c r="AF31" s="575">
        <f t="shared" si="3"/>
        <v>2095.06</v>
      </c>
      <c r="AG31" s="552"/>
      <c r="AH31" s="553"/>
      <c r="AI31" s="553"/>
      <c r="AJ31" s="553"/>
      <c r="AK31" s="553"/>
      <c r="AL31" s="553"/>
      <c r="AM31" s="553"/>
      <c r="AN31" s="553"/>
      <c r="AO31" s="553"/>
      <c r="AP31" s="553"/>
      <c r="AQ31" s="553"/>
      <c r="AR31" s="553"/>
      <c r="AS31" s="553"/>
      <c r="AT31" s="553"/>
      <c r="AU31" s="553"/>
      <c r="AV31" s="553"/>
      <c r="AW31" s="553"/>
      <c r="AX31" s="553"/>
      <c r="AY31" s="553"/>
      <c r="AZ31" s="553"/>
      <c r="BA31" s="553"/>
      <c r="BB31" s="553"/>
      <c r="BC31" s="553"/>
      <c r="BD31" s="553"/>
      <c r="BE31" s="553"/>
      <c r="BF31" s="553"/>
      <c r="BG31" s="553"/>
      <c r="BH31" s="513"/>
    </row>
    <row r="32" spans="1:60" ht="45">
      <c r="A32" s="405">
        <f t="shared" si="4"/>
        <v>28</v>
      </c>
      <c r="B32" s="584"/>
      <c r="C32" s="585"/>
      <c r="D32" s="525"/>
      <c r="E32" s="526"/>
      <c r="F32" s="416" t="s">
        <v>673</v>
      </c>
      <c r="G32" s="417" t="s">
        <v>651</v>
      </c>
      <c r="H32" s="535">
        <f>774+1070</f>
        <v>1844</v>
      </c>
      <c r="I32" s="535">
        <f>'СМР Приняты СК П6'!I32</f>
        <v>0</v>
      </c>
      <c r="J32" s="537"/>
      <c r="K32" s="535"/>
      <c r="L32" s="535"/>
      <c r="M32" s="527"/>
      <c r="N32" s="527"/>
      <c r="O32" s="527"/>
      <c r="P32" s="527"/>
      <c r="Q32" s="527"/>
      <c r="R32" s="527"/>
      <c r="S32" s="527"/>
      <c r="T32" s="527">
        <v>1844</v>
      </c>
      <c r="U32" s="527"/>
      <c r="V32" s="527"/>
      <c r="W32" s="527"/>
      <c r="X32" s="527"/>
      <c r="Y32" s="527"/>
      <c r="Z32" s="562">
        <f t="shared" si="0"/>
        <v>1844</v>
      </c>
      <c r="AA32" s="576">
        <f t="shared" si="8"/>
        <v>0</v>
      </c>
      <c r="AB32" s="413">
        <f t="shared" si="6"/>
        <v>-1844</v>
      </c>
      <c r="AC32" s="528" t="s">
        <v>1082</v>
      </c>
      <c r="AD32" s="528">
        <f t="shared" si="1"/>
        <v>0</v>
      </c>
      <c r="AE32" s="540">
        <f t="shared" si="2"/>
        <v>0</v>
      </c>
      <c r="AF32" s="575">
        <f t="shared" si="3"/>
        <v>1844</v>
      </c>
      <c r="AG32" s="552"/>
      <c r="AH32" s="553"/>
      <c r="AI32" s="553"/>
      <c r="AJ32" s="553"/>
      <c r="AK32" s="553"/>
      <c r="AL32" s="553"/>
      <c r="AM32" s="553"/>
      <c r="AN32" s="553"/>
      <c r="AO32" s="553"/>
      <c r="AP32" s="553"/>
      <c r="AQ32" s="553"/>
      <c r="AR32" s="553"/>
      <c r="AS32" s="553"/>
      <c r="AT32" s="553"/>
      <c r="AU32" s="553"/>
      <c r="AV32" s="553"/>
      <c r="AW32" s="553"/>
      <c r="AX32" s="553"/>
      <c r="AY32" s="553"/>
      <c r="AZ32" s="553"/>
      <c r="BA32" s="553"/>
      <c r="BB32" s="553"/>
      <c r="BC32" s="553"/>
      <c r="BD32" s="553"/>
      <c r="BE32" s="553"/>
      <c r="BF32" s="553"/>
      <c r="BG32" s="553"/>
      <c r="BH32" s="513"/>
    </row>
    <row r="33" spans="1:60" ht="30">
      <c r="A33" s="405">
        <f t="shared" si="4"/>
        <v>29</v>
      </c>
      <c r="B33" s="584"/>
      <c r="C33" s="585"/>
      <c r="D33" s="525"/>
      <c r="E33" s="526"/>
      <c r="F33" s="408" t="s">
        <v>674</v>
      </c>
      <c r="G33" s="409" t="s">
        <v>293</v>
      </c>
      <c r="H33" s="527">
        <f>879+1216</f>
        <v>2095</v>
      </c>
      <c r="I33" s="527">
        <f>'СМР Приняты СК П6'!I33</f>
        <v>2.8571428571428579E-4</v>
      </c>
      <c r="J33" s="537" t="s">
        <v>467</v>
      </c>
      <c r="K33" s="535" t="s">
        <v>651</v>
      </c>
      <c r="L33" s="535">
        <v>0.86314000000000002</v>
      </c>
      <c r="M33" s="527"/>
      <c r="N33" s="527"/>
      <c r="O33" s="527"/>
      <c r="P33" s="527"/>
      <c r="Q33" s="527"/>
      <c r="R33" s="527"/>
      <c r="S33" s="527"/>
      <c r="T33" s="527"/>
      <c r="U33" s="527"/>
      <c r="V33" s="527"/>
      <c r="W33" s="527"/>
      <c r="X33" s="527"/>
      <c r="Y33" s="527"/>
      <c r="Z33" s="562">
        <f t="shared" si="0"/>
        <v>0</v>
      </c>
      <c r="AA33" s="574">
        <f t="shared" si="8"/>
        <v>2095</v>
      </c>
      <c r="AB33" s="413">
        <f t="shared" si="6"/>
        <v>0</v>
      </c>
      <c r="AC33" s="528"/>
      <c r="AD33" s="528">
        <f t="shared" si="1"/>
        <v>0</v>
      </c>
      <c r="AE33" s="551">
        <f t="shared" si="2"/>
        <v>0</v>
      </c>
      <c r="AF33" s="575">
        <f t="shared" si="3"/>
        <v>0</v>
      </c>
      <c r="AG33" s="552"/>
      <c r="AH33" s="553"/>
      <c r="AI33" s="553"/>
      <c r="AJ33" s="553"/>
      <c r="AK33" s="553"/>
      <c r="AL33" s="553"/>
      <c r="AM33" s="553"/>
      <c r="AN33" s="553"/>
      <c r="AO33" s="553"/>
      <c r="AP33" s="553"/>
      <c r="AQ33" s="553"/>
      <c r="AR33" s="553"/>
      <c r="AS33" s="553"/>
      <c r="AT33" s="553"/>
      <c r="AU33" s="553"/>
      <c r="AV33" s="553"/>
      <c r="AW33" s="553"/>
      <c r="AX33" s="553"/>
      <c r="AY33" s="553"/>
      <c r="AZ33" s="553"/>
      <c r="BA33" s="553"/>
      <c r="BB33" s="553"/>
      <c r="BC33" s="553"/>
      <c r="BD33" s="553"/>
      <c r="BE33" s="553"/>
      <c r="BF33" s="553"/>
      <c r="BG33" s="553"/>
      <c r="BH33" s="513"/>
    </row>
    <row r="34" spans="1:60" ht="30">
      <c r="A34" s="405">
        <f t="shared" si="4"/>
        <v>30</v>
      </c>
      <c r="B34" s="584"/>
      <c r="C34" s="585"/>
      <c r="D34" s="525"/>
      <c r="E34" s="526"/>
      <c r="F34" s="408" t="s">
        <v>665</v>
      </c>
      <c r="G34" s="409" t="s">
        <v>293</v>
      </c>
      <c r="H34" s="527">
        <v>1220</v>
      </c>
      <c r="I34" s="527">
        <f>'СМР Приняты СК П6'!I34</f>
        <v>2.5000000000000001E-4</v>
      </c>
      <c r="J34" s="537" t="s">
        <v>467</v>
      </c>
      <c r="K34" s="535" t="s">
        <v>651</v>
      </c>
      <c r="L34" s="535">
        <v>0.37697999999999998</v>
      </c>
      <c r="M34" s="527"/>
      <c r="N34" s="527"/>
      <c r="O34" s="527"/>
      <c r="P34" s="527"/>
      <c r="Q34" s="527"/>
      <c r="R34" s="527"/>
      <c r="S34" s="527"/>
      <c r="T34" s="527"/>
      <c r="U34" s="527"/>
      <c r="V34" s="527"/>
      <c r="W34" s="527"/>
      <c r="X34" s="527"/>
      <c r="Y34" s="527"/>
      <c r="Z34" s="562">
        <f t="shared" si="0"/>
        <v>0</v>
      </c>
      <c r="AA34" s="574">
        <f t="shared" si="8"/>
        <v>1220</v>
      </c>
      <c r="AB34" s="413">
        <f t="shared" si="6"/>
        <v>0</v>
      </c>
      <c r="AC34" s="528"/>
      <c r="AD34" s="528">
        <f t="shared" si="1"/>
        <v>0</v>
      </c>
      <c r="AE34" s="551">
        <f t="shared" si="2"/>
        <v>0</v>
      </c>
      <c r="AF34" s="575">
        <f t="shared" si="3"/>
        <v>0</v>
      </c>
      <c r="AG34" s="552"/>
      <c r="AH34" s="553"/>
      <c r="AI34" s="553"/>
      <c r="AJ34" s="553"/>
      <c r="AK34" s="553"/>
      <c r="AL34" s="553"/>
      <c r="AM34" s="553"/>
      <c r="AN34" s="553"/>
      <c r="AO34" s="553"/>
      <c r="AP34" s="553"/>
      <c r="AQ34" s="553"/>
      <c r="AR34" s="553"/>
      <c r="AS34" s="553"/>
      <c r="AT34" s="553"/>
      <c r="AU34" s="553"/>
      <c r="AV34" s="553"/>
      <c r="AW34" s="553"/>
      <c r="AX34" s="553"/>
      <c r="AY34" s="553"/>
      <c r="AZ34" s="553"/>
      <c r="BA34" s="553"/>
      <c r="BB34" s="553"/>
      <c r="BC34" s="553"/>
      <c r="BD34" s="553"/>
      <c r="BE34" s="553"/>
      <c r="BF34" s="553"/>
      <c r="BG34" s="553"/>
      <c r="BH34" s="513"/>
    </row>
    <row r="35" spans="1:60" ht="45">
      <c r="A35" s="405">
        <f t="shared" si="4"/>
        <v>31</v>
      </c>
      <c r="B35" s="584"/>
      <c r="C35" s="585"/>
      <c r="D35" s="525"/>
      <c r="E35" s="526"/>
      <c r="F35" s="416" t="s">
        <v>675</v>
      </c>
      <c r="G35" s="417" t="s">
        <v>293</v>
      </c>
      <c r="H35" s="535">
        <f>1220+1216</f>
        <v>2436</v>
      </c>
      <c r="I35" s="535">
        <f>'СМР Приняты СК П6'!I35</f>
        <v>0.55000000000000004</v>
      </c>
      <c r="J35" s="537" t="s">
        <v>1003</v>
      </c>
      <c r="K35" s="535" t="s">
        <v>651</v>
      </c>
      <c r="L35" s="535">
        <v>249.44640000000001</v>
      </c>
      <c r="M35" s="527"/>
      <c r="N35" s="527"/>
      <c r="O35" s="527"/>
      <c r="P35" s="527"/>
      <c r="Q35" s="527"/>
      <c r="R35" s="527"/>
      <c r="S35" s="527"/>
      <c r="T35" s="527"/>
      <c r="U35" s="527"/>
      <c r="V35" s="527"/>
      <c r="W35" s="527"/>
      <c r="X35" s="527"/>
      <c r="Y35" s="527"/>
      <c r="Z35" s="562">
        <f t="shared" si="0"/>
        <v>0</v>
      </c>
      <c r="AA35" s="576">
        <f t="shared" si="8"/>
        <v>2436</v>
      </c>
      <c r="AB35" s="413">
        <f t="shared" si="6"/>
        <v>0</v>
      </c>
      <c r="AC35" s="528"/>
      <c r="AD35" s="528">
        <f t="shared" si="1"/>
        <v>0</v>
      </c>
      <c r="AE35" s="540">
        <f t="shared" si="2"/>
        <v>0</v>
      </c>
      <c r="AF35" s="575">
        <f t="shared" si="3"/>
        <v>0</v>
      </c>
      <c r="AG35" s="552"/>
      <c r="AH35" s="553"/>
      <c r="AI35" s="553"/>
      <c r="AJ35" s="553"/>
      <c r="AK35" s="553"/>
      <c r="AL35" s="553"/>
      <c r="AM35" s="553"/>
      <c r="AN35" s="553"/>
      <c r="AO35" s="553"/>
      <c r="AP35" s="553"/>
      <c r="AQ35" s="553"/>
      <c r="AR35" s="553"/>
      <c r="AS35" s="553"/>
      <c r="AT35" s="553"/>
      <c r="AU35" s="553"/>
      <c r="AV35" s="553"/>
      <c r="AW35" s="553"/>
      <c r="AX35" s="553"/>
      <c r="AY35" s="553"/>
      <c r="AZ35" s="553"/>
      <c r="BA35" s="553"/>
      <c r="BB35" s="553"/>
      <c r="BC35" s="553"/>
      <c r="BD35" s="553"/>
      <c r="BE35" s="553"/>
      <c r="BF35" s="553"/>
      <c r="BG35" s="553"/>
      <c r="BH35" s="513"/>
    </row>
    <row r="36" spans="1:60" ht="30">
      <c r="A36" s="405">
        <f t="shared" si="4"/>
        <v>32</v>
      </c>
      <c r="B36" s="584"/>
      <c r="C36" s="585"/>
      <c r="D36" s="525"/>
      <c r="E36" s="526"/>
      <c r="F36" s="416" t="s">
        <v>770</v>
      </c>
      <c r="G36" s="417" t="s">
        <v>291</v>
      </c>
      <c r="H36" s="535">
        <v>1477</v>
      </c>
      <c r="I36" s="535">
        <f>'СМР Приняты СК П6'!I36</f>
        <v>0.55000000000000004</v>
      </c>
      <c r="J36" s="537" t="s">
        <v>692</v>
      </c>
      <c r="K36" s="535" t="s">
        <v>651</v>
      </c>
      <c r="L36" s="535">
        <v>189.05600000000001</v>
      </c>
      <c r="M36" s="527"/>
      <c r="N36" s="527"/>
      <c r="O36" s="527"/>
      <c r="P36" s="527"/>
      <c r="Q36" s="527"/>
      <c r="R36" s="527"/>
      <c r="S36" s="527"/>
      <c r="T36" s="527"/>
      <c r="U36" s="527"/>
      <c r="V36" s="527"/>
      <c r="W36" s="527"/>
      <c r="X36" s="527"/>
      <c r="Y36" s="527"/>
      <c r="Z36" s="562">
        <f t="shared" si="0"/>
        <v>0</v>
      </c>
      <c r="AA36" s="576"/>
      <c r="AB36" s="413">
        <f t="shared" si="6"/>
        <v>0</v>
      </c>
      <c r="AC36" s="528"/>
      <c r="AD36" s="528">
        <f t="shared" si="1"/>
        <v>0</v>
      </c>
      <c r="AE36" s="551">
        <f t="shared" si="2"/>
        <v>0</v>
      </c>
      <c r="AF36" s="575">
        <f t="shared" si="3"/>
        <v>0</v>
      </c>
      <c r="AG36" s="552"/>
      <c r="AH36" s="553"/>
      <c r="AI36" s="553"/>
      <c r="AJ36" s="553"/>
      <c r="AK36" s="553"/>
      <c r="AL36" s="553"/>
      <c r="AM36" s="553"/>
      <c r="AN36" s="553"/>
      <c r="AO36" s="553"/>
      <c r="AP36" s="553"/>
      <c r="AQ36" s="553"/>
      <c r="AR36" s="553"/>
      <c r="AS36" s="553"/>
      <c r="AT36" s="553"/>
      <c r="AU36" s="553"/>
      <c r="AV36" s="553"/>
      <c r="AW36" s="553"/>
      <c r="AX36" s="553"/>
      <c r="AY36" s="553"/>
      <c r="AZ36" s="553"/>
      <c r="BA36" s="553"/>
      <c r="BB36" s="553"/>
      <c r="BC36" s="553"/>
      <c r="BD36" s="553"/>
      <c r="BE36" s="553"/>
      <c r="BF36" s="553"/>
      <c r="BG36" s="553"/>
      <c r="BH36" s="513"/>
    </row>
    <row r="37" spans="1:60" ht="30">
      <c r="A37" s="405">
        <f t="shared" si="4"/>
        <v>33</v>
      </c>
      <c r="B37" s="584"/>
      <c r="C37" s="585"/>
      <c r="D37" s="525"/>
      <c r="E37" s="526"/>
      <c r="F37" s="416" t="s">
        <v>472</v>
      </c>
      <c r="G37" s="417" t="s">
        <v>293</v>
      </c>
      <c r="H37" s="535">
        <f>572+1119+259+74</f>
        <v>2024</v>
      </c>
      <c r="I37" s="535">
        <f>'СМР Приняты СК П6'!I37</f>
        <v>9.6153846153846159E-3</v>
      </c>
      <c r="J37" s="537" t="s">
        <v>677</v>
      </c>
      <c r="K37" s="535" t="s">
        <v>293</v>
      </c>
      <c r="L37" s="535">
        <v>2226</v>
      </c>
      <c r="M37" s="527"/>
      <c r="N37" s="527"/>
      <c r="O37" s="527"/>
      <c r="P37" s="527"/>
      <c r="Q37" s="527"/>
      <c r="R37" s="527"/>
      <c r="S37" s="527"/>
      <c r="T37" s="527"/>
      <c r="U37" s="527"/>
      <c r="V37" s="527">
        <v>1700</v>
      </c>
      <c r="W37" s="527"/>
      <c r="X37" s="527"/>
      <c r="Y37" s="527"/>
      <c r="Z37" s="562">
        <f t="shared" si="0"/>
        <v>1700</v>
      </c>
      <c r="AA37" s="576">
        <f t="shared" ref="AA37:AA47" si="9">H37-Z37</f>
        <v>324</v>
      </c>
      <c r="AB37" s="413">
        <f t="shared" si="6"/>
        <v>-1700</v>
      </c>
      <c r="AC37" s="528"/>
      <c r="AD37" s="528">
        <f t="shared" si="1"/>
        <v>0</v>
      </c>
      <c r="AE37" s="551">
        <f t="shared" si="2"/>
        <v>0</v>
      </c>
      <c r="AF37" s="575">
        <f t="shared" si="3"/>
        <v>1700</v>
      </c>
      <c r="AG37" s="552"/>
      <c r="AH37" s="553"/>
      <c r="AI37" s="553"/>
      <c r="AJ37" s="553"/>
      <c r="AK37" s="553"/>
      <c r="AL37" s="553"/>
      <c r="AM37" s="553"/>
      <c r="AN37" s="553"/>
      <c r="AO37" s="553"/>
      <c r="AP37" s="553"/>
      <c r="AQ37" s="553"/>
      <c r="AR37" s="553"/>
      <c r="AS37" s="553"/>
      <c r="AT37" s="553"/>
      <c r="AU37" s="553"/>
      <c r="AV37" s="553"/>
      <c r="AW37" s="553"/>
      <c r="AX37" s="553"/>
      <c r="AY37" s="553"/>
      <c r="AZ37" s="553"/>
      <c r="BA37" s="553"/>
      <c r="BB37" s="553"/>
      <c r="BC37" s="553"/>
      <c r="BD37" s="553"/>
      <c r="BE37" s="553"/>
      <c r="BF37" s="553"/>
      <c r="BG37" s="553"/>
      <c r="BH37" s="513"/>
    </row>
    <row r="38" spans="1:60" ht="15">
      <c r="A38" s="405">
        <f t="shared" si="4"/>
        <v>34</v>
      </c>
      <c r="B38" s="584" t="s">
        <v>1010</v>
      </c>
      <c r="C38" s="585" t="s">
        <v>1011</v>
      </c>
      <c r="D38" s="525" t="s">
        <v>292</v>
      </c>
      <c r="E38" s="526">
        <v>1.3784000000000001</v>
      </c>
      <c r="F38" s="416" t="s">
        <v>678</v>
      </c>
      <c r="G38" s="417" t="s">
        <v>293</v>
      </c>
      <c r="H38" s="535">
        <f>H37</f>
        <v>2024</v>
      </c>
      <c r="I38" s="535">
        <f>'СМР Приняты СК П6'!I38</f>
        <v>14.673999999999999</v>
      </c>
      <c r="J38" s="537" t="s">
        <v>679</v>
      </c>
      <c r="K38" s="535" t="s">
        <v>293</v>
      </c>
      <c r="L38" s="535">
        <v>2024</v>
      </c>
      <c r="M38" s="527"/>
      <c r="N38" s="527"/>
      <c r="O38" s="527"/>
      <c r="P38" s="527"/>
      <c r="Q38" s="527"/>
      <c r="R38" s="527"/>
      <c r="S38" s="527"/>
      <c r="T38" s="527"/>
      <c r="U38" s="527"/>
      <c r="V38" s="527">
        <v>1700</v>
      </c>
      <c r="W38" s="527"/>
      <c r="X38" s="527"/>
      <c r="Y38" s="527"/>
      <c r="Z38" s="562">
        <f t="shared" si="0"/>
        <v>1700</v>
      </c>
      <c r="AA38" s="576">
        <f t="shared" si="9"/>
        <v>324</v>
      </c>
      <c r="AB38" s="413">
        <f t="shared" si="6"/>
        <v>-1698.6215999999999</v>
      </c>
      <c r="AC38" s="528"/>
      <c r="AD38" s="528">
        <f t="shared" si="1"/>
        <v>0</v>
      </c>
      <c r="AE38" s="551">
        <f t="shared" si="2"/>
        <v>0</v>
      </c>
      <c r="AF38" s="575">
        <f t="shared" si="3"/>
        <v>1700</v>
      </c>
      <c r="AG38" s="552"/>
      <c r="AH38" s="553"/>
      <c r="AI38" s="553"/>
      <c r="AJ38" s="553"/>
      <c r="AK38" s="553"/>
      <c r="AL38" s="553"/>
      <c r="AM38" s="553"/>
      <c r="AN38" s="553"/>
      <c r="AO38" s="553"/>
      <c r="AP38" s="553"/>
      <c r="AQ38" s="553"/>
      <c r="AR38" s="553"/>
      <c r="AS38" s="553"/>
      <c r="AT38" s="553"/>
      <c r="AU38" s="553"/>
      <c r="AV38" s="553"/>
      <c r="AW38" s="553"/>
      <c r="AX38" s="553"/>
      <c r="AY38" s="553"/>
      <c r="AZ38" s="553"/>
      <c r="BA38" s="553"/>
      <c r="BB38" s="553"/>
      <c r="BC38" s="553"/>
      <c r="BD38" s="553"/>
      <c r="BE38" s="553"/>
      <c r="BF38" s="553"/>
      <c r="BG38" s="553"/>
      <c r="BH38" s="513"/>
    </row>
    <row r="39" spans="1:60" ht="30">
      <c r="A39" s="405">
        <f t="shared" si="4"/>
        <v>35</v>
      </c>
      <c r="B39" s="584"/>
      <c r="C39" s="585"/>
      <c r="D39" s="525"/>
      <c r="E39" s="526"/>
      <c r="F39" s="416" t="s">
        <v>680</v>
      </c>
      <c r="G39" s="417" t="s">
        <v>289</v>
      </c>
      <c r="H39" s="535">
        <f>114+224+52+15</f>
        <v>405</v>
      </c>
      <c r="I39" s="535">
        <f>'СМР Приняты СК П6'!I39</f>
        <v>2.71</v>
      </c>
      <c r="J39" s="537" t="s">
        <v>681</v>
      </c>
      <c r="K39" s="535" t="s">
        <v>289</v>
      </c>
      <c r="L39" s="535">
        <v>405</v>
      </c>
      <c r="M39" s="527"/>
      <c r="N39" s="527"/>
      <c r="O39" s="527"/>
      <c r="P39" s="527"/>
      <c r="Q39" s="527"/>
      <c r="R39" s="527"/>
      <c r="S39" s="527"/>
      <c r="T39" s="527"/>
      <c r="U39" s="527"/>
      <c r="V39" s="527">
        <v>170</v>
      </c>
      <c r="W39" s="527"/>
      <c r="X39" s="527"/>
      <c r="Y39" s="527"/>
      <c r="Z39" s="562">
        <f t="shared" si="0"/>
        <v>170</v>
      </c>
      <c r="AA39" s="576">
        <f t="shared" si="9"/>
        <v>235</v>
      </c>
      <c r="AB39" s="413">
        <f t="shared" si="6"/>
        <v>-170</v>
      </c>
      <c r="AC39" s="528"/>
      <c r="AD39" s="528">
        <f t="shared" si="1"/>
        <v>0</v>
      </c>
      <c r="AE39" s="551">
        <f t="shared" si="2"/>
        <v>0</v>
      </c>
      <c r="AF39" s="575">
        <f t="shared" si="3"/>
        <v>170</v>
      </c>
      <c r="AG39" s="552"/>
      <c r="AH39" s="553"/>
      <c r="AI39" s="553"/>
      <c r="AJ39" s="553"/>
      <c r="AK39" s="553"/>
      <c r="AL39" s="553"/>
      <c r="AM39" s="553"/>
      <c r="AN39" s="553"/>
      <c r="AO39" s="553"/>
      <c r="AP39" s="553"/>
      <c r="AQ39" s="553"/>
      <c r="AR39" s="553"/>
      <c r="AS39" s="553"/>
      <c r="AT39" s="553"/>
      <c r="AU39" s="553"/>
      <c r="AV39" s="553"/>
      <c r="AW39" s="553"/>
      <c r="AX39" s="553"/>
      <c r="AY39" s="553"/>
      <c r="AZ39" s="553"/>
      <c r="BA39" s="553"/>
      <c r="BB39" s="553"/>
      <c r="BC39" s="553"/>
      <c r="BD39" s="553"/>
      <c r="BE39" s="553"/>
      <c r="BF39" s="553"/>
      <c r="BG39" s="553"/>
      <c r="BH39" s="513"/>
    </row>
    <row r="40" spans="1:60" ht="30">
      <c r="A40" s="405">
        <f t="shared" si="4"/>
        <v>36</v>
      </c>
      <c r="B40" s="584" t="s">
        <v>1014</v>
      </c>
      <c r="C40" s="585" t="s">
        <v>1015</v>
      </c>
      <c r="D40" s="525" t="s">
        <v>289</v>
      </c>
      <c r="E40" s="526">
        <v>69</v>
      </c>
      <c r="F40" s="416" t="s">
        <v>682</v>
      </c>
      <c r="G40" s="417" t="s">
        <v>289</v>
      </c>
      <c r="H40" s="535">
        <f>23+45+10+3</f>
        <v>81</v>
      </c>
      <c r="I40" s="535">
        <f>'СМР Приняты СК П6'!I40</f>
        <v>0.182</v>
      </c>
      <c r="J40" s="537" t="s">
        <v>683</v>
      </c>
      <c r="K40" s="535" t="s">
        <v>289</v>
      </c>
      <c r="L40" s="535">
        <v>81</v>
      </c>
      <c r="M40" s="527"/>
      <c r="N40" s="527"/>
      <c r="O40" s="527"/>
      <c r="P40" s="527"/>
      <c r="Q40" s="527"/>
      <c r="R40" s="527"/>
      <c r="S40" s="527"/>
      <c r="T40" s="527"/>
      <c r="U40" s="527"/>
      <c r="V40" s="527"/>
      <c r="W40" s="527"/>
      <c r="X40" s="527"/>
      <c r="Y40" s="527"/>
      <c r="Z40" s="562">
        <f t="shared" si="0"/>
        <v>0</v>
      </c>
      <c r="AA40" s="576">
        <f t="shared" si="9"/>
        <v>81</v>
      </c>
      <c r="AB40" s="413">
        <f t="shared" si="6"/>
        <v>69</v>
      </c>
      <c r="AC40" s="528"/>
      <c r="AD40" s="528">
        <f t="shared" si="1"/>
        <v>0</v>
      </c>
      <c r="AE40" s="540">
        <f t="shared" si="2"/>
        <v>0</v>
      </c>
      <c r="AF40" s="575">
        <f t="shared" si="3"/>
        <v>0</v>
      </c>
      <c r="AG40" s="552"/>
      <c r="AH40" s="553"/>
      <c r="AI40" s="553"/>
      <c r="AJ40" s="553"/>
      <c r="AK40" s="553"/>
      <c r="AL40" s="553"/>
      <c r="AM40" s="553"/>
      <c r="AN40" s="553"/>
      <c r="AO40" s="553"/>
      <c r="AP40" s="553"/>
      <c r="AQ40" s="553"/>
      <c r="AR40" s="553"/>
      <c r="AS40" s="553"/>
      <c r="AT40" s="553"/>
      <c r="AU40" s="553"/>
      <c r="AV40" s="553"/>
      <c r="AW40" s="553"/>
      <c r="AX40" s="553"/>
      <c r="AY40" s="553"/>
      <c r="AZ40" s="553"/>
      <c r="BA40" s="553"/>
      <c r="BB40" s="553"/>
      <c r="BC40" s="553"/>
      <c r="BD40" s="553"/>
      <c r="BE40" s="553"/>
      <c r="BF40" s="553"/>
      <c r="BG40" s="553"/>
      <c r="BH40" s="513"/>
    </row>
    <row r="41" spans="1:60" ht="30">
      <c r="A41" s="405">
        <f t="shared" si="4"/>
        <v>37</v>
      </c>
      <c r="B41" s="584" t="s">
        <v>1012</v>
      </c>
      <c r="C41" s="585" t="s">
        <v>1013</v>
      </c>
      <c r="D41" s="525" t="s">
        <v>293</v>
      </c>
      <c r="E41" s="526">
        <v>1723</v>
      </c>
      <c r="F41" s="416" t="s">
        <v>684</v>
      </c>
      <c r="G41" s="417" t="s">
        <v>293</v>
      </c>
      <c r="H41" s="535">
        <f>572+1119+259+74</f>
        <v>2024</v>
      </c>
      <c r="I41" s="535">
        <f>'СМР Приняты СК П6'!I41</f>
        <v>1.4550000000000001</v>
      </c>
      <c r="J41" s="537" t="s">
        <v>685</v>
      </c>
      <c r="K41" s="535" t="s">
        <v>293</v>
      </c>
      <c r="L41" s="535">
        <v>2024</v>
      </c>
      <c r="M41" s="527"/>
      <c r="N41" s="527"/>
      <c r="O41" s="527"/>
      <c r="P41" s="527"/>
      <c r="Q41" s="527"/>
      <c r="R41" s="527"/>
      <c r="S41" s="527"/>
      <c r="T41" s="527"/>
      <c r="U41" s="527"/>
      <c r="V41" s="527"/>
      <c r="W41" s="527"/>
      <c r="X41" s="527"/>
      <c r="Y41" s="527"/>
      <c r="Z41" s="562">
        <f t="shared" si="0"/>
        <v>0</v>
      </c>
      <c r="AA41" s="576">
        <f t="shared" si="9"/>
        <v>2024</v>
      </c>
      <c r="AB41" s="413">
        <f t="shared" si="6"/>
        <v>1723</v>
      </c>
      <c r="AC41" s="528"/>
      <c r="AD41" s="528">
        <f t="shared" si="1"/>
        <v>0</v>
      </c>
      <c r="AE41" s="551">
        <f t="shared" si="2"/>
        <v>0</v>
      </c>
      <c r="AF41" s="575">
        <f t="shared" si="3"/>
        <v>0</v>
      </c>
      <c r="AG41" s="552"/>
      <c r="AH41" s="553"/>
      <c r="AI41" s="553"/>
      <c r="AJ41" s="553"/>
      <c r="AK41" s="553"/>
      <c r="AL41" s="553"/>
      <c r="AM41" s="553"/>
      <c r="AN41" s="553"/>
      <c r="AO41" s="553"/>
      <c r="AP41" s="553"/>
      <c r="AQ41" s="553"/>
      <c r="AR41" s="553"/>
      <c r="AS41" s="553"/>
      <c r="AT41" s="553"/>
      <c r="AU41" s="553"/>
      <c r="AV41" s="553"/>
      <c r="AW41" s="553"/>
      <c r="AX41" s="553"/>
      <c r="AY41" s="553"/>
      <c r="AZ41" s="553"/>
      <c r="BA41" s="553"/>
      <c r="BB41" s="553"/>
      <c r="BC41" s="553"/>
      <c r="BD41" s="553"/>
      <c r="BE41" s="553"/>
      <c r="BF41" s="553"/>
      <c r="BG41" s="553"/>
      <c r="BH41" s="513"/>
    </row>
    <row r="42" spans="1:60" ht="15">
      <c r="A42" s="405">
        <f t="shared" si="4"/>
        <v>38</v>
      </c>
      <c r="B42" s="584"/>
      <c r="C42" s="585"/>
      <c r="D42" s="525"/>
      <c r="E42" s="526"/>
      <c r="F42" s="416" t="s">
        <v>686</v>
      </c>
      <c r="G42" s="417" t="s">
        <v>293</v>
      </c>
      <c r="H42" s="535">
        <f>3102+1140</f>
        <v>4242</v>
      </c>
      <c r="I42" s="535">
        <f>'СМР Приняты СК П6'!I42</f>
        <v>2.8180000000000001</v>
      </c>
      <c r="J42" s="537" t="s">
        <v>687</v>
      </c>
      <c r="K42" s="535" t="s">
        <v>289</v>
      </c>
      <c r="L42" s="535">
        <v>4242</v>
      </c>
      <c r="M42" s="527"/>
      <c r="N42" s="527"/>
      <c r="O42" s="527"/>
      <c r="P42" s="527"/>
      <c r="Q42" s="527"/>
      <c r="R42" s="527"/>
      <c r="S42" s="527"/>
      <c r="T42" s="527"/>
      <c r="U42" s="527"/>
      <c r="V42" s="527"/>
      <c r="W42" s="527"/>
      <c r="X42" s="527"/>
      <c r="Y42" s="527"/>
      <c r="Z42" s="562">
        <f t="shared" si="0"/>
        <v>0</v>
      </c>
      <c r="AA42" s="576">
        <f t="shared" si="9"/>
        <v>4242</v>
      </c>
      <c r="AB42" s="413">
        <f t="shared" si="6"/>
        <v>0</v>
      </c>
      <c r="AC42" s="528"/>
      <c r="AD42" s="528">
        <f t="shared" si="1"/>
        <v>0</v>
      </c>
      <c r="AE42" s="551">
        <f t="shared" si="2"/>
        <v>0</v>
      </c>
      <c r="AF42" s="575">
        <f t="shared" si="3"/>
        <v>0</v>
      </c>
      <c r="AG42" s="552"/>
      <c r="AH42" s="553"/>
      <c r="AI42" s="553"/>
      <c r="AJ42" s="553"/>
      <c r="AK42" s="553"/>
      <c r="AL42" s="553"/>
      <c r="AM42" s="553"/>
      <c r="AN42" s="553"/>
      <c r="AO42" s="553"/>
      <c r="AP42" s="553"/>
      <c r="AQ42" s="553"/>
      <c r="AR42" s="553"/>
      <c r="AS42" s="553"/>
      <c r="AT42" s="553"/>
      <c r="AU42" s="553"/>
      <c r="AV42" s="553"/>
      <c r="AW42" s="553"/>
      <c r="AX42" s="553"/>
      <c r="AY42" s="553"/>
      <c r="AZ42" s="553"/>
      <c r="BA42" s="553"/>
      <c r="BB42" s="553"/>
      <c r="BC42" s="553"/>
      <c r="BD42" s="553"/>
      <c r="BE42" s="553"/>
      <c r="BF42" s="553"/>
      <c r="BG42" s="553"/>
      <c r="BH42" s="513"/>
    </row>
    <row r="43" spans="1:60" ht="45">
      <c r="A43" s="405">
        <f t="shared" si="4"/>
        <v>39</v>
      </c>
      <c r="B43" s="584"/>
      <c r="C43" s="585"/>
      <c r="D43" s="525"/>
      <c r="E43" s="526"/>
      <c r="F43" s="416" t="s">
        <v>688</v>
      </c>
      <c r="G43" s="417" t="s">
        <v>430</v>
      </c>
      <c r="H43" s="535">
        <v>14.6</v>
      </c>
      <c r="I43" s="535">
        <f>'СМР Приняты СК П6'!I43</f>
        <v>0.63</v>
      </c>
      <c r="J43" s="537" t="s">
        <v>690</v>
      </c>
      <c r="K43" s="535" t="s">
        <v>691</v>
      </c>
      <c r="L43" s="535">
        <v>22.106000000000002</v>
      </c>
      <c r="M43" s="527"/>
      <c r="N43" s="527"/>
      <c r="O43" s="527"/>
      <c r="P43" s="527"/>
      <c r="Q43" s="527"/>
      <c r="R43" s="527"/>
      <c r="S43" s="527"/>
      <c r="T43" s="527"/>
      <c r="U43" s="527"/>
      <c r="V43" s="527"/>
      <c r="W43" s="527"/>
      <c r="X43" s="527"/>
      <c r="Y43" s="527"/>
      <c r="Z43" s="562">
        <f t="shared" si="0"/>
        <v>0</v>
      </c>
      <c r="AA43" s="576">
        <f t="shared" si="9"/>
        <v>14.6</v>
      </c>
      <c r="AB43" s="413">
        <f t="shared" si="6"/>
        <v>0</v>
      </c>
      <c r="AC43" s="528"/>
      <c r="AD43" s="528">
        <f t="shared" si="1"/>
        <v>0</v>
      </c>
      <c r="AE43" s="551">
        <f t="shared" si="2"/>
        <v>0</v>
      </c>
      <c r="AF43" s="575">
        <f t="shared" si="3"/>
        <v>0</v>
      </c>
      <c r="AG43" s="552"/>
      <c r="AH43" s="553"/>
      <c r="AI43" s="553"/>
      <c r="AJ43" s="553"/>
      <c r="AK43" s="553"/>
      <c r="AL43" s="553"/>
      <c r="AM43" s="553"/>
      <c r="AN43" s="553"/>
      <c r="AO43" s="553"/>
      <c r="AP43" s="553"/>
      <c r="AQ43" s="553"/>
      <c r="AR43" s="553"/>
      <c r="AS43" s="553"/>
      <c r="AT43" s="553"/>
      <c r="AU43" s="553"/>
      <c r="AV43" s="553"/>
      <c r="AW43" s="553"/>
      <c r="AX43" s="553"/>
      <c r="AY43" s="553"/>
      <c r="AZ43" s="553"/>
      <c r="BA43" s="553"/>
      <c r="BB43" s="553"/>
      <c r="BC43" s="553"/>
      <c r="BD43" s="553"/>
      <c r="BE43" s="553"/>
      <c r="BF43" s="553"/>
      <c r="BG43" s="553"/>
      <c r="BH43" s="513"/>
    </row>
    <row r="44" spans="1:60" ht="30">
      <c r="A44" s="405">
        <f t="shared" si="4"/>
        <v>40</v>
      </c>
      <c r="B44" s="584"/>
      <c r="C44" s="585"/>
      <c r="D44" s="525"/>
      <c r="E44" s="526"/>
      <c r="F44" s="416" t="s">
        <v>689</v>
      </c>
      <c r="G44" s="417" t="s">
        <v>289</v>
      </c>
      <c r="H44" s="535">
        <v>22.106000000000002</v>
      </c>
      <c r="I44" s="535">
        <f>'СМР Приняты СК П6'!I44</f>
        <v>0.17</v>
      </c>
      <c r="J44" s="537" t="s">
        <v>505</v>
      </c>
      <c r="K44" s="535" t="s">
        <v>289</v>
      </c>
      <c r="L44" s="535">
        <v>22.106000000000002</v>
      </c>
      <c r="M44" s="527"/>
      <c r="N44" s="527"/>
      <c r="O44" s="527"/>
      <c r="P44" s="527"/>
      <c r="Q44" s="527"/>
      <c r="R44" s="527"/>
      <c r="S44" s="527"/>
      <c r="T44" s="527"/>
      <c r="U44" s="527"/>
      <c r="V44" s="527"/>
      <c r="W44" s="527"/>
      <c r="X44" s="527"/>
      <c r="Y44" s="527"/>
      <c r="Z44" s="562">
        <f t="shared" si="0"/>
        <v>0</v>
      </c>
      <c r="AA44" s="576">
        <f t="shared" si="9"/>
        <v>22.106000000000002</v>
      </c>
      <c r="AB44" s="413">
        <f t="shared" si="6"/>
        <v>0</v>
      </c>
      <c r="AC44" s="528"/>
      <c r="AD44" s="528">
        <f t="shared" si="1"/>
        <v>0</v>
      </c>
      <c r="AE44" s="551">
        <f t="shared" si="2"/>
        <v>0</v>
      </c>
      <c r="AF44" s="575">
        <f t="shared" si="3"/>
        <v>0</v>
      </c>
      <c r="AG44" s="552"/>
      <c r="AH44" s="553"/>
      <c r="AI44" s="553"/>
      <c r="AJ44" s="553"/>
      <c r="AK44" s="553"/>
      <c r="AL44" s="553"/>
      <c r="AM44" s="553"/>
      <c r="AN44" s="553"/>
      <c r="AO44" s="553"/>
      <c r="AP44" s="553"/>
      <c r="AQ44" s="553"/>
      <c r="AR44" s="553"/>
      <c r="AS44" s="553"/>
      <c r="AT44" s="553"/>
      <c r="AU44" s="553"/>
      <c r="AV44" s="553"/>
      <c r="AW44" s="553"/>
      <c r="AX44" s="553"/>
      <c r="AY44" s="553"/>
      <c r="AZ44" s="553"/>
      <c r="BA44" s="553"/>
      <c r="BB44" s="553"/>
      <c r="BC44" s="553"/>
      <c r="BD44" s="553"/>
      <c r="BE44" s="553"/>
      <c r="BF44" s="553"/>
      <c r="BG44" s="553"/>
      <c r="BH44" s="513"/>
    </row>
    <row r="45" spans="1:60" ht="15" collapsed="1">
      <c r="A45" s="405">
        <f t="shared" si="4"/>
        <v>41</v>
      </c>
      <c r="B45" s="584" t="s">
        <v>55</v>
      </c>
      <c r="C45" s="585" t="s">
        <v>56</v>
      </c>
      <c r="D45" s="525" t="s">
        <v>293</v>
      </c>
      <c r="E45" s="526">
        <v>10</v>
      </c>
      <c r="F45" s="408" t="s">
        <v>56</v>
      </c>
      <c r="G45" s="409" t="s">
        <v>430</v>
      </c>
      <c r="H45" s="527">
        <f>391+860+50+42+30+0</f>
        <v>1373</v>
      </c>
      <c r="I45" s="527">
        <f>'СМР Приняты СК П6'!I45</f>
        <v>0.30399999999999999</v>
      </c>
      <c r="J45" s="537" t="s">
        <v>702</v>
      </c>
      <c r="K45" s="535" t="s">
        <v>293</v>
      </c>
      <c r="L45" s="535">
        <v>58.65</v>
      </c>
      <c r="M45" s="527"/>
      <c r="N45" s="527"/>
      <c r="O45" s="527"/>
      <c r="P45" s="527"/>
      <c r="Q45" s="527"/>
      <c r="R45" s="527"/>
      <c r="S45" s="527"/>
      <c r="T45" s="527"/>
      <c r="U45" s="527"/>
      <c r="V45" s="527"/>
      <c r="W45" s="527"/>
      <c r="X45" s="527"/>
      <c r="Y45" s="527"/>
      <c r="Z45" s="562">
        <f t="shared" si="0"/>
        <v>0</v>
      </c>
      <c r="AA45" s="576">
        <f t="shared" si="9"/>
        <v>1373</v>
      </c>
      <c r="AB45" s="413">
        <f t="shared" si="6"/>
        <v>10</v>
      </c>
      <c r="AC45" s="528"/>
      <c r="AD45" s="528">
        <f t="shared" si="1"/>
        <v>0</v>
      </c>
      <c r="AE45" s="551">
        <f t="shared" si="2"/>
        <v>0</v>
      </c>
      <c r="AF45" s="575">
        <f t="shared" si="3"/>
        <v>0</v>
      </c>
      <c r="AG45" s="552"/>
      <c r="AH45" s="553"/>
      <c r="AI45" s="553"/>
      <c r="AJ45" s="553"/>
      <c r="AK45" s="553"/>
      <c r="AL45" s="553"/>
      <c r="AM45" s="553"/>
      <c r="AN45" s="553"/>
      <c r="AO45" s="553"/>
      <c r="AP45" s="553"/>
      <c r="AQ45" s="553"/>
      <c r="AR45" s="553"/>
      <c r="AS45" s="553"/>
      <c r="AT45" s="553"/>
      <c r="AU45" s="553"/>
      <c r="AV45" s="553"/>
      <c r="AW45" s="553"/>
      <c r="AX45" s="553"/>
      <c r="AY45" s="553"/>
      <c r="AZ45" s="553"/>
      <c r="BA45" s="553"/>
      <c r="BB45" s="553"/>
      <c r="BC45" s="553"/>
      <c r="BD45" s="553"/>
      <c r="BE45" s="553"/>
      <c r="BF45" s="553"/>
      <c r="BG45" s="553"/>
      <c r="BH45" s="513"/>
    </row>
    <row r="46" spans="1:60" ht="15" hidden="1" outlineLevel="1">
      <c r="A46" s="405">
        <f t="shared" si="4"/>
        <v>42</v>
      </c>
      <c r="B46" s="584"/>
      <c r="C46" s="585"/>
      <c r="D46" s="525"/>
      <c r="E46" s="526"/>
      <c r="F46" s="408"/>
      <c r="G46" s="409"/>
      <c r="H46" s="527"/>
      <c r="I46" s="527">
        <f>'СМР Приняты СК П6'!I46</f>
        <v>0</v>
      </c>
      <c r="J46" s="537" t="s">
        <v>703</v>
      </c>
      <c r="K46" s="535" t="s">
        <v>293</v>
      </c>
      <c r="L46" s="535">
        <v>32.25</v>
      </c>
      <c r="M46" s="527"/>
      <c r="N46" s="527"/>
      <c r="O46" s="527"/>
      <c r="P46" s="527"/>
      <c r="Q46" s="527"/>
      <c r="R46" s="527"/>
      <c r="S46" s="527"/>
      <c r="T46" s="527"/>
      <c r="U46" s="527"/>
      <c r="V46" s="527"/>
      <c r="W46" s="527"/>
      <c r="X46" s="527"/>
      <c r="Y46" s="527"/>
      <c r="Z46" s="562">
        <f t="shared" si="0"/>
        <v>0</v>
      </c>
      <c r="AA46" s="576">
        <f t="shared" si="9"/>
        <v>0</v>
      </c>
      <c r="AB46" s="413">
        <f t="shared" si="6"/>
        <v>0</v>
      </c>
      <c r="AC46" s="528"/>
      <c r="AD46" s="528">
        <f t="shared" si="1"/>
        <v>0</v>
      </c>
      <c r="AE46" s="551">
        <f t="shared" si="2"/>
        <v>0</v>
      </c>
      <c r="AF46" s="575">
        <f t="shared" si="3"/>
        <v>0</v>
      </c>
      <c r="AG46" s="552"/>
      <c r="AH46" s="553"/>
      <c r="AI46" s="553"/>
      <c r="AJ46" s="553"/>
      <c r="AK46" s="553"/>
      <c r="AL46" s="553"/>
      <c r="AM46" s="553"/>
      <c r="AN46" s="553"/>
      <c r="AO46" s="553"/>
      <c r="AP46" s="553"/>
      <c r="AQ46" s="553"/>
      <c r="AR46" s="553"/>
      <c r="AS46" s="553"/>
      <c r="AT46" s="553"/>
      <c r="AU46" s="553"/>
      <c r="AV46" s="553"/>
      <c r="AW46" s="553"/>
      <c r="AX46" s="553"/>
      <c r="AY46" s="553"/>
      <c r="AZ46" s="553"/>
      <c r="BA46" s="553"/>
      <c r="BB46" s="553"/>
      <c r="BC46" s="553"/>
      <c r="BD46" s="553"/>
      <c r="BE46" s="553"/>
      <c r="BF46" s="553"/>
      <c r="BG46" s="553"/>
      <c r="BH46" s="513"/>
    </row>
    <row r="47" spans="1:60" ht="15" hidden="1" outlineLevel="1">
      <c r="A47" s="405">
        <f t="shared" si="4"/>
        <v>43</v>
      </c>
      <c r="B47" s="584"/>
      <c r="C47" s="585"/>
      <c r="D47" s="525"/>
      <c r="E47" s="526"/>
      <c r="F47" s="408"/>
      <c r="G47" s="409"/>
      <c r="H47" s="527"/>
      <c r="I47" s="527">
        <f>'СМР Приняты СК П6'!I47</f>
        <v>0</v>
      </c>
      <c r="J47" s="537" t="s">
        <v>704</v>
      </c>
      <c r="K47" s="535" t="s">
        <v>293</v>
      </c>
      <c r="L47" s="535">
        <v>5.625</v>
      </c>
      <c r="M47" s="527"/>
      <c r="N47" s="527"/>
      <c r="O47" s="527"/>
      <c r="P47" s="527"/>
      <c r="Q47" s="527"/>
      <c r="R47" s="527"/>
      <c r="S47" s="527"/>
      <c r="T47" s="527"/>
      <c r="U47" s="527"/>
      <c r="V47" s="527"/>
      <c r="W47" s="527"/>
      <c r="X47" s="527"/>
      <c r="Y47" s="527"/>
      <c r="Z47" s="562">
        <f t="shared" si="0"/>
        <v>0</v>
      </c>
      <c r="AA47" s="576">
        <f t="shared" si="9"/>
        <v>0</v>
      </c>
      <c r="AB47" s="413">
        <f t="shared" si="6"/>
        <v>0</v>
      </c>
      <c r="AC47" s="528"/>
      <c r="AD47" s="528">
        <f t="shared" si="1"/>
        <v>0</v>
      </c>
      <c r="AE47" s="551">
        <f t="shared" si="2"/>
        <v>0</v>
      </c>
      <c r="AF47" s="575">
        <f t="shared" si="3"/>
        <v>0</v>
      </c>
      <c r="AG47" s="552"/>
      <c r="AH47" s="553"/>
      <c r="AI47" s="553"/>
      <c r="AJ47" s="553"/>
      <c r="AK47" s="553"/>
      <c r="AL47" s="553"/>
      <c r="AM47" s="553"/>
      <c r="AN47" s="553"/>
      <c r="AO47" s="553"/>
      <c r="AP47" s="553"/>
      <c r="AQ47" s="553"/>
      <c r="AR47" s="553"/>
      <c r="AS47" s="553"/>
      <c r="AT47" s="553"/>
      <c r="AU47" s="553"/>
      <c r="AV47" s="553"/>
      <c r="AW47" s="553"/>
      <c r="AX47" s="553"/>
      <c r="AY47" s="553"/>
      <c r="AZ47" s="553"/>
      <c r="BA47" s="553"/>
      <c r="BB47" s="553"/>
      <c r="BC47" s="553"/>
      <c r="BD47" s="553"/>
      <c r="BE47" s="553"/>
      <c r="BF47" s="553"/>
      <c r="BG47" s="553"/>
      <c r="BH47" s="513"/>
    </row>
    <row r="48" spans="1:60" ht="15" hidden="1" outlineLevel="1">
      <c r="A48" s="405">
        <f t="shared" si="4"/>
        <v>44</v>
      </c>
      <c r="B48" s="584"/>
      <c r="C48" s="585"/>
      <c r="D48" s="525"/>
      <c r="E48" s="526"/>
      <c r="F48" s="408"/>
      <c r="G48" s="409"/>
      <c r="H48" s="527"/>
      <c r="I48" s="527">
        <f>'СМР Приняты СК П6'!I48</f>
        <v>0</v>
      </c>
      <c r="J48" s="537" t="s">
        <v>705</v>
      </c>
      <c r="K48" s="535" t="s">
        <v>293</v>
      </c>
      <c r="L48" s="535">
        <v>67.2</v>
      </c>
      <c r="M48" s="527"/>
      <c r="N48" s="527"/>
      <c r="O48" s="527"/>
      <c r="P48" s="527"/>
      <c r="Q48" s="527"/>
      <c r="R48" s="527"/>
      <c r="S48" s="527"/>
      <c r="T48" s="527"/>
      <c r="U48" s="527"/>
      <c r="V48" s="527"/>
      <c r="W48" s="527"/>
      <c r="X48" s="527"/>
      <c r="Y48" s="527"/>
      <c r="Z48" s="562">
        <f t="shared" si="0"/>
        <v>0</v>
      </c>
      <c r="AA48" s="576"/>
      <c r="AB48" s="413">
        <f t="shared" si="6"/>
        <v>0</v>
      </c>
      <c r="AC48" s="528"/>
      <c r="AD48" s="528">
        <f t="shared" si="1"/>
        <v>0</v>
      </c>
      <c r="AE48" s="551">
        <f t="shared" si="2"/>
        <v>0</v>
      </c>
      <c r="AF48" s="575">
        <f t="shared" si="3"/>
        <v>0</v>
      </c>
      <c r="AG48" s="552"/>
      <c r="AH48" s="553"/>
      <c r="AI48" s="553"/>
      <c r="AJ48" s="553"/>
      <c r="AK48" s="553"/>
      <c r="AL48" s="553"/>
      <c r="AM48" s="553"/>
      <c r="AN48" s="553"/>
      <c r="AO48" s="553"/>
      <c r="AP48" s="553"/>
      <c r="AQ48" s="553"/>
      <c r="AR48" s="553"/>
      <c r="AS48" s="553"/>
      <c r="AT48" s="553"/>
      <c r="AU48" s="553"/>
      <c r="AV48" s="553"/>
      <c r="AW48" s="553"/>
      <c r="AX48" s="553"/>
      <c r="AY48" s="553"/>
      <c r="AZ48" s="553"/>
      <c r="BA48" s="553"/>
      <c r="BB48" s="553"/>
      <c r="BC48" s="553"/>
      <c r="BD48" s="553"/>
      <c r="BE48" s="553"/>
      <c r="BF48" s="553"/>
      <c r="BG48" s="553"/>
      <c r="BH48" s="513"/>
    </row>
    <row r="49" spans="1:60" ht="15" hidden="1" outlineLevel="1">
      <c r="A49" s="405">
        <f t="shared" si="4"/>
        <v>45</v>
      </c>
      <c r="B49" s="584"/>
      <c r="C49" s="585"/>
      <c r="D49" s="525"/>
      <c r="E49" s="526"/>
      <c r="F49" s="408"/>
      <c r="G49" s="409"/>
      <c r="H49" s="527"/>
      <c r="I49" s="527">
        <f>'СМР Приняты СК П6'!I49</f>
        <v>0</v>
      </c>
      <c r="J49" s="537" t="s">
        <v>706</v>
      </c>
      <c r="K49" s="535" t="s">
        <v>293</v>
      </c>
      <c r="L49" s="535">
        <v>12</v>
      </c>
      <c r="M49" s="527"/>
      <c r="N49" s="527"/>
      <c r="O49" s="527"/>
      <c r="P49" s="527"/>
      <c r="Q49" s="527"/>
      <c r="R49" s="527"/>
      <c r="S49" s="527"/>
      <c r="T49" s="527"/>
      <c r="U49" s="527"/>
      <c r="V49" s="527"/>
      <c r="W49" s="527"/>
      <c r="X49" s="527"/>
      <c r="Y49" s="527"/>
      <c r="Z49" s="562">
        <f t="shared" si="0"/>
        <v>0</v>
      </c>
      <c r="AA49" s="576"/>
      <c r="AB49" s="413">
        <f t="shared" si="6"/>
        <v>0</v>
      </c>
      <c r="AC49" s="528"/>
      <c r="AD49" s="528">
        <f t="shared" si="1"/>
        <v>0</v>
      </c>
      <c r="AE49" s="551">
        <f t="shared" si="2"/>
        <v>0</v>
      </c>
      <c r="AF49" s="575">
        <f t="shared" si="3"/>
        <v>0</v>
      </c>
      <c r="AG49" s="552"/>
      <c r="AH49" s="553"/>
      <c r="AI49" s="553"/>
      <c r="AJ49" s="553"/>
      <c r="AK49" s="553"/>
      <c r="AL49" s="553"/>
      <c r="AM49" s="553"/>
      <c r="AN49" s="553"/>
      <c r="AO49" s="553"/>
      <c r="AP49" s="553"/>
      <c r="AQ49" s="553"/>
      <c r="AR49" s="553"/>
      <c r="AS49" s="553"/>
      <c r="AT49" s="553"/>
      <c r="AU49" s="553"/>
      <c r="AV49" s="553"/>
      <c r="AW49" s="553"/>
      <c r="AX49" s="553"/>
      <c r="AY49" s="553"/>
      <c r="AZ49" s="553"/>
      <c r="BA49" s="553"/>
      <c r="BB49" s="553"/>
      <c r="BC49" s="553"/>
      <c r="BD49" s="553"/>
      <c r="BE49" s="553"/>
      <c r="BF49" s="553"/>
      <c r="BG49" s="553"/>
      <c r="BH49" s="513"/>
    </row>
    <row r="50" spans="1:60" ht="15" hidden="1" outlineLevel="1">
      <c r="A50" s="405">
        <f t="shared" si="4"/>
        <v>46</v>
      </c>
      <c r="B50" s="584"/>
      <c r="C50" s="585"/>
      <c r="D50" s="525"/>
      <c r="E50" s="526"/>
      <c r="F50" s="408"/>
      <c r="G50" s="409"/>
      <c r="H50" s="527"/>
      <c r="I50" s="527">
        <f>'СМР Приняты СК П6'!I50</f>
        <v>0</v>
      </c>
      <c r="J50" s="537" t="s">
        <v>707</v>
      </c>
      <c r="K50" s="535" t="s">
        <v>293</v>
      </c>
      <c r="L50" s="535">
        <v>4.88</v>
      </c>
      <c r="M50" s="527"/>
      <c r="N50" s="527"/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62">
        <f t="shared" si="0"/>
        <v>0</v>
      </c>
      <c r="AA50" s="576"/>
      <c r="AB50" s="413">
        <f t="shared" si="6"/>
        <v>0</v>
      </c>
      <c r="AC50" s="528"/>
      <c r="AD50" s="528">
        <f t="shared" si="1"/>
        <v>0</v>
      </c>
      <c r="AE50" s="551">
        <f t="shared" si="2"/>
        <v>0</v>
      </c>
      <c r="AF50" s="575">
        <f t="shared" si="3"/>
        <v>0</v>
      </c>
      <c r="AG50" s="552"/>
      <c r="AH50" s="553"/>
      <c r="AI50" s="553"/>
      <c r="AJ50" s="553"/>
      <c r="AK50" s="553"/>
      <c r="AL50" s="553"/>
      <c r="AM50" s="553"/>
      <c r="AN50" s="553"/>
      <c r="AO50" s="553"/>
      <c r="AP50" s="553"/>
      <c r="AQ50" s="553"/>
      <c r="AR50" s="553"/>
      <c r="AS50" s="553"/>
      <c r="AT50" s="553"/>
      <c r="AU50" s="553"/>
      <c r="AV50" s="553"/>
      <c r="AW50" s="553"/>
      <c r="AX50" s="553"/>
      <c r="AY50" s="553"/>
      <c r="AZ50" s="553"/>
      <c r="BA50" s="553"/>
      <c r="BB50" s="553"/>
      <c r="BC50" s="553"/>
      <c r="BD50" s="553"/>
      <c r="BE50" s="553"/>
      <c r="BF50" s="553"/>
      <c r="BG50" s="553"/>
      <c r="BH50" s="513"/>
    </row>
    <row r="51" spans="1:60" ht="15" hidden="1" outlineLevel="1">
      <c r="A51" s="405">
        <f t="shared" si="4"/>
        <v>47</v>
      </c>
      <c r="B51" s="584"/>
      <c r="C51" s="585"/>
      <c r="D51" s="525"/>
      <c r="E51" s="526"/>
      <c r="F51" s="408"/>
      <c r="G51" s="409"/>
      <c r="H51" s="527"/>
      <c r="I51" s="527">
        <f>'СМР Приняты СК П6'!I51</f>
        <v>0</v>
      </c>
      <c r="J51" s="537" t="s">
        <v>708</v>
      </c>
      <c r="K51" s="535" t="s">
        <v>293</v>
      </c>
      <c r="L51" s="535">
        <v>0</v>
      </c>
      <c r="M51" s="527"/>
      <c r="N51" s="527"/>
      <c r="O51" s="527"/>
      <c r="P51" s="527"/>
      <c r="Q51" s="527"/>
      <c r="R51" s="527"/>
      <c r="S51" s="527"/>
      <c r="T51" s="527"/>
      <c r="U51" s="527"/>
      <c r="V51" s="527"/>
      <c r="W51" s="527"/>
      <c r="X51" s="527"/>
      <c r="Y51" s="527"/>
      <c r="Z51" s="562">
        <f t="shared" si="0"/>
        <v>0</v>
      </c>
      <c r="AA51" s="576"/>
      <c r="AB51" s="413">
        <f t="shared" si="6"/>
        <v>0</v>
      </c>
      <c r="AC51" s="528"/>
      <c r="AD51" s="528">
        <f t="shared" si="1"/>
        <v>0</v>
      </c>
      <c r="AE51" s="551">
        <f t="shared" si="2"/>
        <v>0</v>
      </c>
      <c r="AF51" s="521">
        <f t="shared" si="3"/>
        <v>0</v>
      </c>
      <c r="AG51" s="552"/>
      <c r="AH51" s="553"/>
      <c r="AI51" s="553"/>
      <c r="AJ51" s="553"/>
      <c r="AK51" s="553"/>
      <c r="AL51" s="553"/>
      <c r="AM51" s="553"/>
      <c r="AN51" s="553"/>
      <c r="AO51" s="553"/>
      <c r="AP51" s="553"/>
      <c r="AQ51" s="553"/>
      <c r="AR51" s="553"/>
      <c r="AS51" s="553"/>
      <c r="AT51" s="553"/>
      <c r="AU51" s="553"/>
      <c r="AV51" s="553"/>
      <c r="AW51" s="553"/>
      <c r="AX51" s="553"/>
      <c r="AY51" s="553"/>
      <c r="AZ51" s="553"/>
      <c r="BA51" s="553"/>
      <c r="BB51" s="553"/>
      <c r="BC51" s="553"/>
      <c r="BD51" s="553"/>
      <c r="BE51" s="553"/>
      <c r="BF51" s="553"/>
      <c r="BG51" s="553"/>
      <c r="BH51" s="513"/>
    </row>
    <row r="52" spans="1:60" ht="30" hidden="1" outlineLevel="1">
      <c r="A52" s="405">
        <f t="shared" si="4"/>
        <v>48</v>
      </c>
      <c r="B52" s="584"/>
      <c r="C52" s="585"/>
      <c r="D52" s="525"/>
      <c r="E52" s="526"/>
      <c r="F52" s="408"/>
      <c r="G52" s="409"/>
      <c r="H52" s="527"/>
      <c r="I52" s="527">
        <f>'СМР Приняты СК П6'!I52</f>
        <v>0</v>
      </c>
      <c r="J52" s="537" t="s">
        <v>709</v>
      </c>
      <c r="K52" s="535" t="s">
        <v>293</v>
      </c>
      <c r="L52" s="535">
        <v>0</v>
      </c>
      <c r="M52" s="527"/>
      <c r="N52" s="527"/>
      <c r="O52" s="527"/>
      <c r="P52" s="527"/>
      <c r="Q52" s="527"/>
      <c r="R52" s="527"/>
      <c r="S52" s="527"/>
      <c r="T52" s="527"/>
      <c r="U52" s="527"/>
      <c r="V52" s="527"/>
      <c r="W52" s="527"/>
      <c r="X52" s="527"/>
      <c r="Y52" s="527"/>
      <c r="Z52" s="562">
        <f t="shared" si="0"/>
        <v>0</v>
      </c>
      <c r="AA52" s="576"/>
      <c r="AB52" s="413">
        <f t="shared" si="6"/>
        <v>0</v>
      </c>
      <c r="AC52" s="528"/>
      <c r="AD52" s="528">
        <f t="shared" si="1"/>
        <v>0</v>
      </c>
      <c r="AE52" s="540">
        <f t="shared" si="2"/>
        <v>0</v>
      </c>
      <c r="AF52" s="575">
        <f t="shared" si="3"/>
        <v>0</v>
      </c>
      <c r="AG52" s="522"/>
      <c r="AH52" s="523"/>
      <c r="AI52" s="523"/>
      <c r="AJ52" s="523"/>
      <c r="AK52" s="523"/>
      <c r="AL52" s="523"/>
      <c r="AM52" s="523"/>
      <c r="AN52" s="523"/>
      <c r="AO52" s="523"/>
      <c r="AP52" s="523"/>
      <c r="AQ52" s="523"/>
      <c r="AR52" s="523"/>
      <c r="AS52" s="523"/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523"/>
      <c r="BG52" s="523"/>
      <c r="BH52" s="513"/>
    </row>
    <row r="53" spans="1:60" ht="30" collapsed="1">
      <c r="A53" s="405">
        <f t="shared" si="4"/>
        <v>49</v>
      </c>
      <c r="B53" s="584" t="s">
        <v>52</v>
      </c>
      <c r="C53" s="585" t="s">
        <v>53</v>
      </c>
      <c r="D53" s="525" t="s">
        <v>294</v>
      </c>
      <c r="E53" s="526">
        <v>8</v>
      </c>
      <c r="F53" s="408" t="s">
        <v>53</v>
      </c>
      <c r="G53" s="409" t="s">
        <v>294</v>
      </c>
      <c r="H53" s="527">
        <v>314</v>
      </c>
      <c r="I53" s="527">
        <f>'СМР Приняты СК П6'!I53</f>
        <v>3.8</v>
      </c>
      <c r="J53" s="537" t="s">
        <v>696</v>
      </c>
      <c r="K53" s="535" t="s">
        <v>294</v>
      </c>
      <c r="L53" s="535">
        <v>12</v>
      </c>
      <c r="M53" s="527"/>
      <c r="N53" s="527"/>
      <c r="O53" s="527"/>
      <c r="P53" s="527"/>
      <c r="Q53" s="527"/>
      <c r="R53" s="527"/>
      <c r="S53" s="527"/>
      <c r="T53" s="527"/>
      <c r="U53" s="527"/>
      <c r="V53" s="527"/>
      <c r="W53" s="527"/>
      <c r="X53" s="527"/>
      <c r="Y53" s="527"/>
      <c r="Z53" s="562">
        <f t="shared" si="0"/>
        <v>0</v>
      </c>
      <c r="AA53" s="576">
        <f t="shared" si="5"/>
        <v>314</v>
      </c>
      <c r="AB53" s="413">
        <f t="shared" si="6"/>
        <v>8</v>
      </c>
      <c r="AC53" s="528"/>
      <c r="AD53" s="528">
        <f t="shared" si="1"/>
        <v>0</v>
      </c>
      <c r="AE53" s="540">
        <f t="shared" si="2"/>
        <v>0</v>
      </c>
      <c r="AF53" s="575">
        <f t="shared" si="3"/>
        <v>0</v>
      </c>
      <c r="AG53" s="552"/>
      <c r="AH53" s="553"/>
      <c r="AI53" s="553"/>
      <c r="AJ53" s="553"/>
      <c r="AK53" s="553"/>
      <c r="AL53" s="553"/>
      <c r="AM53" s="553"/>
      <c r="AN53" s="553"/>
      <c r="AO53" s="553"/>
      <c r="AP53" s="553"/>
      <c r="AQ53" s="553"/>
      <c r="AR53" s="553"/>
      <c r="AS53" s="553"/>
      <c r="AT53" s="553"/>
      <c r="AU53" s="553"/>
      <c r="AV53" s="553"/>
      <c r="AW53" s="553"/>
      <c r="AX53" s="553"/>
      <c r="AY53" s="553"/>
      <c r="AZ53" s="553"/>
      <c r="BA53" s="553"/>
      <c r="BB53" s="553"/>
      <c r="BC53" s="553"/>
      <c r="BD53" s="553"/>
      <c r="BE53" s="553"/>
      <c r="BF53" s="553"/>
      <c r="BG53" s="553"/>
      <c r="BH53" s="513"/>
    </row>
    <row r="54" spans="1:60" ht="30" hidden="1" outlineLevel="1">
      <c r="A54" s="405">
        <f t="shared" si="4"/>
        <v>50</v>
      </c>
      <c r="B54" s="584"/>
      <c r="C54" s="585"/>
      <c r="D54" s="525"/>
      <c r="E54" s="526"/>
      <c r="F54" s="408"/>
      <c r="G54" s="409"/>
      <c r="H54" s="527"/>
      <c r="I54" s="527">
        <f>'СМР Приняты СК П6'!I54</f>
        <v>0</v>
      </c>
      <c r="J54" s="537" t="s">
        <v>697</v>
      </c>
      <c r="K54" s="535" t="s">
        <v>294</v>
      </c>
      <c r="L54" s="535">
        <v>60</v>
      </c>
      <c r="M54" s="527"/>
      <c r="N54" s="527"/>
      <c r="O54" s="527"/>
      <c r="P54" s="527"/>
      <c r="Q54" s="527"/>
      <c r="R54" s="527"/>
      <c r="S54" s="527"/>
      <c r="T54" s="527"/>
      <c r="U54" s="527"/>
      <c r="V54" s="527"/>
      <c r="W54" s="527"/>
      <c r="X54" s="527"/>
      <c r="Y54" s="527"/>
      <c r="Z54" s="562">
        <f t="shared" si="0"/>
        <v>0</v>
      </c>
      <c r="AA54" s="576">
        <f t="shared" si="5"/>
        <v>0</v>
      </c>
      <c r="AB54" s="413">
        <f t="shared" si="6"/>
        <v>0</v>
      </c>
      <c r="AC54" s="528"/>
      <c r="AD54" s="528">
        <f t="shared" si="1"/>
        <v>0</v>
      </c>
      <c r="AE54" s="551">
        <f t="shared" si="2"/>
        <v>0</v>
      </c>
      <c r="AF54" s="521">
        <f t="shared" si="3"/>
        <v>0</v>
      </c>
      <c r="AG54" s="552"/>
      <c r="AH54" s="553"/>
      <c r="AI54" s="553"/>
      <c r="AJ54" s="553"/>
      <c r="AK54" s="553"/>
      <c r="AL54" s="553"/>
      <c r="AM54" s="553"/>
      <c r="AN54" s="553"/>
      <c r="AO54" s="553"/>
      <c r="AP54" s="553"/>
      <c r="AQ54" s="553"/>
      <c r="AR54" s="553"/>
      <c r="AS54" s="553"/>
      <c r="AT54" s="553"/>
      <c r="AU54" s="553"/>
      <c r="AV54" s="553"/>
      <c r="AW54" s="553"/>
      <c r="AX54" s="553"/>
      <c r="AY54" s="553"/>
      <c r="AZ54" s="553"/>
      <c r="BA54" s="553"/>
      <c r="BB54" s="553"/>
      <c r="BC54" s="553"/>
      <c r="BD54" s="553"/>
      <c r="BE54" s="553"/>
      <c r="BF54" s="553"/>
      <c r="BG54" s="553"/>
      <c r="BH54" s="513"/>
    </row>
    <row r="55" spans="1:60" ht="30" hidden="1" outlineLevel="1">
      <c r="A55" s="405">
        <f t="shared" si="4"/>
        <v>51</v>
      </c>
      <c r="B55" s="584"/>
      <c r="C55" s="585"/>
      <c r="D55" s="525"/>
      <c r="E55" s="526"/>
      <c r="F55" s="408"/>
      <c r="G55" s="409"/>
      <c r="H55" s="527"/>
      <c r="I55" s="527">
        <f>'СМР Приняты СК П6'!I55</f>
        <v>0</v>
      </c>
      <c r="J55" s="537" t="s">
        <v>698</v>
      </c>
      <c r="K55" s="535" t="s">
        <v>294</v>
      </c>
      <c r="L55" s="535">
        <v>4</v>
      </c>
      <c r="M55" s="527"/>
      <c r="N55" s="527"/>
      <c r="O55" s="527"/>
      <c r="P55" s="527"/>
      <c r="Q55" s="527"/>
      <c r="R55" s="527"/>
      <c r="S55" s="527"/>
      <c r="T55" s="527"/>
      <c r="U55" s="527"/>
      <c r="V55" s="527"/>
      <c r="W55" s="527"/>
      <c r="X55" s="527"/>
      <c r="Y55" s="527"/>
      <c r="Z55" s="562">
        <f t="shared" si="0"/>
        <v>0</v>
      </c>
      <c r="AA55" s="576">
        <f t="shared" si="5"/>
        <v>0</v>
      </c>
      <c r="AB55" s="413">
        <f t="shared" si="6"/>
        <v>0</v>
      </c>
      <c r="AC55" s="528"/>
      <c r="AD55" s="528">
        <f t="shared" si="1"/>
        <v>0</v>
      </c>
      <c r="AE55" s="551">
        <f t="shared" si="2"/>
        <v>0</v>
      </c>
      <c r="AF55" s="521">
        <f t="shared" si="3"/>
        <v>0</v>
      </c>
      <c r="AG55" s="522"/>
      <c r="AH55" s="523"/>
      <c r="AI55" s="523"/>
      <c r="AJ55" s="523"/>
      <c r="AK55" s="523"/>
      <c r="AL55" s="523"/>
      <c r="AM55" s="523"/>
      <c r="AN55" s="523"/>
      <c r="AO55" s="523"/>
      <c r="AP55" s="523"/>
      <c r="AQ55" s="523"/>
      <c r="AR55" s="523"/>
      <c r="AS55" s="523"/>
      <c r="AT55" s="523"/>
      <c r="AU55" s="523"/>
      <c r="AV55" s="523"/>
      <c r="AW55" s="523"/>
      <c r="AX55" s="523"/>
      <c r="AY55" s="523"/>
      <c r="AZ55" s="523"/>
      <c r="BA55" s="523"/>
      <c r="BB55" s="523"/>
      <c r="BC55" s="523"/>
      <c r="BD55" s="523"/>
      <c r="BE55" s="523"/>
      <c r="BF55" s="523"/>
      <c r="BG55" s="523"/>
      <c r="BH55" s="513"/>
    </row>
    <row r="56" spans="1:60" ht="45" hidden="1" outlineLevel="1">
      <c r="A56" s="405">
        <f t="shared" si="4"/>
        <v>52</v>
      </c>
      <c r="B56" s="584"/>
      <c r="C56" s="585"/>
      <c r="D56" s="525"/>
      <c r="E56" s="526"/>
      <c r="F56" s="408"/>
      <c r="G56" s="409"/>
      <c r="H56" s="527"/>
      <c r="I56" s="527">
        <f>'СМР Приняты СК П6'!I56</f>
        <v>0</v>
      </c>
      <c r="J56" s="537" t="s">
        <v>699</v>
      </c>
      <c r="K56" s="535" t="s">
        <v>294</v>
      </c>
      <c r="L56" s="535">
        <v>26</v>
      </c>
      <c r="M56" s="527"/>
      <c r="N56" s="527"/>
      <c r="O56" s="527"/>
      <c r="P56" s="527"/>
      <c r="Q56" s="527"/>
      <c r="R56" s="527"/>
      <c r="S56" s="527"/>
      <c r="T56" s="527"/>
      <c r="U56" s="527"/>
      <c r="V56" s="527"/>
      <c r="W56" s="527"/>
      <c r="X56" s="527"/>
      <c r="Y56" s="527"/>
      <c r="Z56" s="562">
        <f t="shared" si="0"/>
        <v>0</v>
      </c>
      <c r="AA56" s="576">
        <f t="shared" si="5"/>
        <v>0</v>
      </c>
      <c r="AB56" s="413">
        <f t="shared" si="6"/>
        <v>0</v>
      </c>
      <c r="AC56" s="528"/>
      <c r="AD56" s="528">
        <f t="shared" si="1"/>
        <v>0</v>
      </c>
      <c r="AE56" s="551">
        <f t="shared" si="2"/>
        <v>0</v>
      </c>
      <c r="AF56" s="575">
        <f t="shared" si="3"/>
        <v>0</v>
      </c>
      <c r="AG56" s="522"/>
      <c r="AH56" s="523"/>
      <c r="AI56" s="523"/>
      <c r="AJ56" s="523"/>
      <c r="AK56" s="523"/>
      <c r="AL56" s="523"/>
      <c r="AM56" s="523"/>
      <c r="AN56" s="523"/>
      <c r="AO56" s="523"/>
      <c r="AP56" s="523"/>
      <c r="AQ56" s="523"/>
      <c r="AR56" s="523"/>
      <c r="AS56" s="523"/>
      <c r="AT56" s="523"/>
      <c r="AU56" s="523"/>
      <c r="AV56" s="523"/>
      <c r="AW56" s="523"/>
      <c r="AX56" s="523"/>
      <c r="AY56" s="523"/>
      <c r="AZ56" s="523"/>
      <c r="BA56" s="523"/>
      <c r="BB56" s="523"/>
      <c r="BC56" s="523"/>
      <c r="BD56" s="523"/>
      <c r="BE56" s="523"/>
      <c r="BF56" s="523"/>
      <c r="BG56" s="523"/>
      <c r="BH56" s="513"/>
    </row>
    <row r="57" spans="1:60" ht="30" hidden="1" outlineLevel="1">
      <c r="A57" s="405">
        <f t="shared" si="4"/>
        <v>53</v>
      </c>
      <c r="B57" s="584"/>
      <c r="C57" s="585"/>
      <c r="D57" s="525"/>
      <c r="E57" s="526"/>
      <c r="F57" s="408"/>
      <c r="G57" s="409"/>
      <c r="H57" s="527"/>
      <c r="I57" s="527">
        <f>'СМР Приняты СК П6'!I57</f>
        <v>0</v>
      </c>
      <c r="J57" s="537" t="s">
        <v>700</v>
      </c>
      <c r="K57" s="535" t="s">
        <v>294</v>
      </c>
      <c r="L57" s="535">
        <v>40</v>
      </c>
      <c r="M57" s="527"/>
      <c r="N57" s="527"/>
      <c r="O57" s="527"/>
      <c r="P57" s="527"/>
      <c r="Q57" s="527"/>
      <c r="R57" s="527"/>
      <c r="S57" s="527"/>
      <c r="T57" s="527"/>
      <c r="U57" s="527"/>
      <c r="V57" s="527"/>
      <c r="W57" s="527"/>
      <c r="X57" s="527"/>
      <c r="Y57" s="527"/>
      <c r="Z57" s="562">
        <f t="shared" si="0"/>
        <v>0</v>
      </c>
      <c r="AA57" s="576">
        <f t="shared" si="5"/>
        <v>0</v>
      </c>
      <c r="AB57" s="413">
        <f t="shared" si="6"/>
        <v>0</v>
      </c>
      <c r="AC57" s="528"/>
      <c r="AD57" s="528">
        <f t="shared" si="1"/>
        <v>0</v>
      </c>
      <c r="AE57" s="551">
        <f t="shared" si="2"/>
        <v>0</v>
      </c>
      <c r="AF57" s="575">
        <f t="shared" si="3"/>
        <v>0</v>
      </c>
      <c r="AG57" s="552"/>
      <c r="AH57" s="553"/>
      <c r="AI57" s="553"/>
      <c r="AJ57" s="553"/>
      <c r="AK57" s="553"/>
      <c r="AL57" s="553"/>
      <c r="AM57" s="553"/>
      <c r="AN57" s="553"/>
      <c r="AO57" s="553"/>
      <c r="AP57" s="553"/>
      <c r="AQ57" s="553"/>
      <c r="AR57" s="553"/>
      <c r="AS57" s="553"/>
      <c r="AT57" s="553"/>
      <c r="AU57" s="553"/>
      <c r="AV57" s="553"/>
      <c r="AW57" s="553"/>
      <c r="AX57" s="553"/>
      <c r="AY57" s="553"/>
      <c r="AZ57" s="553"/>
      <c r="BA57" s="553"/>
      <c r="BB57" s="553"/>
      <c r="BC57" s="553"/>
      <c r="BD57" s="553"/>
      <c r="BE57" s="553"/>
      <c r="BF57" s="553"/>
      <c r="BG57" s="553"/>
      <c r="BH57" s="513"/>
    </row>
    <row r="58" spans="1:60" ht="60" hidden="1" outlineLevel="1">
      <c r="A58" s="405">
        <f t="shared" si="4"/>
        <v>54</v>
      </c>
      <c r="B58" s="584"/>
      <c r="C58" s="585"/>
      <c r="D58" s="525"/>
      <c r="E58" s="526"/>
      <c r="F58" s="408"/>
      <c r="G58" s="409"/>
      <c r="H58" s="527"/>
      <c r="I58" s="527">
        <f>'СМР Приняты СК П6'!I58</f>
        <v>0</v>
      </c>
      <c r="J58" s="537" t="s">
        <v>701</v>
      </c>
      <c r="K58" s="535" t="s">
        <v>294</v>
      </c>
      <c r="L58" s="535">
        <v>172</v>
      </c>
      <c r="M58" s="527"/>
      <c r="N58" s="527"/>
      <c r="O58" s="527"/>
      <c r="P58" s="527"/>
      <c r="Q58" s="527"/>
      <c r="R58" s="527"/>
      <c r="S58" s="527"/>
      <c r="T58" s="527"/>
      <c r="U58" s="527"/>
      <c r="V58" s="527"/>
      <c r="W58" s="527"/>
      <c r="X58" s="527"/>
      <c r="Y58" s="527"/>
      <c r="Z58" s="562">
        <f t="shared" si="0"/>
        <v>0</v>
      </c>
      <c r="AA58" s="576">
        <f t="shared" si="5"/>
        <v>0</v>
      </c>
      <c r="AB58" s="413">
        <f t="shared" si="6"/>
        <v>0</v>
      </c>
      <c r="AC58" s="528"/>
      <c r="AD58" s="528">
        <f t="shared" si="1"/>
        <v>0</v>
      </c>
      <c r="AE58" s="551">
        <f t="shared" si="2"/>
        <v>0</v>
      </c>
      <c r="AF58" s="575">
        <f t="shared" si="3"/>
        <v>0</v>
      </c>
      <c r="AG58" s="552"/>
      <c r="AH58" s="553"/>
      <c r="AI58" s="553"/>
      <c r="AJ58" s="553"/>
      <c r="AK58" s="553"/>
      <c r="AL58" s="553"/>
      <c r="AM58" s="553"/>
      <c r="AN58" s="553"/>
      <c r="AO58" s="553"/>
      <c r="AP58" s="553"/>
      <c r="AQ58" s="553"/>
      <c r="AR58" s="553"/>
      <c r="AS58" s="553"/>
      <c r="AT58" s="553"/>
      <c r="AU58" s="553"/>
      <c r="AV58" s="553"/>
      <c r="AW58" s="553"/>
      <c r="AX58" s="553"/>
      <c r="AY58" s="553"/>
      <c r="AZ58" s="553"/>
      <c r="BA58" s="553"/>
      <c r="BB58" s="553"/>
      <c r="BC58" s="553"/>
      <c r="BD58" s="553"/>
      <c r="BE58" s="553"/>
      <c r="BF58" s="553"/>
      <c r="BG58" s="553"/>
      <c r="BH58" s="513"/>
    </row>
    <row r="59" spans="1:60" ht="15" hidden="1" outlineLevel="1">
      <c r="A59" s="405">
        <f t="shared" si="4"/>
        <v>55</v>
      </c>
      <c r="B59" s="584" t="s">
        <v>317</v>
      </c>
      <c r="C59" s="585" t="s">
        <v>1008</v>
      </c>
      <c r="D59" s="525" t="s">
        <v>294</v>
      </c>
      <c r="E59" s="526">
        <v>25</v>
      </c>
      <c r="F59" s="408"/>
      <c r="G59" s="409"/>
      <c r="H59" s="527"/>
      <c r="I59" s="527">
        <f>'СМР Приняты СК П6'!I59</f>
        <v>3.81</v>
      </c>
      <c r="J59" s="527"/>
      <c r="K59" s="527"/>
      <c r="L59" s="527"/>
      <c r="M59" s="527"/>
      <c r="N59" s="527"/>
      <c r="O59" s="527"/>
      <c r="P59" s="527"/>
      <c r="Q59" s="527"/>
      <c r="R59" s="527"/>
      <c r="S59" s="527"/>
      <c r="T59" s="527"/>
      <c r="U59" s="527"/>
      <c r="V59" s="527"/>
      <c r="W59" s="527"/>
      <c r="X59" s="527"/>
      <c r="Y59" s="527"/>
      <c r="Z59" s="562">
        <f t="shared" si="0"/>
        <v>0</v>
      </c>
      <c r="AA59" s="576">
        <f t="shared" si="5"/>
        <v>0</v>
      </c>
      <c r="AB59" s="413">
        <f t="shared" si="6"/>
        <v>25</v>
      </c>
      <c r="AC59" s="528"/>
      <c r="AD59" s="528">
        <f t="shared" si="1"/>
        <v>0</v>
      </c>
      <c r="AE59" s="551">
        <f t="shared" si="2"/>
        <v>0</v>
      </c>
      <c r="AF59" s="575">
        <f t="shared" si="3"/>
        <v>0</v>
      </c>
      <c r="AG59" s="552"/>
      <c r="AH59" s="553"/>
      <c r="AI59" s="553"/>
      <c r="AJ59" s="553"/>
      <c r="AK59" s="553"/>
      <c r="AL59" s="553"/>
      <c r="AM59" s="553"/>
      <c r="AN59" s="553"/>
      <c r="AO59" s="553"/>
      <c r="AP59" s="553"/>
      <c r="AQ59" s="553"/>
      <c r="AR59" s="553"/>
      <c r="AS59" s="553"/>
      <c r="AT59" s="553"/>
      <c r="AU59" s="553"/>
      <c r="AV59" s="553"/>
      <c r="AW59" s="553"/>
      <c r="AX59" s="553"/>
      <c r="AY59" s="553"/>
      <c r="AZ59" s="553"/>
      <c r="BA59" s="553"/>
      <c r="BB59" s="553"/>
      <c r="BC59" s="553"/>
      <c r="BD59" s="553"/>
      <c r="BE59" s="553"/>
      <c r="BF59" s="553"/>
      <c r="BG59" s="553"/>
      <c r="BH59" s="513"/>
    </row>
    <row r="60" spans="1:60" ht="30">
      <c r="A60" s="405">
        <f t="shared" si="4"/>
        <v>56</v>
      </c>
      <c r="B60" s="584"/>
      <c r="C60" s="585"/>
      <c r="D60" s="525"/>
      <c r="E60" s="526"/>
      <c r="F60" s="416" t="s">
        <v>693</v>
      </c>
      <c r="G60" s="417" t="s">
        <v>289</v>
      </c>
      <c r="H60" s="535">
        <v>14.1</v>
      </c>
      <c r="I60" s="535">
        <f>'СМР Приняты СК П6'!I60</f>
        <v>2.71</v>
      </c>
      <c r="J60" s="537" t="s">
        <v>694</v>
      </c>
      <c r="K60" s="535" t="s">
        <v>289</v>
      </c>
      <c r="L60" s="535">
        <v>14.1</v>
      </c>
      <c r="M60" s="527"/>
      <c r="N60" s="527"/>
      <c r="O60" s="527"/>
      <c r="P60" s="527"/>
      <c r="Q60" s="527"/>
      <c r="R60" s="527"/>
      <c r="S60" s="527"/>
      <c r="T60" s="527"/>
      <c r="U60" s="527"/>
      <c r="V60" s="527"/>
      <c r="W60" s="527"/>
      <c r="X60" s="527"/>
      <c r="Y60" s="527"/>
      <c r="Z60" s="562">
        <f t="shared" si="0"/>
        <v>0</v>
      </c>
      <c r="AA60" s="576">
        <f t="shared" si="5"/>
        <v>14.1</v>
      </c>
      <c r="AB60" s="413">
        <f t="shared" si="6"/>
        <v>0</v>
      </c>
      <c r="AC60" s="528"/>
      <c r="AD60" s="528">
        <f t="shared" si="1"/>
        <v>0</v>
      </c>
      <c r="AE60" s="540">
        <f t="shared" si="2"/>
        <v>0</v>
      </c>
      <c r="AF60" s="575">
        <f t="shared" si="3"/>
        <v>0</v>
      </c>
      <c r="AG60" s="552"/>
      <c r="AH60" s="553"/>
      <c r="AI60" s="553"/>
      <c r="AJ60" s="553"/>
      <c r="AK60" s="553"/>
      <c r="AL60" s="553"/>
      <c r="AM60" s="553"/>
      <c r="AN60" s="553"/>
      <c r="AO60" s="553"/>
      <c r="AP60" s="553"/>
      <c r="AQ60" s="553"/>
      <c r="AR60" s="553"/>
      <c r="AS60" s="553"/>
      <c r="AT60" s="553"/>
      <c r="AU60" s="553"/>
      <c r="AV60" s="553"/>
      <c r="AW60" s="553"/>
      <c r="AX60" s="553"/>
      <c r="AY60" s="553"/>
      <c r="AZ60" s="553"/>
      <c r="BA60" s="553"/>
      <c r="BB60" s="553"/>
      <c r="BC60" s="553"/>
      <c r="BD60" s="553"/>
      <c r="BE60" s="553"/>
      <c r="BF60" s="553"/>
      <c r="BG60" s="553"/>
      <c r="BH60" s="513"/>
    </row>
    <row r="61" spans="1:60" ht="30">
      <c r="A61" s="405">
        <f t="shared" si="4"/>
        <v>57</v>
      </c>
      <c r="B61" s="584"/>
      <c r="C61" s="585"/>
      <c r="D61" s="525"/>
      <c r="E61" s="526"/>
      <c r="F61" s="416" t="s">
        <v>695</v>
      </c>
      <c r="G61" s="417" t="s">
        <v>294</v>
      </c>
      <c r="H61" s="535">
        <v>94</v>
      </c>
      <c r="I61" s="535">
        <f>'СМР Приняты СК П6'!I61</f>
        <v>3.8</v>
      </c>
      <c r="J61" s="527"/>
      <c r="K61" s="527"/>
      <c r="L61" s="527"/>
      <c r="M61" s="527"/>
      <c r="N61" s="527"/>
      <c r="O61" s="527"/>
      <c r="P61" s="527"/>
      <c r="Q61" s="527"/>
      <c r="R61" s="527"/>
      <c r="S61" s="527"/>
      <c r="T61" s="527"/>
      <c r="U61" s="527"/>
      <c r="V61" s="527"/>
      <c r="W61" s="527"/>
      <c r="X61" s="527"/>
      <c r="Y61" s="527"/>
      <c r="Z61" s="562">
        <f t="shared" si="0"/>
        <v>0</v>
      </c>
      <c r="AA61" s="574">
        <f t="shared" si="5"/>
        <v>94</v>
      </c>
      <c r="AB61" s="413">
        <f t="shared" si="6"/>
        <v>0</v>
      </c>
      <c r="AC61" s="528"/>
      <c r="AD61" s="528">
        <f t="shared" si="1"/>
        <v>0</v>
      </c>
      <c r="AE61" s="551">
        <f t="shared" si="2"/>
        <v>0</v>
      </c>
      <c r="AF61" s="575">
        <f t="shared" si="3"/>
        <v>0</v>
      </c>
      <c r="AG61" s="552"/>
      <c r="AH61" s="553"/>
      <c r="AI61" s="553"/>
      <c r="AJ61" s="553"/>
      <c r="AK61" s="553"/>
      <c r="AL61" s="553"/>
      <c r="AM61" s="553"/>
      <c r="AN61" s="553"/>
      <c r="AO61" s="553"/>
      <c r="AP61" s="553"/>
      <c r="AQ61" s="553"/>
      <c r="AR61" s="553"/>
      <c r="AS61" s="553"/>
      <c r="AT61" s="553"/>
      <c r="AU61" s="553"/>
      <c r="AV61" s="553"/>
      <c r="AW61" s="553"/>
      <c r="AX61" s="553"/>
      <c r="AY61" s="553"/>
      <c r="AZ61" s="553"/>
      <c r="BA61" s="553"/>
      <c r="BB61" s="553"/>
      <c r="BC61" s="553"/>
      <c r="BD61" s="553"/>
      <c r="BE61" s="553"/>
      <c r="BF61" s="553"/>
      <c r="BG61" s="553"/>
      <c r="BH61" s="513"/>
    </row>
    <row r="62" spans="1:60" ht="15">
      <c r="A62" s="595">
        <f t="shared" si="4"/>
        <v>58</v>
      </c>
      <c r="B62" s="588"/>
      <c r="C62" s="544" t="s">
        <v>57</v>
      </c>
      <c r="D62" s="530"/>
      <c r="E62" s="530"/>
      <c r="F62" s="531" t="s">
        <v>57</v>
      </c>
      <c r="G62" s="532"/>
      <c r="H62" s="533"/>
      <c r="I62" s="533"/>
      <c r="J62" s="533"/>
      <c r="K62" s="533"/>
      <c r="L62" s="533"/>
      <c r="M62" s="533"/>
      <c r="N62" s="533"/>
      <c r="O62" s="533"/>
      <c r="P62" s="533"/>
      <c r="Q62" s="533"/>
      <c r="R62" s="533"/>
      <c r="S62" s="533"/>
      <c r="T62" s="533"/>
      <c r="U62" s="533"/>
      <c r="V62" s="533"/>
      <c r="W62" s="533"/>
      <c r="X62" s="533"/>
      <c r="Y62" s="533"/>
      <c r="Z62" s="589"/>
      <c r="AA62" s="590"/>
      <c r="AB62" s="533"/>
      <c r="AC62" s="534"/>
      <c r="AD62" s="534"/>
      <c r="AE62" s="591"/>
      <c r="AF62" s="592"/>
      <c r="AG62" s="593"/>
      <c r="AH62" s="594"/>
      <c r="AI62" s="594"/>
      <c r="AJ62" s="594"/>
      <c r="AK62" s="594"/>
      <c r="AL62" s="594"/>
      <c r="AM62" s="594"/>
      <c r="AN62" s="594"/>
      <c r="AO62" s="594"/>
      <c r="AP62" s="594"/>
      <c r="AQ62" s="594"/>
      <c r="AR62" s="594"/>
      <c r="AS62" s="594"/>
      <c r="AT62" s="594"/>
      <c r="AU62" s="594"/>
      <c r="AV62" s="594"/>
      <c r="AW62" s="594"/>
      <c r="AX62" s="594"/>
      <c r="AY62" s="594"/>
      <c r="AZ62" s="594"/>
      <c r="BA62" s="594"/>
      <c r="BB62" s="594"/>
      <c r="BC62" s="594"/>
      <c r="BD62" s="594"/>
      <c r="BE62" s="594"/>
      <c r="BF62" s="594"/>
      <c r="BG62" s="594"/>
      <c r="BH62" s="513"/>
    </row>
    <row r="63" spans="1:60" s="65" customFormat="1" ht="90">
      <c r="A63" s="405">
        <f t="shared" si="4"/>
        <v>59</v>
      </c>
      <c r="B63" s="584"/>
      <c r="C63" s="585"/>
      <c r="D63" s="525"/>
      <c r="E63" s="526"/>
      <c r="F63" s="416" t="s">
        <v>711</v>
      </c>
      <c r="G63" s="417" t="s">
        <v>289</v>
      </c>
      <c r="H63" s="754">
        <v>3631.0730000000003</v>
      </c>
      <c r="I63" s="535">
        <f>'СМР Приняты СК П6'!I63</f>
        <v>0.36</v>
      </c>
      <c r="J63" s="537"/>
      <c r="K63" s="535"/>
      <c r="L63" s="535"/>
      <c r="M63" s="535"/>
      <c r="N63" s="535"/>
      <c r="O63" s="535">
        <v>300</v>
      </c>
      <c r="P63" s="535">
        <v>180</v>
      </c>
      <c r="Q63" s="535">
        <v>50</v>
      </c>
      <c r="R63" s="535">
        <v>60</v>
      </c>
      <c r="S63" s="535"/>
      <c r="T63" s="535">
        <v>1041.5999999999999</v>
      </c>
      <c r="U63" s="535"/>
      <c r="V63" s="535">
        <v>450</v>
      </c>
      <c r="W63" s="535"/>
      <c r="X63" s="535"/>
      <c r="Y63" s="535"/>
      <c r="Z63" s="562">
        <f t="shared" si="0"/>
        <v>2081.6</v>
      </c>
      <c r="AA63" s="576">
        <f>H63-Z63</f>
        <v>1549.4730000000004</v>
      </c>
      <c r="AB63" s="413">
        <f t="shared" ref="AB63:AB128" si="10">E63-Z63</f>
        <v>-2081.6</v>
      </c>
      <c r="AC63" s="528" t="s">
        <v>1083</v>
      </c>
      <c r="AD63" s="528">
        <f t="shared" si="1"/>
        <v>0</v>
      </c>
      <c r="AE63" s="551">
        <f t="shared" si="2"/>
        <v>0</v>
      </c>
      <c r="AF63" s="575">
        <f t="shared" si="3"/>
        <v>2081.6</v>
      </c>
      <c r="AG63" s="552"/>
      <c r="AH63" s="553"/>
      <c r="AI63" s="553"/>
      <c r="AJ63" s="553"/>
      <c r="AK63" s="553"/>
      <c r="AL63" s="553"/>
      <c r="AM63" s="553"/>
      <c r="AN63" s="553"/>
      <c r="AO63" s="553"/>
      <c r="AP63" s="553"/>
      <c r="AQ63" s="553"/>
      <c r="AR63" s="553"/>
      <c r="AS63" s="553"/>
      <c r="AT63" s="553"/>
      <c r="AU63" s="553"/>
      <c r="AV63" s="553"/>
      <c r="AW63" s="553"/>
      <c r="AX63" s="553"/>
      <c r="AY63" s="553"/>
      <c r="AZ63" s="553"/>
      <c r="BA63" s="553"/>
      <c r="BB63" s="553"/>
      <c r="BC63" s="553"/>
      <c r="BD63" s="553"/>
      <c r="BE63" s="553"/>
      <c r="BF63" s="553"/>
      <c r="BG63" s="553"/>
    </row>
    <row r="64" spans="1:60" ht="30">
      <c r="A64" s="405">
        <f t="shared" si="4"/>
        <v>60</v>
      </c>
      <c r="B64" s="584"/>
      <c r="C64" s="585"/>
      <c r="D64" s="525"/>
      <c r="E64" s="526"/>
      <c r="F64" s="416" t="s">
        <v>710</v>
      </c>
      <c r="G64" s="417" t="s">
        <v>289</v>
      </c>
      <c r="H64" s="535">
        <f>32.1+1.8+4.8</f>
        <v>38.699999999999996</v>
      </c>
      <c r="I64" s="535">
        <f>'СМР Приняты СК П6'!I64</f>
        <v>0.17</v>
      </c>
      <c r="J64" s="537" t="s">
        <v>505</v>
      </c>
      <c r="K64" s="535" t="s">
        <v>289</v>
      </c>
      <c r="L64" s="535">
        <v>42.57</v>
      </c>
      <c r="M64" s="535"/>
      <c r="N64" s="535"/>
      <c r="O64" s="535">
        <v>30</v>
      </c>
      <c r="P64" s="535"/>
      <c r="Q64" s="535"/>
      <c r="R64" s="535"/>
      <c r="S64" s="535"/>
      <c r="T64" s="535"/>
      <c r="U64" s="535"/>
      <c r="V64" s="535"/>
      <c r="W64" s="535"/>
      <c r="X64" s="535"/>
      <c r="Y64" s="535"/>
      <c r="Z64" s="562">
        <f t="shared" si="0"/>
        <v>30</v>
      </c>
      <c r="AA64" s="576">
        <f t="shared" ref="AA64:AA67" si="11">H64-Z64</f>
        <v>8.6999999999999957</v>
      </c>
      <c r="AB64" s="413">
        <f t="shared" si="10"/>
        <v>-30</v>
      </c>
      <c r="AC64" s="528"/>
      <c r="AD64" s="528">
        <f t="shared" si="1"/>
        <v>0</v>
      </c>
      <c r="AE64" s="551">
        <f t="shared" si="2"/>
        <v>0</v>
      </c>
      <c r="AF64" s="575">
        <f t="shared" si="3"/>
        <v>30</v>
      </c>
      <c r="AG64" s="552"/>
      <c r="AH64" s="553"/>
      <c r="AI64" s="553"/>
      <c r="AJ64" s="553"/>
      <c r="AK64" s="553"/>
      <c r="AL64" s="553"/>
      <c r="AM64" s="553"/>
      <c r="AN64" s="553"/>
      <c r="AO64" s="553"/>
      <c r="AP64" s="553"/>
      <c r="AQ64" s="553"/>
      <c r="AR64" s="553"/>
      <c r="AS64" s="553"/>
      <c r="AT64" s="553"/>
      <c r="AU64" s="553"/>
      <c r="AV64" s="553"/>
      <c r="AW64" s="553"/>
      <c r="AX64" s="553"/>
      <c r="AY64" s="553"/>
      <c r="AZ64" s="553"/>
      <c r="BA64" s="553"/>
      <c r="BB64" s="553"/>
      <c r="BC64" s="553"/>
      <c r="BD64" s="553"/>
      <c r="BE64" s="553"/>
      <c r="BF64" s="553"/>
      <c r="BG64" s="553"/>
      <c r="BH64" s="513"/>
    </row>
    <row r="65" spans="1:60" ht="30">
      <c r="A65" s="405">
        <f t="shared" si="4"/>
        <v>61</v>
      </c>
      <c r="B65" s="584"/>
      <c r="C65" s="585"/>
      <c r="D65" s="525"/>
      <c r="E65" s="526"/>
      <c r="F65" s="416" t="s">
        <v>712</v>
      </c>
      <c r="G65" s="417" t="s">
        <v>289</v>
      </c>
      <c r="H65" s="754">
        <v>2735.6</v>
      </c>
      <c r="I65" s="535">
        <f>'СМР Приняты СК П6'!I65</f>
        <v>0.17</v>
      </c>
      <c r="J65" s="537" t="s">
        <v>505</v>
      </c>
      <c r="K65" s="535" t="s">
        <v>289</v>
      </c>
      <c r="L65" s="535">
        <v>3009.1600000000003</v>
      </c>
      <c r="M65" s="527"/>
      <c r="N65" s="527"/>
      <c r="O65" s="527"/>
      <c r="P65" s="527"/>
      <c r="Q65" s="527"/>
      <c r="R65" s="527"/>
      <c r="S65" s="527"/>
      <c r="T65" s="527"/>
      <c r="U65" s="527"/>
      <c r="V65" s="527"/>
      <c r="W65" s="527"/>
      <c r="X65" s="527"/>
      <c r="Y65" s="527"/>
      <c r="Z65" s="562">
        <f t="shared" si="0"/>
        <v>0</v>
      </c>
      <c r="AA65" s="574">
        <f t="shared" si="11"/>
        <v>2735.6</v>
      </c>
      <c r="AB65" s="413">
        <f t="shared" si="10"/>
        <v>0</v>
      </c>
      <c r="AC65" s="528"/>
      <c r="AD65" s="528">
        <f t="shared" si="1"/>
        <v>0</v>
      </c>
      <c r="AE65" s="540">
        <f t="shared" si="2"/>
        <v>0</v>
      </c>
      <c r="AF65" s="575">
        <f t="shared" si="3"/>
        <v>0</v>
      </c>
      <c r="AG65" s="552"/>
      <c r="AH65" s="553"/>
      <c r="AI65" s="553"/>
      <c r="AJ65" s="553"/>
      <c r="AK65" s="553"/>
      <c r="AL65" s="553"/>
      <c r="AM65" s="553"/>
      <c r="AN65" s="553"/>
      <c r="AO65" s="553"/>
      <c r="AP65" s="553"/>
      <c r="AQ65" s="553"/>
      <c r="AR65" s="553"/>
      <c r="AS65" s="553"/>
      <c r="AT65" s="553"/>
      <c r="AU65" s="553"/>
      <c r="AV65" s="553"/>
      <c r="AW65" s="553"/>
      <c r="AX65" s="553"/>
      <c r="AY65" s="553"/>
      <c r="AZ65" s="553"/>
      <c r="BA65" s="553"/>
      <c r="BB65" s="553"/>
      <c r="BC65" s="553"/>
      <c r="BD65" s="553"/>
      <c r="BE65" s="553"/>
      <c r="BF65" s="553"/>
      <c r="BG65" s="553"/>
      <c r="BH65" s="513"/>
    </row>
    <row r="66" spans="1:60" ht="30">
      <c r="A66" s="405">
        <f t="shared" si="4"/>
        <v>62</v>
      </c>
      <c r="B66" s="584"/>
      <c r="C66" s="585"/>
      <c r="D66" s="525"/>
      <c r="E66" s="526"/>
      <c r="F66" s="416" t="s">
        <v>713</v>
      </c>
      <c r="G66" s="417" t="s">
        <v>430</v>
      </c>
      <c r="H66" s="535">
        <f>11*50</f>
        <v>550</v>
      </c>
      <c r="I66" s="535">
        <f>'СМР Приняты СК П6'!I66</f>
        <v>0.17</v>
      </c>
      <c r="J66" s="537" t="s">
        <v>714</v>
      </c>
      <c r="K66" s="535" t="s">
        <v>482</v>
      </c>
      <c r="L66" s="535">
        <v>50</v>
      </c>
      <c r="M66" s="527"/>
      <c r="N66" s="527"/>
      <c r="O66" s="527"/>
      <c r="P66" s="527"/>
      <c r="Q66" s="527"/>
      <c r="R66" s="527"/>
      <c r="S66" s="527"/>
      <c r="T66" s="527">
        <v>550</v>
      </c>
      <c r="U66" s="527"/>
      <c r="V66" s="527"/>
      <c r="W66" s="527"/>
      <c r="X66" s="527"/>
      <c r="Y66" s="527"/>
      <c r="Z66" s="562">
        <f t="shared" si="0"/>
        <v>550</v>
      </c>
      <c r="AA66" s="574">
        <f t="shared" si="11"/>
        <v>0</v>
      </c>
      <c r="AB66" s="413">
        <f t="shared" si="10"/>
        <v>-550</v>
      </c>
      <c r="AC66" s="528" t="s">
        <v>1084</v>
      </c>
      <c r="AD66" s="528">
        <f t="shared" si="1"/>
        <v>0</v>
      </c>
      <c r="AE66" s="551">
        <f t="shared" si="2"/>
        <v>0</v>
      </c>
      <c r="AF66" s="575">
        <f t="shared" si="3"/>
        <v>550</v>
      </c>
      <c r="AG66" s="552"/>
      <c r="AH66" s="553"/>
      <c r="AI66" s="553"/>
      <c r="AJ66" s="553"/>
      <c r="AK66" s="553"/>
      <c r="AL66" s="553"/>
      <c r="AM66" s="553"/>
      <c r="AN66" s="553"/>
      <c r="AO66" s="553"/>
      <c r="AP66" s="553"/>
      <c r="AQ66" s="553"/>
      <c r="AR66" s="553"/>
      <c r="AS66" s="553"/>
      <c r="AT66" s="553"/>
      <c r="AU66" s="553"/>
      <c r="AV66" s="553"/>
      <c r="AW66" s="553"/>
      <c r="AX66" s="553"/>
      <c r="AY66" s="553"/>
      <c r="AZ66" s="553"/>
      <c r="BA66" s="553"/>
      <c r="BB66" s="553"/>
      <c r="BC66" s="553"/>
      <c r="BD66" s="553"/>
      <c r="BE66" s="553"/>
      <c r="BF66" s="553"/>
      <c r="BG66" s="553"/>
      <c r="BH66" s="513"/>
    </row>
    <row r="67" spans="1:60" ht="15">
      <c r="A67" s="405">
        <f t="shared" si="4"/>
        <v>63</v>
      </c>
      <c r="B67" s="584"/>
      <c r="C67" s="585"/>
      <c r="D67" s="525"/>
      <c r="E67" s="526"/>
      <c r="F67" s="416" t="s">
        <v>746</v>
      </c>
      <c r="G67" s="417" t="s">
        <v>430</v>
      </c>
      <c r="H67" s="535">
        <v>48</v>
      </c>
      <c r="I67" s="535">
        <f>'СМР Приняты СК П6'!I67</f>
        <v>0.17</v>
      </c>
      <c r="J67" s="537"/>
      <c r="K67" s="535"/>
      <c r="L67" s="535"/>
      <c r="M67" s="527"/>
      <c r="N67" s="527"/>
      <c r="O67" s="527"/>
      <c r="P67" s="527"/>
      <c r="Q67" s="527"/>
      <c r="R67" s="527"/>
      <c r="S67" s="527"/>
      <c r="T67" s="527"/>
      <c r="U67" s="527"/>
      <c r="V67" s="527">
        <v>48</v>
      </c>
      <c r="W67" s="527"/>
      <c r="X67" s="527"/>
      <c r="Y67" s="527"/>
      <c r="Z67" s="562">
        <f t="shared" si="0"/>
        <v>48</v>
      </c>
      <c r="AA67" s="574">
        <f t="shared" si="11"/>
        <v>0</v>
      </c>
      <c r="AB67" s="413">
        <f t="shared" si="10"/>
        <v>-48</v>
      </c>
      <c r="AC67" s="528"/>
      <c r="AD67" s="528">
        <f t="shared" si="1"/>
        <v>0</v>
      </c>
      <c r="AE67" s="551">
        <f t="shared" si="2"/>
        <v>0</v>
      </c>
      <c r="AF67" s="575">
        <f t="shared" si="3"/>
        <v>48</v>
      </c>
      <c r="AG67" s="552"/>
      <c r="AH67" s="553"/>
      <c r="AI67" s="553"/>
      <c r="AJ67" s="553"/>
      <c r="AK67" s="553"/>
      <c r="AL67" s="553"/>
      <c r="AM67" s="553"/>
      <c r="AN67" s="553"/>
      <c r="AO67" s="553"/>
      <c r="AP67" s="553"/>
      <c r="AQ67" s="553"/>
      <c r="AR67" s="553"/>
      <c r="AS67" s="553"/>
      <c r="AT67" s="553"/>
      <c r="AU67" s="553"/>
      <c r="AV67" s="553"/>
      <c r="AW67" s="553"/>
      <c r="AX67" s="553"/>
      <c r="AY67" s="553"/>
      <c r="AZ67" s="553"/>
      <c r="BA67" s="553"/>
      <c r="BB67" s="553"/>
      <c r="BC67" s="553"/>
      <c r="BD67" s="553"/>
      <c r="BE67" s="553"/>
      <c r="BF67" s="553"/>
      <c r="BG67" s="553"/>
      <c r="BH67" s="513"/>
    </row>
    <row r="68" spans="1:60" ht="30">
      <c r="A68" s="405">
        <f t="shared" si="4"/>
        <v>64</v>
      </c>
      <c r="B68" s="584"/>
      <c r="C68" s="585"/>
      <c r="D68" s="525"/>
      <c r="E68" s="526"/>
      <c r="F68" s="416" t="s">
        <v>715</v>
      </c>
      <c r="G68" s="417" t="s">
        <v>294</v>
      </c>
      <c r="H68" s="535">
        <v>50</v>
      </c>
      <c r="I68" s="535">
        <f>'СМР Приняты СК П6'!I68</f>
        <v>0.23300000000000001</v>
      </c>
      <c r="J68" s="537"/>
      <c r="K68" s="535"/>
      <c r="L68" s="535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62">
        <f t="shared" si="0"/>
        <v>0</v>
      </c>
      <c r="AA68" s="574"/>
      <c r="AB68" s="413">
        <f t="shared" si="10"/>
        <v>0</v>
      </c>
      <c r="AC68" s="528"/>
      <c r="AD68" s="528">
        <f t="shared" si="1"/>
        <v>0</v>
      </c>
      <c r="AE68" s="551">
        <f t="shared" si="2"/>
        <v>0</v>
      </c>
      <c r="AF68" s="575">
        <f t="shared" si="3"/>
        <v>0</v>
      </c>
      <c r="AG68" s="552"/>
      <c r="AH68" s="553"/>
      <c r="AI68" s="553"/>
      <c r="AJ68" s="553"/>
      <c r="AK68" s="553"/>
      <c r="AL68" s="553"/>
      <c r="AM68" s="553"/>
      <c r="AN68" s="553"/>
      <c r="AO68" s="553"/>
      <c r="AP68" s="553"/>
      <c r="AQ68" s="553"/>
      <c r="AR68" s="553"/>
      <c r="AS68" s="553"/>
      <c r="AT68" s="553"/>
      <c r="AU68" s="553"/>
      <c r="AV68" s="553"/>
      <c r="AW68" s="553"/>
      <c r="AX68" s="553"/>
      <c r="AY68" s="553"/>
      <c r="AZ68" s="553"/>
      <c r="BA68" s="553"/>
      <c r="BB68" s="553"/>
      <c r="BC68" s="553"/>
      <c r="BD68" s="553"/>
      <c r="BE68" s="553"/>
      <c r="BF68" s="553"/>
      <c r="BG68" s="553"/>
      <c r="BH68" s="513"/>
    </row>
    <row r="69" spans="1:60" ht="30">
      <c r="A69" s="405">
        <f t="shared" si="4"/>
        <v>65</v>
      </c>
      <c r="B69" s="584" t="s">
        <v>318</v>
      </c>
      <c r="C69" s="585" t="s">
        <v>1009</v>
      </c>
      <c r="D69" s="525" t="s">
        <v>291</v>
      </c>
      <c r="E69" s="526">
        <v>80</v>
      </c>
      <c r="F69" s="408" t="s">
        <v>717</v>
      </c>
      <c r="G69" s="409" t="s">
        <v>291</v>
      </c>
      <c r="H69" s="527">
        <v>80</v>
      </c>
      <c r="I69" s="527">
        <f>'СМР Приняты СК П6'!I69</f>
        <v>6.2859999999999996</v>
      </c>
      <c r="J69" s="537" t="s">
        <v>718</v>
      </c>
      <c r="K69" s="535" t="s">
        <v>482</v>
      </c>
      <c r="L69" s="535">
        <v>15</v>
      </c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62">
        <f t="shared" si="0"/>
        <v>0</v>
      </c>
      <c r="AA69" s="574">
        <f t="shared" ref="AA69:AA116" si="12">H69-Z69</f>
        <v>80</v>
      </c>
      <c r="AB69" s="413">
        <f t="shared" si="10"/>
        <v>80</v>
      </c>
      <c r="AC69" s="528"/>
      <c r="AD69" s="528">
        <f t="shared" si="1"/>
        <v>0</v>
      </c>
      <c r="AE69" s="551">
        <f t="shared" si="2"/>
        <v>0</v>
      </c>
      <c r="AF69" s="575">
        <f t="shared" si="3"/>
        <v>0</v>
      </c>
      <c r="AG69" s="552"/>
      <c r="AH69" s="553"/>
      <c r="AI69" s="553"/>
      <c r="AJ69" s="553"/>
      <c r="AK69" s="553"/>
      <c r="AL69" s="553"/>
      <c r="AM69" s="553"/>
      <c r="AN69" s="553"/>
      <c r="AO69" s="553"/>
      <c r="AP69" s="553"/>
      <c r="AQ69" s="553"/>
      <c r="AR69" s="553"/>
      <c r="AS69" s="553"/>
      <c r="AT69" s="553"/>
      <c r="AU69" s="553"/>
      <c r="AV69" s="553"/>
      <c r="AW69" s="553"/>
      <c r="AX69" s="553"/>
      <c r="AY69" s="553"/>
      <c r="AZ69" s="553"/>
      <c r="BA69" s="553"/>
      <c r="BB69" s="553"/>
      <c r="BC69" s="553"/>
      <c r="BD69" s="553"/>
      <c r="BE69" s="553"/>
      <c r="BF69" s="553"/>
      <c r="BG69" s="553"/>
      <c r="BH69" s="513"/>
    </row>
    <row r="70" spans="1:60" ht="30" collapsed="1">
      <c r="A70" s="405">
        <f t="shared" si="4"/>
        <v>66</v>
      </c>
      <c r="B70" s="584" t="s">
        <v>67</v>
      </c>
      <c r="C70" s="585" t="s">
        <v>68</v>
      </c>
      <c r="D70" s="525" t="s">
        <v>294</v>
      </c>
      <c r="E70" s="526">
        <v>4</v>
      </c>
      <c r="F70" s="408" t="s">
        <v>68</v>
      </c>
      <c r="G70" s="409" t="s">
        <v>294</v>
      </c>
      <c r="H70" s="527">
        <v>4</v>
      </c>
      <c r="I70" s="527">
        <f>'СМР Приняты СК П6'!I70</f>
        <v>5.2309999999999999</v>
      </c>
      <c r="J70" s="537" t="s">
        <v>719</v>
      </c>
      <c r="K70" s="535" t="s">
        <v>482</v>
      </c>
      <c r="L70" s="535">
        <v>1</v>
      </c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62">
        <f t="shared" ref="Z70:Z135" si="13">SUM(M70:Y70)</f>
        <v>0</v>
      </c>
      <c r="AA70" s="574">
        <f t="shared" si="12"/>
        <v>4</v>
      </c>
      <c r="AB70" s="413">
        <f t="shared" si="10"/>
        <v>4</v>
      </c>
      <c r="AC70" s="528"/>
      <c r="AD70" s="528">
        <f t="shared" ref="AD70:AD135" si="14">AE70*I70</f>
        <v>0</v>
      </c>
      <c r="AE70" s="551">
        <f t="shared" ref="AE70:AE135" si="15">SUM(AG70:BG70)</f>
        <v>0</v>
      </c>
      <c r="AF70" s="575">
        <f t="shared" ref="AF70:AF135" si="16">Z70-AE70</f>
        <v>0</v>
      </c>
      <c r="AG70" s="552"/>
      <c r="AH70" s="553"/>
      <c r="AI70" s="553"/>
      <c r="AJ70" s="553"/>
      <c r="AK70" s="553"/>
      <c r="AL70" s="553"/>
      <c r="AM70" s="553"/>
      <c r="AN70" s="553"/>
      <c r="AO70" s="553"/>
      <c r="AP70" s="553"/>
      <c r="AQ70" s="553"/>
      <c r="AR70" s="553"/>
      <c r="AS70" s="553"/>
      <c r="AT70" s="553"/>
      <c r="AU70" s="553"/>
      <c r="AV70" s="553"/>
      <c r="AW70" s="553"/>
      <c r="AX70" s="553"/>
      <c r="AY70" s="553"/>
      <c r="AZ70" s="553"/>
      <c r="BA70" s="553"/>
      <c r="BB70" s="553"/>
      <c r="BC70" s="553"/>
      <c r="BD70" s="553"/>
      <c r="BE70" s="553"/>
      <c r="BF70" s="553"/>
      <c r="BG70" s="553"/>
      <c r="BH70" s="513"/>
    </row>
    <row r="71" spans="1:60" ht="30" hidden="1" outlineLevel="1">
      <c r="A71" s="405">
        <f t="shared" ref="A71:A136" si="17">A70+1</f>
        <v>67</v>
      </c>
      <c r="B71" s="584"/>
      <c r="C71" s="585"/>
      <c r="D71" s="525"/>
      <c r="E71" s="526"/>
      <c r="F71" s="408"/>
      <c r="G71" s="409"/>
      <c r="H71" s="527"/>
      <c r="I71" s="527">
        <f>'СМР Приняты СК П6'!I71</f>
        <v>0</v>
      </c>
      <c r="J71" s="537" t="s">
        <v>721</v>
      </c>
      <c r="K71" s="535" t="s">
        <v>482</v>
      </c>
      <c r="L71" s="535">
        <v>1</v>
      </c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62">
        <f t="shared" si="13"/>
        <v>0</v>
      </c>
      <c r="AA71" s="574"/>
      <c r="AB71" s="413">
        <f t="shared" si="10"/>
        <v>0</v>
      </c>
      <c r="AC71" s="528"/>
      <c r="AD71" s="528">
        <f t="shared" si="14"/>
        <v>0</v>
      </c>
      <c r="AE71" s="551">
        <f t="shared" si="15"/>
        <v>0</v>
      </c>
      <c r="AF71" s="575">
        <f t="shared" si="16"/>
        <v>0</v>
      </c>
      <c r="AG71" s="552"/>
      <c r="AH71" s="553"/>
      <c r="AI71" s="553"/>
      <c r="AJ71" s="553"/>
      <c r="AK71" s="553"/>
      <c r="AL71" s="553"/>
      <c r="AM71" s="553"/>
      <c r="AN71" s="553"/>
      <c r="AO71" s="553"/>
      <c r="AP71" s="553"/>
      <c r="AQ71" s="553"/>
      <c r="AR71" s="553"/>
      <c r="AS71" s="553"/>
      <c r="AT71" s="553"/>
      <c r="AU71" s="553"/>
      <c r="AV71" s="553"/>
      <c r="AW71" s="553"/>
      <c r="AX71" s="553"/>
      <c r="AY71" s="553"/>
      <c r="AZ71" s="553"/>
      <c r="BA71" s="553"/>
      <c r="BB71" s="553"/>
      <c r="BC71" s="553"/>
      <c r="BD71" s="553"/>
      <c r="BE71" s="553"/>
      <c r="BF71" s="553"/>
      <c r="BG71" s="553"/>
      <c r="BH71" s="513"/>
    </row>
    <row r="72" spans="1:60" ht="45" hidden="1" outlineLevel="1">
      <c r="A72" s="405">
        <f t="shared" si="17"/>
        <v>68</v>
      </c>
      <c r="B72" s="584"/>
      <c r="C72" s="585"/>
      <c r="D72" s="525"/>
      <c r="E72" s="526"/>
      <c r="F72" s="408"/>
      <c r="G72" s="409"/>
      <c r="H72" s="527"/>
      <c r="I72" s="527">
        <f>'СМР Приняты СК П6'!I72</f>
        <v>0</v>
      </c>
      <c r="J72" s="537" t="s">
        <v>722</v>
      </c>
      <c r="K72" s="535" t="s">
        <v>482</v>
      </c>
      <c r="L72" s="535">
        <v>1</v>
      </c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62">
        <f t="shared" si="13"/>
        <v>0</v>
      </c>
      <c r="AA72" s="574"/>
      <c r="AB72" s="413">
        <f t="shared" si="10"/>
        <v>0</v>
      </c>
      <c r="AC72" s="528"/>
      <c r="AD72" s="528">
        <f t="shared" si="14"/>
        <v>0</v>
      </c>
      <c r="AE72" s="551">
        <f t="shared" si="15"/>
        <v>0</v>
      </c>
      <c r="AF72" s="575">
        <f t="shared" si="16"/>
        <v>0</v>
      </c>
      <c r="AG72" s="552"/>
      <c r="AH72" s="553"/>
      <c r="AI72" s="553"/>
      <c r="AJ72" s="553"/>
      <c r="AK72" s="553"/>
      <c r="AL72" s="553"/>
      <c r="AM72" s="553"/>
      <c r="AN72" s="553"/>
      <c r="AO72" s="553"/>
      <c r="AP72" s="553"/>
      <c r="AQ72" s="553"/>
      <c r="AR72" s="553"/>
      <c r="AS72" s="553"/>
      <c r="AT72" s="553"/>
      <c r="AU72" s="553"/>
      <c r="AV72" s="553"/>
      <c r="AW72" s="553"/>
      <c r="AX72" s="553"/>
      <c r="AY72" s="553"/>
      <c r="AZ72" s="553"/>
      <c r="BA72" s="553"/>
      <c r="BB72" s="553"/>
      <c r="BC72" s="553"/>
      <c r="BD72" s="553"/>
      <c r="BE72" s="553"/>
      <c r="BF72" s="553"/>
      <c r="BG72" s="553"/>
      <c r="BH72" s="513"/>
    </row>
    <row r="73" spans="1:60" ht="30" hidden="1" outlineLevel="1">
      <c r="A73" s="405">
        <f t="shared" si="17"/>
        <v>69</v>
      </c>
      <c r="B73" s="584"/>
      <c r="C73" s="585"/>
      <c r="D73" s="525"/>
      <c r="E73" s="526"/>
      <c r="F73" s="408"/>
      <c r="G73" s="409"/>
      <c r="H73" s="527"/>
      <c r="I73" s="527">
        <f>'СМР Приняты СК П6'!I73</f>
        <v>0</v>
      </c>
      <c r="J73" s="537" t="s">
        <v>725</v>
      </c>
      <c r="K73" s="535" t="s">
        <v>482</v>
      </c>
      <c r="L73" s="535">
        <v>31</v>
      </c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62">
        <f t="shared" si="13"/>
        <v>0</v>
      </c>
      <c r="AA73" s="574"/>
      <c r="AB73" s="413">
        <f t="shared" si="10"/>
        <v>0</v>
      </c>
      <c r="AC73" s="528"/>
      <c r="AD73" s="528">
        <f t="shared" si="14"/>
        <v>0</v>
      </c>
      <c r="AE73" s="551">
        <f t="shared" si="15"/>
        <v>0</v>
      </c>
      <c r="AF73" s="575">
        <f t="shared" si="16"/>
        <v>0</v>
      </c>
      <c r="AG73" s="552"/>
      <c r="AH73" s="553"/>
      <c r="AI73" s="553"/>
      <c r="AJ73" s="553"/>
      <c r="AK73" s="553"/>
      <c r="AL73" s="553"/>
      <c r="AM73" s="553"/>
      <c r="AN73" s="553"/>
      <c r="AO73" s="553"/>
      <c r="AP73" s="553"/>
      <c r="AQ73" s="553"/>
      <c r="AR73" s="553"/>
      <c r="AS73" s="553"/>
      <c r="AT73" s="553"/>
      <c r="AU73" s="553"/>
      <c r="AV73" s="553"/>
      <c r="AW73" s="553"/>
      <c r="AX73" s="553"/>
      <c r="AY73" s="553"/>
      <c r="AZ73" s="553"/>
      <c r="BA73" s="553"/>
      <c r="BB73" s="553"/>
      <c r="BC73" s="553"/>
      <c r="BD73" s="553"/>
      <c r="BE73" s="553"/>
      <c r="BF73" s="553"/>
      <c r="BG73" s="553"/>
      <c r="BH73" s="513"/>
    </row>
    <row r="74" spans="1:60" ht="15" hidden="1" outlineLevel="1">
      <c r="A74" s="405">
        <f t="shared" si="17"/>
        <v>70</v>
      </c>
      <c r="B74" s="584"/>
      <c r="C74" s="585"/>
      <c r="D74" s="525"/>
      <c r="E74" s="526"/>
      <c r="F74" s="408"/>
      <c r="G74" s="409"/>
      <c r="H74" s="527"/>
      <c r="I74" s="527">
        <f>'СМР Приняты СК П6'!I74</f>
        <v>0</v>
      </c>
      <c r="J74" s="537" t="s">
        <v>726</v>
      </c>
      <c r="K74" s="535" t="s">
        <v>482</v>
      </c>
      <c r="L74" s="535">
        <v>124</v>
      </c>
      <c r="M74" s="527"/>
      <c r="N74" s="527"/>
      <c r="O74" s="527"/>
      <c r="P74" s="527"/>
      <c r="Q74" s="527"/>
      <c r="R74" s="527"/>
      <c r="S74" s="527"/>
      <c r="T74" s="527"/>
      <c r="U74" s="527"/>
      <c r="V74" s="527"/>
      <c r="W74" s="527"/>
      <c r="X74" s="527"/>
      <c r="Y74" s="527"/>
      <c r="Z74" s="562">
        <f t="shared" si="13"/>
        <v>0</v>
      </c>
      <c r="AA74" s="574"/>
      <c r="AB74" s="413">
        <f t="shared" si="10"/>
        <v>0</v>
      </c>
      <c r="AC74" s="528"/>
      <c r="AD74" s="528">
        <f t="shared" si="14"/>
        <v>0</v>
      </c>
      <c r="AE74" s="551">
        <f t="shared" si="15"/>
        <v>0</v>
      </c>
      <c r="AF74" s="575">
        <f t="shared" si="16"/>
        <v>0</v>
      </c>
      <c r="AG74" s="552"/>
      <c r="AH74" s="553"/>
      <c r="AI74" s="553"/>
      <c r="AJ74" s="553"/>
      <c r="AK74" s="553"/>
      <c r="AL74" s="553"/>
      <c r="AM74" s="553"/>
      <c r="AN74" s="553"/>
      <c r="AO74" s="553"/>
      <c r="AP74" s="553"/>
      <c r="AQ74" s="553"/>
      <c r="AR74" s="553"/>
      <c r="AS74" s="553"/>
      <c r="AT74" s="553"/>
      <c r="AU74" s="553"/>
      <c r="AV74" s="553"/>
      <c r="AW74" s="553"/>
      <c r="AX74" s="553"/>
      <c r="AY74" s="553"/>
      <c r="AZ74" s="553"/>
      <c r="BA74" s="553"/>
      <c r="BB74" s="553"/>
      <c r="BC74" s="553"/>
      <c r="BD74" s="553"/>
      <c r="BE74" s="553"/>
      <c r="BF74" s="553"/>
      <c r="BG74" s="553"/>
      <c r="BH74" s="513"/>
    </row>
    <row r="75" spans="1:60" ht="15" hidden="1" outlineLevel="1">
      <c r="A75" s="405">
        <f t="shared" si="17"/>
        <v>71</v>
      </c>
      <c r="B75" s="584"/>
      <c r="C75" s="585"/>
      <c r="D75" s="525"/>
      <c r="E75" s="526"/>
      <c r="F75" s="408"/>
      <c r="G75" s="409"/>
      <c r="H75" s="527"/>
      <c r="I75" s="527">
        <f>'СМР Приняты СК П6'!I75</f>
        <v>0</v>
      </c>
      <c r="J75" s="537" t="s">
        <v>727</v>
      </c>
      <c r="K75" s="535" t="s">
        <v>482</v>
      </c>
      <c r="L75" s="535">
        <v>14</v>
      </c>
      <c r="M75" s="527"/>
      <c r="N75" s="527"/>
      <c r="O75" s="527"/>
      <c r="P75" s="527"/>
      <c r="Q75" s="527"/>
      <c r="R75" s="527"/>
      <c r="S75" s="527"/>
      <c r="T75" s="527"/>
      <c r="U75" s="527"/>
      <c r="V75" s="527"/>
      <c r="W75" s="527"/>
      <c r="X75" s="527"/>
      <c r="Y75" s="527"/>
      <c r="Z75" s="562">
        <f t="shared" si="13"/>
        <v>0</v>
      </c>
      <c r="AA75" s="574"/>
      <c r="AB75" s="413">
        <f t="shared" si="10"/>
        <v>0</v>
      </c>
      <c r="AC75" s="528"/>
      <c r="AD75" s="528">
        <f t="shared" si="14"/>
        <v>0</v>
      </c>
      <c r="AE75" s="540">
        <f t="shared" si="15"/>
        <v>0</v>
      </c>
      <c r="AF75" s="575">
        <f t="shared" si="16"/>
        <v>0</v>
      </c>
      <c r="AG75" s="552"/>
      <c r="AH75" s="553"/>
      <c r="AI75" s="553"/>
      <c r="AJ75" s="553"/>
      <c r="AK75" s="553"/>
      <c r="AL75" s="553"/>
      <c r="AM75" s="553"/>
      <c r="AN75" s="553"/>
      <c r="AO75" s="553"/>
      <c r="AP75" s="553"/>
      <c r="AQ75" s="553"/>
      <c r="AR75" s="553"/>
      <c r="AS75" s="553"/>
      <c r="AT75" s="553"/>
      <c r="AU75" s="553"/>
      <c r="AV75" s="553"/>
      <c r="AW75" s="553"/>
      <c r="AX75" s="553"/>
      <c r="AY75" s="553"/>
      <c r="AZ75" s="553"/>
      <c r="BA75" s="553"/>
      <c r="BB75" s="553"/>
      <c r="BC75" s="553"/>
      <c r="BD75" s="553"/>
      <c r="BE75" s="553"/>
      <c r="BF75" s="553"/>
      <c r="BG75" s="553"/>
      <c r="BH75" s="513"/>
    </row>
    <row r="76" spans="1:60" ht="30" hidden="1" outlineLevel="1">
      <c r="A76" s="405">
        <f t="shared" si="17"/>
        <v>72</v>
      </c>
      <c r="B76" s="584"/>
      <c r="C76" s="585"/>
      <c r="D76" s="525"/>
      <c r="E76" s="526"/>
      <c r="F76" s="408"/>
      <c r="G76" s="409"/>
      <c r="H76" s="527"/>
      <c r="I76" s="527">
        <f>'СМР Приняты СК П6'!I76</f>
        <v>0</v>
      </c>
      <c r="J76" s="537" t="s">
        <v>728</v>
      </c>
      <c r="K76" s="535" t="s">
        <v>482</v>
      </c>
      <c r="L76" s="535">
        <v>2</v>
      </c>
      <c r="M76" s="527"/>
      <c r="N76" s="527"/>
      <c r="O76" s="527"/>
      <c r="P76" s="527"/>
      <c r="Q76" s="527"/>
      <c r="R76" s="527"/>
      <c r="S76" s="527"/>
      <c r="T76" s="527"/>
      <c r="U76" s="527"/>
      <c r="V76" s="527"/>
      <c r="W76" s="527"/>
      <c r="X76" s="527"/>
      <c r="Y76" s="527"/>
      <c r="Z76" s="562">
        <f t="shared" si="13"/>
        <v>0</v>
      </c>
      <c r="AA76" s="574"/>
      <c r="AB76" s="413">
        <f t="shared" si="10"/>
        <v>0</v>
      </c>
      <c r="AC76" s="528"/>
      <c r="AD76" s="528">
        <f t="shared" si="14"/>
        <v>0</v>
      </c>
      <c r="AE76" s="551">
        <f t="shared" si="15"/>
        <v>0</v>
      </c>
      <c r="AF76" s="575">
        <f t="shared" si="16"/>
        <v>0</v>
      </c>
      <c r="AG76" s="552"/>
      <c r="AH76" s="553"/>
      <c r="AI76" s="553"/>
      <c r="AJ76" s="553"/>
      <c r="AK76" s="553"/>
      <c r="AL76" s="553"/>
      <c r="AM76" s="553"/>
      <c r="AN76" s="553"/>
      <c r="AO76" s="553"/>
      <c r="AP76" s="553"/>
      <c r="AQ76" s="553"/>
      <c r="AR76" s="553"/>
      <c r="AS76" s="553"/>
      <c r="AT76" s="553"/>
      <c r="AU76" s="553"/>
      <c r="AV76" s="553"/>
      <c r="AW76" s="553"/>
      <c r="AX76" s="553"/>
      <c r="AY76" s="553"/>
      <c r="AZ76" s="553"/>
      <c r="BA76" s="553"/>
      <c r="BB76" s="553"/>
      <c r="BC76" s="553"/>
      <c r="BD76" s="553"/>
      <c r="BE76" s="553"/>
      <c r="BF76" s="553"/>
      <c r="BG76" s="553"/>
      <c r="BH76" s="513"/>
    </row>
    <row r="77" spans="1:60" ht="30" collapsed="1">
      <c r="A77" s="405">
        <f t="shared" si="17"/>
        <v>73</v>
      </c>
      <c r="B77" s="584" t="s">
        <v>319</v>
      </c>
      <c r="C77" s="585" t="s">
        <v>320</v>
      </c>
      <c r="D77" s="525" t="s">
        <v>294</v>
      </c>
      <c r="E77" s="526">
        <v>1</v>
      </c>
      <c r="F77" s="408" t="s">
        <v>320</v>
      </c>
      <c r="G77" s="409" t="s">
        <v>294</v>
      </c>
      <c r="H77" s="527">
        <v>1</v>
      </c>
      <c r="I77" s="527">
        <f>'СМР Приняты СК П6'!I77</f>
        <v>65.713999999999999</v>
      </c>
      <c r="J77" s="537" t="s">
        <v>720</v>
      </c>
      <c r="K77" s="535" t="s">
        <v>482</v>
      </c>
      <c r="L77" s="535">
        <v>1</v>
      </c>
      <c r="M77" s="527"/>
      <c r="N77" s="527"/>
      <c r="O77" s="527">
        <v>1</v>
      </c>
      <c r="P77" s="527"/>
      <c r="Q77" s="527"/>
      <c r="R77" s="527"/>
      <c r="S77" s="527"/>
      <c r="T77" s="527"/>
      <c r="U77" s="527"/>
      <c r="V77" s="527"/>
      <c r="W77" s="527"/>
      <c r="X77" s="527"/>
      <c r="Y77" s="527"/>
      <c r="Z77" s="562">
        <f t="shared" si="13"/>
        <v>1</v>
      </c>
      <c r="AA77" s="574">
        <f t="shared" si="12"/>
        <v>0</v>
      </c>
      <c r="AB77" s="413">
        <f t="shared" si="10"/>
        <v>0</v>
      </c>
      <c r="AC77" s="528"/>
      <c r="AD77" s="528">
        <f t="shared" si="14"/>
        <v>0</v>
      </c>
      <c r="AE77" s="540">
        <f t="shared" si="15"/>
        <v>0</v>
      </c>
      <c r="AF77" s="575">
        <f t="shared" si="16"/>
        <v>1</v>
      </c>
      <c r="AG77" s="552"/>
      <c r="AH77" s="553"/>
      <c r="AI77" s="553"/>
      <c r="AJ77" s="553"/>
      <c r="AK77" s="553"/>
      <c r="AL77" s="553"/>
      <c r="AM77" s="553"/>
      <c r="AN77" s="553"/>
      <c r="AO77" s="553"/>
      <c r="AP77" s="553"/>
      <c r="AQ77" s="553"/>
      <c r="AR77" s="553"/>
      <c r="AS77" s="553"/>
      <c r="AT77" s="553"/>
      <c r="AU77" s="553"/>
      <c r="AV77" s="553"/>
      <c r="AW77" s="553"/>
      <c r="AX77" s="553"/>
      <c r="AY77" s="553"/>
      <c r="AZ77" s="553"/>
      <c r="BA77" s="553"/>
      <c r="BB77" s="553"/>
      <c r="BC77" s="553"/>
      <c r="BD77" s="553"/>
      <c r="BE77" s="553"/>
      <c r="BF77" s="553"/>
      <c r="BG77" s="553"/>
      <c r="BH77" s="513"/>
    </row>
    <row r="78" spans="1:60" ht="30" hidden="1" outlineLevel="1">
      <c r="A78" s="405">
        <f t="shared" si="17"/>
        <v>74</v>
      </c>
      <c r="B78" s="584"/>
      <c r="C78" s="585"/>
      <c r="D78" s="525"/>
      <c r="E78" s="526"/>
      <c r="F78" s="408"/>
      <c r="G78" s="409"/>
      <c r="H78" s="527"/>
      <c r="I78" s="527">
        <f>'СМР Приняты СК П6'!I78</f>
        <v>0</v>
      </c>
      <c r="J78" s="537" t="s">
        <v>723</v>
      </c>
      <c r="K78" s="535" t="s">
        <v>482</v>
      </c>
      <c r="L78" s="535">
        <v>1</v>
      </c>
      <c r="M78" s="527"/>
      <c r="N78" s="527"/>
      <c r="O78" s="527"/>
      <c r="P78" s="527"/>
      <c r="Q78" s="527"/>
      <c r="R78" s="527"/>
      <c r="S78" s="527"/>
      <c r="T78" s="527"/>
      <c r="U78" s="527"/>
      <c r="V78" s="527"/>
      <c r="W78" s="527"/>
      <c r="X78" s="527"/>
      <c r="Y78" s="527"/>
      <c r="Z78" s="562">
        <f t="shared" si="13"/>
        <v>0</v>
      </c>
      <c r="AA78" s="574"/>
      <c r="AB78" s="413">
        <f t="shared" si="10"/>
        <v>0</v>
      </c>
      <c r="AC78" s="528"/>
      <c r="AD78" s="528">
        <f t="shared" si="14"/>
        <v>0</v>
      </c>
      <c r="AE78" s="551">
        <f t="shared" si="15"/>
        <v>0</v>
      </c>
      <c r="AF78" s="575">
        <f t="shared" si="16"/>
        <v>0</v>
      </c>
      <c r="AG78" s="552"/>
      <c r="AH78" s="553"/>
      <c r="AI78" s="553"/>
      <c r="AJ78" s="553"/>
      <c r="AK78" s="553"/>
      <c r="AL78" s="553"/>
      <c r="AM78" s="553"/>
      <c r="AN78" s="553"/>
      <c r="AO78" s="553"/>
      <c r="AP78" s="553"/>
      <c r="AQ78" s="553"/>
      <c r="AR78" s="553"/>
      <c r="AS78" s="553"/>
      <c r="AT78" s="553"/>
      <c r="AU78" s="553"/>
      <c r="AV78" s="553"/>
      <c r="AW78" s="553"/>
      <c r="AX78" s="553"/>
      <c r="AY78" s="553"/>
      <c r="AZ78" s="553"/>
      <c r="BA78" s="553"/>
      <c r="BB78" s="553"/>
      <c r="BC78" s="553"/>
      <c r="BD78" s="553"/>
      <c r="BE78" s="553"/>
      <c r="BF78" s="553"/>
      <c r="BG78" s="553"/>
      <c r="BH78" s="513"/>
    </row>
    <row r="79" spans="1:60" ht="30" hidden="1" outlineLevel="1">
      <c r="A79" s="405">
        <f t="shared" si="17"/>
        <v>75</v>
      </c>
      <c r="B79" s="584"/>
      <c r="C79" s="585"/>
      <c r="D79" s="525"/>
      <c r="E79" s="526"/>
      <c r="F79" s="408"/>
      <c r="G79" s="409"/>
      <c r="H79" s="527"/>
      <c r="I79" s="527">
        <f>'СМР Приняты СК П6'!I79</f>
        <v>0</v>
      </c>
      <c r="J79" s="537" t="s">
        <v>724</v>
      </c>
      <c r="K79" s="535" t="s">
        <v>482</v>
      </c>
      <c r="L79" s="535">
        <v>1</v>
      </c>
      <c r="M79" s="527"/>
      <c r="N79" s="527"/>
      <c r="O79" s="527"/>
      <c r="P79" s="527"/>
      <c r="Q79" s="527"/>
      <c r="R79" s="527"/>
      <c r="S79" s="527"/>
      <c r="T79" s="527"/>
      <c r="U79" s="527"/>
      <c r="V79" s="527"/>
      <c r="W79" s="527"/>
      <c r="X79" s="527"/>
      <c r="Y79" s="527"/>
      <c r="Z79" s="562">
        <f t="shared" si="13"/>
        <v>0</v>
      </c>
      <c r="AA79" s="574"/>
      <c r="AB79" s="413">
        <f t="shared" si="10"/>
        <v>0</v>
      </c>
      <c r="AC79" s="528"/>
      <c r="AD79" s="528">
        <f t="shared" si="14"/>
        <v>0</v>
      </c>
      <c r="AE79" s="551">
        <f t="shared" si="15"/>
        <v>0</v>
      </c>
      <c r="AF79" s="575">
        <f t="shared" si="16"/>
        <v>0</v>
      </c>
      <c r="AG79" s="552"/>
      <c r="AH79" s="553"/>
      <c r="AI79" s="553"/>
      <c r="AJ79" s="553"/>
      <c r="AK79" s="553"/>
      <c r="AL79" s="553"/>
      <c r="AM79" s="553"/>
      <c r="AN79" s="553"/>
      <c r="AO79" s="553"/>
      <c r="AP79" s="553"/>
      <c r="AQ79" s="553"/>
      <c r="AR79" s="553"/>
      <c r="AS79" s="553"/>
      <c r="AT79" s="553"/>
      <c r="AU79" s="553"/>
      <c r="AV79" s="553"/>
      <c r="AW79" s="553"/>
      <c r="AX79" s="553"/>
      <c r="AY79" s="553"/>
      <c r="AZ79" s="553"/>
      <c r="BA79" s="553"/>
      <c r="BB79" s="553"/>
      <c r="BC79" s="553"/>
      <c r="BD79" s="553"/>
      <c r="BE79" s="553"/>
      <c r="BF79" s="553"/>
      <c r="BG79" s="553"/>
      <c r="BH79" s="513"/>
    </row>
    <row r="80" spans="1:60" ht="30">
      <c r="A80" s="405">
        <f t="shared" si="17"/>
        <v>76</v>
      </c>
      <c r="B80" s="584" t="s">
        <v>321</v>
      </c>
      <c r="C80" s="585" t="s">
        <v>322</v>
      </c>
      <c r="D80" s="525" t="s">
        <v>294</v>
      </c>
      <c r="E80" s="526">
        <v>1</v>
      </c>
      <c r="F80" s="408" t="s">
        <v>322</v>
      </c>
      <c r="G80" s="409" t="s">
        <v>294</v>
      </c>
      <c r="H80" s="527">
        <v>1</v>
      </c>
      <c r="I80" s="527">
        <f>'СМР Приняты СК П6'!I80</f>
        <v>11.523999999999999</v>
      </c>
      <c r="J80" s="537" t="s">
        <v>769</v>
      </c>
      <c r="K80" s="535" t="s">
        <v>482</v>
      </c>
      <c r="L80" s="535">
        <v>1</v>
      </c>
      <c r="M80" s="527"/>
      <c r="N80" s="527"/>
      <c r="O80" s="527"/>
      <c r="P80" s="527"/>
      <c r="Q80" s="527"/>
      <c r="R80" s="527"/>
      <c r="S80" s="527"/>
      <c r="T80" s="527"/>
      <c r="U80" s="527"/>
      <c r="V80" s="527"/>
      <c r="W80" s="527"/>
      <c r="X80" s="527"/>
      <c r="Y80" s="527"/>
      <c r="Z80" s="562">
        <f t="shared" si="13"/>
        <v>0</v>
      </c>
      <c r="AA80" s="574">
        <f t="shared" si="12"/>
        <v>1</v>
      </c>
      <c r="AB80" s="413">
        <f t="shared" si="10"/>
        <v>1</v>
      </c>
      <c r="AC80" s="528"/>
      <c r="AD80" s="528">
        <f t="shared" si="14"/>
        <v>0</v>
      </c>
      <c r="AE80" s="551">
        <f t="shared" si="15"/>
        <v>0</v>
      </c>
      <c r="AF80" s="575">
        <f t="shared" si="16"/>
        <v>0</v>
      </c>
      <c r="AG80" s="552"/>
      <c r="AH80" s="553"/>
      <c r="AI80" s="553"/>
      <c r="AJ80" s="553"/>
      <c r="AK80" s="553"/>
      <c r="AL80" s="553"/>
      <c r="AM80" s="553"/>
      <c r="AN80" s="553"/>
      <c r="AO80" s="553"/>
      <c r="AP80" s="553"/>
      <c r="AQ80" s="553"/>
      <c r="AR80" s="553"/>
      <c r="AS80" s="553"/>
      <c r="AT80" s="553"/>
      <c r="AU80" s="553"/>
      <c r="AV80" s="553"/>
      <c r="AW80" s="553"/>
      <c r="AX80" s="553"/>
      <c r="AY80" s="553"/>
      <c r="AZ80" s="553"/>
      <c r="BA80" s="553"/>
      <c r="BB80" s="553"/>
      <c r="BC80" s="553"/>
      <c r="BD80" s="553"/>
      <c r="BE80" s="553"/>
      <c r="BF80" s="553"/>
      <c r="BG80" s="553"/>
      <c r="BH80" s="513"/>
    </row>
    <row r="81" spans="1:60" ht="30">
      <c r="A81" s="405">
        <f t="shared" si="17"/>
        <v>77</v>
      </c>
      <c r="B81" s="584" t="s">
        <v>323</v>
      </c>
      <c r="C81" s="585" t="s">
        <v>324</v>
      </c>
      <c r="D81" s="525" t="s">
        <v>294</v>
      </c>
      <c r="E81" s="526">
        <v>6</v>
      </c>
      <c r="F81" s="408" t="s">
        <v>324</v>
      </c>
      <c r="G81" s="409" t="s">
        <v>294</v>
      </c>
      <c r="H81" s="527">
        <v>6</v>
      </c>
      <c r="I81" s="527">
        <f>'СМР Приняты СК П6'!I81</f>
        <v>8.5709999999999997</v>
      </c>
      <c r="J81" s="537"/>
      <c r="K81" s="535"/>
      <c r="L81" s="535"/>
      <c r="M81" s="527"/>
      <c r="N81" s="527"/>
      <c r="O81" s="527"/>
      <c r="P81" s="527"/>
      <c r="Q81" s="527"/>
      <c r="R81" s="527"/>
      <c r="S81" s="527"/>
      <c r="T81" s="527"/>
      <c r="U81" s="527"/>
      <c r="V81" s="527"/>
      <c r="W81" s="527"/>
      <c r="X81" s="527"/>
      <c r="Y81" s="527"/>
      <c r="Z81" s="562">
        <f t="shared" si="13"/>
        <v>0</v>
      </c>
      <c r="AA81" s="574">
        <f t="shared" si="12"/>
        <v>6</v>
      </c>
      <c r="AB81" s="413">
        <f t="shared" si="10"/>
        <v>6</v>
      </c>
      <c r="AC81" s="528"/>
      <c r="AD81" s="528">
        <f t="shared" si="14"/>
        <v>0</v>
      </c>
      <c r="AE81" s="551">
        <f t="shared" si="15"/>
        <v>0</v>
      </c>
      <c r="AF81" s="575">
        <f t="shared" si="16"/>
        <v>0</v>
      </c>
      <c r="AG81" s="552"/>
      <c r="AH81" s="553"/>
      <c r="AI81" s="553"/>
      <c r="AJ81" s="553"/>
      <c r="AK81" s="553"/>
      <c r="AL81" s="553"/>
      <c r="AM81" s="553"/>
      <c r="AN81" s="553"/>
      <c r="AO81" s="553"/>
      <c r="AP81" s="553"/>
      <c r="AQ81" s="553"/>
      <c r="AR81" s="553"/>
      <c r="AS81" s="553"/>
      <c r="AT81" s="553"/>
      <c r="AU81" s="553"/>
      <c r="AV81" s="553"/>
      <c r="AW81" s="553"/>
      <c r="AX81" s="553"/>
      <c r="AY81" s="553"/>
      <c r="AZ81" s="553"/>
      <c r="BA81" s="553"/>
      <c r="BB81" s="553"/>
      <c r="BC81" s="553"/>
      <c r="BD81" s="553"/>
      <c r="BE81" s="553"/>
      <c r="BF81" s="553"/>
      <c r="BG81" s="553"/>
      <c r="BH81" s="513"/>
    </row>
    <row r="82" spans="1:60" ht="45" collapsed="1">
      <c r="A82" s="405">
        <f t="shared" si="17"/>
        <v>78</v>
      </c>
      <c r="B82" s="584"/>
      <c r="C82" s="585"/>
      <c r="D82" s="525"/>
      <c r="E82" s="526"/>
      <c r="F82" s="416" t="s">
        <v>766</v>
      </c>
      <c r="G82" s="417" t="s">
        <v>430</v>
      </c>
      <c r="H82" s="535">
        <f>380+67.2</f>
        <v>447.2</v>
      </c>
      <c r="I82" s="535">
        <f>'СМР Приняты СК П6'!I82</f>
        <v>0.63</v>
      </c>
      <c r="J82" s="537" t="s">
        <v>762</v>
      </c>
      <c r="K82" s="535" t="s">
        <v>291</v>
      </c>
      <c r="L82" s="535">
        <v>343.7</v>
      </c>
      <c r="M82" s="535"/>
      <c r="N82" s="535"/>
      <c r="O82" s="535"/>
      <c r="P82" s="535">
        <v>140</v>
      </c>
      <c r="Q82" s="535">
        <v>50</v>
      </c>
      <c r="R82" s="535">
        <v>60</v>
      </c>
      <c r="S82" s="535">
        <v>127.2</v>
      </c>
      <c r="T82" s="535">
        <v>70</v>
      </c>
      <c r="U82" s="535"/>
      <c r="V82" s="535">
        <v>100</v>
      </c>
      <c r="W82" s="535"/>
      <c r="X82" s="535"/>
      <c r="Y82" s="535"/>
      <c r="Z82" s="562">
        <f t="shared" si="13"/>
        <v>547.20000000000005</v>
      </c>
      <c r="AA82" s="576">
        <f t="shared" si="12"/>
        <v>-100.00000000000006</v>
      </c>
      <c r="AB82" s="413">
        <f t="shared" si="10"/>
        <v>-547.20000000000005</v>
      </c>
      <c r="AC82" s="528"/>
      <c r="AD82" s="528">
        <f t="shared" si="14"/>
        <v>0</v>
      </c>
      <c r="AE82" s="551">
        <f t="shared" si="15"/>
        <v>0</v>
      </c>
      <c r="AF82" s="575">
        <f t="shared" si="16"/>
        <v>547.20000000000005</v>
      </c>
      <c r="AG82" s="552"/>
      <c r="AH82" s="553"/>
      <c r="AI82" s="553"/>
      <c r="AJ82" s="553"/>
      <c r="AK82" s="553"/>
      <c r="AL82" s="553"/>
      <c r="AM82" s="553"/>
      <c r="AN82" s="553"/>
      <c r="AO82" s="553"/>
      <c r="AP82" s="553"/>
      <c r="AQ82" s="553"/>
      <c r="AR82" s="553"/>
      <c r="AS82" s="553"/>
      <c r="AT82" s="553"/>
      <c r="AU82" s="553"/>
      <c r="AV82" s="553"/>
      <c r="AW82" s="553"/>
      <c r="AX82" s="553"/>
      <c r="AY82" s="553"/>
      <c r="AZ82" s="553"/>
      <c r="BA82" s="553"/>
      <c r="BB82" s="553"/>
      <c r="BC82" s="553"/>
      <c r="BD82" s="553"/>
      <c r="BE82" s="553"/>
      <c r="BF82" s="553"/>
      <c r="BG82" s="553"/>
      <c r="BH82" s="513"/>
    </row>
    <row r="83" spans="1:60" ht="45" hidden="1" outlineLevel="1">
      <c r="A83" s="405">
        <f t="shared" si="17"/>
        <v>79</v>
      </c>
      <c r="B83" s="584"/>
      <c r="C83" s="585"/>
      <c r="D83" s="525"/>
      <c r="E83" s="526"/>
      <c r="F83" s="416"/>
      <c r="G83" s="417"/>
      <c r="H83" s="535"/>
      <c r="I83" s="535">
        <f>'СМР Приняты СК П6'!I83</f>
        <v>0.63</v>
      </c>
      <c r="J83" s="537" t="s">
        <v>763</v>
      </c>
      <c r="K83" s="535" t="s">
        <v>291</v>
      </c>
      <c r="L83" s="535">
        <v>60.9</v>
      </c>
      <c r="M83" s="535"/>
      <c r="N83" s="535"/>
      <c r="O83" s="535"/>
      <c r="P83" s="535"/>
      <c r="Q83" s="535"/>
      <c r="R83" s="535"/>
      <c r="S83" s="535"/>
      <c r="T83" s="535"/>
      <c r="U83" s="535"/>
      <c r="V83" s="535"/>
      <c r="W83" s="535"/>
      <c r="X83" s="535"/>
      <c r="Y83" s="535"/>
      <c r="Z83" s="562">
        <f t="shared" si="13"/>
        <v>0</v>
      </c>
      <c r="AA83" s="576"/>
      <c r="AB83" s="413">
        <f t="shared" si="10"/>
        <v>0</v>
      </c>
      <c r="AC83" s="528"/>
      <c r="AD83" s="528">
        <f t="shared" si="14"/>
        <v>0</v>
      </c>
      <c r="AE83" s="551">
        <f t="shared" si="15"/>
        <v>0</v>
      </c>
      <c r="AF83" s="575">
        <f t="shared" si="16"/>
        <v>0</v>
      </c>
      <c r="AG83" s="552"/>
      <c r="AH83" s="553"/>
      <c r="AI83" s="553"/>
      <c r="AJ83" s="553"/>
      <c r="AK83" s="553"/>
      <c r="AL83" s="553"/>
      <c r="AM83" s="553"/>
      <c r="AN83" s="553"/>
      <c r="AO83" s="553"/>
      <c r="AP83" s="553"/>
      <c r="AQ83" s="553"/>
      <c r="AR83" s="553"/>
      <c r="AS83" s="553"/>
      <c r="AT83" s="553"/>
      <c r="AU83" s="553"/>
      <c r="AV83" s="553"/>
      <c r="AW83" s="553"/>
      <c r="AX83" s="553"/>
      <c r="AY83" s="553"/>
      <c r="AZ83" s="553"/>
      <c r="BA83" s="553"/>
      <c r="BB83" s="553"/>
      <c r="BC83" s="553"/>
      <c r="BD83" s="553"/>
      <c r="BE83" s="553"/>
      <c r="BF83" s="553"/>
      <c r="BG83" s="553"/>
      <c r="BH83" s="513"/>
    </row>
    <row r="84" spans="1:60" ht="45" hidden="1" outlineLevel="1">
      <c r="A84" s="405">
        <f t="shared" si="17"/>
        <v>80</v>
      </c>
      <c r="B84" s="584"/>
      <c r="C84" s="585"/>
      <c r="D84" s="525"/>
      <c r="E84" s="526"/>
      <c r="F84" s="416"/>
      <c r="G84" s="417"/>
      <c r="H84" s="535"/>
      <c r="I84" s="535">
        <f>'СМР Приняты СК П6'!I84</f>
        <v>0.63</v>
      </c>
      <c r="J84" s="537" t="s">
        <v>764</v>
      </c>
      <c r="K84" s="535" t="s">
        <v>291</v>
      </c>
      <c r="L84" s="535">
        <v>207.4</v>
      </c>
      <c r="M84" s="535"/>
      <c r="N84" s="535"/>
      <c r="O84" s="535"/>
      <c r="P84" s="535"/>
      <c r="Q84" s="535"/>
      <c r="R84" s="535"/>
      <c r="S84" s="535"/>
      <c r="T84" s="535"/>
      <c r="U84" s="535"/>
      <c r="V84" s="535"/>
      <c r="W84" s="535"/>
      <c r="X84" s="535"/>
      <c r="Y84" s="535"/>
      <c r="Z84" s="562">
        <f t="shared" si="13"/>
        <v>0</v>
      </c>
      <c r="AA84" s="576"/>
      <c r="AB84" s="413">
        <f t="shared" si="10"/>
        <v>0</v>
      </c>
      <c r="AC84" s="528"/>
      <c r="AD84" s="528">
        <f t="shared" si="14"/>
        <v>0</v>
      </c>
      <c r="AE84" s="551">
        <f t="shared" si="15"/>
        <v>0</v>
      </c>
      <c r="AF84" s="575">
        <f t="shared" si="16"/>
        <v>0</v>
      </c>
      <c r="AG84" s="552"/>
      <c r="AH84" s="553"/>
      <c r="AI84" s="553"/>
      <c r="AJ84" s="553"/>
      <c r="AK84" s="553"/>
      <c r="AL84" s="553"/>
      <c r="AM84" s="553"/>
      <c r="AN84" s="553"/>
      <c r="AO84" s="553"/>
      <c r="AP84" s="553"/>
      <c r="AQ84" s="553"/>
      <c r="AR84" s="553"/>
      <c r="AS84" s="553"/>
      <c r="AT84" s="553"/>
      <c r="AU84" s="553"/>
      <c r="AV84" s="553"/>
      <c r="AW84" s="553"/>
      <c r="AX84" s="553"/>
      <c r="AY84" s="553"/>
      <c r="AZ84" s="553"/>
      <c r="BA84" s="553"/>
      <c r="BB84" s="553"/>
      <c r="BC84" s="553"/>
      <c r="BD84" s="553"/>
      <c r="BE84" s="553"/>
      <c r="BF84" s="553"/>
      <c r="BG84" s="553"/>
      <c r="BH84" s="513"/>
    </row>
    <row r="85" spans="1:60" ht="45" hidden="1" outlineLevel="1">
      <c r="A85" s="405">
        <f t="shared" si="17"/>
        <v>81</v>
      </c>
      <c r="B85" s="584"/>
      <c r="C85" s="585"/>
      <c r="D85" s="525"/>
      <c r="E85" s="526"/>
      <c r="F85" s="416"/>
      <c r="G85" s="417"/>
      <c r="H85" s="535"/>
      <c r="I85" s="535">
        <f>'СМР Приняты СК П6'!I85</f>
        <v>0.63</v>
      </c>
      <c r="J85" s="537" t="s">
        <v>765</v>
      </c>
      <c r="K85" s="535" t="s">
        <v>291</v>
      </c>
      <c r="L85" s="535">
        <v>2.6</v>
      </c>
      <c r="M85" s="535"/>
      <c r="N85" s="535"/>
      <c r="O85" s="535"/>
      <c r="P85" s="535"/>
      <c r="Q85" s="535"/>
      <c r="R85" s="535"/>
      <c r="S85" s="535"/>
      <c r="T85" s="535"/>
      <c r="U85" s="535"/>
      <c r="V85" s="535"/>
      <c r="W85" s="535"/>
      <c r="X85" s="535"/>
      <c r="Y85" s="535"/>
      <c r="Z85" s="562">
        <f t="shared" si="13"/>
        <v>0</v>
      </c>
      <c r="AA85" s="576"/>
      <c r="AB85" s="413">
        <f t="shared" si="10"/>
        <v>0</v>
      </c>
      <c r="AC85" s="528"/>
      <c r="AD85" s="528">
        <f t="shared" si="14"/>
        <v>0</v>
      </c>
      <c r="AE85" s="551">
        <f t="shared" si="15"/>
        <v>0</v>
      </c>
      <c r="AF85" s="575">
        <f t="shared" si="16"/>
        <v>0</v>
      </c>
      <c r="AG85" s="552"/>
      <c r="AH85" s="553"/>
      <c r="AI85" s="553"/>
      <c r="AJ85" s="553"/>
      <c r="AK85" s="553"/>
      <c r="AL85" s="553"/>
      <c r="AM85" s="553"/>
      <c r="AN85" s="553"/>
      <c r="AO85" s="553"/>
      <c r="AP85" s="553"/>
      <c r="AQ85" s="553"/>
      <c r="AR85" s="553"/>
      <c r="AS85" s="553"/>
      <c r="AT85" s="553"/>
      <c r="AU85" s="553"/>
      <c r="AV85" s="553"/>
      <c r="AW85" s="553"/>
      <c r="AX85" s="553"/>
      <c r="AY85" s="553"/>
      <c r="AZ85" s="553"/>
      <c r="BA85" s="553"/>
      <c r="BB85" s="553"/>
      <c r="BC85" s="553"/>
      <c r="BD85" s="553"/>
      <c r="BE85" s="553"/>
      <c r="BF85" s="553"/>
      <c r="BG85" s="553"/>
      <c r="BH85" s="513"/>
    </row>
    <row r="86" spans="1:60" ht="15" hidden="1" outlineLevel="1">
      <c r="A86" s="405">
        <f t="shared" si="17"/>
        <v>82</v>
      </c>
      <c r="B86" s="584"/>
      <c r="C86" s="585"/>
      <c r="D86" s="525"/>
      <c r="E86" s="526"/>
      <c r="F86" s="416"/>
      <c r="G86" s="417"/>
      <c r="H86" s="535"/>
      <c r="I86" s="535">
        <f>'СМР Приняты СК П6'!I86</f>
        <v>0.63</v>
      </c>
      <c r="J86" s="537" t="s">
        <v>767</v>
      </c>
      <c r="K86" s="535" t="s">
        <v>291</v>
      </c>
      <c r="L86" s="535">
        <v>13.8</v>
      </c>
      <c r="M86" s="535"/>
      <c r="N86" s="535"/>
      <c r="O86" s="535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62">
        <f t="shared" si="13"/>
        <v>0</v>
      </c>
      <c r="AA86" s="576"/>
      <c r="AB86" s="413">
        <f t="shared" si="10"/>
        <v>0</v>
      </c>
      <c r="AC86" s="528"/>
      <c r="AD86" s="528">
        <f t="shared" si="14"/>
        <v>0</v>
      </c>
      <c r="AE86" s="551">
        <f t="shared" si="15"/>
        <v>0</v>
      </c>
      <c r="AF86" s="575">
        <f t="shared" si="16"/>
        <v>0</v>
      </c>
      <c r="AG86" s="552"/>
      <c r="AH86" s="553"/>
      <c r="AI86" s="553"/>
      <c r="AJ86" s="553"/>
      <c r="AK86" s="553"/>
      <c r="AL86" s="553"/>
      <c r="AM86" s="553"/>
      <c r="AN86" s="553"/>
      <c r="AO86" s="553"/>
      <c r="AP86" s="553"/>
      <c r="AQ86" s="553"/>
      <c r="AR86" s="553"/>
      <c r="AS86" s="553"/>
      <c r="AT86" s="553"/>
      <c r="AU86" s="553"/>
      <c r="AV86" s="553"/>
      <c r="AW86" s="553"/>
      <c r="AX86" s="553"/>
      <c r="AY86" s="553"/>
      <c r="AZ86" s="553"/>
      <c r="BA86" s="553"/>
      <c r="BB86" s="553"/>
      <c r="BC86" s="553"/>
      <c r="BD86" s="553"/>
      <c r="BE86" s="553"/>
      <c r="BF86" s="553"/>
      <c r="BG86" s="553"/>
      <c r="BH86" s="513"/>
    </row>
    <row r="87" spans="1:60" ht="15" hidden="1" outlineLevel="1">
      <c r="A87" s="405">
        <f t="shared" si="17"/>
        <v>83</v>
      </c>
      <c r="B87" s="584"/>
      <c r="C87" s="585"/>
      <c r="D87" s="525"/>
      <c r="E87" s="526"/>
      <c r="F87" s="416"/>
      <c r="G87" s="417"/>
      <c r="H87" s="535"/>
      <c r="I87" s="535">
        <f>'СМР Приняты СК П6'!I87</f>
        <v>0.63</v>
      </c>
      <c r="J87" s="537" t="s">
        <v>768</v>
      </c>
      <c r="K87" s="535" t="s">
        <v>291</v>
      </c>
      <c r="L87" s="535">
        <v>70</v>
      </c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62">
        <f t="shared" si="13"/>
        <v>0</v>
      </c>
      <c r="AA87" s="576"/>
      <c r="AB87" s="413">
        <f t="shared" si="10"/>
        <v>0</v>
      </c>
      <c r="AC87" s="528"/>
      <c r="AD87" s="528">
        <f t="shared" si="14"/>
        <v>0</v>
      </c>
      <c r="AE87" s="551">
        <f t="shared" si="15"/>
        <v>0</v>
      </c>
      <c r="AF87" s="575">
        <f t="shared" si="16"/>
        <v>0</v>
      </c>
      <c r="AG87" s="552"/>
      <c r="AH87" s="553"/>
      <c r="AI87" s="553"/>
      <c r="AJ87" s="553"/>
      <c r="AK87" s="553"/>
      <c r="AL87" s="553"/>
      <c r="AM87" s="553"/>
      <c r="AN87" s="553"/>
      <c r="AO87" s="553"/>
      <c r="AP87" s="553"/>
      <c r="AQ87" s="553"/>
      <c r="AR87" s="553"/>
      <c r="AS87" s="553"/>
      <c r="AT87" s="553"/>
      <c r="AU87" s="553"/>
      <c r="AV87" s="553"/>
      <c r="AW87" s="553"/>
      <c r="AX87" s="553"/>
      <c r="AY87" s="553"/>
      <c r="AZ87" s="553"/>
      <c r="BA87" s="553"/>
      <c r="BB87" s="553"/>
      <c r="BC87" s="553"/>
      <c r="BD87" s="553"/>
      <c r="BE87" s="553"/>
      <c r="BF87" s="553"/>
      <c r="BG87" s="553"/>
      <c r="BH87" s="513"/>
    </row>
    <row r="88" spans="1:60" ht="15">
      <c r="A88" s="405">
        <f t="shared" si="17"/>
        <v>84</v>
      </c>
      <c r="B88" s="584"/>
      <c r="C88" s="585"/>
      <c r="D88" s="525"/>
      <c r="E88" s="526"/>
      <c r="F88" s="416" t="s">
        <v>736</v>
      </c>
      <c r="G88" s="417" t="s">
        <v>294</v>
      </c>
      <c r="H88" s="535">
        <v>20</v>
      </c>
      <c r="I88" s="535">
        <f>'СМР Приняты СК П6'!I88</f>
        <v>14.67</v>
      </c>
      <c r="J88" s="537"/>
      <c r="K88" s="535" t="s">
        <v>482</v>
      </c>
      <c r="L88" s="535">
        <v>20</v>
      </c>
      <c r="M88" s="535"/>
      <c r="N88" s="535"/>
      <c r="O88" s="535"/>
      <c r="P88" s="535">
        <v>4</v>
      </c>
      <c r="Q88" s="535">
        <v>2</v>
      </c>
      <c r="R88" s="535"/>
      <c r="S88" s="535"/>
      <c r="T88" s="535"/>
      <c r="U88" s="535"/>
      <c r="V88" s="535">
        <v>5</v>
      </c>
      <c r="W88" s="535"/>
      <c r="X88" s="535"/>
      <c r="Y88" s="535"/>
      <c r="Z88" s="562">
        <f t="shared" si="13"/>
        <v>11</v>
      </c>
      <c r="AA88" s="576">
        <f t="shared" si="12"/>
        <v>9</v>
      </c>
      <c r="AB88" s="413">
        <f t="shared" si="10"/>
        <v>-11</v>
      </c>
      <c r="AC88" s="528"/>
      <c r="AD88" s="528">
        <f t="shared" si="14"/>
        <v>0</v>
      </c>
      <c r="AE88" s="551">
        <f t="shared" si="15"/>
        <v>0</v>
      </c>
      <c r="AF88" s="575">
        <f t="shared" si="16"/>
        <v>11</v>
      </c>
      <c r="AG88" s="552"/>
      <c r="AH88" s="553"/>
      <c r="AI88" s="553"/>
      <c r="AJ88" s="553"/>
      <c r="AK88" s="553"/>
      <c r="AL88" s="553"/>
      <c r="AM88" s="553"/>
      <c r="AN88" s="553"/>
      <c r="AO88" s="553"/>
      <c r="AP88" s="553"/>
      <c r="AQ88" s="553"/>
      <c r="AR88" s="553"/>
      <c r="AS88" s="553"/>
      <c r="AT88" s="553"/>
      <c r="AU88" s="553"/>
      <c r="AV88" s="553"/>
      <c r="AW88" s="553"/>
      <c r="AX88" s="553"/>
      <c r="AY88" s="553"/>
      <c r="AZ88" s="553"/>
      <c r="BA88" s="553"/>
      <c r="BB88" s="553"/>
      <c r="BC88" s="553"/>
      <c r="BD88" s="553"/>
      <c r="BE88" s="553"/>
      <c r="BF88" s="553"/>
      <c r="BG88" s="553"/>
      <c r="BH88" s="513"/>
    </row>
    <row r="89" spans="1:60" s="760" customFormat="1" ht="15">
      <c r="A89" s="405"/>
      <c r="B89" s="584"/>
      <c r="C89" s="585"/>
      <c r="D89" s="525"/>
      <c r="E89" s="526"/>
      <c r="F89" s="416"/>
      <c r="G89" s="417"/>
      <c r="H89" s="535"/>
      <c r="I89" s="535"/>
      <c r="J89" s="537"/>
      <c r="K89" s="535"/>
      <c r="L89" s="535"/>
      <c r="M89" s="535"/>
      <c r="N89" s="535"/>
      <c r="O89" s="535"/>
      <c r="P89" s="535"/>
      <c r="Q89" s="535"/>
      <c r="R89" s="535"/>
      <c r="S89" s="535"/>
      <c r="T89" s="535"/>
      <c r="U89" s="535"/>
      <c r="V89" s="535"/>
      <c r="W89" s="535"/>
      <c r="X89" s="535"/>
      <c r="Y89" s="535"/>
      <c r="Z89" s="562"/>
      <c r="AA89" s="576"/>
      <c r="AB89" s="413"/>
      <c r="AC89" s="528"/>
      <c r="AD89" s="528"/>
      <c r="AE89" s="551"/>
      <c r="AF89" s="575"/>
      <c r="AG89" s="552"/>
      <c r="AH89" s="553"/>
      <c r="AI89" s="553"/>
      <c r="AJ89" s="553"/>
      <c r="AK89" s="553"/>
      <c r="AL89" s="553"/>
      <c r="AM89" s="553"/>
      <c r="AN89" s="553"/>
      <c r="AO89" s="553"/>
      <c r="AP89" s="553"/>
      <c r="AQ89" s="553"/>
      <c r="AR89" s="553"/>
      <c r="AS89" s="553"/>
      <c r="AT89" s="553"/>
      <c r="AU89" s="553"/>
      <c r="AV89" s="553"/>
      <c r="AW89" s="553"/>
      <c r="AX89" s="553"/>
      <c r="AY89" s="553"/>
      <c r="AZ89" s="553"/>
      <c r="BA89" s="553"/>
      <c r="BB89" s="553"/>
      <c r="BC89" s="553"/>
      <c r="BD89" s="553"/>
      <c r="BE89" s="553"/>
      <c r="BF89" s="553"/>
      <c r="BG89" s="553"/>
      <c r="BH89" s="513"/>
    </row>
    <row r="90" spans="1:60" ht="15" collapsed="1">
      <c r="A90" s="405">
        <f>A88+1</f>
        <v>85</v>
      </c>
      <c r="B90" s="584"/>
      <c r="C90" s="585"/>
      <c r="D90" s="525"/>
      <c r="E90" s="526"/>
      <c r="F90" s="416" t="s">
        <v>737</v>
      </c>
      <c r="G90" s="417"/>
      <c r="H90" s="535"/>
      <c r="I90" s="535">
        <f>'СМР Приняты СК П6'!I90</f>
        <v>7.18</v>
      </c>
      <c r="J90" s="537" t="s">
        <v>738</v>
      </c>
      <c r="K90" s="535" t="s">
        <v>482</v>
      </c>
      <c r="L90" s="535">
        <v>19</v>
      </c>
      <c r="M90" s="535"/>
      <c r="N90" s="535"/>
      <c r="O90" s="535"/>
      <c r="P90" s="535"/>
      <c r="Q90" s="535"/>
      <c r="R90" s="535"/>
      <c r="S90" s="535"/>
      <c r="T90" s="535"/>
      <c r="U90" s="535"/>
      <c r="V90" s="535"/>
      <c r="W90" s="535"/>
      <c r="X90" s="535"/>
      <c r="Y90" s="535"/>
      <c r="Z90" s="562">
        <f t="shared" si="13"/>
        <v>0</v>
      </c>
      <c r="AA90" s="576"/>
      <c r="AB90" s="413">
        <f t="shared" si="10"/>
        <v>0</v>
      </c>
      <c r="AC90" s="528"/>
      <c r="AD90" s="528">
        <f t="shared" si="14"/>
        <v>0</v>
      </c>
      <c r="AE90" s="551">
        <f t="shared" si="15"/>
        <v>0</v>
      </c>
      <c r="AF90" s="575">
        <f t="shared" si="16"/>
        <v>0</v>
      </c>
      <c r="AG90" s="552"/>
      <c r="AH90" s="553"/>
      <c r="AI90" s="553"/>
      <c r="AJ90" s="553"/>
      <c r="AK90" s="553"/>
      <c r="AL90" s="553"/>
      <c r="AM90" s="553"/>
      <c r="AN90" s="553"/>
      <c r="AO90" s="553"/>
      <c r="AP90" s="553"/>
      <c r="AQ90" s="553"/>
      <c r="AR90" s="553"/>
      <c r="AS90" s="553"/>
      <c r="AT90" s="553"/>
      <c r="AU90" s="553"/>
      <c r="AV90" s="553"/>
      <c r="AW90" s="553"/>
      <c r="AX90" s="553"/>
      <c r="AY90" s="553"/>
      <c r="AZ90" s="553"/>
      <c r="BA90" s="553"/>
      <c r="BB90" s="553"/>
      <c r="BC90" s="553"/>
      <c r="BD90" s="553"/>
      <c r="BE90" s="553"/>
      <c r="BF90" s="553"/>
      <c r="BG90" s="553"/>
      <c r="BH90" s="513"/>
    </row>
    <row r="91" spans="1:60" ht="15" hidden="1" outlineLevel="1">
      <c r="A91" s="405">
        <f t="shared" si="17"/>
        <v>86</v>
      </c>
      <c r="B91" s="584"/>
      <c r="C91" s="585"/>
      <c r="D91" s="525"/>
      <c r="E91" s="526"/>
      <c r="F91" s="416"/>
      <c r="G91" s="417"/>
      <c r="H91" s="535"/>
      <c r="I91" s="535">
        <f>'СМР Приняты СК П6'!I91</f>
        <v>0</v>
      </c>
      <c r="J91" s="537" t="s">
        <v>739</v>
      </c>
      <c r="K91" s="535" t="s">
        <v>482</v>
      </c>
      <c r="L91" s="535">
        <v>1</v>
      </c>
      <c r="M91" s="535"/>
      <c r="N91" s="535"/>
      <c r="O91" s="535"/>
      <c r="P91" s="535"/>
      <c r="Q91" s="535"/>
      <c r="R91" s="535"/>
      <c r="S91" s="535"/>
      <c r="T91" s="535"/>
      <c r="U91" s="535"/>
      <c r="V91" s="535"/>
      <c r="W91" s="535"/>
      <c r="X91" s="535"/>
      <c r="Y91" s="535"/>
      <c r="Z91" s="562">
        <f t="shared" si="13"/>
        <v>0</v>
      </c>
      <c r="AA91" s="576"/>
      <c r="AB91" s="413">
        <f t="shared" si="10"/>
        <v>0</v>
      </c>
      <c r="AC91" s="528"/>
      <c r="AD91" s="528">
        <f t="shared" si="14"/>
        <v>0</v>
      </c>
      <c r="AE91" s="551">
        <f t="shared" si="15"/>
        <v>0</v>
      </c>
      <c r="AF91" s="575">
        <f t="shared" si="16"/>
        <v>0</v>
      </c>
      <c r="AG91" s="552"/>
      <c r="AH91" s="553"/>
      <c r="AI91" s="553"/>
      <c r="AJ91" s="553"/>
      <c r="AK91" s="553"/>
      <c r="AL91" s="553"/>
      <c r="AM91" s="553"/>
      <c r="AN91" s="553"/>
      <c r="AO91" s="553"/>
      <c r="AP91" s="553"/>
      <c r="AQ91" s="553"/>
      <c r="AR91" s="553"/>
      <c r="AS91" s="553"/>
      <c r="AT91" s="553"/>
      <c r="AU91" s="553"/>
      <c r="AV91" s="553"/>
      <c r="AW91" s="553"/>
      <c r="AX91" s="553"/>
      <c r="AY91" s="553"/>
      <c r="AZ91" s="553"/>
      <c r="BA91" s="553"/>
      <c r="BB91" s="553"/>
      <c r="BC91" s="553"/>
      <c r="BD91" s="553"/>
      <c r="BE91" s="553"/>
      <c r="BF91" s="553"/>
      <c r="BG91" s="553"/>
      <c r="BH91" s="513"/>
    </row>
    <row r="92" spans="1:60" ht="15" hidden="1" outlineLevel="1">
      <c r="A92" s="405">
        <f t="shared" si="17"/>
        <v>87</v>
      </c>
      <c r="B92" s="584"/>
      <c r="C92" s="585"/>
      <c r="D92" s="525"/>
      <c r="E92" s="526"/>
      <c r="F92" s="416"/>
      <c r="G92" s="417"/>
      <c r="H92" s="535"/>
      <c r="I92" s="535">
        <f>'СМР Приняты СК П6'!I92</f>
        <v>0</v>
      </c>
      <c r="J92" s="537" t="s">
        <v>740</v>
      </c>
      <c r="K92" s="535" t="s">
        <v>482</v>
      </c>
      <c r="L92" s="535">
        <v>21</v>
      </c>
      <c r="M92" s="535"/>
      <c r="N92" s="535"/>
      <c r="O92" s="535"/>
      <c r="P92" s="535"/>
      <c r="Q92" s="535"/>
      <c r="R92" s="535"/>
      <c r="S92" s="535"/>
      <c r="T92" s="535"/>
      <c r="U92" s="535"/>
      <c r="V92" s="535"/>
      <c r="W92" s="535"/>
      <c r="X92" s="535"/>
      <c r="Y92" s="535"/>
      <c r="Z92" s="562">
        <f t="shared" si="13"/>
        <v>0</v>
      </c>
      <c r="AA92" s="576"/>
      <c r="AB92" s="413">
        <f t="shared" si="10"/>
        <v>0</v>
      </c>
      <c r="AC92" s="528"/>
      <c r="AD92" s="528">
        <f t="shared" si="14"/>
        <v>0</v>
      </c>
      <c r="AE92" s="551">
        <f t="shared" si="15"/>
        <v>0</v>
      </c>
      <c r="AF92" s="575">
        <f t="shared" si="16"/>
        <v>0</v>
      </c>
      <c r="AG92" s="552"/>
      <c r="AH92" s="553"/>
      <c r="AI92" s="553"/>
      <c r="AJ92" s="553"/>
      <c r="AK92" s="553"/>
      <c r="AL92" s="553"/>
      <c r="AM92" s="553"/>
      <c r="AN92" s="553"/>
      <c r="AO92" s="553"/>
      <c r="AP92" s="553"/>
      <c r="AQ92" s="553"/>
      <c r="AR92" s="553"/>
      <c r="AS92" s="553"/>
      <c r="AT92" s="553"/>
      <c r="AU92" s="553"/>
      <c r="AV92" s="553"/>
      <c r="AW92" s="553"/>
      <c r="AX92" s="553"/>
      <c r="AY92" s="553"/>
      <c r="AZ92" s="553"/>
      <c r="BA92" s="553"/>
      <c r="BB92" s="553"/>
      <c r="BC92" s="553"/>
      <c r="BD92" s="553"/>
      <c r="BE92" s="553"/>
      <c r="BF92" s="553"/>
      <c r="BG92" s="553"/>
      <c r="BH92" s="513"/>
    </row>
    <row r="93" spans="1:60" ht="15" hidden="1" outlineLevel="1">
      <c r="A93" s="405">
        <f t="shared" si="17"/>
        <v>88</v>
      </c>
      <c r="B93" s="584"/>
      <c r="C93" s="585"/>
      <c r="D93" s="525"/>
      <c r="E93" s="526"/>
      <c r="F93" s="416"/>
      <c r="G93" s="417"/>
      <c r="H93" s="535"/>
      <c r="I93" s="535">
        <f>'СМР Приняты СК П6'!I93</f>
        <v>0</v>
      </c>
      <c r="J93" s="537" t="s">
        <v>733</v>
      </c>
      <c r="K93" s="535" t="s">
        <v>289</v>
      </c>
      <c r="L93" s="535">
        <v>3.2</v>
      </c>
      <c r="M93" s="535"/>
      <c r="N93" s="535"/>
      <c r="O93" s="535"/>
      <c r="P93" s="535"/>
      <c r="Q93" s="535"/>
      <c r="R93" s="535"/>
      <c r="S93" s="535"/>
      <c r="T93" s="535"/>
      <c r="U93" s="535"/>
      <c r="V93" s="535"/>
      <c r="W93" s="535"/>
      <c r="X93" s="535"/>
      <c r="Y93" s="535"/>
      <c r="Z93" s="562">
        <f t="shared" si="13"/>
        <v>0</v>
      </c>
      <c r="AA93" s="576"/>
      <c r="AB93" s="413">
        <f t="shared" si="10"/>
        <v>0</v>
      </c>
      <c r="AC93" s="528"/>
      <c r="AD93" s="528">
        <f t="shared" si="14"/>
        <v>0</v>
      </c>
      <c r="AE93" s="540">
        <f t="shared" si="15"/>
        <v>0</v>
      </c>
      <c r="AF93" s="575">
        <f t="shared" si="16"/>
        <v>0</v>
      </c>
      <c r="AG93" s="552"/>
      <c r="AH93" s="553"/>
      <c r="AI93" s="553"/>
      <c r="AJ93" s="553"/>
      <c r="AK93" s="553"/>
      <c r="AL93" s="553"/>
      <c r="AM93" s="553"/>
      <c r="AN93" s="553"/>
      <c r="AO93" s="553"/>
      <c r="AP93" s="553"/>
      <c r="AQ93" s="553"/>
      <c r="AR93" s="553"/>
      <c r="AS93" s="553"/>
      <c r="AT93" s="553"/>
      <c r="AU93" s="553"/>
      <c r="AV93" s="553"/>
      <c r="AW93" s="553"/>
      <c r="AX93" s="553"/>
      <c r="AY93" s="553"/>
      <c r="AZ93" s="553"/>
      <c r="BA93" s="553"/>
      <c r="BB93" s="553"/>
      <c r="BC93" s="553"/>
      <c r="BD93" s="553"/>
      <c r="BE93" s="553"/>
      <c r="BF93" s="553"/>
      <c r="BG93" s="553"/>
      <c r="BH93" s="513"/>
    </row>
    <row r="94" spans="1:60" ht="15" collapsed="1">
      <c r="A94" s="405">
        <f t="shared" si="17"/>
        <v>89</v>
      </c>
      <c r="B94" s="584"/>
      <c r="C94" s="585"/>
      <c r="D94" s="525"/>
      <c r="E94" s="526"/>
      <c r="F94" s="416" t="s">
        <v>741</v>
      </c>
      <c r="G94" s="417" t="s">
        <v>482</v>
      </c>
      <c r="H94" s="535">
        <f>M94+M95+M96+M97</f>
        <v>0</v>
      </c>
      <c r="I94" s="535">
        <f>'СМР Приняты СК П6'!I94</f>
        <v>0</v>
      </c>
      <c r="J94" s="537" t="s">
        <v>742</v>
      </c>
      <c r="K94" s="535" t="s">
        <v>482</v>
      </c>
      <c r="L94" s="535">
        <v>1</v>
      </c>
      <c r="M94" s="535"/>
      <c r="N94" s="535"/>
      <c r="O94" s="535"/>
      <c r="P94" s="535"/>
      <c r="Q94" s="535"/>
      <c r="R94" s="535"/>
      <c r="S94" s="535"/>
      <c r="T94" s="535"/>
      <c r="U94" s="535"/>
      <c r="V94" s="535"/>
      <c r="W94" s="535"/>
      <c r="X94" s="535"/>
      <c r="Y94" s="535"/>
      <c r="Z94" s="562">
        <f t="shared" si="13"/>
        <v>0</v>
      </c>
      <c r="AA94" s="576"/>
      <c r="AB94" s="413">
        <f t="shared" si="10"/>
        <v>0</v>
      </c>
      <c r="AC94" s="528"/>
      <c r="AD94" s="528">
        <f t="shared" si="14"/>
        <v>0</v>
      </c>
      <c r="AE94" s="551">
        <f t="shared" si="15"/>
        <v>0</v>
      </c>
      <c r="AF94" s="575">
        <f t="shared" si="16"/>
        <v>0</v>
      </c>
      <c r="AG94" s="552"/>
      <c r="AH94" s="553"/>
      <c r="AI94" s="553"/>
      <c r="AJ94" s="553"/>
      <c r="AK94" s="553"/>
      <c r="AL94" s="553"/>
      <c r="AM94" s="553"/>
      <c r="AN94" s="553"/>
      <c r="AO94" s="553"/>
      <c r="AP94" s="553"/>
      <c r="AQ94" s="553"/>
      <c r="AR94" s="553"/>
      <c r="AS94" s="553"/>
      <c r="AT94" s="553"/>
      <c r="AU94" s="553"/>
      <c r="AV94" s="553"/>
      <c r="AW94" s="553"/>
      <c r="AX94" s="553"/>
      <c r="AY94" s="553"/>
      <c r="AZ94" s="553"/>
      <c r="BA94" s="553"/>
      <c r="BB94" s="553"/>
      <c r="BC94" s="553"/>
      <c r="BD94" s="553"/>
      <c r="BE94" s="553"/>
      <c r="BF94" s="553"/>
      <c r="BG94" s="553"/>
      <c r="BH94" s="513"/>
    </row>
    <row r="95" spans="1:60" ht="15" hidden="1" outlineLevel="1">
      <c r="A95" s="405">
        <f t="shared" si="17"/>
        <v>90</v>
      </c>
      <c r="B95" s="584"/>
      <c r="C95" s="585"/>
      <c r="D95" s="525"/>
      <c r="E95" s="526"/>
      <c r="F95" s="416"/>
      <c r="G95" s="417"/>
      <c r="H95" s="535"/>
      <c r="I95" s="535">
        <f>'СМР Приняты СК П6'!I95</f>
        <v>0</v>
      </c>
      <c r="J95" s="537" t="s">
        <v>743</v>
      </c>
      <c r="K95" s="535" t="s">
        <v>482</v>
      </c>
      <c r="L95" s="535">
        <v>5</v>
      </c>
      <c r="M95" s="535"/>
      <c r="N95" s="535"/>
      <c r="O95" s="535"/>
      <c r="P95" s="535"/>
      <c r="Q95" s="535"/>
      <c r="R95" s="535"/>
      <c r="S95" s="535"/>
      <c r="T95" s="535"/>
      <c r="U95" s="535"/>
      <c r="V95" s="535"/>
      <c r="W95" s="535"/>
      <c r="X95" s="535"/>
      <c r="Y95" s="535"/>
      <c r="Z95" s="562">
        <f t="shared" si="13"/>
        <v>0</v>
      </c>
      <c r="AA95" s="576"/>
      <c r="AB95" s="413">
        <f t="shared" si="10"/>
        <v>0</v>
      </c>
      <c r="AC95" s="528"/>
      <c r="AD95" s="528">
        <f t="shared" si="14"/>
        <v>0</v>
      </c>
      <c r="AE95" s="551">
        <f t="shared" si="15"/>
        <v>0</v>
      </c>
      <c r="AF95" s="575">
        <f t="shared" si="16"/>
        <v>0</v>
      </c>
      <c r="AG95" s="552"/>
      <c r="AH95" s="553"/>
      <c r="AI95" s="553"/>
      <c r="AJ95" s="553"/>
      <c r="AK95" s="553"/>
      <c r="AL95" s="553"/>
      <c r="AM95" s="553"/>
      <c r="AN95" s="553"/>
      <c r="AO95" s="553"/>
      <c r="AP95" s="553"/>
      <c r="AQ95" s="553"/>
      <c r="AR95" s="553"/>
      <c r="AS95" s="553"/>
      <c r="AT95" s="553"/>
      <c r="AU95" s="553"/>
      <c r="AV95" s="553"/>
      <c r="AW95" s="553"/>
      <c r="AX95" s="553"/>
      <c r="AY95" s="553"/>
      <c r="AZ95" s="553"/>
      <c r="BA95" s="553"/>
      <c r="BB95" s="553"/>
      <c r="BC95" s="553"/>
      <c r="BD95" s="553"/>
      <c r="BE95" s="553"/>
      <c r="BF95" s="553"/>
      <c r="BG95" s="553"/>
      <c r="BH95" s="513"/>
    </row>
    <row r="96" spans="1:60" ht="15" hidden="1" outlineLevel="1">
      <c r="A96" s="405">
        <f t="shared" si="17"/>
        <v>91</v>
      </c>
      <c r="B96" s="584"/>
      <c r="C96" s="585"/>
      <c r="D96" s="525"/>
      <c r="E96" s="526"/>
      <c r="F96" s="416"/>
      <c r="G96" s="417"/>
      <c r="H96" s="535"/>
      <c r="I96" s="535">
        <f>'СМР Приняты СК П6'!I96</f>
        <v>0</v>
      </c>
      <c r="J96" s="537" t="s">
        <v>744</v>
      </c>
      <c r="K96" s="535" t="s">
        <v>482</v>
      </c>
      <c r="L96" s="535">
        <v>4</v>
      </c>
      <c r="M96" s="535"/>
      <c r="N96" s="535"/>
      <c r="O96" s="535"/>
      <c r="P96" s="535"/>
      <c r="Q96" s="535"/>
      <c r="R96" s="535"/>
      <c r="S96" s="535"/>
      <c r="T96" s="535"/>
      <c r="U96" s="535"/>
      <c r="V96" s="535"/>
      <c r="W96" s="535"/>
      <c r="X96" s="535"/>
      <c r="Y96" s="535"/>
      <c r="Z96" s="562">
        <f t="shared" si="13"/>
        <v>0</v>
      </c>
      <c r="AA96" s="576"/>
      <c r="AB96" s="413">
        <f t="shared" si="10"/>
        <v>0</v>
      </c>
      <c r="AC96" s="528"/>
      <c r="AD96" s="528">
        <f t="shared" si="14"/>
        <v>0</v>
      </c>
      <c r="AE96" s="551">
        <f t="shared" si="15"/>
        <v>0</v>
      </c>
      <c r="AF96" s="575">
        <f t="shared" si="16"/>
        <v>0</v>
      </c>
      <c r="AG96" s="552"/>
      <c r="AH96" s="553"/>
      <c r="AI96" s="553"/>
      <c r="AJ96" s="553"/>
      <c r="AK96" s="553"/>
      <c r="AL96" s="553"/>
      <c r="AM96" s="553"/>
      <c r="AN96" s="553"/>
      <c r="AO96" s="553"/>
      <c r="AP96" s="553"/>
      <c r="AQ96" s="553"/>
      <c r="AR96" s="553"/>
      <c r="AS96" s="553"/>
      <c r="AT96" s="553"/>
      <c r="AU96" s="553"/>
      <c r="AV96" s="553"/>
      <c r="AW96" s="553"/>
      <c r="AX96" s="553"/>
      <c r="AY96" s="553"/>
      <c r="AZ96" s="553"/>
      <c r="BA96" s="553"/>
      <c r="BB96" s="553"/>
      <c r="BC96" s="553"/>
      <c r="BD96" s="553"/>
      <c r="BE96" s="553"/>
      <c r="BF96" s="553"/>
      <c r="BG96" s="553"/>
      <c r="BH96" s="513"/>
    </row>
    <row r="97" spans="1:60" ht="15" hidden="1" outlineLevel="1">
      <c r="A97" s="405">
        <f t="shared" si="17"/>
        <v>92</v>
      </c>
      <c r="B97" s="584"/>
      <c r="C97" s="585"/>
      <c r="D97" s="525"/>
      <c r="E97" s="526"/>
      <c r="F97" s="416"/>
      <c r="G97" s="417"/>
      <c r="H97" s="535"/>
      <c r="I97" s="535">
        <f>'СМР Приняты СК П6'!I97</f>
        <v>0</v>
      </c>
      <c r="J97" s="537" t="s">
        <v>745</v>
      </c>
      <c r="K97" s="535" t="s">
        <v>482</v>
      </c>
      <c r="L97" s="535">
        <v>11</v>
      </c>
      <c r="M97" s="535"/>
      <c r="N97" s="535"/>
      <c r="O97" s="535"/>
      <c r="P97" s="535"/>
      <c r="Q97" s="535"/>
      <c r="R97" s="535"/>
      <c r="S97" s="535"/>
      <c r="T97" s="535"/>
      <c r="U97" s="535"/>
      <c r="V97" s="535"/>
      <c r="W97" s="535"/>
      <c r="X97" s="535"/>
      <c r="Y97" s="535"/>
      <c r="Z97" s="562">
        <f t="shared" si="13"/>
        <v>0</v>
      </c>
      <c r="AA97" s="576"/>
      <c r="AB97" s="413">
        <f t="shared" si="10"/>
        <v>0</v>
      </c>
      <c r="AC97" s="528"/>
      <c r="AD97" s="528">
        <f t="shared" si="14"/>
        <v>0</v>
      </c>
      <c r="AE97" s="551">
        <f t="shared" si="15"/>
        <v>0</v>
      </c>
      <c r="AF97" s="575">
        <f t="shared" si="16"/>
        <v>0</v>
      </c>
      <c r="AG97" s="552"/>
      <c r="AH97" s="553"/>
      <c r="AI97" s="553"/>
      <c r="AJ97" s="553"/>
      <c r="AK97" s="553"/>
      <c r="AL97" s="553"/>
      <c r="AM97" s="553"/>
      <c r="AN97" s="553"/>
      <c r="AO97" s="553"/>
      <c r="AP97" s="553"/>
      <c r="AQ97" s="553"/>
      <c r="AR97" s="553"/>
      <c r="AS97" s="553"/>
      <c r="AT97" s="553"/>
      <c r="AU97" s="553"/>
      <c r="AV97" s="553"/>
      <c r="AW97" s="553"/>
      <c r="AX97" s="553"/>
      <c r="AY97" s="553"/>
      <c r="AZ97" s="553"/>
      <c r="BA97" s="553"/>
      <c r="BB97" s="553"/>
      <c r="BC97" s="553"/>
      <c r="BD97" s="553"/>
      <c r="BE97" s="553"/>
      <c r="BF97" s="553"/>
      <c r="BG97" s="553"/>
      <c r="BH97" s="513"/>
    </row>
    <row r="98" spans="1:60" ht="15" hidden="1" outlineLevel="1">
      <c r="A98" s="405">
        <f t="shared" si="17"/>
        <v>93</v>
      </c>
      <c r="B98" s="584"/>
      <c r="C98" s="585"/>
      <c r="D98" s="525"/>
      <c r="E98" s="526"/>
      <c r="F98" s="416"/>
      <c r="G98" s="417"/>
      <c r="H98" s="535"/>
      <c r="I98" s="535">
        <f>'СМР Приняты СК П6'!I98</f>
        <v>0</v>
      </c>
      <c r="J98" s="537"/>
      <c r="K98" s="535"/>
      <c r="L98" s="535"/>
      <c r="M98" s="535"/>
      <c r="N98" s="535"/>
      <c r="O98" s="535"/>
      <c r="P98" s="535"/>
      <c r="Q98" s="535"/>
      <c r="R98" s="535"/>
      <c r="S98" s="535"/>
      <c r="T98" s="535"/>
      <c r="U98" s="535"/>
      <c r="V98" s="535"/>
      <c r="W98" s="535"/>
      <c r="X98" s="535"/>
      <c r="Y98" s="535"/>
      <c r="Z98" s="562">
        <f t="shared" si="13"/>
        <v>0</v>
      </c>
      <c r="AA98" s="576"/>
      <c r="AB98" s="413">
        <f t="shared" si="10"/>
        <v>0</v>
      </c>
      <c r="AC98" s="528"/>
      <c r="AD98" s="528">
        <f t="shared" si="14"/>
        <v>0</v>
      </c>
      <c r="AE98" s="551">
        <f t="shared" si="15"/>
        <v>0</v>
      </c>
      <c r="AF98" s="575">
        <f t="shared" si="16"/>
        <v>0</v>
      </c>
      <c r="AG98" s="552"/>
      <c r="AH98" s="553"/>
      <c r="AI98" s="553"/>
      <c r="AJ98" s="553"/>
      <c r="AK98" s="553"/>
      <c r="AL98" s="553"/>
      <c r="AM98" s="553"/>
      <c r="AN98" s="553"/>
      <c r="AO98" s="553"/>
      <c r="AP98" s="553"/>
      <c r="AQ98" s="553"/>
      <c r="AR98" s="553"/>
      <c r="AS98" s="553"/>
      <c r="AT98" s="553"/>
      <c r="AU98" s="553"/>
      <c r="AV98" s="553"/>
      <c r="AW98" s="553"/>
      <c r="AX98" s="553"/>
      <c r="AY98" s="553"/>
      <c r="AZ98" s="553"/>
      <c r="BA98" s="553"/>
      <c r="BB98" s="553"/>
      <c r="BC98" s="553"/>
      <c r="BD98" s="553"/>
      <c r="BE98" s="553"/>
      <c r="BF98" s="553"/>
      <c r="BG98" s="553"/>
      <c r="BH98" s="513"/>
    </row>
    <row r="99" spans="1:60" ht="30" collapsed="1">
      <c r="A99" s="405">
        <f t="shared" si="17"/>
        <v>94</v>
      </c>
      <c r="B99" s="584"/>
      <c r="C99" s="585"/>
      <c r="D99" s="525"/>
      <c r="E99" s="526"/>
      <c r="F99" s="416" t="s">
        <v>735</v>
      </c>
      <c r="G99" s="417" t="s">
        <v>294</v>
      </c>
      <c r="H99" s="535">
        <v>16</v>
      </c>
      <c r="I99" s="535">
        <f>'СМР Приняты СК П6'!I99</f>
        <v>5.2309999999999999</v>
      </c>
      <c r="J99" s="537" t="s">
        <v>730</v>
      </c>
      <c r="K99" s="535" t="s">
        <v>482</v>
      </c>
      <c r="L99" s="535">
        <v>16</v>
      </c>
      <c r="M99" s="535"/>
      <c r="N99" s="535"/>
      <c r="O99" s="535"/>
      <c r="P99" s="535">
        <v>2</v>
      </c>
      <c r="Q99" s="535">
        <v>2</v>
      </c>
      <c r="R99" s="535"/>
      <c r="S99" s="535"/>
      <c r="T99" s="535"/>
      <c r="U99" s="535"/>
      <c r="V99" s="535"/>
      <c r="W99" s="535"/>
      <c r="X99" s="535"/>
      <c r="Y99" s="535"/>
      <c r="Z99" s="562">
        <f t="shared" si="13"/>
        <v>4</v>
      </c>
      <c r="AA99" s="576">
        <f t="shared" si="12"/>
        <v>12</v>
      </c>
      <c r="AB99" s="413">
        <f t="shared" si="10"/>
        <v>-4</v>
      </c>
      <c r="AC99" s="528"/>
      <c r="AD99" s="528">
        <f t="shared" si="14"/>
        <v>0</v>
      </c>
      <c r="AE99" s="551">
        <f t="shared" si="15"/>
        <v>0</v>
      </c>
      <c r="AF99" s="575">
        <f t="shared" si="16"/>
        <v>4</v>
      </c>
      <c r="AG99" s="552"/>
      <c r="AH99" s="553"/>
      <c r="AI99" s="553"/>
      <c r="AJ99" s="553"/>
      <c r="AK99" s="553"/>
      <c r="AL99" s="553"/>
      <c r="AM99" s="553"/>
      <c r="AN99" s="553"/>
      <c r="AO99" s="553"/>
      <c r="AP99" s="553"/>
      <c r="AQ99" s="553"/>
      <c r="AR99" s="553"/>
      <c r="AS99" s="553"/>
      <c r="AT99" s="553"/>
      <c r="AU99" s="553"/>
      <c r="AV99" s="553"/>
      <c r="AW99" s="553"/>
      <c r="AX99" s="553"/>
      <c r="AY99" s="553"/>
      <c r="AZ99" s="553"/>
      <c r="BA99" s="553"/>
      <c r="BB99" s="553"/>
      <c r="BC99" s="553"/>
      <c r="BD99" s="553"/>
      <c r="BE99" s="553"/>
      <c r="BF99" s="553"/>
      <c r="BG99" s="553"/>
      <c r="BH99" s="513"/>
    </row>
    <row r="100" spans="1:60" ht="15" hidden="1" outlineLevel="1">
      <c r="A100" s="405">
        <f t="shared" si="17"/>
        <v>95</v>
      </c>
      <c r="B100" s="584"/>
      <c r="C100" s="585"/>
      <c r="D100" s="525"/>
      <c r="E100" s="526"/>
      <c r="F100" s="416"/>
      <c r="G100" s="417"/>
      <c r="H100" s="535"/>
      <c r="I100" s="535">
        <f>'СМР Приняты СК П6'!I100</f>
        <v>0</v>
      </c>
      <c r="J100" s="537" t="s">
        <v>731</v>
      </c>
      <c r="K100" s="535" t="s">
        <v>482</v>
      </c>
      <c r="L100" s="535">
        <v>16</v>
      </c>
      <c r="M100" s="535"/>
      <c r="N100" s="535"/>
      <c r="O100" s="535"/>
      <c r="P100" s="535"/>
      <c r="Q100" s="535"/>
      <c r="R100" s="535"/>
      <c r="S100" s="535"/>
      <c r="T100" s="535"/>
      <c r="U100" s="535"/>
      <c r="V100" s="535"/>
      <c r="W100" s="535"/>
      <c r="X100" s="535"/>
      <c r="Y100" s="535"/>
      <c r="Z100" s="562">
        <f t="shared" si="13"/>
        <v>0</v>
      </c>
      <c r="AA100" s="576"/>
      <c r="AB100" s="413">
        <f t="shared" si="10"/>
        <v>0</v>
      </c>
      <c r="AC100" s="528"/>
      <c r="AD100" s="528">
        <f t="shared" si="14"/>
        <v>0</v>
      </c>
      <c r="AE100" s="551">
        <f t="shared" si="15"/>
        <v>0</v>
      </c>
      <c r="AF100" s="575">
        <f t="shared" si="16"/>
        <v>0</v>
      </c>
      <c r="AG100" s="552"/>
      <c r="AH100" s="553"/>
      <c r="AI100" s="553"/>
      <c r="AJ100" s="553"/>
      <c r="AK100" s="553"/>
      <c r="AL100" s="553"/>
      <c r="AM100" s="553"/>
      <c r="AN100" s="553"/>
      <c r="AO100" s="553"/>
      <c r="AP100" s="553"/>
      <c r="AQ100" s="553"/>
      <c r="AR100" s="553"/>
      <c r="AS100" s="553"/>
      <c r="AT100" s="553"/>
      <c r="AU100" s="553"/>
      <c r="AV100" s="553"/>
      <c r="AW100" s="553"/>
      <c r="AX100" s="553"/>
      <c r="AY100" s="553"/>
      <c r="AZ100" s="553"/>
      <c r="BA100" s="553"/>
      <c r="BB100" s="553"/>
      <c r="BC100" s="553"/>
      <c r="BD100" s="553"/>
      <c r="BE100" s="553"/>
      <c r="BF100" s="553"/>
      <c r="BG100" s="553"/>
      <c r="BH100" s="513"/>
    </row>
    <row r="101" spans="1:60" ht="15" hidden="1" outlineLevel="1">
      <c r="A101" s="405">
        <f t="shared" si="17"/>
        <v>96</v>
      </c>
      <c r="B101" s="584"/>
      <c r="C101" s="585"/>
      <c r="D101" s="525"/>
      <c r="E101" s="526"/>
      <c r="F101" s="416"/>
      <c r="G101" s="417"/>
      <c r="H101" s="535"/>
      <c r="I101" s="535">
        <f>'СМР Приняты СК П6'!I101</f>
        <v>0</v>
      </c>
      <c r="J101" s="537" t="s">
        <v>732</v>
      </c>
      <c r="K101" s="535" t="s">
        <v>289</v>
      </c>
      <c r="L101" s="535">
        <v>1.8</v>
      </c>
      <c r="M101" s="535"/>
      <c r="N101" s="535"/>
      <c r="O101" s="535"/>
      <c r="P101" s="535"/>
      <c r="Q101" s="535"/>
      <c r="R101" s="535"/>
      <c r="S101" s="535"/>
      <c r="T101" s="535"/>
      <c r="U101" s="535"/>
      <c r="V101" s="535"/>
      <c r="W101" s="535"/>
      <c r="X101" s="535"/>
      <c r="Y101" s="535"/>
      <c r="Z101" s="562">
        <f t="shared" si="13"/>
        <v>0</v>
      </c>
      <c r="AA101" s="576"/>
      <c r="AB101" s="413">
        <f t="shared" si="10"/>
        <v>0</v>
      </c>
      <c r="AC101" s="528"/>
      <c r="AD101" s="528">
        <f t="shared" si="14"/>
        <v>0</v>
      </c>
      <c r="AE101" s="551">
        <f t="shared" si="15"/>
        <v>0</v>
      </c>
      <c r="AF101" s="575">
        <f t="shared" si="16"/>
        <v>0</v>
      </c>
      <c r="AG101" s="552"/>
      <c r="AH101" s="553"/>
      <c r="AI101" s="553"/>
      <c r="AJ101" s="553"/>
      <c r="AK101" s="553"/>
      <c r="AL101" s="553"/>
      <c r="AM101" s="553"/>
      <c r="AN101" s="553"/>
      <c r="AO101" s="553"/>
      <c r="AP101" s="553"/>
      <c r="AQ101" s="553"/>
      <c r="AR101" s="553"/>
      <c r="AS101" s="553"/>
      <c r="AT101" s="553"/>
      <c r="AU101" s="553"/>
      <c r="AV101" s="553"/>
      <c r="AW101" s="553"/>
      <c r="AX101" s="553"/>
      <c r="AY101" s="553"/>
      <c r="AZ101" s="553"/>
      <c r="BA101" s="553"/>
      <c r="BB101" s="553"/>
      <c r="BC101" s="553"/>
      <c r="BD101" s="553"/>
      <c r="BE101" s="553"/>
      <c r="BF101" s="553"/>
      <c r="BG101" s="553"/>
      <c r="BH101" s="513"/>
    </row>
    <row r="102" spans="1:60" ht="15" hidden="1" outlineLevel="1">
      <c r="A102" s="405">
        <f t="shared" si="17"/>
        <v>97</v>
      </c>
      <c r="B102" s="584"/>
      <c r="C102" s="585"/>
      <c r="D102" s="525"/>
      <c r="E102" s="526"/>
      <c r="F102" s="416"/>
      <c r="G102" s="417"/>
      <c r="H102" s="535"/>
      <c r="I102" s="535">
        <f>'СМР Приняты СК П6'!I102</f>
        <v>0</v>
      </c>
      <c r="J102" s="537" t="s">
        <v>733</v>
      </c>
      <c r="K102" s="535" t="s">
        <v>289</v>
      </c>
      <c r="L102" s="535">
        <v>1.1000000000000001</v>
      </c>
      <c r="M102" s="535"/>
      <c r="N102" s="535"/>
      <c r="O102" s="535"/>
      <c r="P102" s="535"/>
      <c r="Q102" s="535"/>
      <c r="R102" s="535"/>
      <c r="S102" s="535"/>
      <c r="T102" s="535"/>
      <c r="U102" s="535"/>
      <c r="V102" s="535"/>
      <c r="W102" s="535"/>
      <c r="X102" s="535"/>
      <c r="Y102" s="535"/>
      <c r="Z102" s="562">
        <f t="shared" si="13"/>
        <v>0</v>
      </c>
      <c r="AA102" s="576"/>
      <c r="AB102" s="413">
        <f t="shared" si="10"/>
        <v>0</v>
      </c>
      <c r="AC102" s="528"/>
      <c r="AD102" s="528">
        <f t="shared" si="14"/>
        <v>0</v>
      </c>
      <c r="AE102" s="551">
        <f t="shared" si="15"/>
        <v>0</v>
      </c>
      <c r="AF102" s="575">
        <f t="shared" si="16"/>
        <v>0</v>
      </c>
      <c r="AG102" s="552"/>
      <c r="AH102" s="553"/>
      <c r="AI102" s="553"/>
      <c r="AJ102" s="553"/>
      <c r="AK102" s="553"/>
      <c r="AL102" s="553"/>
      <c r="AM102" s="553"/>
      <c r="AN102" s="553"/>
      <c r="AO102" s="553"/>
      <c r="AP102" s="553"/>
      <c r="AQ102" s="553"/>
      <c r="AR102" s="553"/>
      <c r="AS102" s="553"/>
      <c r="AT102" s="553"/>
      <c r="AU102" s="553"/>
      <c r="AV102" s="553"/>
      <c r="AW102" s="553"/>
      <c r="AX102" s="553"/>
      <c r="AY102" s="553"/>
      <c r="AZ102" s="553"/>
      <c r="BA102" s="553"/>
      <c r="BB102" s="553"/>
      <c r="BC102" s="553"/>
      <c r="BD102" s="553"/>
      <c r="BE102" s="553"/>
      <c r="BF102" s="553"/>
      <c r="BG102" s="553"/>
      <c r="BH102" s="513"/>
    </row>
    <row r="103" spans="1:60" ht="15">
      <c r="A103" s="405">
        <f t="shared" si="17"/>
        <v>98</v>
      </c>
      <c r="B103" s="584"/>
      <c r="C103" s="585"/>
      <c r="D103" s="525"/>
      <c r="E103" s="526"/>
      <c r="F103" s="416" t="s">
        <v>760</v>
      </c>
      <c r="G103" s="417" t="s">
        <v>291</v>
      </c>
      <c r="H103" s="535">
        <v>0</v>
      </c>
      <c r="I103" s="535">
        <f>'СМР Приняты СК П6'!I103</f>
        <v>2.4289999999999998</v>
      </c>
      <c r="J103" s="537"/>
      <c r="K103" s="535"/>
      <c r="L103" s="535"/>
      <c r="M103" s="535"/>
      <c r="N103" s="535"/>
      <c r="O103" s="535"/>
      <c r="P103" s="535">
        <v>15.5</v>
      </c>
      <c r="Q103" s="535"/>
      <c r="R103" s="535"/>
      <c r="S103" s="535"/>
      <c r="T103" s="535"/>
      <c r="U103" s="535"/>
      <c r="V103" s="535"/>
      <c r="W103" s="535"/>
      <c r="X103" s="535"/>
      <c r="Y103" s="535"/>
      <c r="Z103" s="562">
        <f t="shared" si="13"/>
        <v>15.5</v>
      </c>
      <c r="AA103" s="576">
        <f t="shared" si="12"/>
        <v>-15.5</v>
      </c>
      <c r="AB103" s="413">
        <f t="shared" si="10"/>
        <v>-15.5</v>
      </c>
      <c r="AC103" s="528"/>
      <c r="AD103" s="528">
        <f t="shared" si="14"/>
        <v>0</v>
      </c>
      <c r="AE103" s="551">
        <f t="shared" si="15"/>
        <v>0</v>
      </c>
      <c r="AF103" s="575">
        <f t="shared" si="16"/>
        <v>15.5</v>
      </c>
      <c r="AG103" s="552"/>
      <c r="AH103" s="553"/>
      <c r="AI103" s="553"/>
      <c r="AJ103" s="553"/>
      <c r="AK103" s="553"/>
      <c r="AL103" s="553"/>
      <c r="AM103" s="553"/>
      <c r="AN103" s="553"/>
      <c r="AO103" s="553"/>
      <c r="AP103" s="553"/>
      <c r="AQ103" s="553"/>
      <c r="AR103" s="553"/>
      <c r="AS103" s="553"/>
      <c r="AT103" s="553"/>
      <c r="AU103" s="553"/>
      <c r="AV103" s="553"/>
      <c r="AW103" s="553"/>
      <c r="AX103" s="553"/>
      <c r="AY103" s="553"/>
      <c r="AZ103" s="553"/>
      <c r="BA103" s="553"/>
      <c r="BB103" s="553"/>
      <c r="BC103" s="553"/>
      <c r="BD103" s="553"/>
      <c r="BE103" s="553"/>
      <c r="BF103" s="553"/>
      <c r="BG103" s="553"/>
      <c r="BH103" s="513"/>
    </row>
    <row r="104" spans="1:60" ht="45">
      <c r="A104" s="405">
        <f t="shared" si="17"/>
        <v>99</v>
      </c>
      <c r="B104" s="584"/>
      <c r="C104" s="585"/>
      <c r="D104" s="525"/>
      <c r="E104" s="526"/>
      <c r="F104" s="416" t="s">
        <v>431</v>
      </c>
      <c r="G104" s="417" t="s">
        <v>291</v>
      </c>
      <c r="H104" s="535">
        <v>60.5</v>
      </c>
      <c r="I104" s="535">
        <f>'СМР Приняты СК П6'!I104</f>
        <v>2.4289999999999998</v>
      </c>
      <c r="J104" s="537" t="s">
        <v>749</v>
      </c>
      <c r="K104" s="535" t="s">
        <v>291</v>
      </c>
      <c r="L104" s="535">
        <v>60.5</v>
      </c>
      <c r="M104" s="535"/>
      <c r="N104" s="535"/>
      <c r="O104" s="535"/>
      <c r="P104" s="535">
        <v>10</v>
      </c>
      <c r="Q104" s="535"/>
      <c r="R104" s="535"/>
      <c r="S104" s="535"/>
      <c r="T104" s="535"/>
      <c r="U104" s="535"/>
      <c r="V104" s="535"/>
      <c r="W104" s="535"/>
      <c r="X104" s="535"/>
      <c r="Y104" s="535"/>
      <c r="Z104" s="562">
        <f t="shared" si="13"/>
        <v>10</v>
      </c>
      <c r="AA104" s="576">
        <f t="shared" si="12"/>
        <v>50.5</v>
      </c>
      <c r="AB104" s="413">
        <f t="shared" si="10"/>
        <v>-10</v>
      </c>
      <c r="AC104" s="536" t="s">
        <v>750</v>
      </c>
      <c r="AD104" s="536">
        <f t="shared" si="14"/>
        <v>0</v>
      </c>
      <c r="AE104" s="551">
        <f t="shared" si="15"/>
        <v>0</v>
      </c>
      <c r="AF104" s="575">
        <f t="shared" si="16"/>
        <v>10</v>
      </c>
      <c r="AG104" s="552"/>
      <c r="AH104" s="553"/>
      <c r="AI104" s="553"/>
      <c r="AJ104" s="553"/>
      <c r="AK104" s="553"/>
      <c r="AL104" s="553"/>
      <c r="AM104" s="553"/>
      <c r="AN104" s="553"/>
      <c r="AO104" s="553"/>
      <c r="AP104" s="553"/>
      <c r="AQ104" s="553"/>
      <c r="AR104" s="553"/>
      <c r="AS104" s="553"/>
      <c r="AT104" s="553"/>
      <c r="AU104" s="553"/>
      <c r="AV104" s="553"/>
      <c r="AW104" s="553"/>
      <c r="AX104" s="553"/>
      <c r="AY104" s="553"/>
      <c r="AZ104" s="553"/>
      <c r="BA104" s="553"/>
      <c r="BB104" s="553"/>
      <c r="BC104" s="553"/>
      <c r="BD104" s="553"/>
      <c r="BE104" s="553"/>
      <c r="BF104" s="553"/>
      <c r="BG104" s="553"/>
      <c r="BH104" s="513"/>
    </row>
    <row r="105" spans="1:60" ht="30" collapsed="1">
      <c r="A105" s="405">
        <f t="shared" si="17"/>
        <v>100</v>
      </c>
      <c r="B105" s="584"/>
      <c r="C105" s="585"/>
      <c r="D105" s="525"/>
      <c r="E105" s="526"/>
      <c r="F105" s="416" t="s">
        <v>751</v>
      </c>
      <c r="G105" s="417" t="s">
        <v>294</v>
      </c>
      <c r="H105" s="535">
        <f>M105+M106+M107+M108+M109+M110+M111+M112</f>
        <v>0</v>
      </c>
      <c r="I105" s="535">
        <f>'СМР Приняты СК П6'!I105</f>
        <v>1.6639999999999999</v>
      </c>
      <c r="J105" s="537" t="s">
        <v>752</v>
      </c>
      <c r="K105" s="535" t="s">
        <v>482</v>
      </c>
      <c r="L105" s="535">
        <v>24</v>
      </c>
      <c r="M105" s="535"/>
      <c r="N105" s="535"/>
      <c r="O105" s="535"/>
      <c r="P105" s="535"/>
      <c r="Q105" s="535"/>
      <c r="R105" s="535"/>
      <c r="S105" s="535"/>
      <c r="T105" s="535"/>
      <c r="U105" s="535"/>
      <c r="V105" s="535"/>
      <c r="W105" s="535"/>
      <c r="X105" s="535"/>
      <c r="Y105" s="535"/>
      <c r="Z105" s="562">
        <f t="shared" si="13"/>
        <v>0</v>
      </c>
      <c r="AA105" s="576"/>
      <c r="AB105" s="413">
        <f t="shared" si="10"/>
        <v>0</v>
      </c>
      <c r="AC105" s="536"/>
      <c r="AD105" s="536">
        <f t="shared" si="14"/>
        <v>0</v>
      </c>
      <c r="AE105" s="551">
        <f t="shared" si="15"/>
        <v>0</v>
      </c>
      <c r="AF105" s="575">
        <f t="shared" si="16"/>
        <v>0</v>
      </c>
      <c r="AG105" s="552"/>
      <c r="AH105" s="553"/>
      <c r="AI105" s="553"/>
      <c r="AJ105" s="553"/>
      <c r="AK105" s="553"/>
      <c r="AL105" s="553"/>
      <c r="AM105" s="553"/>
      <c r="AN105" s="553"/>
      <c r="AO105" s="553"/>
      <c r="AP105" s="553"/>
      <c r="AQ105" s="553"/>
      <c r="AR105" s="553"/>
      <c r="AS105" s="553"/>
      <c r="AT105" s="553"/>
      <c r="AU105" s="553"/>
      <c r="AV105" s="553"/>
      <c r="AW105" s="553"/>
      <c r="AX105" s="553"/>
      <c r="AY105" s="553"/>
      <c r="AZ105" s="553"/>
      <c r="BA105" s="553"/>
      <c r="BB105" s="553"/>
      <c r="BC105" s="553"/>
      <c r="BD105" s="553"/>
      <c r="BE105" s="553"/>
      <c r="BF105" s="553"/>
      <c r="BG105" s="553"/>
      <c r="BH105" s="513"/>
    </row>
    <row r="106" spans="1:60" ht="15" hidden="1" outlineLevel="1">
      <c r="A106" s="405">
        <f t="shared" si="17"/>
        <v>101</v>
      </c>
      <c r="B106" s="584"/>
      <c r="C106" s="585"/>
      <c r="D106" s="525"/>
      <c r="E106" s="526"/>
      <c r="F106" s="416"/>
      <c r="G106" s="417"/>
      <c r="H106" s="535"/>
      <c r="I106" s="535">
        <f>'СМР Приняты СК П6'!I106</f>
        <v>0</v>
      </c>
      <c r="J106" s="537" t="s">
        <v>753</v>
      </c>
      <c r="K106" s="535" t="s">
        <v>482</v>
      </c>
      <c r="L106" s="535">
        <v>20</v>
      </c>
      <c r="M106" s="535"/>
      <c r="N106" s="535"/>
      <c r="O106" s="535"/>
      <c r="P106" s="535"/>
      <c r="Q106" s="535"/>
      <c r="R106" s="535"/>
      <c r="S106" s="535"/>
      <c r="T106" s="535"/>
      <c r="U106" s="535"/>
      <c r="V106" s="535"/>
      <c r="W106" s="535"/>
      <c r="X106" s="535"/>
      <c r="Y106" s="535"/>
      <c r="Z106" s="562">
        <f t="shared" si="13"/>
        <v>0</v>
      </c>
      <c r="AA106" s="576"/>
      <c r="AB106" s="413">
        <f t="shared" si="10"/>
        <v>0</v>
      </c>
      <c r="AC106" s="536"/>
      <c r="AD106" s="536">
        <f t="shared" si="14"/>
        <v>0</v>
      </c>
      <c r="AE106" s="551">
        <f t="shared" si="15"/>
        <v>0</v>
      </c>
      <c r="AF106" s="575">
        <f t="shared" si="16"/>
        <v>0</v>
      </c>
      <c r="AG106" s="552"/>
      <c r="AH106" s="553"/>
      <c r="AI106" s="553"/>
      <c r="AJ106" s="553"/>
      <c r="AK106" s="553"/>
      <c r="AL106" s="553"/>
      <c r="AM106" s="553"/>
      <c r="AN106" s="553"/>
      <c r="AO106" s="553"/>
      <c r="AP106" s="553"/>
      <c r="AQ106" s="553"/>
      <c r="AR106" s="553"/>
      <c r="AS106" s="553"/>
      <c r="AT106" s="553"/>
      <c r="AU106" s="553"/>
      <c r="AV106" s="553"/>
      <c r="AW106" s="553"/>
      <c r="AX106" s="553"/>
      <c r="AY106" s="553"/>
      <c r="AZ106" s="553"/>
      <c r="BA106" s="553"/>
      <c r="BB106" s="553"/>
      <c r="BC106" s="553"/>
      <c r="BD106" s="553"/>
      <c r="BE106" s="553"/>
      <c r="BF106" s="553"/>
      <c r="BG106" s="553"/>
      <c r="BH106" s="513"/>
    </row>
    <row r="107" spans="1:60" ht="15" hidden="1" outlineLevel="1">
      <c r="A107" s="405">
        <f t="shared" si="17"/>
        <v>102</v>
      </c>
      <c r="B107" s="584"/>
      <c r="C107" s="585"/>
      <c r="D107" s="525"/>
      <c r="E107" s="526"/>
      <c r="F107" s="416"/>
      <c r="G107" s="417"/>
      <c r="H107" s="535"/>
      <c r="I107" s="535">
        <f>'СМР Приняты СК П6'!I107</f>
        <v>0</v>
      </c>
      <c r="J107" s="537" t="s">
        <v>754</v>
      </c>
      <c r="K107" s="535" t="s">
        <v>482</v>
      </c>
      <c r="L107" s="535">
        <v>19</v>
      </c>
      <c r="M107" s="535"/>
      <c r="N107" s="535"/>
      <c r="O107" s="535"/>
      <c r="P107" s="535"/>
      <c r="Q107" s="535"/>
      <c r="R107" s="535"/>
      <c r="S107" s="535"/>
      <c r="T107" s="535"/>
      <c r="U107" s="535"/>
      <c r="V107" s="535"/>
      <c r="W107" s="535"/>
      <c r="X107" s="535"/>
      <c r="Y107" s="535"/>
      <c r="Z107" s="562">
        <f t="shared" si="13"/>
        <v>0</v>
      </c>
      <c r="AA107" s="576"/>
      <c r="AB107" s="413">
        <f t="shared" si="10"/>
        <v>0</v>
      </c>
      <c r="AC107" s="536"/>
      <c r="AD107" s="536">
        <f t="shared" si="14"/>
        <v>0</v>
      </c>
      <c r="AE107" s="551">
        <f t="shared" si="15"/>
        <v>0</v>
      </c>
      <c r="AF107" s="575">
        <f t="shared" si="16"/>
        <v>0</v>
      </c>
      <c r="AG107" s="552"/>
      <c r="AH107" s="553"/>
      <c r="AI107" s="553"/>
      <c r="AJ107" s="553"/>
      <c r="AK107" s="553"/>
      <c r="AL107" s="553"/>
      <c r="AM107" s="553"/>
      <c r="AN107" s="553"/>
      <c r="AO107" s="553"/>
      <c r="AP107" s="553"/>
      <c r="AQ107" s="553"/>
      <c r="AR107" s="553"/>
      <c r="AS107" s="553"/>
      <c r="AT107" s="553"/>
      <c r="AU107" s="553"/>
      <c r="AV107" s="553"/>
      <c r="AW107" s="553"/>
      <c r="AX107" s="553"/>
      <c r="AY107" s="553"/>
      <c r="AZ107" s="553"/>
      <c r="BA107" s="553"/>
      <c r="BB107" s="553"/>
      <c r="BC107" s="553"/>
      <c r="BD107" s="553"/>
      <c r="BE107" s="553"/>
      <c r="BF107" s="553"/>
      <c r="BG107" s="553"/>
      <c r="BH107" s="513"/>
    </row>
    <row r="108" spans="1:60" ht="15" hidden="1" outlineLevel="1">
      <c r="A108" s="405">
        <f t="shared" si="17"/>
        <v>103</v>
      </c>
      <c r="B108" s="584"/>
      <c r="C108" s="585"/>
      <c r="D108" s="525"/>
      <c r="E108" s="526"/>
      <c r="F108" s="416"/>
      <c r="G108" s="417"/>
      <c r="H108" s="535"/>
      <c r="I108" s="535">
        <f>'СМР Приняты СК П6'!I108</f>
        <v>0</v>
      </c>
      <c r="J108" s="537" t="s">
        <v>755</v>
      </c>
      <c r="K108" s="535" t="s">
        <v>482</v>
      </c>
      <c r="L108" s="535">
        <v>1</v>
      </c>
      <c r="M108" s="535"/>
      <c r="N108" s="535"/>
      <c r="O108" s="535"/>
      <c r="P108" s="535"/>
      <c r="Q108" s="535"/>
      <c r="R108" s="535"/>
      <c r="S108" s="535"/>
      <c r="T108" s="535"/>
      <c r="U108" s="535"/>
      <c r="V108" s="535"/>
      <c r="W108" s="535"/>
      <c r="X108" s="535"/>
      <c r="Y108" s="535"/>
      <c r="Z108" s="562">
        <f t="shared" si="13"/>
        <v>0</v>
      </c>
      <c r="AA108" s="576"/>
      <c r="AB108" s="413">
        <f t="shared" si="10"/>
        <v>0</v>
      </c>
      <c r="AC108" s="536"/>
      <c r="AD108" s="536">
        <f t="shared" si="14"/>
        <v>0</v>
      </c>
      <c r="AE108" s="551">
        <f t="shared" si="15"/>
        <v>0</v>
      </c>
      <c r="AF108" s="575">
        <f t="shared" si="16"/>
        <v>0</v>
      </c>
      <c r="AG108" s="552"/>
      <c r="AH108" s="553"/>
      <c r="AI108" s="553"/>
      <c r="AJ108" s="553"/>
      <c r="AK108" s="553"/>
      <c r="AL108" s="553"/>
      <c r="AM108" s="553"/>
      <c r="AN108" s="553"/>
      <c r="AO108" s="553"/>
      <c r="AP108" s="553"/>
      <c r="AQ108" s="553"/>
      <c r="AR108" s="553"/>
      <c r="AS108" s="553"/>
      <c r="AT108" s="553"/>
      <c r="AU108" s="553"/>
      <c r="AV108" s="553"/>
      <c r="AW108" s="553"/>
      <c r="AX108" s="553"/>
      <c r="AY108" s="553"/>
      <c r="AZ108" s="553"/>
      <c r="BA108" s="553"/>
      <c r="BB108" s="553"/>
      <c r="BC108" s="553"/>
      <c r="BD108" s="553"/>
      <c r="BE108" s="553"/>
      <c r="BF108" s="553"/>
      <c r="BG108" s="553"/>
      <c r="BH108" s="513"/>
    </row>
    <row r="109" spans="1:60" ht="15" hidden="1" outlineLevel="1">
      <c r="A109" s="405">
        <f t="shared" si="17"/>
        <v>104</v>
      </c>
      <c r="B109" s="584"/>
      <c r="C109" s="585"/>
      <c r="D109" s="525"/>
      <c r="E109" s="526"/>
      <c r="F109" s="416"/>
      <c r="G109" s="417"/>
      <c r="H109" s="535"/>
      <c r="I109" s="535">
        <f>'СМР Приняты СК П6'!I109</f>
        <v>0</v>
      </c>
      <c r="J109" s="537" t="s">
        <v>756</v>
      </c>
      <c r="K109" s="535" t="s">
        <v>482</v>
      </c>
      <c r="L109" s="535">
        <v>24</v>
      </c>
      <c r="M109" s="535"/>
      <c r="N109" s="535"/>
      <c r="O109" s="535"/>
      <c r="P109" s="535"/>
      <c r="Q109" s="535"/>
      <c r="R109" s="535"/>
      <c r="S109" s="535"/>
      <c r="T109" s="535"/>
      <c r="U109" s="535"/>
      <c r="V109" s="535"/>
      <c r="W109" s="535"/>
      <c r="X109" s="535"/>
      <c r="Y109" s="535"/>
      <c r="Z109" s="562">
        <f t="shared" si="13"/>
        <v>0</v>
      </c>
      <c r="AA109" s="576"/>
      <c r="AB109" s="413">
        <f t="shared" si="10"/>
        <v>0</v>
      </c>
      <c r="AC109" s="536"/>
      <c r="AD109" s="536">
        <f t="shared" si="14"/>
        <v>0</v>
      </c>
      <c r="AE109" s="551">
        <f t="shared" si="15"/>
        <v>0</v>
      </c>
      <c r="AF109" s="575">
        <f t="shared" si="16"/>
        <v>0</v>
      </c>
      <c r="AG109" s="552"/>
      <c r="AH109" s="553"/>
      <c r="AI109" s="553"/>
      <c r="AJ109" s="553"/>
      <c r="AK109" s="553"/>
      <c r="AL109" s="553"/>
      <c r="AM109" s="553"/>
      <c r="AN109" s="553"/>
      <c r="AO109" s="553"/>
      <c r="AP109" s="553"/>
      <c r="AQ109" s="553"/>
      <c r="AR109" s="553"/>
      <c r="AS109" s="553"/>
      <c r="AT109" s="553"/>
      <c r="AU109" s="553"/>
      <c r="AV109" s="553"/>
      <c r="AW109" s="553"/>
      <c r="AX109" s="553"/>
      <c r="AY109" s="553"/>
      <c r="AZ109" s="553"/>
      <c r="BA109" s="553"/>
      <c r="BB109" s="553"/>
      <c r="BC109" s="553"/>
      <c r="BD109" s="553"/>
      <c r="BE109" s="553"/>
      <c r="BF109" s="553"/>
      <c r="BG109" s="553"/>
      <c r="BH109" s="513"/>
    </row>
    <row r="110" spans="1:60" ht="15" hidden="1" outlineLevel="1">
      <c r="A110" s="405">
        <f t="shared" si="17"/>
        <v>105</v>
      </c>
      <c r="B110" s="584"/>
      <c r="C110" s="585"/>
      <c r="D110" s="525"/>
      <c r="E110" s="526"/>
      <c r="F110" s="416"/>
      <c r="G110" s="417"/>
      <c r="H110" s="535"/>
      <c r="I110" s="535">
        <f>'СМР Приняты СК П6'!I110</f>
        <v>0</v>
      </c>
      <c r="J110" s="537" t="s">
        <v>757</v>
      </c>
      <c r="K110" s="535" t="s">
        <v>482</v>
      </c>
      <c r="L110" s="535">
        <v>20</v>
      </c>
      <c r="M110" s="535"/>
      <c r="N110" s="535"/>
      <c r="O110" s="535"/>
      <c r="P110" s="535"/>
      <c r="Q110" s="535"/>
      <c r="R110" s="535"/>
      <c r="S110" s="535"/>
      <c r="T110" s="535"/>
      <c r="U110" s="535"/>
      <c r="V110" s="535"/>
      <c r="W110" s="535"/>
      <c r="X110" s="535"/>
      <c r="Y110" s="535"/>
      <c r="Z110" s="562">
        <f t="shared" si="13"/>
        <v>0</v>
      </c>
      <c r="AA110" s="576"/>
      <c r="AB110" s="413">
        <f t="shared" si="10"/>
        <v>0</v>
      </c>
      <c r="AC110" s="536"/>
      <c r="AD110" s="536">
        <f t="shared" si="14"/>
        <v>0</v>
      </c>
      <c r="AE110" s="551">
        <f t="shared" si="15"/>
        <v>0</v>
      </c>
      <c r="AF110" s="575">
        <f t="shared" si="16"/>
        <v>0</v>
      </c>
      <c r="AG110" s="552"/>
      <c r="AH110" s="553"/>
      <c r="AI110" s="553"/>
      <c r="AJ110" s="553"/>
      <c r="AK110" s="553"/>
      <c r="AL110" s="553"/>
      <c r="AM110" s="553"/>
      <c r="AN110" s="553"/>
      <c r="AO110" s="553"/>
      <c r="AP110" s="553"/>
      <c r="AQ110" s="553"/>
      <c r="AR110" s="553"/>
      <c r="AS110" s="553"/>
      <c r="AT110" s="553"/>
      <c r="AU110" s="553"/>
      <c r="AV110" s="553"/>
      <c r="AW110" s="553"/>
      <c r="AX110" s="553"/>
      <c r="AY110" s="553"/>
      <c r="AZ110" s="553"/>
      <c r="BA110" s="553"/>
      <c r="BB110" s="553"/>
      <c r="BC110" s="553"/>
      <c r="BD110" s="553"/>
      <c r="BE110" s="553"/>
      <c r="BF110" s="553"/>
      <c r="BG110" s="553"/>
      <c r="BH110" s="513"/>
    </row>
    <row r="111" spans="1:60" ht="15" hidden="1" outlineLevel="1">
      <c r="A111" s="405">
        <f t="shared" si="17"/>
        <v>106</v>
      </c>
      <c r="B111" s="584"/>
      <c r="C111" s="585"/>
      <c r="D111" s="525"/>
      <c r="E111" s="526"/>
      <c r="F111" s="416"/>
      <c r="G111" s="417"/>
      <c r="H111" s="535"/>
      <c r="I111" s="535">
        <f>'СМР Приняты СК П6'!I111</f>
        <v>0</v>
      </c>
      <c r="J111" s="537" t="s">
        <v>758</v>
      </c>
      <c r="K111" s="535" t="s">
        <v>482</v>
      </c>
      <c r="L111" s="535">
        <v>19</v>
      </c>
      <c r="M111" s="535"/>
      <c r="N111" s="535"/>
      <c r="O111" s="535"/>
      <c r="P111" s="535"/>
      <c r="Q111" s="535"/>
      <c r="R111" s="535"/>
      <c r="S111" s="535"/>
      <c r="T111" s="535"/>
      <c r="U111" s="535"/>
      <c r="V111" s="535"/>
      <c r="W111" s="535"/>
      <c r="X111" s="535"/>
      <c r="Y111" s="535"/>
      <c r="Z111" s="562">
        <f t="shared" si="13"/>
        <v>0</v>
      </c>
      <c r="AA111" s="576"/>
      <c r="AB111" s="413">
        <f t="shared" si="10"/>
        <v>0</v>
      </c>
      <c r="AC111" s="536"/>
      <c r="AD111" s="536">
        <f t="shared" si="14"/>
        <v>0</v>
      </c>
      <c r="AE111" s="551">
        <f t="shared" si="15"/>
        <v>0</v>
      </c>
      <c r="AF111" s="575">
        <f t="shared" si="16"/>
        <v>0</v>
      </c>
      <c r="AG111" s="552"/>
      <c r="AH111" s="553"/>
      <c r="AI111" s="553"/>
      <c r="AJ111" s="553"/>
      <c r="AK111" s="553"/>
      <c r="AL111" s="553"/>
      <c r="AM111" s="553"/>
      <c r="AN111" s="553"/>
      <c r="AO111" s="553"/>
      <c r="AP111" s="553"/>
      <c r="AQ111" s="553"/>
      <c r="AR111" s="553"/>
      <c r="AS111" s="553"/>
      <c r="AT111" s="553"/>
      <c r="AU111" s="553"/>
      <c r="AV111" s="553"/>
      <c r="AW111" s="553"/>
      <c r="AX111" s="553"/>
      <c r="AY111" s="553"/>
      <c r="AZ111" s="553"/>
      <c r="BA111" s="553"/>
      <c r="BB111" s="553"/>
      <c r="BC111" s="553"/>
      <c r="BD111" s="553"/>
      <c r="BE111" s="553"/>
      <c r="BF111" s="553"/>
      <c r="BG111" s="553"/>
      <c r="BH111" s="513"/>
    </row>
    <row r="112" spans="1:60" ht="15" hidden="1" outlineLevel="1">
      <c r="A112" s="405">
        <f t="shared" si="17"/>
        <v>107</v>
      </c>
      <c r="B112" s="584"/>
      <c r="C112" s="585"/>
      <c r="D112" s="525"/>
      <c r="E112" s="526"/>
      <c r="F112" s="416"/>
      <c r="G112" s="417"/>
      <c r="H112" s="535"/>
      <c r="I112" s="535">
        <f>'СМР Приняты СК П6'!I112</f>
        <v>0</v>
      </c>
      <c r="J112" s="537" t="s">
        <v>759</v>
      </c>
      <c r="K112" s="535" t="s">
        <v>482</v>
      </c>
      <c r="L112" s="535">
        <v>1</v>
      </c>
      <c r="M112" s="535"/>
      <c r="N112" s="535"/>
      <c r="O112" s="535"/>
      <c r="P112" s="535"/>
      <c r="Q112" s="535"/>
      <c r="R112" s="535"/>
      <c r="S112" s="535"/>
      <c r="T112" s="535"/>
      <c r="U112" s="535"/>
      <c r="V112" s="535"/>
      <c r="W112" s="535"/>
      <c r="X112" s="535"/>
      <c r="Y112" s="535"/>
      <c r="Z112" s="562">
        <f t="shared" si="13"/>
        <v>0</v>
      </c>
      <c r="AA112" s="576"/>
      <c r="AB112" s="413">
        <f t="shared" si="10"/>
        <v>0</v>
      </c>
      <c r="AC112" s="536"/>
      <c r="AD112" s="536">
        <f t="shared" si="14"/>
        <v>0</v>
      </c>
      <c r="AE112" s="551">
        <f t="shared" si="15"/>
        <v>0</v>
      </c>
      <c r="AF112" s="575">
        <f t="shared" si="16"/>
        <v>0</v>
      </c>
      <c r="AG112" s="552"/>
      <c r="AH112" s="553"/>
      <c r="AI112" s="553"/>
      <c r="AJ112" s="553"/>
      <c r="AK112" s="553"/>
      <c r="AL112" s="553"/>
      <c r="AM112" s="553"/>
      <c r="AN112" s="553"/>
      <c r="AO112" s="553"/>
      <c r="AP112" s="553"/>
      <c r="AQ112" s="553"/>
      <c r="AR112" s="553"/>
      <c r="AS112" s="553"/>
      <c r="AT112" s="553"/>
      <c r="AU112" s="553"/>
      <c r="AV112" s="553"/>
      <c r="AW112" s="553"/>
      <c r="AX112" s="553"/>
      <c r="AY112" s="553"/>
      <c r="AZ112" s="553"/>
      <c r="BA112" s="553"/>
      <c r="BB112" s="553"/>
      <c r="BC112" s="553"/>
      <c r="BD112" s="553"/>
      <c r="BE112" s="553"/>
      <c r="BF112" s="553"/>
      <c r="BG112" s="553"/>
      <c r="BH112" s="513"/>
    </row>
    <row r="113" spans="1:60" ht="30">
      <c r="A113" s="405">
        <f t="shared" si="17"/>
        <v>108</v>
      </c>
      <c r="B113" s="584"/>
      <c r="C113" s="585"/>
      <c r="D113" s="525"/>
      <c r="E113" s="526"/>
      <c r="F113" s="416" t="s">
        <v>747</v>
      </c>
      <c r="G113" s="417" t="s">
        <v>398</v>
      </c>
      <c r="H113" s="754">
        <v>3</v>
      </c>
      <c r="I113" s="535">
        <f>'СМР Приняты СК П6'!I113</f>
        <v>3.6749999999999998</v>
      </c>
      <c r="J113" s="537"/>
      <c r="K113" s="535"/>
      <c r="L113" s="535"/>
      <c r="M113" s="535"/>
      <c r="N113" s="535">
        <v>2</v>
      </c>
      <c r="O113" s="535"/>
      <c r="P113" s="535"/>
      <c r="Q113" s="535"/>
      <c r="R113" s="535"/>
      <c r="S113" s="535"/>
      <c r="T113" s="535"/>
      <c r="U113" s="535"/>
      <c r="V113" s="535">
        <v>1</v>
      </c>
      <c r="W113" s="535"/>
      <c r="X113" s="535"/>
      <c r="Y113" s="535"/>
      <c r="Z113" s="562">
        <f t="shared" si="13"/>
        <v>3</v>
      </c>
      <c r="AA113" s="576">
        <f t="shared" si="12"/>
        <v>0</v>
      </c>
      <c r="AB113" s="413">
        <f t="shared" si="10"/>
        <v>-3</v>
      </c>
      <c r="AC113" s="528"/>
      <c r="AD113" s="528">
        <f t="shared" si="14"/>
        <v>0</v>
      </c>
      <c r="AE113" s="551">
        <f t="shared" si="15"/>
        <v>0</v>
      </c>
      <c r="AF113" s="575">
        <f t="shared" si="16"/>
        <v>3</v>
      </c>
      <c r="AG113" s="552"/>
      <c r="AH113" s="553"/>
      <c r="AI113" s="553"/>
      <c r="AJ113" s="553"/>
      <c r="AK113" s="553"/>
      <c r="AL113" s="553"/>
      <c r="AM113" s="553"/>
      <c r="AN113" s="553"/>
      <c r="AO113" s="553"/>
      <c r="AP113" s="553"/>
      <c r="AQ113" s="553"/>
      <c r="AR113" s="553"/>
      <c r="AS113" s="553"/>
      <c r="AT113" s="553"/>
      <c r="AU113" s="553"/>
      <c r="AV113" s="553"/>
      <c r="AW113" s="553"/>
      <c r="AX113" s="553"/>
      <c r="AY113" s="553"/>
      <c r="AZ113" s="553"/>
      <c r="BA113" s="553"/>
      <c r="BB113" s="553"/>
      <c r="BC113" s="553"/>
      <c r="BD113" s="553"/>
      <c r="BE113" s="553"/>
      <c r="BF113" s="553"/>
      <c r="BG113" s="553"/>
      <c r="BH113" s="513"/>
    </row>
    <row r="114" spans="1:60" ht="30">
      <c r="A114" s="405">
        <f t="shared" si="17"/>
        <v>109</v>
      </c>
      <c r="B114" s="584"/>
      <c r="C114" s="585"/>
      <c r="D114" s="525"/>
      <c r="E114" s="526"/>
      <c r="F114" s="416" t="s">
        <v>397</v>
      </c>
      <c r="G114" s="417" t="s">
        <v>291</v>
      </c>
      <c r="H114" s="535">
        <v>160</v>
      </c>
      <c r="I114" s="535">
        <f>'СМР Приняты СК П6'!I114</f>
        <v>0.11600000000000001</v>
      </c>
      <c r="J114" s="537" t="s">
        <v>716</v>
      </c>
      <c r="K114" s="535" t="s">
        <v>691</v>
      </c>
      <c r="L114" s="535">
        <v>160</v>
      </c>
      <c r="M114" s="535"/>
      <c r="N114" s="535">
        <v>34</v>
      </c>
      <c r="O114" s="535"/>
      <c r="P114" s="535"/>
      <c r="Q114" s="535"/>
      <c r="R114" s="535"/>
      <c r="S114" s="535"/>
      <c r="T114" s="535"/>
      <c r="U114" s="535"/>
      <c r="V114" s="535">
        <v>60</v>
      </c>
      <c r="W114" s="535"/>
      <c r="X114" s="535"/>
      <c r="Y114" s="535"/>
      <c r="Z114" s="562">
        <f t="shared" si="13"/>
        <v>94</v>
      </c>
      <c r="AA114" s="576">
        <f t="shared" si="12"/>
        <v>66</v>
      </c>
      <c r="AB114" s="413">
        <f t="shared" si="10"/>
        <v>-94</v>
      </c>
      <c r="AC114" s="528"/>
      <c r="AD114" s="528">
        <f t="shared" si="14"/>
        <v>0</v>
      </c>
      <c r="AE114" s="551">
        <f t="shared" si="15"/>
        <v>0</v>
      </c>
      <c r="AF114" s="575">
        <f t="shared" si="16"/>
        <v>94</v>
      </c>
      <c r="AG114" s="552"/>
      <c r="AH114" s="553"/>
      <c r="AI114" s="553"/>
      <c r="AJ114" s="553"/>
      <c r="AK114" s="553"/>
      <c r="AL114" s="553"/>
      <c r="AM114" s="553"/>
      <c r="AN114" s="553"/>
      <c r="AO114" s="553"/>
      <c r="AP114" s="553"/>
      <c r="AQ114" s="553"/>
      <c r="AR114" s="553"/>
      <c r="AS114" s="553"/>
      <c r="AT114" s="553"/>
      <c r="AU114" s="553"/>
      <c r="AV114" s="553"/>
      <c r="AW114" s="553"/>
      <c r="AX114" s="553"/>
      <c r="AY114" s="553"/>
      <c r="AZ114" s="553"/>
      <c r="BA114" s="553"/>
      <c r="BB114" s="553"/>
      <c r="BC114" s="553"/>
      <c r="BD114" s="553"/>
      <c r="BE114" s="553"/>
      <c r="BF114" s="553"/>
      <c r="BG114" s="553"/>
      <c r="BH114" s="513"/>
    </row>
    <row r="115" spans="1:60" ht="60">
      <c r="A115" s="405">
        <f t="shared" si="17"/>
        <v>110</v>
      </c>
      <c r="B115" s="584"/>
      <c r="C115" s="585"/>
      <c r="D115" s="525"/>
      <c r="E115" s="526"/>
      <c r="F115" s="416" t="s">
        <v>748</v>
      </c>
      <c r="G115" s="417" t="s">
        <v>293</v>
      </c>
      <c r="H115" s="535">
        <f>119.5+166.2</f>
        <v>285.7</v>
      </c>
      <c r="I115" s="535">
        <f>'СМР Приняты СК П6'!I115</f>
        <v>0.28000000000000003</v>
      </c>
      <c r="J115" s="537" t="s">
        <v>734</v>
      </c>
      <c r="K115" s="535" t="s">
        <v>293</v>
      </c>
      <c r="L115" s="535">
        <v>285.7</v>
      </c>
      <c r="M115" s="535"/>
      <c r="N115" s="535">
        <v>17.07</v>
      </c>
      <c r="O115" s="535"/>
      <c r="P115" s="535"/>
      <c r="Q115" s="535"/>
      <c r="R115" s="535"/>
      <c r="S115" s="535"/>
      <c r="T115" s="535"/>
      <c r="U115" s="535"/>
      <c r="V115" s="535"/>
      <c r="W115" s="535"/>
      <c r="X115" s="535"/>
      <c r="Y115" s="535"/>
      <c r="Z115" s="562">
        <f t="shared" si="13"/>
        <v>17.07</v>
      </c>
      <c r="AA115" s="576">
        <f>L115-Z115</f>
        <v>268.63</v>
      </c>
      <c r="AB115" s="413">
        <f t="shared" si="10"/>
        <v>-17.07</v>
      </c>
      <c r="AC115" s="528"/>
      <c r="AD115" s="528">
        <f t="shared" si="14"/>
        <v>0</v>
      </c>
      <c r="AE115" s="551">
        <f t="shared" si="15"/>
        <v>0</v>
      </c>
      <c r="AF115" s="575">
        <f t="shared" si="16"/>
        <v>17.07</v>
      </c>
      <c r="AG115" s="552"/>
      <c r="AH115" s="553"/>
      <c r="AI115" s="553"/>
      <c r="AJ115" s="553"/>
      <c r="AK115" s="553"/>
      <c r="AL115" s="553"/>
      <c r="AM115" s="553"/>
      <c r="AN115" s="553"/>
      <c r="AO115" s="553"/>
      <c r="AP115" s="553"/>
      <c r="AQ115" s="553"/>
      <c r="AR115" s="553"/>
      <c r="AS115" s="553"/>
      <c r="AT115" s="553"/>
      <c r="AU115" s="553"/>
      <c r="AV115" s="553"/>
      <c r="AW115" s="553"/>
      <c r="AX115" s="553"/>
      <c r="AY115" s="553"/>
      <c r="AZ115" s="553"/>
      <c r="BA115" s="553"/>
      <c r="BB115" s="553"/>
      <c r="BC115" s="553"/>
      <c r="BD115" s="553"/>
      <c r="BE115" s="553"/>
      <c r="BF115" s="553"/>
      <c r="BG115" s="553"/>
      <c r="BH115" s="513"/>
    </row>
    <row r="116" spans="1:60" ht="30">
      <c r="A116" s="405">
        <f t="shared" si="17"/>
        <v>111</v>
      </c>
      <c r="B116" s="584"/>
      <c r="C116" s="585"/>
      <c r="D116" s="525"/>
      <c r="E116" s="526"/>
      <c r="F116" s="416" t="s">
        <v>729</v>
      </c>
      <c r="G116" s="417" t="s">
        <v>291</v>
      </c>
      <c r="H116" s="535">
        <v>166.2</v>
      </c>
      <c r="I116" s="535">
        <f>'СМР Приняты СК П6'!I116</f>
        <v>0.11600000000000001</v>
      </c>
      <c r="J116" s="537" t="s">
        <v>761</v>
      </c>
      <c r="K116" s="535" t="s">
        <v>291</v>
      </c>
      <c r="L116" s="535">
        <v>166.2</v>
      </c>
      <c r="M116" s="539"/>
      <c r="N116" s="539"/>
      <c r="O116" s="535"/>
      <c r="P116" s="539">
        <v>232</v>
      </c>
      <c r="Q116" s="539"/>
      <c r="R116" s="539"/>
      <c r="S116" s="539"/>
      <c r="T116" s="539"/>
      <c r="U116" s="539"/>
      <c r="V116" s="539"/>
      <c r="W116" s="539"/>
      <c r="X116" s="539"/>
      <c r="Y116" s="539"/>
      <c r="Z116" s="562">
        <f t="shared" si="13"/>
        <v>232</v>
      </c>
      <c r="AA116" s="576">
        <f t="shared" si="12"/>
        <v>-65.800000000000011</v>
      </c>
      <c r="AB116" s="413">
        <f t="shared" si="10"/>
        <v>-232</v>
      </c>
      <c r="AC116" s="528"/>
      <c r="AD116" s="528">
        <f t="shared" si="14"/>
        <v>0</v>
      </c>
      <c r="AE116" s="551">
        <f t="shared" si="15"/>
        <v>0</v>
      </c>
      <c r="AF116" s="575">
        <f t="shared" si="16"/>
        <v>232</v>
      </c>
      <c r="AG116" s="552"/>
      <c r="AH116" s="553"/>
      <c r="AI116" s="553"/>
      <c r="AJ116" s="553"/>
      <c r="AK116" s="553"/>
      <c r="AL116" s="553"/>
      <c r="AM116" s="553"/>
      <c r="AN116" s="553"/>
      <c r="AO116" s="553"/>
      <c r="AP116" s="553"/>
      <c r="AQ116" s="553"/>
      <c r="AR116" s="553"/>
      <c r="AS116" s="553"/>
      <c r="AT116" s="553"/>
      <c r="AU116" s="553"/>
      <c r="AV116" s="553"/>
      <c r="AW116" s="553"/>
      <c r="AX116" s="553"/>
      <c r="AY116" s="553"/>
      <c r="AZ116" s="553"/>
      <c r="BA116" s="553"/>
      <c r="BB116" s="553"/>
      <c r="BC116" s="553"/>
      <c r="BD116" s="553"/>
      <c r="BE116" s="553"/>
      <c r="BF116" s="553"/>
      <c r="BG116" s="553"/>
      <c r="BH116" s="513"/>
    </row>
    <row r="117" spans="1:60" s="760" customFormat="1" ht="15">
      <c r="A117" s="405"/>
      <c r="B117" s="584"/>
      <c r="C117" s="585"/>
      <c r="D117" s="525"/>
      <c r="E117" s="526"/>
      <c r="F117" s="753" t="s">
        <v>1194</v>
      </c>
      <c r="G117" s="741" t="s">
        <v>482</v>
      </c>
      <c r="H117" s="755">
        <v>2</v>
      </c>
      <c r="I117" s="535"/>
      <c r="J117" s="537"/>
      <c r="K117" s="535"/>
      <c r="L117" s="535"/>
      <c r="M117" s="539"/>
      <c r="N117" s="539"/>
      <c r="O117" s="535"/>
      <c r="P117" s="539"/>
      <c r="Q117" s="539"/>
      <c r="R117" s="539"/>
      <c r="S117" s="539"/>
      <c r="T117" s="539"/>
      <c r="U117" s="539"/>
      <c r="V117" s="539"/>
      <c r="W117" s="539"/>
      <c r="X117" s="539"/>
      <c r="Y117" s="539"/>
      <c r="Z117" s="562"/>
      <c r="AA117" s="576"/>
      <c r="AB117" s="413"/>
      <c r="AC117" s="528"/>
      <c r="AD117" s="528"/>
      <c r="AE117" s="551"/>
      <c r="AF117" s="575"/>
      <c r="AG117" s="552"/>
      <c r="AH117" s="553"/>
      <c r="AI117" s="553"/>
      <c r="AJ117" s="553"/>
      <c r="AK117" s="553"/>
      <c r="AL117" s="553"/>
      <c r="AM117" s="553"/>
      <c r="AN117" s="553"/>
      <c r="AO117" s="553"/>
      <c r="AP117" s="553"/>
      <c r="AQ117" s="553"/>
      <c r="AR117" s="553"/>
      <c r="AS117" s="553"/>
      <c r="AT117" s="553"/>
      <c r="AU117" s="553"/>
      <c r="AV117" s="553"/>
      <c r="AW117" s="553"/>
      <c r="AX117" s="553"/>
      <c r="AY117" s="553"/>
      <c r="AZ117" s="553"/>
      <c r="BA117" s="553"/>
      <c r="BB117" s="553"/>
      <c r="BC117" s="553"/>
      <c r="BD117" s="553"/>
      <c r="BE117" s="553"/>
      <c r="BF117" s="553"/>
      <c r="BG117" s="553"/>
      <c r="BH117" s="513"/>
    </row>
    <row r="118" spans="1:60" ht="15">
      <c r="A118" s="595">
        <f>A116+1</f>
        <v>112</v>
      </c>
      <c r="B118" s="588"/>
      <c r="C118" s="544" t="s">
        <v>425</v>
      </c>
      <c r="D118" s="530"/>
      <c r="E118" s="530"/>
      <c r="F118" s="531" t="s">
        <v>425</v>
      </c>
      <c r="G118" s="532"/>
      <c r="H118" s="533"/>
      <c r="I118" s="533"/>
      <c r="J118" s="533"/>
      <c r="K118" s="533"/>
      <c r="L118" s="533"/>
      <c r="M118" s="533"/>
      <c r="N118" s="533"/>
      <c r="O118" s="533"/>
      <c r="P118" s="533"/>
      <c r="Q118" s="533"/>
      <c r="R118" s="533"/>
      <c r="S118" s="533"/>
      <c r="T118" s="533"/>
      <c r="U118" s="533"/>
      <c r="V118" s="533"/>
      <c r="W118" s="533"/>
      <c r="X118" s="533"/>
      <c r="Y118" s="533"/>
      <c r="Z118" s="589"/>
      <c r="AA118" s="590"/>
      <c r="AB118" s="533"/>
      <c r="AC118" s="534"/>
      <c r="AD118" s="534"/>
      <c r="AE118" s="591"/>
      <c r="AF118" s="592"/>
      <c r="AG118" s="593"/>
      <c r="AH118" s="594"/>
      <c r="AI118" s="594"/>
      <c r="AJ118" s="594"/>
      <c r="AK118" s="594"/>
      <c r="AL118" s="594"/>
      <c r="AM118" s="594"/>
      <c r="AN118" s="594"/>
      <c r="AO118" s="594"/>
      <c r="AP118" s="594"/>
      <c r="AQ118" s="594"/>
      <c r="AR118" s="594"/>
      <c r="AS118" s="594"/>
      <c r="AT118" s="594"/>
      <c r="AU118" s="594"/>
      <c r="AV118" s="594"/>
      <c r="AW118" s="594"/>
      <c r="AX118" s="594"/>
      <c r="AY118" s="594"/>
      <c r="AZ118" s="594"/>
      <c r="BA118" s="594"/>
      <c r="BB118" s="594"/>
      <c r="BC118" s="594"/>
      <c r="BD118" s="594"/>
      <c r="BE118" s="594"/>
      <c r="BF118" s="594"/>
      <c r="BG118" s="594"/>
      <c r="BH118" s="513"/>
    </row>
    <row r="119" spans="1:60" s="65" customFormat="1">
      <c r="A119" s="405">
        <f t="shared" si="17"/>
        <v>113</v>
      </c>
      <c r="B119" s="584" t="s">
        <v>325</v>
      </c>
      <c r="C119" s="585" t="s">
        <v>326</v>
      </c>
      <c r="D119" s="525" t="s">
        <v>291</v>
      </c>
      <c r="E119" s="526">
        <v>120</v>
      </c>
      <c r="F119" s="408" t="s">
        <v>326</v>
      </c>
      <c r="G119" s="409" t="s">
        <v>291</v>
      </c>
      <c r="H119" s="527">
        <v>120</v>
      </c>
      <c r="I119" s="527">
        <f>'СМР Приняты СК П6'!I119</f>
        <v>2.0950000000000002</v>
      </c>
      <c r="J119" s="527"/>
      <c r="K119" s="527"/>
      <c r="L119" s="527"/>
      <c r="M119" s="527"/>
      <c r="N119" s="527"/>
      <c r="O119" s="527"/>
      <c r="P119" s="527"/>
      <c r="Q119" s="527"/>
      <c r="R119" s="527"/>
      <c r="S119" s="527"/>
      <c r="T119" s="527"/>
      <c r="U119" s="527"/>
      <c r="V119" s="527"/>
      <c r="W119" s="527"/>
      <c r="X119" s="527"/>
      <c r="Y119" s="527"/>
      <c r="Z119" s="562">
        <f t="shared" si="13"/>
        <v>0</v>
      </c>
      <c r="AA119" s="574">
        <f t="shared" ref="AA119:AA139" si="18">H119-Z119</f>
        <v>120</v>
      </c>
      <c r="AB119" s="413">
        <f t="shared" si="10"/>
        <v>120</v>
      </c>
      <c r="AC119" s="528"/>
      <c r="AD119" s="528">
        <f t="shared" si="14"/>
        <v>0</v>
      </c>
      <c r="AE119" s="551">
        <f t="shared" si="15"/>
        <v>0</v>
      </c>
      <c r="AF119" s="575">
        <f t="shared" si="16"/>
        <v>0</v>
      </c>
      <c r="AG119" s="552"/>
      <c r="AH119" s="553"/>
      <c r="AI119" s="553"/>
      <c r="AJ119" s="553"/>
      <c r="AK119" s="553"/>
      <c r="AL119" s="553"/>
      <c r="AM119" s="553"/>
      <c r="AN119" s="553"/>
      <c r="AO119" s="553"/>
      <c r="AP119" s="553"/>
      <c r="AQ119" s="553"/>
      <c r="AR119" s="553"/>
      <c r="AS119" s="553"/>
      <c r="AT119" s="553"/>
      <c r="AU119" s="553"/>
      <c r="AV119" s="553"/>
      <c r="AW119" s="553"/>
      <c r="AX119" s="553"/>
      <c r="AY119" s="553"/>
      <c r="AZ119" s="553"/>
      <c r="BA119" s="553"/>
      <c r="BB119" s="553"/>
      <c r="BC119" s="553"/>
      <c r="BD119" s="553"/>
      <c r="BE119" s="553"/>
      <c r="BF119" s="553"/>
      <c r="BG119" s="553"/>
    </row>
    <row r="120" spans="1:60" ht="15">
      <c r="A120" s="405">
        <f t="shared" si="17"/>
        <v>114</v>
      </c>
      <c r="B120" s="584" t="s">
        <v>327</v>
      </c>
      <c r="C120" s="585" t="s">
        <v>328</v>
      </c>
      <c r="D120" s="525" t="s">
        <v>294</v>
      </c>
      <c r="E120" s="526">
        <v>600</v>
      </c>
      <c r="F120" s="408" t="s">
        <v>328</v>
      </c>
      <c r="G120" s="409" t="s">
        <v>294</v>
      </c>
      <c r="H120" s="527">
        <v>600</v>
      </c>
      <c r="I120" s="527">
        <f>'СМР Приняты СК П6'!I120</f>
        <v>1.857</v>
      </c>
      <c r="J120" s="527"/>
      <c r="K120" s="527"/>
      <c r="L120" s="527"/>
      <c r="M120" s="527"/>
      <c r="N120" s="527"/>
      <c r="O120" s="527"/>
      <c r="P120" s="527"/>
      <c r="Q120" s="527"/>
      <c r="R120" s="527"/>
      <c r="S120" s="527"/>
      <c r="T120" s="527"/>
      <c r="U120" s="527"/>
      <c r="V120" s="527"/>
      <c r="W120" s="527"/>
      <c r="X120" s="527"/>
      <c r="Y120" s="527"/>
      <c r="Z120" s="562">
        <f t="shared" si="13"/>
        <v>0</v>
      </c>
      <c r="AA120" s="574">
        <f t="shared" si="18"/>
        <v>600</v>
      </c>
      <c r="AB120" s="413">
        <f t="shared" si="10"/>
        <v>600</v>
      </c>
      <c r="AC120" s="528"/>
      <c r="AD120" s="528">
        <f t="shared" si="14"/>
        <v>0</v>
      </c>
      <c r="AE120" s="551">
        <f t="shared" si="15"/>
        <v>0</v>
      </c>
      <c r="AF120" s="575">
        <f t="shared" si="16"/>
        <v>0</v>
      </c>
      <c r="AG120" s="552"/>
      <c r="AH120" s="553"/>
      <c r="AI120" s="553"/>
      <c r="AJ120" s="553"/>
      <c r="AK120" s="553"/>
      <c r="AL120" s="553"/>
      <c r="AM120" s="553"/>
      <c r="AN120" s="553"/>
      <c r="AO120" s="553"/>
      <c r="AP120" s="553"/>
      <c r="AQ120" s="553"/>
      <c r="AR120" s="553"/>
      <c r="AS120" s="553"/>
      <c r="AT120" s="553"/>
      <c r="AU120" s="553"/>
      <c r="AV120" s="553"/>
      <c r="AW120" s="553"/>
      <c r="AX120" s="553"/>
      <c r="AY120" s="553"/>
      <c r="AZ120" s="553"/>
      <c r="BA120" s="553"/>
      <c r="BB120" s="553"/>
      <c r="BC120" s="553"/>
      <c r="BD120" s="553"/>
      <c r="BE120" s="553"/>
      <c r="BF120" s="553"/>
      <c r="BG120" s="553"/>
      <c r="BH120" s="513"/>
    </row>
    <row r="121" spans="1:60" ht="30">
      <c r="A121" s="405">
        <f t="shared" si="17"/>
        <v>115</v>
      </c>
      <c r="B121" s="584" t="s">
        <v>329</v>
      </c>
      <c r="C121" s="585" t="s">
        <v>330</v>
      </c>
      <c r="D121" s="525" t="s">
        <v>291</v>
      </c>
      <c r="E121" s="526">
        <v>100</v>
      </c>
      <c r="F121" s="408" t="s">
        <v>330</v>
      </c>
      <c r="G121" s="409" t="s">
        <v>291</v>
      </c>
      <c r="H121" s="527">
        <v>100</v>
      </c>
      <c r="I121" s="527">
        <f>'СМР Приняты СК П6'!I121</f>
        <v>0.95099999999999996</v>
      </c>
      <c r="J121" s="527"/>
      <c r="K121" s="527"/>
      <c r="L121" s="527"/>
      <c r="M121" s="527"/>
      <c r="N121" s="527"/>
      <c r="O121" s="527"/>
      <c r="P121" s="527"/>
      <c r="Q121" s="527"/>
      <c r="R121" s="527"/>
      <c r="S121" s="527"/>
      <c r="T121" s="527"/>
      <c r="U121" s="527"/>
      <c r="V121" s="527"/>
      <c r="W121" s="527"/>
      <c r="X121" s="527"/>
      <c r="Y121" s="527"/>
      <c r="Z121" s="562">
        <f t="shared" si="13"/>
        <v>0</v>
      </c>
      <c r="AA121" s="574">
        <f t="shared" si="18"/>
        <v>100</v>
      </c>
      <c r="AB121" s="413">
        <f t="shared" si="10"/>
        <v>100</v>
      </c>
      <c r="AC121" s="528"/>
      <c r="AD121" s="528">
        <f t="shared" si="14"/>
        <v>0</v>
      </c>
      <c r="AE121" s="551">
        <f t="shared" si="15"/>
        <v>0</v>
      </c>
      <c r="AF121" s="575">
        <f t="shared" si="16"/>
        <v>0</v>
      </c>
      <c r="AG121" s="552"/>
      <c r="AH121" s="553"/>
      <c r="AI121" s="553"/>
      <c r="AJ121" s="553"/>
      <c r="AK121" s="553"/>
      <c r="AL121" s="553"/>
      <c r="AM121" s="553"/>
      <c r="AN121" s="553"/>
      <c r="AO121" s="553"/>
      <c r="AP121" s="553"/>
      <c r="AQ121" s="553"/>
      <c r="AR121" s="553"/>
      <c r="AS121" s="553"/>
      <c r="AT121" s="553"/>
      <c r="AU121" s="553"/>
      <c r="AV121" s="553"/>
      <c r="AW121" s="553"/>
      <c r="AX121" s="553"/>
      <c r="AY121" s="553"/>
      <c r="AZ121" s="553"/>
      <c r="BA121" s="553"/>
      <c r="BB121" s="553"/>
      <c r="BC121" s="553"/>
      <c r="BD121" s="553"/>
      <c r="BE121" s="553"/>
      <c r="BF121" s="553"/>
      <c r="BG121" s="553"/>
      <c r="BH121" s="513"/>
    </row>
    <row r="122" spans="1:60" ht="30">
      <c r="A122" s="405">
        <f t="shared" si="17"/>
        <v>116</v>
      </c>
      <c r="B122" s="584" t="s">
        <v>331</v>
      </c>
      <c r="C122" s="585" t="s">
        <v>332</v>
      </c>
      <c r="D122" s="525" t="s">
        <v>291</v>
      </c>
      <c r="E122" s="526">
        <v>50</v>
      </c>
      <c r="F122" s="408" t="s">
        <v>332</v>
      </c>
      <c r="G122" s="409" t="s">
        <v>291</v>
      </c>
      <c r="H122" s="527">
        <v>50</v>
      </c>
      <c r="I122" s="527">
        <f>'СМР Приняты СК П6'!I122</f>
        <v>1.1930000000000001</v>
      </c>
      <c r="J122" s="527"/>
      <c r="K122" s="527"/>
      <c r="L122" s="527"/>
      <c r="M122" s="527"/>
      <c r="N122" s="527"/>
      <c r="O122" s="527"/>
      <c r="P122" s="527"/>
      <c r="Q122" s="527"/>
      <c r="R122" s="527"/>
      <c r="S122" s="527"/>
      <c r="T122" s="527"/>
      <c r="U122" s="527"/>
      <c r="V122" s="527"/>
      <c r="W122" s="527"/>
      <c r="X122" s="527"/>
      <c r="Y122" s="527"/>
      <c r="Z122" s="562">
        <f t="shared" si="13"/>
        <v>0</v>
      </c>
      <c r="AA122" s="574">
        <f t="shared" si="18"/>
        <v>50</v>
      </c>
      <c r="AB122" s="413">
        <f t="shared" si="10"/>
        <v>50</v>
      </c>
      <c r="AC122" s="528"/>
      <c r="AD122" s="528">
        <f t="shared" si="14"/>
        <v>0</v>
      </c>
      <c r="AE122" s="551">
        <f t="shared" si="15"/>
        <v>0</v>
      </c>
      <c r="AF122" s="575">
        <f t="shared" si="16"/>
        <v>0</v>
      </c>
      <c r="AG122" s="552"/>
      <c r="AH122" s="553"/>
      <c r="AI122" s="553"/>
      <c r="AJ122" s="553"/>
      <c r="AK122" s="553"/>
      <c r="AL122" s="553"/>
      <c r="AM122" s="553"/>
      <c r="AN122" s="553"/>
      <c r="AO122" s="553"/>
      <c r="AP122" s="553"/>
      <c r="AQ122" s="553"/>
      <c r="AR122" s="553"/>
      <c r="AS122" s="553"/>
      <c r="AT122" s="553"/>
      <c r="AU122" s="553"/>
      <c r="AV122" s="553"/>
      <c r="AW122" s="553"/>
      <c r="AX122" s="553"/>
      <c r="AY122" s="553"/>
      <c r="AZ122" s="553"/>
      <c r="BA122" s="553"/>
      <c r="BB122" s="553"/>
      <c r="BC122" s="553"/>
      <c r="BD122" s="553"/>
      <c r="BE122" s="553"/>
      <c r="BF122" s="553"/>
      <c r="BG122" s="553"/>
      <c r="BH122" s="513"/>
    </row>
    <row r="123" spans="1:60" ht="30">
      <c r="A123" s="405">
        <f t="shared" si="17"/>
        <v>117</v>
      </c>
      <c r="B123" s="584" t="s">
        <v>360</v>
      </c>
      <c r="C123" s="585" t="s">
        <v>361</v>
      </c>
      <c r="D123" s="525" t="s">
        <v>293</v>
      </c>
      <c r="E123" s="526">
        <v>300</v>
      </c>
      <c r="F123" s="408" t="s">
        <v>361</v>
      </c>
      <c r="G123" s="409" t="s">
        <v>293</v>
      </c>
      <c r="H123" s="527">
        <v>300</v>
      </c>
      <c r="I123" s="527">
        <f>'СМР Приняты СК П6'!I123</f>
        <v>3.7999999999999999E-2</v>
      </c>
      <c r="J123" s="527"/>
      <c r="K123" s="527"/>
      <c r="L123" s="527"/>
      <c r="M123" s="527"/>
      <c r="N123" s="527"/>
      <c r="O123" s="527"/>
      <c r="P123" s="527"/>
      <c r="Q123" s="527"/>
      <c r="R123" s="527"/>
      <c r="S123" s="527"/>
      <c r="T123" s="527"/>
      <c r="U123" s="527"/>
      <c r="V123" s="527"/>
      <c r="W123" s="527"/>
      <c r="X123" s="527"/>
      <c r="Y123" s="527"/>
      <c r="Z123" s="562">
        <f t="shared" si="13"/>
        <v>0</v>
      </c>
      <c r="AA123" s="574">
        <f t="shared" si="18"/>
        <v>300</v>
      </c>
      <c r="AB123" s="413">
        <f t="shared" si="10"/>
        <v>300</v>
      </c>
      <c r="AC123" s="528"/>
      <c r="AD123" s="528">
        <f t="shared" si="14"/>
        <v>0</v>
      </c>
      <c r="AE123" s="551">
        <f t="shared" si="15"/>
        <v>0</v>
      </c>
      <c r="AF123" s="575">
        <f t="shared" si="16"/>
        <v>0</v>
      </c>
      <c r="AG123" s="552"/>
      <c r="AH123" s="553"/>
      <c r="AI123" s="553"/>
      <c r="AJ123" s="553"/>
      <c r="AK123" s="553"/>
      <c r="AL123" s="553"/>
      <c r="AM123" s="553"/>
      <c r="AN123" s="553"/>
      <c r="AO123" s="553"/>
      <c r="AP123" s="553"/>
      <c r="AQ123" s="553"/>
      <c r="AR123" s="553"/>
      <c r="AS123" s="553"/>
      <c r="AT123" s="553"/>
      <c r="AU123" s="553"/>
      <c r="AV123" s="553"/>
      <c r="AW123" s="553"/>
      <c r="AX123" s="553"/>
      <c r="AY123" s="553"/>
      <c r="AZ123" s="553"/>
      <c r="BA123" s="553"/>
      <c r="BB123" s="553"/>
      <c r="BC123" s="553"/>
      <c r="BD123" s="553"/>
      <c r="BE123" s="553"/>
      <c r="BF123" s="553"/>
      <c r="BG123" s="553"/>
      <c r="BH123" s="513"/>
    </row>
    <row r="124" spans="1:60" ht="30">
      <c r="A124" s="405">
        <f t="shared" si="17"/>
        <v>118</v>
      </c>
      <c r="B124" s="584" t="s">
        <v>362</v>
      </c>
      <c r="C124" s="585" t="s">
        <v>363</v>
      </c>
      <c r="D124" s="525" t="s">
        <v>294</v>
      </c>
      <c r="E124" s="526">
        <v>1</v>
      </c>
      <c r="F124" s="408" t="s">
        <v>363</v>
      </c>
      <c r="G124" s="409" t="s">
        <v>294</v>
      </c>
      <c r="H124" s="527">
        <v>1</v>
      </c>
      <c r="I124" s="527">
        <f>'СМР Приняты СК П6'!I124</f>
        <v>35.371000000000002</v>
      </c>
      <c r="J124" s="527"/>
      <c r="K124" s="527"/>
      <c r="L124" s="527"/>
      <c r="M124" s="527"/>
      <c r="N124" s="527"/>
      <c r="O124" s="527"/>
      <c r="P124" s="527"/>
      <c r="Q124" s="527"/>
      <c r="R124" s="527"/>
      <c r="S124" s="527"/>
      <c r="T124" s="527"/>
      <c r="U124" s="527"/>
      <c r="V124" s="527"/>
      <c r="W124" s="527"/>
      <c r="X124" s="527"/>
      <c r="Y124" s="527"/>
      <c r="Z124" s="562">
        <f t="shared" si="13"/>
        <v>0</v>
      </c>
      <c r="AA124" s="574">
        <f t="shared" si="18"/>
        <v>1</v>
      </c>
      <c r="AB124" s="413">
        <f t="shared" si="10"/>
        <v>1</v>
      </c>
      <c r="AC124" s="528"/>
      <c r="AD124" s="528">
        <f t="shared" si="14"/>
        <v>0</v>
      </c>
      <c r="AE124" s="551">
        <f t="shared" si="15"/>
        <v>0</v>
      </c>
      <c r="AF124" s="575">
        <f t="shared" si="16"/>
        <v>0</v>
      </c>
      <c r="AG124" s="552"/>
      <c r="AH124" s="553"/>
      <c r="AI124" s="553"/>
      <c r="AJ124" s="553"/>
      <c r="AK124" s="553"/>
      <c r="AL124" s="553"/>
      <c r="AM124" s="553"/>
      <c r="AN124" s="553"/>
      <c r="AO124" s="553"/>
      <c r="AP124" s="553"/>
      <c r="AQ124" s="553"/>
      <c r="AR124" s="553"/>
      <c r="AS124" s="553"/>
      <c r="AT124" s="553"/>
      <c r="AU124" s="553"/>
      <c r="AV124" s="553"/>
      <c r="AW124" s="553"/>
      <c r="AX124" s="553"/>
      <c r="AY124" s="553"/>
      <c r="AZ124" s="553"/>
      <c r="BA124" s="553"/>
      <c r="BB124" s="553"/>
      <c r="BC124" s="553"/>
      <c r="BD124" s="553"/>
      <c r="BE124" s="553"/>
      <c r="BF124" s="553"/>
      <c r="BG124" s="553"/>
      <c r="BH124" s="513"/>
    </row>
    <row r="125" spans="1:60" ht="15">
      <c r="A125" s="405">
        <f t="shared" si="17"/>
        <v>119</v>
      </c>
      <c r="B125" s="584" t="s">
        <v>364</v>
      </c>
      <c r="C125" s="585" t="s">
        <v>365</v>
      </c>
      <c r="D125" s="525" t="s">
        <v>294</v>
      </c>
      <c r="E125" s="526">
        <v>3</v>
      </c>
      <c r="F125" s="408" t="s">
        <v>365</v>
      </c>
      <c r="G125" s="409" t="s">
        <v>294</v>
      </c>
      <c r="H125" s="527">
        <v>3</v>
      </c>
      <c r="I125" s="527">
        <f>'СМР Приняты СК П6'!I125</f>
        <v>2.944</v>
      </c>
      <c r="J125" s="527"/>
      <c r="K125" s="527"/>
      <c r="L125" s="527"/>
      <c r="M125" s="527"/>
      <c r="N125" s="527"/>
      <c r="O125" s="527"/>
      <c r="P125" s="527"/>
      <c r="Q125" s="527"/>
      <c r="R125" s="527"/>
      <c r="S125" s="527"/>
      <c r="T125" s="527"/>
      <c r="U125" s="527"/>
      <c r="V125" s="527"/>
      <c r="W125" s="527"/>
      <c r="X125" s="527"/>
      <c r="Y125" s="527"/>
      <c r="Z125" s="562">
        <f t="shared" si="13"/>
        <v>0</v>
      </c>
      <c r="AA125" s="574">
        <f t="shared" si="18"/>
        <v>3</v>
      </c>
      <c r="AB125" s="413">
        <f t="shared" si="10"/>
        <v>3</v>
      </c>
      <c r="AC125" s="528"/>
      <c r="AD125" s="528">
        <f t="shared" si="14"/>
        <v>0</v>
      </c>
      <c r="AE125" s="551">
        <f t="shared" si="15"/>
        <v>0</v>
      </c>
      <c r="AF125" s="575">
        <f t="shared" si="16"/>
        <v>0</v>
      </c>
      <c r="AG125" s="552"/>
      <c r="AH125" s="553"/>
      <c r="AI125" s="553"/>
      <c r="AJ125" s="553"/>
      <c r="AK125" s="553"/>
      <c r="AL125" s="553"/>
      <c r="AM125" s="553"/>
      <c r="AN125" s="553"/>
      <c r="AO125" s="553"/>
      <c r="AP125" s="553"/>
      <c r="AQ125" s="553"/>
      <c r="AR125" s="553"/>
      <c r="AS125" s="553"/>
      <c r="AT125" s="553"/>
      <c r="AU125" s="553"/>
      <c r="AV125" s="553"/>
      <c r="AW125" s="553"/>
      <c r="AX125" s="553"/>
      <c r="AY125" s="553"/>
      <c r="AZ125" s="553"/>
      <c r="BA125" s="553"/>
      <c r="BB125" s="553"/>
      <c r="BC125" s="553"/>
      <c r="BD125" s="553"/>
      <c r="BE125" s="553"/>
      <c r="BF125" s="553"/>
      <c r="BG125" s="553"/>
      <c r="BH125" s="513"/>
    </row>
    <row r="126" spans="1:60" ht="15">
      <c r="A126" s="405">
        <f t="shared" si="17"/>
        <v>120</v>
      </c>
      <c r="B126" s="584" t="s">
        <v>366</v>
      </c>
      <c r="C126" s="585" t="s">
        <v>367</v>
      </c>
      <c r="D126" s="525" t="s">
        <v>294</v>
      </c>
      <c r="E126" s="526">
        <v>20</v>
      </c>
      <c r="F126" s="408" t="s">
        <v>367</v>
      </c>
      <c r="G126" s="409" t="s">
        <v>294</v>
      </c>
      <c r="H126" s="527">
        <v>20</v>
      </c>
      <c r="I126" s="527">
        <f>'СМР Приняты СК П6'!I126</f>
        <v>1.9079999999999999</v>
      </c>
      <c r="J126" s="527"/>
      <c r="K126" s="527"/>
      <c r="L126" s="527"/>
      <c r="M126" s="527"/>
      <c r="N126" s="527"/>
      <c r="O126" s="527"/>
      <c r="P126" s="527"/>
      <c r="Q126" s="527"/>
      <c r="R126" s="527"/>
      <c r="S126" s="527"/>
      <c r="T126" s="527"/>
      <c r="U126" s="527"/>
      <c r="V126" s="527"/>
      <c r="W126" s="527"/>
      <c r="X126" s="527"/>
      <c r="Y126" s="527"/>
      <c r="Z126" s="562">
        <f t="shared" si="13"/>
        <v>0</v>
      </c>
      <c r="AA126" s="574">
        <f t="shared" si="18"/>
        <v>20</v>
      </c>
      <c r="AB126" s="413">
        <f t="shared" si="10"/>
        <v>20</v>
      </c>
      <c r="AC126" s="528"/>
      <c r="AD126" s="528">
        <f t="shared" si="14"/>
        <v>0</v>
      </c>
      <c r="AE126" s="551">
        <f t="shared" si="15"/>
        <v>0</v>
      </c>
      <c r="AF126" s="575">
        <f t="shared" si="16"/>
        <v>0</v>
      </c>
      <c r="AG126" s="552"/>
      <c r="AH126" s="553"/>
      <c r="AI126" s="553"/>
      <c r="AJ126" s="553"/>
      <c r="AK126" s="553"/>
      <c r="AL126" s="553"/>
      <c r="AM126" s="553"/>
      <c r="AN126" s="553"/>
      <c r="AO126" s="553"/>
      <c r="AP126" s="553"/>
      <c r="AQ126" s="553"/>
      <c r="AR126" s="553"/>
      <c r="AS126" s="553"/>
      <c r="AT126" s="553"/>
      <c r="AU126" s="553"/>
      <c r="AV126" s="553"/>
      <c r="AW126" s="553"/>
      <c r="AX126" s="553"/>
      <c r="AY126" s="553"/>
      <c r="AZ126" s="553"/>
      <c r="BA126" s="553"/>
      <c r="BB126" s="553"/>
      <c r="BC126" s="553"/>
      <c r="BD126" s="553"/>
      <c r="BE126" s="553"/>
      <c r="BF126" s="553"/>
      <c r="BG126" s="553"/>
      <c r="BH126" s="513"/>
    </row>
    <row r="127" spans="1:60" ht="15">
      <c r="A127" s="405">
        <f t="shared" si="17"/>
        <v>121</v>
      </c>
      <c r="B127" s="584" t="s">
        <v>368</v>
      </c>
      <c r="C127" s="585" t="s">
        <v>369</v>
      </c>
      <c r="D127" s="525" t="s">
        <v>294</v>
      </c>
      <c r="E127" s="526">
        <v>9</v>
      </c>
      <c r="F127" s="408" t="s">
        <v>369</v>
      </c>
      <c r="G127" s="409" t="s">
        <v>294</v>
      </c>
      <c r="H127" s="527">
        <v>9</v>
      </c>
      <c r="I127" s="527">
        <f>'СМР Приняты СК П6'!I127</f>
        <v>1.222</v>
      </c>
      <c r="J127" s="527"/>
      <c r="K127" s="527"/>
      <c r="L127" s="527"/>
      <c r="M127" s="527"/>
      <c r="N127" s="527"/>
      <c r="O127" s="527"/>
      <c r="P127" s="527"/>
      <c r="Q127" s="527"/>
      <c r="R127" s="527"/>
      <c r="S127" s="527"/>
      <c r="T127" s="527"/>
      <c r="U127" s="527"/>
      <c r="V127" s="527"/>
      <c r="W127" s="527"/>
      <c r="X127" s="527"/>
      <c r="Y127" s="527"/>
      <c r="Z127" s="562">
        <f t="shared" si="13"/>
        <v>0</v>
      </c>
      <c r="AA127" s="574">
        <f t="shared" si="18"/>
        <v>9</v>
      </c>
      <c r="AB127" s="413">
        <f t="shared" si="10"/>
        <v>9</v>
      </c>
      <c r="AC127" s="528"/>
      <c r="AD127" s="528">
        <f t="shared" si="14"/>
        <v>0</v>
      </c>
      <c r="AE127" s="551">
        <f t="shared" si="15"/>
        <v>0</v>
      </c>
      <c r="AF127" s="575">
        <f t="shared" si="16"/>
        <v>0</v>
      </c>
      <c r="AG127" s="552"/>
      <c r="AH127" s="553"/>
      <c r="AI127" s="553"/>
      <c r="AJ127" s="553"/>
      <c r="AK127" s="553"/>
      <c r="AL127" s="553"/>
      <c r="AM127" s="553"/>
      <c r="AN127" s="553"/>
      <c r="AO127" s="553"/>
      <c r="AP127" s="553"/>
      <c r="AQ127" s="553"/>
      <c r="AR127" s="553"/>
      <c r="AS127" s="553"/>
      <c r="AT127" s="553"/>
      <c r="AU127" s="553"/>
      <c r="AV127" s="553"/>
      <c r="AW127" s="553"/>
      <c r="AX127" s="553"/>
      <c r="AY127" s="553"/>
      <c r="AZ127" s="553"/>
      <c r="BA127" s="553"/>
      <c r="BB127" s="553"/>
      <c r="BC127" s="553"/>
      <c r="BD127" s="553"/>
      <c r="BE127" s="553"/>
      <c r="BF127" s="553"/>
      <c r="BG127" s="553"/>
      <c r="BH127" s="513"/>
    </row>
    <row r="128" spans="1:60" ht="15">
      <c r="A128" s="405">
        <f t="shared" si="17"/>
        <v>122</v>
      </c>
      <c r="B128" s="584" t="s">
        <v>370</v>
      </c>
      <c r="C128" s="585" t="s">
        <v>371</v>
      </c>
      <c r="D128" s="525" t="s">
        <v>294</v>
      </c>
      <c r="E128" s="526">
        <v>8</v>
      </c>
      <c r="F128" s="408" t="s">
        <v>371</v>
      </c>
      <c r="G128" s="409" t="s">
        <v>294</v>
      </c>
      <c r="H128" s="527">
        <v>8</v>
      </c>
      <c r="I128" s="527">
        <f>'СМР Приняты СК П6'!I128</f>
        <v>4.3550000000000004</v>
      </c>
      <c r="J128" s="527"/>
      <c r="K128" s="527"/>
      <c r="L128" s="527"/>
      <c r="M128" s="527"/>
      <c r="N128" s="527"/>
      <c r="O128" s="527"/>
      <c r="P128" s="527"/>
      <c r="Q128" s="527"/>
      <c r="R128" s="527"/>
      <c r="S128" s="527"/>
      <c r="T128" s="527"/>
      <c r="U128" s="527"/>
      <c r="V128" s="527"/>
      <c r="W128" s="527"/>
      <c r="X128" s="527"/>
      <c r="Y128" s="527"/>
      <c r="Z128" s="562">
        <f t="shared" si="13"/>
        <v>0</v>
      </c>
      <c r="AA128" s="574">
        <f t="shared" si="18"/>
        <v>8</v>
      </c>
      <c r="AB128" s="413">
        <f t="shared" si="10"/>
        <v>8</v>
      </c>
      <c r="AC128" s="528"/>
      <c r="AD128" s="528">
        <f t="shared" si="14"/>
        <v>0</v>
      </c>
      <c r="AE128" s="551">
        <f t="shared" si="15"/>
        <v>0</v>
      </c>
      <c r="AF128" s="575">
        <f t="shared" si="16"/>
        <v>0</v>
      </c>
      <c r="AG128" s="552"/>
      <c r="AH128" s="553"/>
      <c r="AI128" s="553"/>
      <c r="AJ128" s="553"/>
      <c r="AK128" s="553"/>
      <c r="AL128" s="553"/>
      <c r="AM128" s="553"/>
      <c r="AN128" s="553"/>
      <c r="AO128" s="553"/>
      <c r="AP128" s="553"/>
      <c r="AQ128" s="553"/>
      <c r="AR128" s="553"/>
      <c r="AS128" s="553"/>
      <c r="AT128" s="553"/>
      <c r="AU128" s="553"/>
      <c r="AV128" s="553"/>
      <c r="AW128" s="553"/>
      <c r="AX128" s="553"/>
      <c r="AY128" s="553"/>
      <c r="AZ128" s="553"/>
      <c r="BA128" s="553"/>
      <c r="BB128" s="553"/>
      <c r="BC128" s="553"/>
      <c r="BD128" s="553"/>
      <c r="BE128" s="553"/>
      <c r="BF128" s="553"/>
      <c r="BG128" s="553"/>
      <c r="BH128" s="513"/>
    </row>
    <row r="129" spans="1:60" ht="30">
      <c r="A129" s="405">
        <f t="shared" si="17"/>
        <v>123</v>
      </c>
      <c r="B129" s="584" t="s">
        <v>372</v>
      </c>
      <c r="C129" s="585" t="s">
        <v>373</v>
      </c>
      <c r="D129" s="525" t="s">
        <v>293</v>
      </c>
      <c r="E129" s="526">
        <v>50</v>
      </c>
      <c r="F129" s="408" t="s">
        <v>373</v>
      </c>
      <c r="G129" s="409" t="s">
        <v>293</v>
      </c>
      <c r="H129" s="527">
        <v>50</v>
      </c>
      <c r="I129" s="527">
        <f>'СМР Приняты СК П6'!I129</f>
        <v>3.7999999999999999E-2</v>
      </c>
      <c r="J129" s="527"/>
      <c r="K129" s="527"/>
      <c r="L129" s="527"/>
      <c r="M129" s="527"/>
      <c r="N129" s="527"/>
      <c r="O129" s="527"/>
      <c r="P129" s="527"/>
      <c r="Q129" s="527"/>
      <c r="R129" s="527"/>
      <c r="S129" s="527"/>
      <c r="T129" s="527"/>
      <c r="U129" s="527"/>
      <c r="V129" s="527"/>
      <c r="W129" s="527"/>
      <c r="X129" s="527"/>
      <c r="Y129" s="527"/>
      <c r="Z129" s="562">
        <f t="shared" si="13"/>
        <v>0</v>
      </c>
      <c r="AA129" s="574">
        <f t="shared" si="18"/>
        <v>50</v>
      </c>
      <c r="AB129" s="413">
        <f t="shared" ref="AB129:AB140" si="19">E129-Z129</f>
        <v>50</v>
      </c>
      <c r="AC129" s="528"/>
      <c r="AD129" s="528">
        <f t="shared" si="14"/>
        <v>0</v>
      </c>
      <c r="AE129" s="551">
        <f t="shared" si="15"/>
        <v>0</v>
      </c>
      <c r="AF129" s="575">
        <f t="shared" si="16"/>
        <v>0</v>
      </c>
      <c r="AG129" s="552"/>
      <c r="AH129" s="553"/>
      <c r="AI129" s="553"/>
      <c r="AJ129" s="553"/>
      <c r="AK129" s="553"/>
      <c r="AL129" s="553"/>
      <c r="AM129" s="553"/>
      <c r="AN129" s="553"/>
      <c r="AO129" s="553"/>
      <c r="AP129" s="553"/>
      <c r="AQ129" s="553"/>
      <c r="AR129" s="553"/>
      <c r="AS129" s="553"/>
      <c r="AT129" s="553"/>
      <c r="AU129" s="553"/>
      <c r="AV129" s="553"/>
      <c r="AW129" s="553"/>
      <c r="AX129" s="553"/>
      <c r="AY129" s="553"/>
      <c r="AZ129" s="553"/>
      <c r="BA129" s="553"/>
      <c r="BB129" s="553"/>
      <c r="BC129" s="553"/>
      <c r="BD129" s="553"/>
      <c r="BE129" s="553"/>
      <c r="BF129" s="553"/>
      <c r="BG129" s="553"/>
      <c r="BH129" s="513"/>
    </row>
    <row r="130" spans="1:60" ht="15">
      <c r="A130" s="405">
        <f t="shared" si="17"/>
        <v>124</v>
      </c>
      <c r="B130" s="584" t="s">
        <v>384</v>
      </c>
      <c r="C130" s="585" t="s">
        <v>1017</v>
      </c>
      <c r="D130" s="525" t="s">
        <v>291</v>
      </c>
      <c r="E130" s="526">
        <v>160</v>
      </c>
      <c r="F130" s="408" t="s">
        <v>457</v>
      </c>
      <c r="G130" s="409" t="s">
        <v>291</v>
      </c>
      <c r="H130" s="527">
        <v>160</v>
      </c>
      <c r="I130" s="527">
        <f>'СМР Приняты СК П6'!I130</f>
        <v>0.7</v>
      </c>
      <c r="J130" s="527"/>
      <c r="K130" s="527"/>
      <c r="L130" s="527"/>
      <c r="M130" s="527"/>
      <c r="N130" s="527"/>
      <c r="O130" s="527"/>
      <c r="P130" s="527"/>
      <c r="Q130" s="527"/>
      <c r="R130" s="527"/>
      <c r="S130" s="527">
        <v>3</v>
      </c>
      <c r="T130" s="527">
        <v>128</v>
      </c>
      <c r="U130" s="527"/>
      <c r="V130" s="527"/>
      <c r="W130" s="527"/>
      <c r="X130" s="527"/>
      <c r="Y130" s="527"/>
      <c r="Z130" s="562">
        <f t="shared" si="13"/>
        <v>131</v>
      </c>
      <c r="AA130" s="574">
        <f t="shared" si="18"/>
        <v>29</v>
      </c>
      <c r="AB130" s="413">
        <f t="shared" si="19"/>
        <v>29</v>
      </c>
      <c r="AC130" s="528"/>
      <c r="AD130" s="528">
        <f t="shared" si="14"/>
        <v>0</v>
      </c>
      <c r="AE130" s="551">
        <f t="shared" si="15"/>
        <v>0</v>
      </c>
      <c r="AF130" s="575">
        <f t="shared" si="16"/>
        <v>131</v>
      </c>
      <c r="AG130" s="552"/>
      <c r="AH130" s="553"/>
      <c r="AI130" s="553"/>
      <c r="AJ130" s="553"/>
      <c r="AK130" s="553"/>
      <c r="AL130" s="553"/>
      <c r="AM130" s="553"/>
      <c r="AN130" s="553"/>
      <c r="AO130" s="553"/>
      <c r="AP130" s="553"/>
      <c r="AQ130" s="553"/>
      <c r="AR130" s="553"/>
      <c r="AS130" s="553"/>
      <c r="AT130" s="553"/>
      <c r="AU130" s="553"/>
      <c r="AV130" s="553"/>
      <c r="AW130" s="553"/>
      <c r="AX130" s="553"/>
      <c r="AY130" s="553"/>
      <c r="AZ130" s="553"/>
      <c r="BA130" s="553"/>
      <c r="BB130" s="553"/>
      <c r="BC130" s="553"/>
      <c r="BD130" s="553"/>
      <c r="BE130" s="553"/>
      <c r="BF130" s="553"/>
      <c r="BG130" s="553"/>
      <c r="BH130" s="513"/>
    </row>
    <row r="131" spans="1:60" ht="15">
      <c r="A131" s="405">
        <f t="shared" si="17"/>
        <v>125</v>
      </c>
      <c r="B131" s="584"/>
      <c r="C131" s="585"/>
      <c r="D131" s="525"/>
      <c r="E131" s="526"/>
      <c r="F131" s="408" t="s">
        <v>405</v>
      </c>
      <c r="G131" s="409" t="s">
        <v>289</v>
      </c>
      <c r="H131" s="744">
        <v>76.5</v>
      </c>
      <c r="I131" s="527">
        <f>'СМР Приняты СК П6'!I131</f>
        <v>0</v>
      </c>
      <c r="J131" s="527"/>
      <c r="K131" s="527"/>
      <c r="L131" s="527"/>
      <c r="M131" s="540"/>
      <c r="N131" s="540"/>
      <c r="O131" s="527">
        <v>76.5</v>
      </c>
      <c r="P131" s="540"/>
      <c r="Q131" s="540"/>
      <c r="R131" s="540"/>
      <c r="S131" s="540"/>
      <c r="T131" s="540"/>
      <c r="U131" s="540"/>
      <c r="V131" s="540"/>
      <c r="W131" s="540"/>
      <c r="X131" s="540"/>
      <c r="Y131" s="540"/>
      <c r="Z131" s="562">
        <f t="shared" si="13"/>
        <v>76.5</v>
      </c>
      <c r="AA131" s="574">
        <f t="shared" si="18"/>
        <v>0</v>
      </c>
      <c r="AB131" s="413">
        <f t="shared" si="19"/>
        <v>-76.5</v>
      </c>
      <c r="AC131" s="528"/>
      <c r="AD131" s="528">
        <f t="shared" si="14"/>
        <v>0</v>
      </c>
      <c r="AE131" s="551">
        <f t="shared" si="15"/>
        <v>0</v>
      </c>
      <c r="AF131" s="575">
        <f t="shared" si="16"/>
        <v>76.5</v>
      </c>
      <c r="AG131" s="552"/>
      <c r="AH131" s="553"/>
      <c r="AI131" s="553"/>
      <c r="AJ131" s="553"/>
      <c r="AK131" s="553"/>
      <c r="AL131" s="553"/>
      <c r="AM131" s="553"/>
      <c r="AN131" s="553"/>
      <c r="AO131" s="553"/>
      <c r="AP131" s="553"/>
      <c r="AQ131" s="553"/>
      <c r="AR131" s="553"/>
      <c r="AS131" s="553"/>
      <c r="AT131" s="553"/>
      <c r="AU131" s="553"/>
      <c r="AV131" s="553"/>
      <c r="AW131" s="553"/>
      <c r="AX131" s="553"/>
      <c r="AY131" s="553"/>
      <c r="AZ131" s="553"/>
      <c r="BA131" s="553"/>
      <c r="BB131" s="553"/>
      <c r="BC131" s="553"/>
      <c r="BD131" s="553"/>
      <c r="BE131" s="553"/>
      <c r="BF131" s="553"/>
      <c r="BG131" s="553"/>
      <c r="BH131" s="513"/>
    </row>
    <row r="132" spans="1:60" ht="30">
      <c r="A132" s="433">
        <f t="shared" si="17"/>
        <v>126</v>
      </c>
      <c r="B132" s="584"/>
      <c r="C132" s="585"/>
      <c r="D132" s="525"/>
      <c r="E132" s="526"/>
      <c r="F132" s="416" t="s">
        <v>406</v>
      </c>
      <c r="G132" s="417" t="s">
        <v>294</v>
      </c>
      <c r="H132" s="535">
        <v>0</v>
      </c>
      <c r="I132" s="535">
        <f>'СМР Приняты СК П6'!I132</f>
        <v>0</v>
      </c>
      <c r="J132" s="535"/>
      <c r="K132" s="535"/>
      <c r="L132" s="535"/>
      <c r="M132" s="539"/>
      <c r="N132" s="539"/>
      <c r="O132" s="535">
        <v>22</v>
      </c>
      <c r="P132" s="539"/>
      <c r="Q132" s="535">
        <v>32</v>
      </c>
      <c r="R132" s="539"/>
      <c r="S132" s="539"/>
      <c r="T132" s="539"/>
      <c r="U132" s="539"/>
      <c r="V132" s="539"/>
      <c r="W132" s="539"/>
      <c r="X132" s="539"/>
      <c r="Y132" s="539"/>
      <c r="Z132" s="562">
        <f t="shared" si="13"/>
        <v>54</v>
      </c>
      <c r="AA132" s="576">
        <f t="shared" si="18"/>
        <v>-54</v>
      </c>
      <c r="AB132" s="413">
        <f t="shared" si="19"/>
        <v>-54</v>
      </c>
      <c r="AC132" s="536"/>
      <c r="AD132" s="536">
        <f t="shared" si="14"/>
        <v>0</v>
      </c>
      <c r="AE132" s="551">
        <f t="shared" si="15"/>
        <v>0</v>
      </c>
      <c r="AF132" s="575">
        <f t="shared" si="16"/>
        <v>54</v>
      </c>
      <c r="AG132" s="552"/>
      <c r="AH132" s="553"/>
      <c r="AI132" s="553"/>
      <c r="AJ132" s="553"/>
      <c r="AK132" s="553"/>
      <c r="AL132" s="553"/>
      <c r="AM132" s="553"/>
      <c r="AN132" s="553"/>
      <c r="AO132" s="553"/>
      <c r="AP132" s="553"/>
      <c r="AQ132" s="553"/>
      <c r="AR132" s="553"/>
      <c r="AS132" s="553"/>
      <c r="AT132" s="553"/>
      <c r="AU132" s="553"/>
      <c r="AV132" s="553"/>
      <c r="AW132" s="553"/>
      <c r="AX132" s="553"/>
      <c r="AY132" s="553"/>
      <c r="AZ132" s="553"/>
      <c r="BA132" s="553"/>
      <c r="BB132" s="553"/>
      <c r="BC132" s="553"/>
      <c r="BD132" s="553"/>
      <c r="BE132" s="553"/>
      <c r="BF132" s="553"/>
      <c r="BG132" s="553"/>
      <c r="BH132" s="513"/>
    </row>
    <row r="133" spans="1:60" s="193" customFormat="1" ht="15">
      <c r="A133" s="433">
        <f t="shared" si="17"/>
        <v>127</v>
      </c>
      <c r="B133" s="584"/>
      <c r="C133" s="585"/>
      <c r="D133" s="525"/>
      <c r="E133" s="526"/>
      <c r="F133" s="416" t="s">
        <v>428</v>
      </c>
      <c r="G133" s="417" t="s">
        <v>289</v>
      </c>
      <c r="H133" s="535">
        <v>0</v>
      </c>
      <c r="I133" s="535">
        <f>'СМР Приняты СК П6'!I133</f>
        <v>0</v>
      </c>
      <c r="J133" s="535"/>
      <c r="K133" s="535"/>
      <c r="L133" s="535"/>
      <c r="M133" s="535"/>
      <c r="N133" s="535"/>
      <c r="O133" s="535"/>
      <c r="P133" s="535"/>
      <c r="Q133" s="535">
        <v>5</v>
      </c>
      <c r="R133" s="535"/>
      <c r="S133" s="535"/>
      <c r="T133" s="535"/>
      <c r="U133" s="535"/>
      <c r="V133" s="535">
        <v>2</v>
      </c>
      <c r="W133" s="535"/>
      <c r="X133" s="535"/>
      <c r="Y133" s="535"/>
      <c r="Z133" s="562">
        <f t="shared" si="13"/>
        <v>7</v>
      </c>
      <c r="AA133" s="576">
        <f t="shared" si="18"/>
        <v>-7</v>
      </c>
      <c r="AB133" s="413">
        <f t="shared" si="19"/>
        <v>-7</v>
      </c>
      <c r="AC133" s="536"/>
      <c r="AD133" s="536">
        <f t="shared" si="14"/>
        <v>0</v>
      </c>
      <c r="AE133" s="551">
        <f t="shared" si="15"/>
        <v>0</v>
      </c>
      <c r="AF133" s="575">
        <f t="shared" si="16"/>
        <v>7</v>
      </c>
      <c r="AG133" s="552"/>
      <c r="AH133" s="553"/>
      <c r="AI133" s="553"/>
      <c r="AJ133" s="553"/>
      <c r="AK133" s="553"/>
      <c r="AL133" s="553"/>
      <c r="AM133" s="553"/>
      <c r="AN133" s="553"/>
      <c r="AO133" s="553"/>
      <c r="AP133" s="553"/>
      <c r="AQ133" s="553"/>
      <c r="AR133" s="553"/>
      <c r="AS133" s="553"/>
      <c r="AT133" s="553"/>
      <c r="AU133" s="553"/>
      <c r="AV133" s="553"/>
      <c r="AW133" s="553"/>
      <c r="AX133" s="553"/>
      <c r="AY133" s="553"/>
      <c r="AZ133" s="553"/>
      <c r="BA133" s="553"/>
      <c r="BB133" s="553"/>
      <c r="BC133" s="553"/>
      <c r="BD133" s="553"/>
      <c r="BE133" s="553"/>
      <c r="BF133" s="553"/>
      <c r="BG133" s="553"/>
      <c r="BH133" s="554"/>
    </row>
    <row r="134" spans="1:60" s="193" customFormat="1" ht="30">
      <c r="A134" s="433">
        <f t="shared" si="17"/>
        <v>128</v>
      </c>
      <c r="B134" s="584"/>
      <c r="C134" s="585"/>
      <c r="D134" s="525"/>
      <c r="E134" s="526"/>
      <c r="F134" s="416" t="s">
        <v>420</v>
      </c>
      <c r="G134" s="417" t="s">
        <v>289</v>
      </c>
      <c r="H134" s="535">
        <v>0</v>
      </c>
      <c r="I134" s="535">
        <f>'СМР Приняты СК П6'!I134</f>
        <v>0</v>
      </c>
      <c r="J134" s="535"/>
      <c r="K134" s="535"/>
      <c r="L134" s="535"/>
      <c r="M134" s="535"/>
      <c r="N134" s="535"/>
      <c r="O134" s="535"/>
      <c r="P134" s="535">
        <v>25</v>
      </c>
      <c r="Q134" s="535"/>
      <c r="R134" s="535"/>
      <c r="S134" s="535">
        <v>22.5</v>
      </c>
      <c r="T134" s="535"/>
      <c r="U134" s="535"/>
      <c r="V134" s="535">
        <v>5</v>
      </c>
      <c r="W134" s="535"/>
      <c r="X134" s="535"/>
      <c r="Y134" s="535"/>
      <c r="Z134" s="562">
        <f t="shared" si="13"/>
        <v>52.5</v>
      </c>
      <c r="AA134" s="576">
        <f t="shared" si="18"/>
        <v>-52.5</v>
      </c>
      <c r="AB134" s="413">
        <f t="shared" si="19"/>
        <v>-52.5</v>
      </c>
      <c r="AC134" s="536"/>
      <c r="AD134" s="536">
        <f t="shared" si="14"/>
        <v>0</v>
      </c>
      <c r="AE134" s="551">
        <f t="shared" si="15"/>
        <v>0</v>
      </c>
      <c r="AF134" s="575">
        <f t="shared" si="16"/>
        <v>52.5</v>
      </c>
      <c r="AG134" s="552"/>
      <c r="AH134" s="553"/>
      <c r="AI134" s="553"/>
      <c r="AJ134" s="553"/>
      <c r="AK134" s="553"/>
      <c r="AL134" s="553"/>
      <c r="AM134" s="553"/>
      <c r="AN134" s="553"/>
      <c r="AO134" s="553"/>
      <c r="AP134" s="553"/>
      <c r="AQ134" s="553"/>
      <c r="AR134" s="553"/>
      <c r="AS134" s="553"/>
      <c r="AT134" s="553"/>
      <c r="AU134" s="553"/>
      <c r="AV134" s="553"/>
      <c r="AW134" s="553"/>
      <c r="AX134" s="553"/>
      <c r="AY134" s="553"/>
      <c r="AZ134" s="553"/>
      <c r="BA134" s="553"/>
      <c r="BB134" s="553"/>
      <c r="BC134" s="553"/>
      <c r="BD134" s="553"/>
      <c r="BE134" s="553"/>
      <c r="BF134" s="553"/>
      <c r="BG134" s="553"/>
      <c r="BH134" s="554"/>
    </row>
    <row r="135" spans="1:60" s="193" customFormat="1" ht="30">
      <c r="A135" s="433">
        <f t="shared" si="17"/>
        <v>129</v>
      </c>
      <c r="B135" s="584"/>
      <c r="C135" s="585"/>
      <c r="D135" s="525"/>
      <c r="E135" s="526"/>
      <c r="F135" s="416" t="s">
        <v>1002</v>
      </c>
      <c r="G135" s="417" t="s">
        <v>293</v>
      </c>
      <c r="H135" s="535">
        <v>65.5</v>
      </c>
      <c r="I135" s="535">
        <f>'СМР Приняты СК П6'!I135</f>
        <v>0.28000000000000003</v>
      </c>
      <c r="J135" s="535"/>
      <c r="K135" s="535"/>
      <c r="L135" s="535"/>
      <c r="M135" s="535"/>
      <c r="N135" s="535"/>
      <c r="O135" s="535"/>
      <c r="P135" s="535"/>
      <c r="Q135" s="535"/>
      <c r="R135" s="535"/>
      <c r="S135" s="535">
        <v>1.5</v>
      </c>
      <c r="T135" s="535">
        <v>64</v>
      </c>
      <c r="U135" s="535"/>
      <c r="V135" s="535"/>
      <c r="W135" s="535"/>
      <c r="X135" s="535"/>
      <c r="Y135" s="535"/>
      <c r="Z135" s="562">
        <f t="shared" si="13"/>
        <v>65.5</v>
      </c>
      <c r="AA135" s="576">
        <f t="shared" si="18"/>
        <v>0</v>
      </c>
      <c r="AB135" s="413">
        <f t="shared" si="19"/>
        <v>-65.5</v>
      </c>
      <c r="AC135" s="536"/>
      <c r="AD135" s="536">
        <f t="shared" si="14"/>
        <v>0</v>
      </c>
      <c r="AE135" s="540">
        <f t="shared" si="15"/>
        <v>0</v>
      </c>
      <c r="AF135" s="575">
        <f t="shared" si="16"/>
        <v>65.5</v>
      </c>
      <c r="AG135" s="552"/>
      <c r="AH135" s="553"/>
      <c r="AI135" s="553"/>
      <c r="AJ135" s="553"/>
      <c r="AK135" s="553"/>
      <c r="AL135" s="553"/>
      <c r="AM135" s="553"/>
      <c r="AN135" s="553"/>
      <c r="AO135" s="553"/>
      <c r="AP135" s="553"/>
      <c r="AQ135" s="553"/>
      <c r="AR135" s="553"/>
      <c r="AS135" s="553"/>
      <c r="AT135" s="553"/>
      <c r="AU135" s="553"/>
      <c r="AV135" s="553"/>
      <c r="AW135" s="553"/>
      <c r="AX135" s="553"/>
      <c r="AY135" s="553"/>
      <c r="AZ135" s="553"/>
      <c r="BA135" s="553"/>
      <c r="BB135" s="553"/>
      <c r="BC135" s="553"/>
      <c r="BD135" s="553"/>
      <c r="BE135" s="553"/>
      <c r="BF135" s="553"/>
      <c r="BG135" s="553"/>
      <c r="BH135" s="554"/>
    </row>
    <row r="136" spans="1:60" s="193" customFormat="1" ht="30">
      <c r="A136" s="433">
        <f t="shared" si="17"/>
        <v>130</v>
      </c>
      <c r="B136" s="584"/>
      <c r="C136" s="585"/>
      <c r="D136" s="525"/>
      <c r="E136" s="526"/>
      <c r="F136" s="416" t="s">
        <v>63</v>
      </c>
      <c r="G136" s="417" t="s">
        <v>289</v>
      </c>
      <c r="H136" s="535"/>
      <c r="I136" s="535">
        <f>'СМР Приняты СК П6'!I136</f>
        <v>0</v>
      </c>
      <c r="J136" s="537"/>
      <c r="K136" s="535"/>
      <c r="L136" s="535"/>
      <c r="M136" s="535"/>
      <c r="N136" s="535"/>
      <c r="O136" s="535"/>
      <c r="P136" s="535"/>
      <c r="Q136" s="535"/>
      <c r="R136" s="535"/>
      <c r="S136" s="535"/>
      <c r="T136" s="535"/>
      <c r="U136" s="535"/>
      <c r="V136" s="535"/>
      <c r="W136" s="535"/>
      <c r="X136" s="535"/>
      <c r="Y136" s="535"/>
      <c r="Z136" s="562">
        <f t="shared" ref="Z136:Z201" si="20">SUM(M136:Y136)</f>
        <v>0</v>
      </c>
      <c r="AA136" s="576">
        <f t="shared" si="18"/>
        <v>0</v>
      </c>
      <c r="AB136" s="413">
        <f t="shared" si="19"/>
        <v>0</v>
      </c>
      <c r="AC136" s="536"/>
      <c r="AD136" s="536">
        <f t="shared" ref="AD136:AD201" si="21">AE136*I136</f>
        <v>0</v>
      </c>
      <c r="AE136" s="540">
        <f t="shared" ref="AE136:AE201" si="22">SUM(AG136:BG136)</f>
        <v>0</v>
      </c>
      <c r="AF136" s="575">
        <f t="shared" ref="AF136:AF201" si="23">Z136-AE136</f>
        <v>0</v>
      </c>
      <c r="AG136" s="552"/>
      <c r="AH136" s="553"/>
      <c r="AI136" s="553"/>
      <c r="AJ136" s="553"/>
      <c r="AK136" s="553"/>
      <c r="AL136" s="553"/>
      <c r="AM136" s="553"/>
      <c r="AN136" s="553"/>
      <c r="AO136" s="553"/>
      <c r="AP136" s="553"/>
      <c r="AQ136" s="553"/>
      <c r="AR136" s="553"/>
      <c r="AS136" s="553"/>
      <c r="AT136" s="553"/>
      <c r="AU136" s="553"/>
      <c r="AV136" s="553"/>
      <c r="AW136" s="553"/>
      <c r="AX136" s="553"/>
      <c r="AY136" s="553"/>
      <c r="AZ136" s="553"/>
      <c r="BA136" s="553"/>
      <c r="BB136" s="553"/>
      <c r="BC136" s="553"/>
      <c r="BD136" s="553"/>
      <c r="BE136" s="553"/>
      <c r="BF136" s="553"/>
      <c r="BG136" s="553"/>
      <c r="BH136" s="554"/>
    </row>
    <row r="137" spans="1:60" s="763" customFormat="1" ht="15">
      <c r="A137" s="433"/>
      <c r="B137" s="584"/>
      <c r="C137" s="585"/>
      <c r="D137" s="525"/>
      <c r="E137" s="526"/>
      <c r="F137" s="416" t="s">
        <v>994</v>
      </c>
      <c r="G137" s="417" t="s">
        <v>291</v>
      </c>
      <c r="H137" s="535">
        <v>0</v>
      </c>
      <c r="I137" s="535">
        <f>'СМР Приняты СК П6'!I137</f>
        <v>0.63</v>
      </c>
      <c r="J137" s="537" t="s">
        <v>1129</v>
      </c>
      <c r="K137" s="535"/>
      <c r="L137" s="535"/>
      <c r="M137" s="535"/>
      <c r="N137" s="535"/>
      <c r="O137" s="535"/>
      <c r="P137" s="535"/>
      <c r="Q137" s="535"/>
      <c r="R137" s="535"/>
      <c r="S137" s="535"/>
      <c r="T137" s="535"/>
      <c r="U137" s="535"/>
      <c r="V137" s="535"/>
      <c r="W137" s="535"/>
      <c r="X137" s="535"/>
      <c r="Y137" s="535"/>
      <c r="Z137" s="562"/>
      <c r="AA137" s="576"/>
      <c r="AB137" s="413"/>
      <c r="AC137" s="536"/>
      <c r="AD137" s="536"/>
      <c r="AE137" s="540"/>
      <c r="AF137" s="575"/>
      <c r="AG137" s="552"/>
      <c r="AH137" s="553"/>
      <c r="AI137" s="553"/>
      <c r="AJ137" s="553"/>
      <c r="AK137" s="553"/>
      <c r="AL137" s="553"/>
      <c r="AM137" s="553"/>
      <c r="AN137" s="553"/>
      <c r="AO137" s="553"/>
      <c r="AP137" s="553"/>
      <c r="AQ137" s="553"/>
      <c r="AR137" s="553"/>
      <c r="AS137" s="553"/>
      <c r="AT137" s="553"/>
      <c r="AU137" s="553"/>
      <c r="AV137" s="553"/>
      <c r="AW137" s="553"/>
      <c r="AX137" s="553"/>
      <c r="AY137" s="553"/>
      <c r="AZ137" s="553"/>
      <c r="BA137" s="553"/>
      <c r="BB137" s="553"/>
      <c r="BC137" s="553"/>
      <c r="BD137" s="553"/>
      <c r="BE137" s="553"/>
      <c r="BF137" s="553"/>
      <c r="BG137" s="553"/>
      <c r="BH137" s="554"/>
    </row>
    <row r="138" spans="1:60" s="193" customFormat="1" ht="15">
      <c r="A138" s="433">
        <f>A136+1</f>
        <v>131</v>
      </c>
      <c r="B138" s="584"/>
      <c r="C138" s="585"/>
      <c r="D138" s="525"/>
      <c r="E138" s="526"/>
      <c r="F138" s="416" t="s">
        <v>996</v>
      </c>
      <c r="G138" s="417" t="s">
        <v>289</v>
      </c>
      <c r="H138" s="535">
        <v>23</v>
      </c>
      <c r="I138" s="535">
        <f>'СМР Приняты СК П6'!I138</f>
        <v>2.71</v>
      </c>
      <c r="J138" s="537" t="s">
        <v>997</v>
      </c>
      <c r="K138" s="535" t="s">
        <v>289</v>
      </c>
      <c r="L138" s="535">
        <v>23</v>
      </c>
      <c r="M138" s="535"/>
      <c r="N138" s="535"/>
      <c r="O138" s="535"/>
      <c r="P138" s="535"/>
      <c r="Q138" s="535"/>
      <c r="R138" s="535"/>
      <c r="S138" s="535"/>
      <c r="T138" s="535"/>
      <c r="U138" s="535">
        <v>23</v>
      </c>
      <c r="V138" s="535"/>
      <c r="W138" s="535"/>
      <c r="X138" s="535"/>
      <c r="Y138" s="535"/>
      <c r="Z138" s="562">
        <f t="shared" si="20"/>
        <v>23</v>
      </c>
      <c r="AA138" s="576">
        <f t="shared" si="18"/>
        <v>0</v>
      </c>
      <c r="AB138" s="413">
        <f t="shared" si="19"/>
        <v>-23</v>
      </c>
      <c r="AC138" s="536"/>
      <c r="AD138" s="536">
        <f t="shared" si="21"/>
        <v>0</v>
      </c>
      <c r="AE138" s="551">
        <f t="shared" si="22"/>
        <v>0</v>
      </c>
      <c r="AF138" s="575">
        <f t="shared" si="23"/>
        <v>23</v>
      </c>
      <c r="AG138" s="552"/>
      <c r="AH138" s="553"/>
      <c r="AI138" s="553"/>
      <c r="AJ138" s="553"/>
      <c r="AK138" s="553"/>
      <c r="AL138" s="553"/>
      <c r="AM138" s="553"/>
      <c r="AN138" s="553"/>
      <c r="AO138" s="553"/>
      <c r="AP138" s="553"/>
      <c r="AQ138" s="553"/>
      <c r="AR138" s="553"/>
      <c r="AS138" s="553"/>
      <c r="AT138" s="553"/>
      <c r="AU138" s="553"/>
      <c r="AV138" s="553"/>
      <c r="AW138" s="553"/>
      <c r="AX138" s="553"/>
      <c r="AY138" s="553"/>
      <c r="AZ138" s="553"/>
      <c r="BA138" s="553"/>
      <c r="BB138" s="553"/>
      <c r="BC138" s="553"/>
      <c r="BD138" s="553"/>
      <c r="BE138" s="553"/>
      <c r="BF138" s="553"/>
      <c r="BG138" s="553"/>
      <c r="BH138" s="554"/>
    </row>
    <row r="139" spans="1:60" s="193" customFormat="1" ht="15" collapsed="1">
      <c r="A139" s="433">
        <f t="shared" ref="A139:A202" si="24">A138+1</f>
        <v>132</v>
      </c>
      <c r="B139" s="584"/>
      <c r="C139" s="585"/>
      <c r="D139" s="525"/>
      <c r="E139" s="526"/>
      <c r="F139" s="416" t="s">
        <v>999</v>
      </c>
      <c r="G139" s="417" t="s">
        <v>482</v>
      </c>
      <c r="H139" s="535">
        <v>48</v>
      </c>
      <c r="I139" s="535">
        <f>'СМР Приняты СК П6'!I139</f>
        <v>0.74</v>
      </c>
      <c r="J139" s="537" t="s">
        <v>1130</v>
      </c>
      <c r="K139" s="535" t="s">
        <v>482</v>
      </c>
      <c r="L139" s="535">
        <v>48</v>
      </c>
      <c r="M139" s="535"/>
      <c r="N139" s="535"/>
      <c r="O139" s="535"/>
      <c r="P139" s="535"/>
      <c r="Q139" s="535"/>
      <c r="R139" s="535"/>
      <c r="S139" s="535"/>
      <c r="T139" s="535"/>
      <c r="U139" s="535"/>
      <c r="V139" s="535"/>
      <c r="W139" s="535"/>
      <c r="X139" s="535"/>
      <c r="Y139" s="535"/>
      <c r="Z139" s="562">
        <f t="shared" si="20"/>
        <v>0</v>
      </c>
      <c r="AA139" s="576">
        <f t="shared" si="18"/>
        <v>48</v>
      </c>
      <c r="AB139" s="413">
        <f t="shared" si="19"/>
        <v>0</v>
      </c>
      <c r="AC139" s="536"/>
      <c r="AD139" s="536">
        <f t="shared" si="21"/>
        <v>0</v>
      </c>
      <c r="AE139" s="551">
        <f t="shared" si="22"/>
        <v>0</v>
      </c>
      <c r="AF139" s="575">
        <f t="shared" si="23"/>
        <v>0</v>
      </c>
      <c r="AG139" s="552"/>
      <c r="AH139" s="553"/>
      <c r="AI139" s="553"/>
      <c r="AJ139" s="553"/>
      <c r="AK139" s="553"/>
      <c r="AL139" s="553"/>
      <c r="AM139" s="553"/>
      <c r="AN139" s="553"/>
      <c r="AO139" s="553"/>
      <c r="AP139" s="553"/>
      <c r="AQ139" s="553"/>
      <c r="AR139" s="553"/>
      <c r="AS139" s="553"/>
      <c r="AT139" s="553"/>
      <c r="AU139" s="553"/>
      <c r="AV139" s="553"/>
      <c r="AW139" s="553"/>
      <c r="AX139" s="553"/>
      <c r="AY139" s="553"/>
      <c r="AZ139" s="553"/>
      <c r="BA139" s="553"/>
      <c r="BB139" s="553"/>
      <c r="BC139" s="553"/>
      <c r="BD139" s="553"/>
      <c r="BE139" s="553"/>
      <c r="BF139" s="553"/>
      <c r="BG139" s="553"/>
      <c r="BH139" s="554"/>
    </row>
    <row r="140" spans="1:60" s="193" customFormat="1" ht="30" hidden="1" outlineLevel="1">
      <c r="A140" s="601">
        <f t="shared" si="24"/>
        <v>133</v>
      </c>
      <c r="B140" s="584" t="s">
        <v>41</v>
      </c>
      <c r="C140" s="585" t="s">
        <v>42</v>
      </c>
      <c r="D140" s="525" t="s">
        <v>289</v>
      </c>
      <c r="E140" s="526">
        <v>114</v>
      </c>
      <c r="F140" s="406"/>
      <c r="G140" s="407"/>
      <c r="H140" s="434"/>
      <c r="I140" s="434">
        <f>'СМР Приняты СК П6'!I140</f>
        <v>1.85</v>
      </c>
      <c r="J140" s="541"/>
      <c r="K140" s="434"/>
      <c r="L140" s="434"/>
      <c r="M140" s="434"/>
      <c r="N140" s="434"/>
      <c r="O140" s="434"/>
      <c r="P140" s="434"/>
      <c r="Q140" s="434"/>
      <c r="R140" s="434"/>
      <c r="S140" s="434"/>
      <c r="T140" s="434"/>
      <c r="U140" s="434"/>
      <c r="V140" s="434"/>
      <c r="W140" s="434"/>
      <c r="X140" s="434"/>
      <c r="Y140" s="434"/>
      <c r="Z140" s="563">
        <f t="shared" si="20"/>
        <v>0</v>
      </c>
      <c r="AA140" s="577"/>
      <c r="AB140" s="413">
        <f t="shared" si="19"/>
        <v>114</v>
      </c>
      <c r="AC140" s="542"/>
      <c r="AD140" s="542">
        <f t="shared" si="21"/>
        <v>0</v>
      </c>
      <c r="AE140" s="551">
        <f t="shared" si="22"/>
        <v>0</v>
      </c>
      <c r="AF140" s="575">
        <f t="shared" si="23"/>
        <v>0</v>
      </c>
      <c r="AG140" s="552"/>
      <c r="AH140" s="553"/>
      <c r="AI140" s="553"/>
      <c r="AJ140" s="553"/>
      <c r="AK140" s="553"/>
      <c r="AL140" s="553"/>
      <c r="AM140" s="553"/>
      <c r="AN140" s="553"/>
      <c r="AO140" s="553"/>
      <c r="AP140" s="553"/>
      <c r="AQ140" s="553"/>
      <c r="AR140" s="553"/>
      <c r="AS140" s="553"/>
      <c r="AT140" s="553"/>
      <c r="AU140" s="553"/>
      <c r="AV140" s="553"/>
      <c r="AW140" s="553"/>
      <c r="AX140" s="553"/>
      <c r="AY140" s="553"/>
      <c r="AZ140" s="553"/>
      <c r="BA140" s="553"/>
      <c r="BB140" s="553"/>
      <c r="BC140" s="553"/>
      <c r="BD140" s="553"/>
      <c r="BE140" s="553"/>
      <c r="BF140" s="553"/>
      <c r="BG140" s="553"/>
      <c r="BH140" s="554"/>
    </row>
    <row r="141" spans="1:60" s="205" customFormat="1" ht="15">
      <c r="A141" s="595">
        <f t="shared" si="24"/>
        <v>134</v>
      </c>
      <c r="B141" s="596"/>
      <c r="C141" s="544" t="s">
        <v>421</v>
      </c>
      <c r="D141" s="545"/>
      <c r="E141" s="545"/>
      <c r="F141" s="546" t="s">
        <v>421</v>
      </c>
      <c r="G141" s="543"/>
      <c r="H141" s="547"/>
      <c r="I141" s="547"/>
      <c r="J141" s="547"/>
      <c r="K141" s="547"/>
      <c r="L141" s="547"/>
      <c r="M141" s="547"/>
      <c r="N141" s="547"/>
      <c r="O141" s="547"/>
      <c r="P141" s="547"/>
      <c r="Q141" s="547"/>
      <c r="R141" s="547"/>
      <c r="S141" s="547"/>
      <c r="T141" s="547"/>
      <c r="U141" s="547"/>
      <c r="V141" s="547"/>
      <c r="W141" s="547"/>
      <c r="X141" s="547"/>
      <c r="Y141" s="547"/>
      <c r="Z141" s="589"/>
      <c r="AA141" s="597"/>
      <c r="AB141" s="547"/>
      <c r="AC141" s="547"/>
      <c r="AD141" s="547"/>
      <c r="AE141" s="591"/>
      <c r="AF141" s="592"/>
      <c r="AG141" s="593"/>
      <c r="AH141" s="594"/>
      <c r="AI141" s="594"/>
      <c r="AJ141" s="594"/>
      <c r="AK141" s="594"/>
      <c r="AL141" s="594"/>
      <c r="AM141" s="594"/>
      <c r="AN141" s="594"/>
      <c r="AO141" s="594"/>
      <c r="AP141" s="594"/>
      <c r="AQ141" s="594"/>
      <c r="AR141" s="594"/>
      <c r="AS141" s="594"/>
      <c r="AT141" s="594"/>
      <c r="AU141" s="594"/>
      <c r="AV141" s="594"/>
      <c r="AW141" s="594"/>
      <c r="AX141" s="594"/>
      <c r="AY141" s="594"/>
      <c r="AZ141" s="594"/>
      <c r="BA141" s="594"/>
      <c r="BB141" s="594"/>
      <c r="BC141" s="594"/>
      <c r="BD141" s="594"/>
      <c r="BE141" s="594"/>
      <c r="BF141" s="594"/>
      <c r="BG141" s="594"/>
    </row>
    <row r="142" spans="1:60" s="65" customFormat="1" ht="30">
      <c r="A142" s="405">
        <f t="shared" si="24"/>
        <v>135</v>
      </c>
      <c r="B142" s="584" t="s">
        <v>259</v>
      </c>
      <c r="C142" s="585" t="s">
        <v>260</v>
      </c>
      <c r="D142" s="525" t="s">
        <v>291</v>
      </c>
      <c r="E142" s="526">
        <v>120</v>
      </c>
      <c r="F142" s="408" t="s">
        <v>260</v>
      </c>
      <c r="G142" s="409" t="s">
        <v>291</v>
      </c>
      <c r="H142" s="527">
        <v>120</v>
      </c>
      <c r="I142" s="527">
        <f>'СМР Приняты СК П6'!I142</f>
        <v>2.15</v>
      </c>
      <c r="J142" s="527"/>
      <c r="K142" s="527"/>
      <c r="L142" s="527"/>
      <c r="M142" s="527"/>
      <c r="N142" s="527"/>
      <c r="O142" s="527"/>
      <c r="P142" s="527"/>
      <c r="Q142" s="527"/>
      <c r="R142" s="527"/>
      <c r="S142" s="527"/>
      <c r="T142" s="527"/>
      <c r="U142" s="527">
        <v>30</v>
      </c>
      <c r="V142" s="527"/>
      <c r="W142" s="527"/>
      <c r="X142" s="527"/>
      <c r="Y142" s="527"/>
      <c r="Z142" s="562">
        <f t="shared" si="20"/>
        <v>30</v>
      </c>
      <c r="AA142" s="574">
        <f>H142-Z142</f>
        <v>90</v>
      </c>
      <c r="AB142" s="413">
        <f t="shared" ref="AB142:AB149" si="25">E142-Z142</f>
        <v>90</v>
      </c>
      <c r="AC142" s="528"/>
      <c r="AD142" s="528">
        <f t="shared" si="21"/>
        <v>0</v>
      </c>
      <c r="AE142" s="540">
        <f t="shared" si="22"/>
        <v>0</v>
      </c>
      <c r="AF142" s="575">
        <f t="shared" si="23"/>
        <v>30</v>
      </c>
      <c r="AG142" s="552"/>
      <c r="AH142" s="553"/>
      <c r="AI142" s="553"/>
      <c r="AJ142" s="553"/>
      <c r="AK142" s="553"/>
      <c r="AL142" s="553"/>
      <c r="AM142" s="553"/>
      <c r="AN142" s="553"/>
      <c r="AO142" s="553"/>
      <c r="AP142" s="553"/>
      <c r="AQ142" s="553"/>
      <c r="AR142" s="553"/>
      <c r="AS142" s="553"/>
      <c r="AT142" s="553"/>
      <c r="AU142" s="553"/>
      <c r="AV142" s="553"/>
      <c r="AW142" s="553"/>
      <c r="AX142" s="553"/>
      <c r="AY142" s="553"/>
      <c r="AZ142" s="553"/>
      <c r="BA142" s="553"/>
      <c r="BB142" s="553"/>
      <c r="BC142" s="553"/>
      <c r="BD142" s="553"/>
      <c r="BE142" s="553"/>
      <c r="BF142" s="553"/>
      <c r="BG142" s="553"/>
    </row>
    <row r="143" spans="1:60" ht="30">
      <c r="A143" s="405">
        <f t="shared" si="24"/>
        <v>136</v>
      </c>
      <c r="B143" s="584" t="s">
        <v>8</v>
      </c>
      <c r="C143" s="585" t="s">
        <v>3</v>
      </c>
      <c r="D143" s="525" t="s">
        <v>289</v>
      </c>
      <c r="E143" s="526">
        <v>359</v>
      </c>
      <c r="F143" s="416" t="s">
        <v>771</v>
      </c>
      <c r="G143" s="417" t="s">
        <v>293</v>
      </c>
      <c r="H143" s="535">
        <f>1892.79+189.87</f>
        <v>2082.66</v>
      </c>
      <c r="I143" s="535">
        <f>'СМР Приняты СК П6'!I143</f>
        <v>0.55000000000000004</v>
      </c>
      <c r="J143" s="535"/>
      <c r="K143" s="535"/>
      <c r="L143" s="535"/>
      <c r="M143" s="535"/>
      <c r="N143" s="535"/>
      <c r="O143" s="535"/>
      <c r="P143" s="535">
        <v>1000</v>
      </c>
      <c r="Q143" s="535">
        <v>892.79</v>
      </c>
      <c r="R143" s="535">
        <v>189.87</v>
      </c>
      <c r="S143" s="535"/>
      <c r="T143" s="535"/>
      <c r="U143" s="535"/>
      <c r="V143" s="535"/>
      <c r="W143" s="535"/>
      <c r="X143" s="535"/>
      <c r="Y143" s="535"/>
      <c r="Z143" s="562">
        <f t="shared" si="20"/>
        <v>2082.66</v>
      </c>
      <c r="AA143" s="576">
        <f t="shared" ref="AA143:AA146" si="26">H143-Z143</f>
        <v>0</v>
      </c>
      <c r="AB143" s="413">
        <f t="shared" si="25"/>
        <v>-1723.6599999999999</v>
      </c>
      <c r="AC143" s="528"/>
      <c r="AD143" s="528">
        <f t="shared" si="21"/>
        <v>0</v>
      </c>
      <c r="AE143" s="551">
        <f t="shared" si="22"/>
        <v>0</v>
      </c>
      <c r="AF143" s="575">
        <f t="shared" si="23"/>
        <v>2082.66</v>
      </c>
      <c r="AG143" s="552"/>
      <c r="AH143" s="553"/>
      <c r="AI143" s="553"/>
      <c r="AJ143" s="553"/>
      <c r="AK143" s="553"/>
      <c r="AL143" s="553"/>
      <c r="AM143" s="553"/>
      <c r="AN143" s="553"/>
      <c r="AO143" s="553"/>
      <c r="AP143" s="553"/>
      <c r="AQ143" s="553"/>
      <c r="AR143" s="553"/>
      <c r="AS143" s="553"/>
      <c r="AT143" s="553"/>
      <c r="AU143" s="553"/>
      <c r="AV143" s="553"/>
      <c r="AW143" s="553"/>
      <c r="AX143" s="553"/>
      <c r="AY143" s="553"/>
      <c r="AZ143" s="553"/>
      <c r="BA143" s="553"/>
      <c r="BB143" s="553"/>
      <c r="BC143" s="553"/>
      <c r="BD143" s="553"/>
      <c r="BE143" s="553"/>
      <c r="BF143" s="553"/>
      <c r="BG143" s="553"/>
      <c r="BH143" s="513"/>
    </row>
    <row r="144" spans="1:60" ht="45">
      <c r="A144" s="405">
        <f t="shared" si="24"/>
        <v>137</v>
      </c>
      <c r="B144" s="584" t="s">
        <v>9</v>
      </c>
      <c r="C144" s="585" t="s">
        <v>1019</v>
      </c>
      <c r="D144" s="525" t="s">
        <v>290</v>
      </c>
      <c r="E144" s="526">
        <v>330</v>
      </c>
      <c r="F144" s="416" t="s">
        <v>673</v>
      </c>
      <c r="G144" s="417" t="s">
        <v>651</v>
      </c>
      <c r="H144" s="535">
        <f>H143*2.2*2</f>
        <v>9163.7039999999997</v>
      </c>
      <c r="I144" s="535">
        <f>'СМР Приняты СК П6'!I144</f>
        <v>0.03</v>
      </c>
      <c r="J144" s="537"/>
      <c r="K144" s="535"/>
      <c r="L144" s="535"/>
      <c r="M144" s="527"/>
      <c r="N144" s="527"/>
      <c r="O144" s="527"/>
      <c r="P144" s="535">
        <v>4400</v>
      </c>
      <c r="Q144" s="535">
        <v>3928.2760000000003</v>
      </c>
      <c r="R144" s="535">
        <v>835.42800000000011</v>
      </c>
      <c r="S144" s="535"/>
      <c r="T144" s="535"/>
      <c r="U144" s="535"/>
      <c r="V144" s="535"/>
      <c r="W144" s="535"/>
      <c r="X144" s="535"/>
      <c r="Y144" s="535"/>
      <c r="Z144" s="562">
        <f t="shared" si="20"/>
        <v>9163.7039999999997</v>
      </c>
      <c r="AA144" s="576">
        <f t="shared" si="26"/>
        <v>0</v>
      </c>
      <c r="AB144" s="413">
        <f t="shared" si="25"/>
        <v>-8833.7039999999997</v>
      </c>
      <c r="AC144" s="528"/>
      <c r="AD144" s="528">
        <f t="shared" si="21"/>
        <v>0</v>
      </c>
      <c r="AE144" s="551">
        <f t="shared" si="22"/>
        <v>0</v>
      </c>
      <c r="AF144" s="575">
        <f t="shared" si="23"/>
        <v>9163.7039999999997</v>
      </c>
      <c r="AG144" s="552"/>
      <c r="AH144" s="553"/>
      <c r="AI144" s="553"/>
      <c r="AJ144" s="553"/>
      <c r="AK144" s="553"/>
      <c r="AL144" s="553"/>
      <c r="AM144" s="553"/>
      <c r="AN144" s="553"/>
      <c r="AO144" s="553"/>
      <c r="AP144" s="553"/>
      <c r="AQ144" s="553"/>
      <c r="AR144" s="553"/>
      <c r="AS144" s="553"/>
      <c r="AT144" s="553"/>
      <c r="AU144" s="553"/>
      <c r="AV144" s="553"/>
      <c r="AW144" s="553"/>
      <c r="AX144" s="553"/>
      <c r="AY144" s="553"/>
      <c r="AZ144" s="553"/>
      <c r="BA144" s="553"/>
      <c r="BB144" s="553"/>
      <c r="BC144" s="553"/>
      <c r="BD144" s="553"/>
      <c r="BE144" s="553"/>
      <c r="BF144" s="553"/>
      <c r="BG144" s="553"/>
      <c r="BH144" s="513"/>
    </row>
    <row r="145" spans="1:60" ht="45">
      <c r="A145" s="405">
        <f t="shared" si="24"/>
        <v>138</v>
      </c>
      <c r="B145" s="584" t="s">
        <v>10</v>
      </c>
      <c r="C145" s="585" t="s">
        <v>5</v>
      </c>
      <c r="D145" s="525" t="s">
        <v>289</v>
      </c>
      <c r="E145" s="526">
        <v>719</v>
      </c>
      <c r="F145" s="416" t="s">
        <v>772</v>
      </c>
      <c r="G145" s="417" t="s">
        <v>293</v>
      </c>
      <c r="H145" s="535">
        <v>869.64</v>
      </c>
      <c r="I145" s="535">
        <f>'СМР Приняты СК П6'!I145</f>
        <v>0.55000000000000004</v>
      </c>
      <c r="J145" s="535"/>
      <c r="K145" s="535"/>
      <c r="L145" s="535"/>
      <c r="M145" s="535"/>
      <c r="N145" s="535"/>
      <c r="O145" s="535"/>
      <c r="P145" s="535"/>
      <c r="Q145" s="535"/>
      <c r="R145" s="535">
        <v>869.64</v>
      </c>
      <c r="S145" s="535"/>
      <c r="T145" s="535"/>
      <c r="U145" s="535"/>
      <c r="V145" s="535"/>
      <c r="W145" s="535"/>
      <c r="X145" s="535"/>
      <c r="Y145" s="535"/>
      <c r="Z145" s="562">
        <f t="shared" si="20"/>
        <v>869.64</v>
      </c>
      <c r="AA145" s="576">
        <f t="shared" si="26"/>
        <v>0</v>
      </c>
      <c r="AB145" s="413">
        <f t="shared" si="25"/>
        <v>-150.63999999999999</v>
      </c>
      <c r="AC145" s="528"/>
      <c r="AD145" s="528">
        <f t="shared" si="21"/>
        <v>0</v>
      </c>
      <c r="AE145" s="551">
        <f t="shared" si="22"/>
        <v>0</v>
      </c>
      <c r="AF145" s="575">
        <f t="shared" si="23"/>
        <v>869.64</v>
      </c>
      <c r="AG145" s="552"/>
      <c r="AH145" s="553"/>
      <c r="AI145" s="553"/>
      <c r="AJ145" s="553"/>
      <c r="AK145" s="553"/>
      <c r="AL145" s="553"/>
      <c r="AM145" s="553"/>
      <c r="AN145" s="553"/>
      <c r="AO145" s="553"/>
      <c r="AP145" s="553"/>
      <c r="AQ145" s="553"/>
      <c r="AR145" s="553"/>
      <c r="AS145" s="553"/>
      <c r="AT145" s="553"/>
      <c r="AU145" s="553"/>
      <c r="AV145" s="553"/>
      <c r="AW145" s="553"/>
      <c r="AX145" s="553"/>
      <c r="AY145" s="553"/>
      <c r="AZ145" s="553"/>
      <c r="BA145" s="553"/>
      <c r="BB145" s="553"/>
      <c r="BC145" s="553"/>
      <c r="BD145" s="553"/>
      <c r="BE145" s="553"/>
      <c r="BF145" s="553"/>
      <c r="BG145" s="553"/>
      <c r="BH145" s="513"/>
    </row>
    <row r="146" spans="1:60" ht="45">
      <c r="A146" s="405">
        <f t="shared" si="24"/>
        <v>139</v>
      </c>
      <c r="B146" s="584"/>
      <c r="C146" s="585"/>
      <c r="D146" s="525"/>
      <c r="E146" s="526"/>
      <c r="F146" s="416" t="s">
        <v>673</v>
      </c>
      <c r="G146" s="417" t="s">
        <v>651</v>
      </c>
      <c r="H146" s="535">
        <f>H145*2.5*2</f>
        <v>4348.2</v>
      </c>
      <c r="I146" s="535">
        <f>'СМР Приняты СК П6'!I146</f>
        <v>0</v>
      </c>
      <c r="J146" s="537"/>
      <c r="K146" s="535"/>
      <c r="L146" s="535"/>
      <c r="M146" s="527"/>
      <c r="N146" s="527"/>
      <c r="O146" s="527"/>
      <c r="P146" s="527"/>
      <c r="Q146" s="527"/>
      <c r="R146" s="535">
        <v>4348.2</v>
      </c>
      <c r="S146" s="527"/>
      <c r="T146" s="527"/>
      <c r="U146" s="527"/>
      <c r="V146" s="527"/>
      <c r="W146" s="527"/>
      <c r="X146" s="527"/>
      <c r="Y146" s="527"/>
      <c r="Z146" s="562">
        <f t="shared" si="20"/>
        <v>4348.2</v>
      </c>
      <c r="AA146" s="576">
        <f t="shared" si="26"/>
        <v>0</v>
      </c>
      <c r="AB146" s="413">
        <f t="shared" si="25"/>
        <v>-4348.2</v>
      </c>
      <c r="AC146" s="528"/>
      <c r="AD146" s="528">
        <f t="shared" si="21"/>
        <v>0</v>
      </c>
      <c r="AE146" s="551">
        <f t="shared" si="22"/>
        <v>0</v>
      </c>
      <c r="AF146" s="575">
        <f t="shared" si="23"/>
        <v>4348.2</v>
      </c>
      <c r="AG146" s="552"/>
      <c r="AH146" s="553"/>
      <c r="AI146" s="553"/>
      <c r="AJ146" s="553"/>
      <c r="AK146" s="553"/>
      <c r="AL146" s="553"/>
      <c r="AM146" s="553"/>
      <c r="AN146" s="553"/>
      <c r="AO146" s="553"/>
      <c r="AP146" s="553"/>
      <c r="AQ146" s="553"/>
      <c r="AR146" s="553"/>
      <c r="AS146" s="553"/>
      <c r="AT146" s="553"/>
      <c r="AU146" s="553"/>
      <c r="AV146" s="553"/>
      <c r="AW146" s="553"/>
      <c r="AX146" s="553"/>
      <c r="AY146" s="553"/>
      <c r="AZ146" s="553"/>
      <c r="BA146" s="553"/>
      <c r="BB146" s="553"/>
      <c r="BC146" s="553"/>
      <c r="BD146" s="553"/>
      <c r="BE146" s="553"/>
      <c r="BF146" s="553"/>
      <c r="BG146" s="553"/>
      <c r="BH146" s="513"/>
    </row>
    <row r="147" spans="1:60" ht="30">
      <c r="A147" s="405">
        <f t="shared" si="24"/>
        <v>140</v>
      </c>
      <c r="B147" s="584" t="s">
        <v>333</v>
      </c>
      <c r="C147" s="585" t="s">
        <v>334</v>
      </c>
      <c r="D147" s="525" t="s">
        <v>289</v>
      </c>
      <c r="E147" s="526">
        <v>150</v>
      </c>
      <c r="F147" s="408" t="s">
        <v>334</v>
      </c>
      <c r="G147" s="409" t="s">
        <v>289</v>
      </c>
      <c r="H147" s="527">
        <v>150</v>
      </c>
      <c r="I147" s="527">
        <f>'СМР Приняты СК П6'!I147</f>
        <v>0.495</v>
      </c>
      <c r="J147" s="527"/>
      <c r="K147" s="527"/>
      <c r="L147" s="527"/>
      <c r="M147" s="527"/>
      <c r="N147" s="527"/>
      <c r="O147" s="527"/>
      <c r="P147" s="527"/>
      <c r="Q147" s="527"/>
      <c r="R147" s="527"/>
      <c r="S147" s="527"/>
      <c r="T147" s="527"/>
      <c r="U147" s="527"/>
      <c r="V147" s="527"/>
      <c r="W147" s="527"/>
      <c r="X147" s="527"/>
      <c r="Y147" s="527"/>
      <c r="Z147" s="562">
        <f t="shared" si="20"/>
        <v>0</v>
      </c>
      <c r="AA147" s="574">
        <f>H147-Z147</f>
        <v>150</v>
      </c>
      <c r="AB147" s="413">
        <f t="shared" si="25"/>
        <v>150</v>
      </c>
      <c r="AC147" s="528"/>
      <c r="AD147" s="528">
        <f t="shared" si="21"/>
        <v>0</v>
      </c>
      <c r="AE147" s="540">
        <f t="shared" si="22"/>
        <v>0</v>
      </c>
      <c r="AF147" s="575">
        <f t="shared" si="23"/>
        <v>0</v>
      </c>
      <c r="AG147" s="552"/>
      <c r="AH147" s="553"/>
      <c r="AI147" s="553"/>
      <c r="AJ147" s="553"/>
      <c r="AK147" s="553"/>
      <c r="AL147" s="553"/>
      <c r="AM147" s="553"/>
      <c r="AN147" s="553"/>
      <c r="AO147" s="553"/>
      <c r="AP147" s="553"/>
      <c r="AQ147" s="553"/>
      <c r="AR147" s="553"/>
      <c r="AS147" s="553"/>
      <c r="AT147" s="553"/>
      <c r="AU147" s="553"/>
      <c r="AV147" s="553"/>
      <c r="AW147" s="553"/>
      <c r="AX147" s="553"/>
      <c r="AY147" s="553"/>
      <c r="AZ147" s="553"/>
      <c r="BA147" s="553"/>
      <c r="BB147" s="553"/>
      <c r="BC147" s="553"/>
      <c r="BD147" s="553"/>
      <c r="BE147" s="553"/>
      <c r="BF147" s="553"/>
      <c r="BG147" s="553"/>
      <c r="BH147" s="513"/>
    </row>
    <row r="148" spans="1:60" ht="15">
      <c r="A148" s="405">
        <f t="shared" si="24"/>
        <v>141</v>
      </c>
      <c r="B148" s="584" t="s">
        <v>12</v>
      </c>
      <c r="C148" s="585" t="s">
        <v>13</v>
      </c>
      <c r="D148" s="525" t="s">
        <v>291</v>
      </c>
      <c r="E148" s="526">
        <v>40</v>
      </c>
      <c r="F148" s="408" t="s">
        <v>13</v>
      </c>
      <c r="G148" s="409" t="s">
        <v>291</v>
      </c>
      <c r="H148" s="527">
        <v>40</v>
      </c>
      <c r="I148" s="527">
        <f>'СМР Приняты СК П6'!I148</f>
        <v>0.52</v>
      </c>
      <c r="J148" s="527"/>
      <c r="K148" s="527"/>
      <c r="L148" s="527"/>
      <c r="M148" s="527"/>
      <c r="N148" s="527"/>
      <c r="O148" s="527"/>
      <c r="P148" s="527"/>
      <c r="Q148" s="527"/>
      <c r="R148" s="527"/>
      <c r="S148" s="527"/>
      <c r="T148" s="527"/>
      <c r="U148" s="527"/>
      <c r="V148" s="527"/>
      <c r="W148" s="527"/>
      <c r="X148" s="527"/>
      <c r="Y148" s="527"/>
      <c r="Z148" s="562">
        <f t="shared" si="20"/>
        <v>0</v>
      </c>
      <c r="AA148" s="574">
        <f>H148-Z148</f>
        <v>40</v>
      </c>
      <c r="AB148" s="413">
        <f t="shared" si="25"/>
        <v>40</v>
      </c>
      <c r="AC148" s="528"/>
      <c r="AD148" s="528">
        <f t="shared" si="21"/>
        <v>0</v>
      </c>
      <c r="AE148" s="551">
        <f t="shared" si="22"/>
        <v>0</v>
      </c>
      <c r="AF148" s="575">
        <f t="shared" si="23"/>
        <v>0</v>
      </c>
      <c r="AG148" s="552"/>
      <c r="AH148" s="553"/>
      <c r="AI148" s="553"/>
      <c r="AJ148" s="553"/>
      <c r="AK148" s="553"/>
      <c r="AL148" s="553"/>
      <c r="AM148" s="553"/>
      <c r="AN148" s="553"/>
      <c r="AO148" s="553"/>
      <c r="AP148" s="553"/>
      <c r="AQ148" s="553"/>
      <c r="AR148" s="553"/>
      <c r="AS148" s="553"/>
      <c r="AT148" s="553"/>
      <c r="AU148" s="553"/>
      <c r="AV148" s="553"/>
      <c r="AW148" s="553"/>
      <c r="AX148" s="553"/>
      <c r="AY148" s="553"/>
      <c r="AZ148" s="553"/>
      <c r="BA148" s="553"/>
      <c r="BB148" s="553"/>
      <c r="BC148" s="553"/>
      <c r="BD148" s="553"/>
      <c r="BE148" s="553"/>
      <c r="BF148" s="553"/>
      <c r="BG148" s="553"/>
      <c r="BH148" s="513"/>
    </row>
    <row r="149" spans="1:60" ht="30">
      <c r="A149" s="405">
        <f t="shared" si="24"/>
        <v>142</v>
      </c>
      <c r="B149" s="584" t="s">
        <v>266</v>
      </c>
      <c r="C149" s="585" t="s">
        <v>267</v>
      </c>
      <c r="D149" s="525" t="s">
        <v>294</v>
      </c>
      <c r="E149" s="526">
        <v>20</v>
      </c>
      <c r="F149" s="408" t="s">
        <v>267</v>
      </c>
      <c r="G149" s="409" t="s">
        <v>294</v>
      </c>
      <c r="H149" s="527">
        <v>20</v>
      </c>
      <c r="I149" s="527">
        <f>'СМР Приняты СК П6'!I149</f>
        <v>1.33</v>
      </c>
      <c r="J149" s="527"/>
      <c r="K149" s="527"/>
      <c r="L149" s="527"/>
      <c r="M149" s="527"/>
      <c r="N149" s="527"/>
      <c r="O149" s="527"/>
      <c r="P149" s="527"/>
      <c r="Q149" s="527"/>
      <c r="R149" s="527"/>
      <c r="S149" s="527"/>
      <c r="T149" s="527"/>
      <c r="U149" s="527"/>
      <c r="V149" s="527"/>
      <c r="W149" s="527"/>
      <c r="X149" s="527"/>
      <c r="Y149" s="527"/>
      <c r="Z149" s="562">
        <f t="shared" si="20"/>
        <v>0</v>
      </c>
      <c r="AA149" s="574">
        <f>H149-Z149</f>
        <v>20</v>
      </c>
      <c r="AB149" s="413">
        <f t="shared" si="25"/>
        <v>20</v>
      </c>
      <c r="AC149" s="528"/>
      <c r="AD149" s="528">
        <f t="shared" si="21"/>
        <v>0</v>
      </c>
      <c r="AE149" s="551">
        <f t="shared" si="22"/>
        <v>0</v>
      </c>
      <c r="AF149" s="575">
        <f t="shared" si="23"/>
        <v>0</v>
      </c>
      <c r="AG149" s="552"/>
      <c r="AH149" s="553"/>
      <c r="AI149" s="553"/>
      <c r="AJ149" s="553"/>
      <c r="AK149" s="553"/>
      <c r="AL149" s="553"/>
      <c r="AM149" s="553"/>
      <c r="AN149" s="553"/>
      <c r="AO149" s="553"/>
      <c r="AP149" s="553"/>
      <c r="AQ149" s="553"/>
      <c r="AR149" s="553"/>
      <c r="AS149" s="553"/>
      <c r="AT149" s="553"/>
      <c r="AU149" s="553"/>
      <c r="AV149" s="553"/>
      <c r="AW149" s="553"/>
      <c r="AX149" s="553"/>
      <c r="AY149" s="553"/>
      <c r="AZ149" s="553"/>
      <c r="BA149" s="553"/>
      <c r="BB149" s="553"/>
      <c r="BC149" s="553"/>
      <c r="BD149" s="553"/>
      <c r="BE149" s="553"/>
      <c r="BF149" s="553"/>
      <c r="BG149" s="553"/>
      <c r="BH149" s="513"/>
    </row>
    <row r="150" spans="1:60" ht="15">
      <c r="A150" s="595">
        <f t="shared" si="24"/>
        <v>143</v>
      </c>
      <c r="B150" s="596"/>
      <c r="C150" s="544" t="s">
        <v>423</v>
      </c>
      <c r="D150" s="545"/>
      <c r="E150" s="545"/>
      <c r="F150" s="546" t="s">
        <v>423</v>
      </c>
      <c r="G150" s="543"/>
      <c r="H150" s="547"/>
      <c r="I150" s="547"/>
      <c r="J150" s="547"/>
      <c r="K150" s="547"/>
      <c r="L150" s="547"/>
      <c r="M150" s="547"/>
      <c r="N150" s="547"/>
      <c r="O150" s="547"/>
      <c r="P150" s="547"/>
      <c r="Q150" s="547"/>
      <c r="R150" s="547"/>
      <c r="S150" s="547"/>
      <c r="T150" s="547"/>
      <c r="U150" s="547"/>
      <c r="V150" s="547"/>
      <c r="W150" s="547"/>
      <c r="X150" s="547"/>
      <c r="Y150" s="547"/>
      <c r="Z150" s="589"/>
      <c r="AA150" s="597"/>
      <c r="AB150" s="547"/>
      <c r="AC150" s="547"/>
      <c r="AD150" s="547"/>
      <c r="AE150" s="591"/>
      <c r="AF150" s="592"/>
      <c r="AG150" s="593"/>
      <c r="AH150" s="594"/>
      <c r="AI150" s="594"/>
      <c r="AJ150" s="594"/>
      <c r="AK150" s="594"/>
      <c r="AL150" s="594"/>
      <c r="AM150" s="594"/>
      <c r="AN150" s="594"/>
      <c r="AO150" s="594"/>
      <c r="AP150" s="594"/>
      <c r="AQ150" s="594"/>
      <c r="AR150" s="594"/>
      <c r="AS150" s="594"/>
      <c r="AT150" s="594"/>
      <c r="AU150" s="594"/>
      <c r="AV150" s="594"/>
      <c r="AW150" s="594"/>
      <c r="AX150" s="594"/>
      <c r="AY150" s="594"/>
      <c r="AZ150" s="594"/>
      <c r="BA150" s="594"/>
      <c r="BB150" s="594"/>
      <c r="BC150" s="594"/>
      <c r="BD150" s="594"/>
      <c r="BE150" s="594"/>
      <c r="BF150" s="594"/>
      <c r="BG150" s="594"/>
      <c r="BH150" s="513"/>
    </row>
    <row r="151" spans="1:60" s="65" customFormat="1">
      <c r="A151" s="405">
        <f t="shared" si="24"/>
        <v>144</v>
      </c>
      <c r="B151" s="584" t="s">
        <v>335</v>
      </c>
      <c r="C151" s="585" t="s">
        <v>336</v>
      </c>
      <c r="D151" s="525" t="s">
        <v>294</v>
      </c>
      <c r="E151" s="526">
        <v>2</v>
      </c>
      <c r="F151" s="408" t="s">
        <v>336</v>
      </c>
      <c r="G151" s="409" t="s">
        <v>294</v>
      </c>
      <c r="H151" s="527">
        <v>2</v>
      </c>
      <c r="I151" s="527">
        <f>'СМР Приняты СК П6'!I151</f>
        <v>3.1280000000000001</v>
      </c>
      <c r="J151" s="527"/>
      <c r="K151" s="527"/>
      <c r="L151" s="527"/>
      <c r="M151" s="527"/>
      <c r="N151" s="527"/>
      <c r="O151" s="527"/>
      <c r="P151" s="527"/>
      <c r="Q151" s="527"/>
      <c r="R151" s="527"/>
      <c r="S151" s="527"/>
      <c r="T151" s="527"/>
      <c r="U151" s="527"/>
      <c r="V151" s="527"/>
      <c r="W151" s="527"/>
      <c r="X151" s="527"/>
      <c r="Y151" s="527"/>
      <c r="Z151" s="562">
        <f t="shared" si="20"/>
        <v>0</v>
      </c>
      <c r="AA151" s="574">
        <f>H151-Z151</f>
        <v>2</v>
      </c>
      <c r="AB151" s="413">
        <f t="shared" ref="AB151:AB154" si="27">E151-Z151</f>
        <v>2</v>
      </c>
      <c r="AC151" s="528"/>
      <c r="AD151" s="528">
        <f t="shared" si="21"/>
        <v>0</v>
      </c>
      <c r="AE151" s="551">
        <f t="shared" si="22"/>
        <v>0</v>
      </c>
      <c r="AF151" s="575">
        <f t="shared" si="23"/>
        <v>0</v>
      </c>
      <c r="AG151" s="552"/>
      <c r="AH151" s="553"/>
      <c r="AI151" s="553"/>
      <c r="AJ151" s="553"/>
      <c r="AK151" s="553"/>
      <c r="AL151" s="553"/>
      <c r="AM151" s="553"/>
      <c r="AN151" s="553"/>
      <c r="AO151" s="553"/>
      <c r="AP151" s="553"/>
      <c r="AQ151" s="553"/>
      <c r="AR151" s="553"/>
      <c r="AS151" s="553"/>
      <c r="AT151" s="553"/>
      <c r="AU151" s="553"/>
      <c r="AV151" s="553"/>
      <c r="AW151" s="553"/>
      <c r="AX151" s="553"/>
      <c r="AY151" s="553"/>
      <c r="AZ151" s="553"/>
      <c r="BA151" s="553"/>
      <c r="BB151" s="553"/>
      <c r="BC151" s="553"/>
      <c r="BD151" s="553"/>
      <c r="BE151" s="553"/>
      <c r="BF151" s="553"/>
      <c r="BG151" s="553"/>
    </row>
    <row r="152" spans="1:60" ht="15">
      <c r="A152" s="405">
        <f t="shared" si="24"/>
        <v>145</v>
      </c>
      <c r="B152" s="584" t="s">
        <v>337</v>
      </c>
      <c r="C152" s="585" t="s">
        <v>338</v>
      </c>
      <c r="D152" s="525" t="s">
        <v>294</v>
      </c>
      <c r="E152" s="526">
        <v>2</v>
      </c>
      <c r="F152" s="408" t="s">
        <v>338</v>
      </c>
      <c r="G152" s="409" t="s">
        <v>294</v>
      </c>
      <c r="H152" s="527">
        <v>2</v>
      </c>
      <c r="I152" s="527">
        <f>'СМР Приняты СК П6'!I152</f>
        <v>0.495</v>
      </c>
      <c r="J152" s="527"/>
      <c r="K152" s="527"/>
      <c r="L152" s="527"/>
      <c r="M152" s="527"/>
      <c r="N152" s="527"/>
      <c r="O152" s="527"/>
      <c r="P152" s="527"/>
      <c r="Q152" s="527"/>
      <c r="R152" s="527"/>
      <c r="S152" s="527"/>
      <c r="T152" s="527"/>
      <c r="U152" s="527"/>
      <c r="V152" s="527"/>
      <c r="W152" s="527"/>
      <c r="X152" s="527"/>
      <c r="Y152" s="527"/>
      <c r="Z152" s="562">
        <f t="shared" si="20"/>
        <v>0</v>
      </c>
      <c r="AA152" s="574">
        <f>H152-Z152</f>
        <v>2</v>
      </c>
      <c r="AB152" s="413">
        <f t="shared" si="27"/>
        <v>2</v>
      </c>
      <c r="AC152" s="528"/>
      <c r="AD152" s="528">
        <f t="shared" si="21"/>
        <v>0</v>
      </c>
      <c r="AE152" s="551">
        <f t="shared" si="22"/>
        <v>0</v>
      </c>
      <c r="AF152" s="575">
        <f t="shared" si="23"/>
        <v>0</v>
      </c>
      <c r="AG152" s="552"/>
      <c r="AH152" s="553"/>
      <c r="AI152" s="553"/>
      <c r="AJ152" s="553"/>
      <c r="AK152" s="553"/>
      <c r="AL152" s="553"/>
      <c r="AM152" s="553"/>
      <c r="AN152" s="553"/>
      <c r="AO152" s="553"/>
      <c r="AP152" s="553"/>
      <c r="AQ152" s="553"/>
      <c r="AR152" s="553"/>
      <c r="AS152" s="553"/>
      <c r="AT152" s="553"/>
      <c r="AU152" s="553"/>
      <c r="AV152" s="553"/>
      <c r="AW152" s="553"/>
      <c r="AX152" s="553"/>
      <c r="AY152" s="553"/>
      <c r="AZ152" s="553"/>
      <c r="BA152" s="553"/>
      <c r="BB152" s="553"/>
      <c r="BC152" s="553"/>
      <c r="BD152" s="553"/>
      <c r="BE152" s="553"/>
      <c r="BF152" s="553"/>
      <c r="BG152" s="553"/>
      <c r="BH152" s="513"/>
    </row>
    <row r="153" spans="1:60" ht="15">
      <c r="A153" s="405">
        <f t="shared" si="24"/>
        <v>146</v>
      </c>
      <c r="B153" s="584" t="s">
        <v>339</v>
      </c>
      <c r="C153" s="585" t="s">
        <v>340</v>
      </c>
      <c r="D153" s="525" t="s">
        <v>294</v>
      </c>
      <c r="E153" s="526">
        <v>1</v>
      </c>
      <c r="F153" s="408" t="s">
        <v>340</v>
      </c>
      <c r="G153" s="409" t="s">
        <v>294</v>
      </c>
      <c r="H153" s="527">
        <v>1</v>
      </c>
      <c r="I153" s="527">
        <f>'СМР Приняты СК П6'!I153</f>
        <v>0.98099999999999998</v>
      </c>
      <c r="J153" s="527"/>
      <c r="K153" s="527"/>
      <c r="L153" s="527"/>
      <c r="M153" s="527"/>
      <c r="N153" s="527"/>
      <c r="O153" s="527"/>
      <c r="P153" s="527"/>
      <c r="Q153" s="527"/>
      <c r="R153" s="527"/>
      <c r="S153" s="527"/>
      <c r="T153" s="527"/>
      <c r="U153" s="527"/>
      <c r="V153" s="527"/>
      <c r="W153" s="527"/>
      <c r="X153" s="527"/>
      <c r="Y153" s="527"/>
      <c r="Z153" s="562">
        <f t="shared" si="20"/>
        <v>0</v>
      </c>
      <c r="AA153" s="574">
        <f>H153-Z153</f>
        <v>1</v>
      </c>
      <c r="AB153" s="413">
        <f t="shared" si="27"/>
        <v>1</v>
      </c>
      <c r="AC153" s="528"/>
      <c r="AD153" s="528">
        <f t="shared" si="21"/>
        <v>0</v>
      </c>
      <c r="AE153" s="551">
        <f t="shared" si="22"/>
        <v>0</v>
      </c>
      <c r="AF153" s="575">
        <f t="shared" si="23"/>
        <v>0</v>
      </c>
      <c r="AG153" s="552"/>
      <c r="AH153" s="553"/>
      <c r="AI153" s="553"/>
      <c r="AJ153" s="553"/>
      <c r="AK153" s="553"/>
      <c r="AL153" s="553"/>
      <c r="AM153" s="553"/>
      <c r="AN153" s="553"/>
      <c r="AO153" s="553"/>
      <c r="AP153" s="553"/>
      <c r="AQ153" s="553"/>
      <c r="AR153" s="553"/>
      <c r="AS153" s="553"/>
      <c r="AT153" s="553"/>
      <c r="AU153" s="553"/>
      <c r="AV153" s="553"/>
      <c r="AW153" s="553"/>
      <c r="AX153" s="553"/>
      <c r="AY153" s="553"/>
      <c r="AZ153" s="553"/>
      <c r="BA153" s="553"/>
      <c r="BB153" s="553"/>
      <c r="BC153" s="553"/>
      <c r="BD153" s="553"/>
      <c r="BE153" s="553"/>
      <c r="BF153" s="553"/>
      <c r="BG153" s="553"/>
      <c r="BH153" s="513"/>
    </row>
    <row r="154" spans="1:60" ht="30">
      <c r="A154" s="405">
        <f t="shared" si="24"/>
        <v>147</v>
      </c>
      <c r="B154" s="584"/>
      <c r="C154" s="585"/>
      <c r="D154" s="525"/>
      <c r="E154" s="526"/>
      <c r="F154" s="408" t="s">
        <v>426</v>
      </c>
      <c r="G154" s="409" t="s">
        <v>291</v>
      </c>
      <c r="H154" s="527">
        <v>0</v>
      </c>
      <c r="I154" s="527">
        <f>'СМР Приняты СК П6'!I154</f>
        <v>0.11600000000000001</v>
      </c>
      <c r="J154" s="527"/>
      <c r="K154" s="527"/>
      <c r="L154" s="527"/>
      <c r="M154" s="527"/>
      <c r="N154" s="527"/>
      <c r="O154" s="527"/>
      <c r="P154" s="527">
        <v>232</v>
      </c>
      <c r="Q154" s="527"/>
      <c r="R154" s="527"/>
      <c r="S154" s="527"/>
      <c r="T154" s="527"/>
      <c r="U154" s="527"/>
      <c r="V154" s="527"/>
      <c r="W154" s="527"/>
      <c r="X154" s="527"/>
      <c r="Y154" s="527"/>
      <c r="Z154" s="562">
        <f t="shared" si="20"/>
        <v>232</v>
      </c>
      <c r="AA154" s="574">
        <f>H154-Z154</f>
        <v>-232</v>
      </c>
      <c r="AB154" s="413">
        <f t="shared" si="27"/>
        <v>-232</v>
      </c>
      <c r="AC154" s="528"/>
      <c r="AD154" s="528">
        <f t="shared" si="21"/>
        <v>0</v>
      </c>
      <c r="AE154" s="551">
        <f t="shared" si="22"/>
        <v>0</v>
      </c>
      <c r="AF154" s="575">
        <f t="shared" si="23"/>
        <v>232</v>
      </c>
      <c r="AG154" s="552"/>
      <c r="AH154" s="553"/>
      <c r="AI154" s="553"/>
      <c r="AJ154" s="553"/>
      <c r="AK154" s="553"/>
      <c r="AL154" s="553"/>
      <c r="AM154" s="553"/>
      <c r="AN154" s="553"/>
      <c r="AO154" s="553"/>
      <c r="AP154" s="553"/>
      <c r="AQ154" s="553"/>
      <c r="AR154" s="553"/>
      <c r="AS154" s="553"/>
      <c r="AT154" s="553"/>
      <c r="AU154" s="553"/>
      <c r="AV154" s="553"/>
      <c r="AW154" s="553"/>
      <c r="AX154" s="553"/>
      <c r="AY154" s="553"/>
      <c r="AZ154" s="553"/>
      <c r="BA154" s="553"/>
      <c r="BB154" s="553"/>
      <c r="BC154" s="553"/>
      <c r="BD154" s="553"/>
      <c r="BE154" s="553"/>
      <c r="BF154" s="553"/>
      <c r="BG154" s="553"/>
      <c r="BH154" s="513"/>
    </row>
    <row r="155" spans="1:60" s="760" customFormat="1" ht="15">
      <c r="A155" s="405"/>
      <c r="B155" s="584"/>
      <c r="C155" s="585"/>
      <c r="D155" s="525"/>
      <c r="E155" s="526"/>
      <c r="F155" s="758" t="s">
        <v>1191</v>
      </c>
      <c r="G155" s="409"/>
      <c r="H155" s="527"/>
      <c r="I155" s="527"/>
      <c r="J155" s="527"/>
      <c r="K155" s="527"/>
      <c r="L155" s="527"/>
      <c r="M155" s="527"/>
      <c r="N155" s="527"/>
      <c r="O155" s="527"/>
      <c r="P155" s="527"/>
      <c r="Q155" s="527"/>
      <c r="R155" s="527"/>
      <c r="S155" s="527"/>
      <c r="T155" s="527"/>
      <c r="U155" s="527"/>
      <c r="V155" s="527"/>
      <c r="W155" s="527"/>
      <c r="X155" s="527"/>
      <c r="Y155" s="527"/>
      <c r="Z155" s="562"/>
      <c r="AA155" s="574"/>
      <c r="AB155" s="413"/>
      <c r="AC155" s="528"/>
      <c r="AD155" s="528"/>
      <c r="AE155" s="551"/>
      <c r="AF155" s="575"/>
      <c r="AG155" s="552"/>
      <c r="AH155" s="553"/>
      <c r="AI155" s="553"/>
      <c r="AJ155" s="553"/>
      <c r="AK155" s="553"/>
      <c r="AL155" s="553"/>
      <c r="AM155" s="553"/>
      <c r="AN155" s="553"/>
      <c r="AO155" s="553"/>
      <c r="AP155" s="553"/>
      <c r="AQ155" s="553"/>
      <c r="AR155" s="553"/>
      <c r="AS155" s="553"/>
      <c r="AT155" s="553"/>
      <c r="AU155" s="553"/>
      <c r="AV155" s="553"/>
      <c r="AW155" s="553"/>
      <c r="AX155" s="553"/>
      <c r="AY155" s="553"/>
      <c r="AZ155" s="553"/>
      <c r="BA155" s="553"/>
      <c r="BB155" s="553"/>
      <c r="BC155" s="553"/>
      <c r="BD155" s="553"/>
      <c r="BE155" s="553"/>
      <c r="BF155" s="553"/>
      <c r="BG155" s="553"/>
      <c r="BH155" s="513"/>
    </row>
    <row r="156" spans="1:60" ht="15">
      <c r="A156" s="595">
        <f>A154+1</f>
        <v>148</v>
      </c>
      <c r="B156" s="596"/>
      <c r="C156" s="544" t="s">
        <v>422</v>
      </c>
      <c r="D156" s="545"/>
      <c r="E156" s="545"/>
      <c r="F156" s="546" t="s">
        <v>422</v>
      </c>
      <c r="G156" s="543"/>
      <c r="H156" s="547"/>
      <c r="I156" s="547"/>
      <c r="J156" s="547"/>
      <c r="K156" s="547"/>
      <c r="L156" s="547"/>
      <c r="M156" s="547"/>
      <c r="N156" s="547"/>
      <c r="O156" s="547"/>
      <c r="P156" s="547"/>
      <c r="Q156" s="547"/>
      <c r="R156" s="547"/>
      <c r="S156" s="547"/>
      <c r="T156" s="547"/>
      <c r="U156" s="547"/>
      <c r="V156" s="547"/>
      <c r="W156" s="547"/>
      <c r="X156" s="547"/>
      <c r="Y156" s="547"/>
      <c r="Z156" s="589"/>
      <c r="AA156" s="597"/>
      <c r="AB156" s="547"/>
      <c r="AC156" s="547"/>
      <c r="AD156" s="547"/>
      <c r="AE156" s="591"/>
      <c r="AF156" s="592"/>
      <c r="AG156" s="593"/>
      <c r="AH156" s="594"/>
      <c r="AI156" s="594"/>
      <c r="AJ156" s="594"/>
      <c r="AK156" s="594"/>
      <c r="AL156" s="594"/>
      <c r="AM156" s="594"/>
      <c r="AN156" s="594"/>
      <c r="AO156" s="594"/>
      <c r="AP156" s="594"/>
      <c r="AQ156" s="594"/>
      <c r="AR156" s="594"/>
      <c r="AS156" s="594"/>
      <c r="AT156" s="594"/>
      <c r="AU156" s="594"/>
      <c r="AV156" s="594"/>
      <c r="AW156" s="594"/>
      <c r="AX156" s="594"/>
      <c r="AY156" s="594"/>
      <c r="AZ156" s="594"/>
      <c r="BA156" s="594"/>
      <c r="BB156" s="594"/>
      <c r="BC156" s="594"/>
      <c r="BD156" s="594"/>
      <c r="BE156" s="594"/>
      <c r="BF156" s="594"/>
      <c r="BG156" s="594"/>
      <c r="BH156" s="513"/>
    </row>
    <row r="157" spans="1:60" s="65" customFormat="1" collapsed="1">
      <c r="A157" s="405">
        <f t="shared" si="24"/>
        <v>149</v>
      </c>
      <c r="B157" s="584" t="s">
        <v>100</v>
      </c>
      <c r="C157" s="585" t="s">
        <v>101</v>
      </c>
      <c r="D157" s="525" t="s">
        <v>289</v>
      </c>
      <c r="E157" s="526">
        <v>347.83</v>
      </c>
      <c r="F157" s="408" t="s">
        <v>101</v>
      </c>
      <c r="G157" s="409" t="s">
        <v>289</v>
      </c>
      <c r="H157" s="527">
        <f>11.49+0.52+0.681+2.08</f>
        <v>14.770999999999999</v>
      </c>
      <c r="I157" s="527">
        <f>'СМР Приняты СК П6'!I157</f>
        <v>2.71</v>
      </c>
      <c r="J157" s="537" t="s">
        <v>773</v>
      </c>
      <c r="K157" s="535" t="s">
        <v>289</v>
      </c>
      <c r="L157" s="535">
        <v>11.719800000000001</v>
      </c>
      <c r="M157" s="527"/>
      <c r="N157" s="527"/>
      <c r="O157" s="527"/>
      <c r="P157" s="527"/>
      <c r="Q157" s="527"/>
      <c r="R157" s="527"/>
      <c r="S157" s="527"/>
      <c r="T157" s="527">
        <v>3.24</v>
      </c>
      <c r="U157" s="527"/>
      <c r="V157" s="527">
        <v>6.75</v>
      </c>
      <c r="W157" s="527"/>
      <c r="X157" s="527"/>
      <c r="Y157" s="527"/>
      <c r="Z157" s="562">
        <f t="shared" si="20"/>
        <v>9.99</v>
      </c>
      <c r="AA157" s="576">
        <f t="shared" ref="AA157:AA200" si="28">H157-Z157</f>
        <v>4.7809999999999988</v>
      </c>
      <c r="AB157" s="413">
        <f t="shared" ref="AB157:AB200" si="29">E157-Z157</f>
        <v>337.84</v>
      </c>
      <c r="AC157" s="528"/>
      <c r="AD157" s="528">
        <f t="shared" si="21"/>
        <v>0</v>
      </c>
      <c r="AE157" s="551">
        <f t="shared" si="22"/>
        <v>0</v>
      </c>
      <c r="AF157" s="575">
        <f t="shared" si="23"/>
        <v>9.99</v>
      </c>
      <c r="AG157" s="552"/>
      <c r="AH157" s="553"/>
      <c r="AI157" s="553"/>
      <c r="AJ157" s="553"/>
      <c r="AK157" s="553"/>
      <c r="AL157" s="553"/>
      <c r="AM157" s="553"/>
      <c r="AN157" s="553"/>
      <c r="AO157" s="553"/>
      <c r="AP157" s="553"/>
      <c r="AQ157" s="553"/>
      <c r="AR157" s="553"/>
      <c r="AS157" s="553"/>
      <c r="AT157" s="553"/>
      <c r="AU157" s="553"/>
      <c r="AV157" s="553"/>
      <c r="AW157" s="553"/>
      <c r="AX157" s="553"/>
      <c r="AY157" s="553"/>
      <c r="AZ157" s="553"/>
      <c r="BA157" s="553"/>
      <c r="BB157" s="553"/>
      <c r="BC157" s="553"/>
      <c r="BD157" s="553"/>
      <c r="BE157" s="553"/>
      <c r="BF157" s="553"/>
      <c r="BG157" s="553"/>
    </row>
    <row r="158" spans="1:60" ht="15" hidden="1" outlineLevel="1">
      <c r="A158" s="405">
        <f t="shared" si="24"/>
        <v>150</v>
      </c>
      <c r="B158" s="584"/>
      <c r="C158" s="585"/>
      <c r="D158" s="525"/>
      <c r="E158" s="526"/>
      <c r="F158" s="408"/>
      <c r="G158" s="409"/>
      <c r="H158" s="527"/>
      <c r="I158" s="527">
        <f>'СМР Приняты СК П6'!I158</f>
        <v>0</v>
      </c>
      <c r="J158" s="537" t="s">
        <v>774</v>
      </c>
      <c r="K158" s="535" t="s">
        <v>289</v>
      </c>
      <c r="L158" s="535">
        <v>3.3466200000000002</v>
      </c>
      <c r="M158" s="527"/>
      <c r="N158" s="527"/>
      <c r="O158" s="527"/>
      <c r="P158" s="527"/>
      <c r="Q158" s="527"/>
      <c r="R158" s="527"/>
      <c r="S158" s="527"/>
      <c r="T158" s="527"/>
      <c r="U158" s="527"/>
      <c r="V158" s="527"/>
      <c r="W158" s="527"/>
      <c r="X158" s="527"/>
      <c r="Y158" s="527"/>
      <c r="Z158" s="562">
        <f t="shared" si="20"/>
        <v>0</v>
      </c>
      <c r="AA158" s="576">
        <f t="shared" si="28"/>
        <v>0</v>
      </c>
      <c r="AB158" s="413">
        <f t="shared" si="29"/>
        <v>0</v>
      </c>
      <c r="AC158" s="528"/>
      <c r="AD158" s="528">
        <f t="shared" si="21"/>
        <v>0</v>
      </c>
      <c r="AE158" s="540">
        <f t="shared" si="22"/>
        <v>0</v>
      </c>
      <c r="AF158" s="575">
        <f t="shared" si="23"/>
        <v>0</v>
      </c>
      <c r="AG158" s="552"/>
      <c r="AH158" s="553"/>
      <c r="AI158" s="553"/>
      <c r="AJ158" s="553"/>
      <c r="AK158" s="553"/>
      <c r="AL158" s="553"/>
      <c r="AM158" s="553"/>
      <c r="AN158" s="553"/>
      <c r="AO158" s="553"/>
      <c r="AP158" s="553"/>
      <c r="AQ158" s="553"/>
      <c r="AR158" s="553"/>
      <c r="AS158" s="553"/>
      <c r="AT158" s="553"/>
      <c r="AU158" s="553"/>
      <c r="AV158" s="553"/>
      <c r="AW158" s="553"/>
      <c r="AX158" s="553"/>
      <c r="AY158" s="553"/>
      <c r="AZ158" s="553"/>
      <c r="BA158" s="553"/>
      <c r="BB158" s="553"/>
      <c r="BC158" s="553"/>
      <c r="BD158" s="553"/>
      <c r="BE158" s="553"/>
      <c r="BF158" s="553"/>
      <c r="BG158" s="553"/>
      <c r="BH158" s="513"/>
    </row>
    <row r="159" spans="1:60" ht="15" collapsed="1">
      <c r="A159" s="405">
        <f t="shared" si="24"/>
        <v>151</v>
      </c>
      <c r="B159" s="584"/>
      <c r="C159" s="585"/>
      <c r="D159" s="525"/>
      <c r="E159" s="525"/>
      <c r="F159" s="416" t="s">
        <v>416</v>
      </c>
      <c r="G159" s="417" t="s">
        <v>294</v>
      </c>
      <c r="H159" s="535">
        <f>M159+M160+M161</f>
        <v>0</v>
      </c>
      <c r="I159" s="535">
        <f>'СМР Приняты СК П6'!I159</f>
        <v>0.20399999999999999</v>
      </c>
      <c r="J159" s="537" t="s">
        <v>775</v>
      </c>
      <c r="K159" s="535" t="s">
        <v>482</v>
      </c>
      <c r="L159" s="535">
        <v>98</v>
      </c>
      <c r="M159" s="535"/>
      <c r="N159" s="535"/>
      <c r="O159" s="535"/>
      <c r="P159" s="535"/>
      <c r="Q159" s="535"/>
      <c r="R159" s="535"/>
      <c r="S159" s="535"/>
      <c r="T159" s="535">
        <v>36</v>
      </c>
      <c r="U159" s="535"/>
      <c r="V159" s="535">
        <v>27</v>
      </c>
      <c r="W159" s="535"/>
      <c r="X159" s="535"/>
      <c r="Y159" s="535"/>
      <c r="Z159" s="562">
        <f t="shared" si="20"/>
        <v>63</v>
      </c>
      <c r="AA159" s="576">
        <f t="shared" si="28"/>
        <v>-63</v>
      </c>
      <c r="AB159" s="413">
        <f t="shared" si="29"/>
        <v>-63</v>
      </c>
      <c r="AC159" s="536"/>
      <c r="AD159" s="536">
        <f t="shared" si="21"/>
        <v>0</v>
      </c>
      <c r="AE159" s="551">
        <f t="shared" si="22"/>
        <v>0</v>
      </c>
      <c r="AF159" s="575">
        <f t="shared" si="23"/>
        <v>63</v>
      </c>
      <c r="AG159" s="552"/>
      <c r="AH159" s="553"/>
      <c r="AI159" s="553"/>
      <c r="AJ159" s="553"/>
      <c r="AK159" s="553"/>
      <c r="AL159" s="553"/>
      <c r="AM159" s="553"/>
      <c r="AN159" s="553"/>
      <c r="AO159" s="553"/>
      <c r="AP159" s="553"/>
      <c r="AQ159" s="553"/>
      <c r="AR159" s="553"/>
      <c r="AS159" s="553"/>
      <c r="AT159" s="553"/>
      <c r="AU159" s="553"/>
      <c r="AV159" s="553"/>
      <c r="AW159" s="553"/>
      <c r="AX159" s="553"/>
      <c r="AY159" s="553"/>
      <c r="AZ159" s="553"/>
      <c r="BA159" s="553"/>
      <c r="BB159" s="553"/>
      <c r="BC159" s="553"/>
      <c r="BD159" s="553"/>
      <c r="BE159" s="553"/>
      <c r="BF159" s="553"/>
      <c r="BG159" s="553"/>
      <c r="BH159" s="513"/>
    </row>
    <row r="160" spans="1:60" ht="15" hidden="1" outlineLevel="1">
      <c r="A160" s="405">
        <f t="shared" si="24"/>
        <v>152</v>
      </c>
      <c r="B160" s="584"/>
      <c r="C160" s="585"/>
      <c r="D160" s="525"/>
      <c r="E160" s="525"/>
      <c r="F160" s="416"/>
      <c r="G160" s="417"/>
      <c r="H160" s="535"/>
      <c r="I160" s="535">
        <f>'СМР Приняты СК П6'!I160</f>
        <v>0</v>
      </c>
      <c r="J160" s="537" t="s">
        <v>776</v>
      </c>
      <c r="K160" s="535" t="s">
        <v>482</v>
      </c>
      <c r="L160" s="535">
        <v>5</v>
      </c>
      <c r="M160" s="535"/>
      <c r="N160" s="535"/>
      <c r="O160" s="535"/>
      <c r="P160" s="535"/>
      <c r="Q160" s="535"/>
      <c r="R160" s="535"/>
      <c r="S160" s="535"/>
      <c r="T160" s="535"/>
      <c r="U160" s="535"/>
      <c r="V160" s="535"/>
      <c r="W160" s="535"/>
      <c r="X160" s="535"/>
      <c r="Y160" s="535"/>
      <c r="Z160" s="562">
        <f t="shared" si="20"/>
        <v>0</v>
      </c>
      <c r="AA160" s="576">
        <f t="shared" si="28"/>
        <v>0</v>
      </c>
      <c r="AB160" s="413">
        <f t="shared" si="29"/>
        <v>0</v>
      </c>
      <c r="AC160" s="536"/>
      <c r="AD160" s="536">
        <f t="shared" si="21"/>
        <v>0</v>
      </c>
      <c r="AE160" s="551">
        <f t="shared" si="22"/>
        <v>0</v>
      </c>
      <c r="AF160" s="575">
        <f t="shared" si="23"/>
        <v>0</v>
      </c>
      <c r="AG160" s="552"/>
      <c r="AH160" s="553"/>
      <c r="AI160" s="553"/>
      <c r="AJ160" s="553"/>
      <c r="AK160" s="553"/>
      <c r="AL160" s="553"/>
      <c r="AM160" s="553"/>
      <c r="AN160" s="553"/>
      <c r="AO160" s="553"/>
      <c r="AP160" s="553"/>
      <c r="AQ160" s="553"/>
      <c r="AR160" s="553"/>
      <c r="AS160" s="553"/>
      <c r="AT160" s="553"/>
      <c r="AU160" s="553"/>
      <c r="AV160" s="553"/>
      <c r="AW160" s="553"/>
      <c r="AX160" s="553"/>
      <c r="AY160" s="553"/>
      <c r="AZ160" s="553"/>
      <c r="BA160" s="553"/>
      <c r="BB160" s="553"/>
      <c r="BC160" s="553"/>
      <c r="BD160" s="553"/>
      <c r="BE160" s="553"/>
      <c r="BF160" s="553"/>
      <c r="BG160" s="553"/>
      <c r="BH160" s="513"/>
    </row>
    <row r="161" spans="1:60" ht="15" hidden="1" outlineLevel="1">
      <c r="A161" s="405">
        <f t="shared" si="24"/>
        <v>153</v>
      </c>
      <c r="B161" s="584"/>
      <c r="C161" s="585"/>
      <c r="D161" s="525"/>
      <c r="E161" s="525"/>
      <c r="F161" s="416"/>
      <c r="G161" s="417"/>
      <c r="H161" s="535"/>
      <c r="I161" s="535">
        <f>'СМР Приняты СК П6'!I161</f>
        <v>0</v>
      </c>
      <c r="J161" s="537" t="s">
        <v>777</v>
      </c>
      <c r="K161" s="535" t="s">
        <v>482</v>
      </c>
      <c r="L161" s="535">
        <v>2</v>
      </c>
      <c r="M161" s="535"/>
      <c r="N161" s="535"/>
      <c r="O161" s="535"/>
      <c r="P161" s="535"/>
      <c r="Q161" s="535"/>
      <c r="R161" s="535"/>
      <c r="S161" s="535"/>
      <c r="T161" s="535"/>
      <c r="U161" s="535"/>
      <c r="V161" s="535">
        <v>2</v>
      </c>
      <c r="W161" s="535"/>
      <c r="X161" s="535"/>
      <c r="Y161" s="535"/>
      <c r="Z161" s="562">
        <f t="shared" si="20"/>
        <v>2</v>
      </c>
      <c r="AA161" s="576">
        <f t="shared" si="28"/>
        <v>-2</v>
      </c>
      <c r="AB161" s="413">
        <f t="shared" si="29"/>
        <v>-2</v>
      </c>
      <c r="AC161" s="536"/>
      <c r="AD161" s="536">
        <f t="shared" si="21"/>
        <v>0</v>
      </c>
      <c r="AE161" s="551">
        <f t="shared" si="22"/>
        <v>0</v>
      </c>
      <c r="AF161" s="575">
        <f t="shared" si="23"/>
        <v>2</v>
      </c>
      <c r="AG161" s="552"/>
      <c r="AH161" s="553"/>
      <c r="AI161" s="553"/>
      <c r="AJ161" s="553"/>
      <c r="AK161" s="553"/>
      <c r="AL161" s="553"/>
      <c r="AM161" s="553"/>
      <c r="AN161" s="553"/>
      <c r="AO161" s="553"/>
      <c r="AP161" s="553"/>
      <c r="AQ161" s="553"/>
      <c r="AR161" s="553"/>
      <c r="AS161" s="553"/>
      <c r="AT161" s="553"/>
      <c r="AU161" s="553"/>
      <c r="AV161" s="553"/>
      <c r="AW161" s="553"/>
      <c r="AX161" s="553"/>
      <c r="AY161" s="553"/>
      <c r="AZ161" s="553"/>
      <c r="BA161" s="553"/>
      <c r="BB161" s="553"/>
      <c r="BC161" s="553"/>
      <c r="BD161" s="553"/>
      <c r="BE161" s="553"/>
      <c r="BF161" s="553"/>
      <c r="BG161" s="553"/>
      <c r="BH161" s="513"/>
    </row>
    <row r="162" spans="1:60" ht="15" collapsed="1">
      <c r="A162" s="405">
        <f t="shared" si="24"/>
        <v>154</v>
      </c>
      <c r="B162" s="584"/>
      <c r="C162" s="585"/>
      <c r="D162" s="525"/>
      <c r="E162" s="525"/>
      <c r="F162" s="416" t="s">
        <v>778</v>
      </c>
      <c r="G162" s="417" t="s">
        <v>294</v>
      </c>
      <c r="H162" s="535">
        <f>M162+M163</f>
        <v>0</v>
      </c>
      <c r="I162" s="535">
        <f>'СМР Приняты СК П6'!I162</f>
        <v>1.7949999999999999</v>
      </c>
      <c r="J162" s="537" t="s">
        <v>779</v>
      </c>
      <c r="K162" s="535" t="s">
        <v>482</v>
      </c>
      <c r="L162" s="535">
        <v>2</v>
      </c>
      <c r="M162" s="535"/>
      <c r="N162" s="535"/>
      <c r="O162" s="535"/>
      <c r="P162" s="535"/>
      <c r="Q162" s="535"/>
      <c r="R162" s="535"/>
      <c r="S162" s="535"/>
      <c r="T162" s="535"/>
      <c r="U162" s="535"/>
      <c r="V162" s="535">
        <v>2</v>
      </c>
      <c r="W162" s="535"/>
      <c r="X162" s="535"/>
      <c r="Y162" s="535"/>
      <c r="Z162" s="562">
        <f t="shared" si="20"/>
        <v>2</v>
      </c>
      <c r="AA162" s="576">
        <f t="shared" si="28"/>
        <v>-2</v>
      </c>
      <c r="AB162" s="413">
        <f t="shared" si="29"/>
        <v>-2</v>
      </c>
      <c r="AC162" s="536"/>
      <c r="AD162" s="536">
        <f t="shared" si="21"/>
        <v>0</v>
      </c>
      <c r="AE162" s="551">
        <f t="shared" si="22"/>
        <v>0</v>
      </c>
      <c r="AF162" s="575">
        <f t="shared" si="23"/>
        <v>2</v>
      </c>
      <c r="AG162" s="552"/>
      <c r="AH162" s="553"/>
      <c r="AI162" s="553"/>
      <c r="AJ162" s="553"/>
      <c r="AK162" s="553"/>
      <c r="AL162" s="553"/>
      <c r="AM162" s="553"/>
      <c r="AN162" s="553"/>
      <c r="AO162" s="553"/>
      <c r="AP162" s="553"/>
      <c r="AQ162" s="553"/>
      <c r="AR162" s="553"/>
      <c r="AS162" s="553"/>
      <c r="AT162" s="553"/>
      <c r="AU162" s="553"/>
      <c r="AV162" s="553"/>
      <c r="AW162" s="553"/>
      <c r="AX162" s="553"/>
      <c r="AY162" s="553"/>
      <c r="AZ162" s="553"/>
      <c r="BA162" s="553"/>
      <c r="BB162" s="553"/>
      <c r="BC162" s="553"/>
      <c r="BD162" s="553"/>
      <c r="BE162" s="553"/>
      <c r="BF162" s="553"/>
      <c r="BG162" s="553"/>
      <c r="BH162" s="513"/>
    </row>
    <row r="163" spans="1:60" ht="30" hidden="1" outlineLevel="1">
      <c r="A163" s="405">
        <f t="shared" si="24"/>
        <v>155</v>
      </c>
      <c r="B163" s="584"/>
      <c r="C163" s="585"/>
      <c r="D163" s="525"/>
      <c r="E163" s="525"/>
      <c r="F163" s="416"/>
      <c r="G163" s="417"/>
      <c r="H163" s="535"/>
      <c r="I163" s="535">
        <f>'СМР Приняты СК П6'!I163</f>
        <v>0</v>
      </c>
      <c r="J163" s="537" t="s">
        <v>780</v>
      </c>
      <c r="K163" s="535" t="s">
        <v>482</v>
      </c>
      <c r="L163" s="535">
        <v>15</v>
      </c>
      <c r="M163" s="535"/>
      <c r="N163" s="535"/>
      <c r="O163" s="535"/>
      <c r="P163" s="535"/>
      <c r="Q163" s="535"/>
      <c r="R163" s="535"/>
      <c r="S163" s="535"/>
      <c r="T163" s="535"/>
      <c r="U163" s="535"/>
      <c r="V163" s="535"/>
      <c r="W163" s="535"/>
      <c r="X163" s="535"/>
      <c r="Y163" s="535"/>
      <c r="Z163" s="562">
        <f t="shared" si="20"/>
        <v>0</v>
      </c>
      <c r="AA163" s="576">
        <f t="shared" si="28"/>
        <v>0</v>
      </c>
      <c r="AB163" s="413">
        <f t="shared" si="29"/>
        <v>0</v>
      </c>
      <c r="AC163" s="536"/>
      <c r="AD163" s="536">
        <f t="shared" si="21"/>
        <v>0</v>
      </c>
      <c r="AE163" s="551">
        <f t="shared" si="22"/>
        <v>0</v>
      </c>
      <c r="AF163" s="575">
        <f t="shared" si="23"/>
        <v>0</v>
      </c>
      <c r="AG163" s="552"/>
      <c r="AH163" s="553"/>
      <c r="AI163" s="553"/>
      <c r="AJ163" s="553"/>
      <c r="AK163" s="553"/>
      <c r="AL163" s="553"/>
      <c r="AM163" s="553"/>
      <c r="AN163" s="553"/>
      <c r="AO163" s="553"/>
      <c r="AP163" s="553"/>
      <c r="AQ163" s="553"/>
      <c r="AR163" s="553"/>
      <c r="AS163" s="553"/>
      <c r="AT163" s="553"/>
      <c r="AU163" s="553"/>
      <c r="AV163" s="553"/>
      <c r="AW163" s="553"/>
      <c r="AX163" s="553"/>
      <c r="AY163" s="553"/>
      <c r="AZ163" s="553"/>
      <c r="BA163" s="553"/>
      <c r="BB163" s="553"/>
      <c r="BC163" s="553"/>
      <c r="BD163" s="553"/>
      <c r="BE163" s="553"/>
      <c r="BF163" s="553"/>
      <c r="BG163" s="553"/>
      <c r="BH163" s="513"/>
    </row>
    <row r="164" spans="1:60" ht="15" collapsed="1">
      <c r="A164" s="405">
        <f t="shared" si="24"/>
        <v>156</v>
      </c>
      <c r="B164" s="584"/>
      <c r="C164" s="585"/>
      <c r="D164" s="525"/>
      <c r="E164" s="525"/>
      <c r="F164" s="416" t="s">
        <v>781</v>
      </c>
      <c r="G164" s="417" t="s">
        <v>294</v>
      </c>
      <c r="H164" s="535">
        <f>M164+M165</f>
        <v>0</v>
      </c>
      <c r="I164" s="535">
        <f>'СМР Приняты СК П6'!I164</f>
        <v>2.4670000000000001</v>
      </c>
      <c r="J164" s="537" t="s">
        <v>782</v>
      </c>
      <c r="K164" s="535" t="s">
        <v>482</v>
      </c>
      <c r="L164" s="535">
        <v>83</v>
      </c>
      <c r="M164" s="535"/>
      <c r="N164" s="535"/>
      <c r="O164" s="535"/>
      <c r="P164" s="535"/>
      <c r="Q164" s="535"/>
      <c r="R164" s="535"/>
      <c r="S164" s="535"/>
      <c r="T164" s="535"/>
      <c r="U164" s="535"/>
      <c r="V164" s="535"/>
      <c r="W164" s="535"/>
      <c r="X164" s="535"/>
      <c r="Y164" s="535"/>
      <c r="Z164" s="562">
        <f t="shared" si="20"/>
        <v>0</v>
      </c>
      <c r="AA164" s="576">
        <f t="shared" si="28"/>
        <v>0</v>
      </c>
      <c r="AB164" s="413">
        <f t="shared" si="29"/>
        <v>0</v>
      </c>
      <c r="AC164" s="536"/>
      <c r="AD164" s="536">
        <f t="shared" si="21"/>
        <v>0</v>
      </c>
      <c r="AE164" s="551">
        <f t="shared" si="22"/>
        <v>0</v>
      </c>
      <c r="AF164" s="575">
        <f t="shared" si="23"/>
        <v>0</v>
      </c>
      <c r="AG164" s="552"/>
      <c r="AH164" s="553"/>
      <c r="AI164" s="553"/>
      <c r="AJ164" s="553"/>
      <c r="AK164" s="553"/>
      <c r="AL164" s="553"/>
      <c r="AM164" s="553"/>
      <c r="AN164" s="553"/>
      <c r="AO164" s="553"/>
      <c r="AP164" s="553"/>
      <c r="AQ164" s="553"/>
      <c r="AR164" s="553"/>
      <c r="AS164" s="553"/>
      <c r="AT164" s="553"/>
      <c r="AU164" s="553"/>
      <c r="AV164" s="553"/>
      <c r="AW164" s="553"/>
      <c r="AX164" s="553"/>
      <c r="AY164" s="553"/>
      <c r="AZ164" s="553"/>
      <c r="BA164" s="553"/>
      <c r="BB164" s="553"/>
      <c r="BC164" s="553"/>
      <c r="BD164" s="553"/>
      <c r="BE164" s="553"/>
      <c r="BF164" s="553"/>
      <c r="BG164" s="553"/>
      <c r="BH164" s="513"/>
    </row>
    <row r="165" spans="1:60" ht="15" hidden="1" outlineLevel="1">
      <c r="A165" s="405">
        <f t="shared" si="24"/>
        <v>157</v>
      </c>
      <c r="B165" s="584"/>
      <c r="C165" s="585"/>
      <c r="D165" s="525"/>
      <c r="E165" s="525"/>
      <c r="F165" s="416"/>
      <c r="G165" s="417"/>
      <c r="H165" s="535"/>
      <c r="I165" s="535">
        <f>'СМР Приняты СК П6'!I165</f>
        <v>0</v>
      </c>
      <c r="J165" s="537" t="s">
        <v>783</v>
      </c>
      <c r="K165" s="535" t="s">
        <v>482</v>
      </c>
      <c r="L165" s="535">
        <v>5</v>
      </c>
      <c r="M165" s="535"/>
      <c r="N165" s="535"/>
      <c r="O165" s="535"/>
      <c r="P165" s="535"/>
      <c r="Q165" s="535"/>
      <c r="R165" s="535"/>
      <c r="S165" s="535"/>
      <c r="T165" s="535"/>
      <c r="U165" s="535"/>
      <c r="V165" s="535"/>
      <c r="W165" s="535"/>
      <c r="X165" s="535"/>
      <c r="Y165" s="535"/>
      <c r="Z165" s="562">
        <f t="shared" si="20"/>
        <v>0</v>
      </c>
      <c r="AA165" s="576">
        <f t="shared" si="28"/>
        <v>0</v>
      </c>
      <c r="AB165" s="413">
        <f t="shared" si="29"/>
        <v>0</v>
      </c>
      <c r="AC165" s="536"/>
      <c r="AD165" s="536">
        <f t="shared" si="21"/>
        <v>0</v>
      </c>
      <c r="AE165" s="551">
        <f t="shared" si="22"/>
        <v>0</v>
      </c>
      <c r="AF165" s="575">
        <f t="shared" si="23"/>
        <v>0</v>
      </c>
      <c r="AG165" s="552"/>
      <c r="AH165" s="553"/>
      <c r="AI165" s="553"/>
      <c r="AJ165" s="553"/>
      <c r="AK165" s="553"/>
      <c r="AL165" s="553"/>
      <c r="AM165" s="553"/>
      <c r="AN165" s="553"/>
      <c r="AO165" s="553"/>
      <c r="AP165" s="553"/>
      <c r="AQ165" s="553"/>
      <c r="AR165" s="553"/>
      <c r="AS165" s="553"/>
      <c r="AT165" s="553"/>
      <c r="AU165" s="553"/>
      <c r="AV165" s="553"/>
      <c r="AW165" s="553"/>
      <c r="AX165" s="553"/>
      <c r="AY165" s="553"/>
      <c r="AZ165" s="553"/>
      <c r="BA165" s="553"/>
      <c r="BB165" s="553"/>
      <c r="BC165" s="553"/>
      <c r="BD165" s="553"/>
      <c r="BE165" s="553"/>
      <c r="BF165" s="553"/>
      <c r="BG165" s="553"/>
      <c r="BH165" s="513"/>
    </row>
    <row r="166" spans="1:60" ht="15" collapsed="1">
      <c r="A166" s="405">
        <f t="shared" si="24"/>
        <v>158</v>
      </c>
      <c r="B166" s="584"/>
      <c r="C166" s="585"/>
      <c r="D166" s="525"/>
      <c r="E166" s="525"/>
      <c r="F166" s="416" t="s">
        <v>787</v>
      </c>
      <c r="G166" s="417" t="s">
        <v>294</v>
      </c>
      <c r="H166" s="535">
        <f>M166+M168</f>
        <v>0</v>
      </c>
      <c r="I166" s="535">
        <f>'СМР Приняты СК П6'!I166</f>
        <v>2.37</v>
      </c>
      <c r="J166" s="537" t="s">
        <v>784</v>
      </c>
      <c r="K166" s="535" t="s">
        <v>482</v>
      </c>
      <c r="L166" s="535">
        <v>2</v>
      </c>
      <c r="M166" s="535"/>
      <c r="N166" s="535"/>
      <c r="O166" s="535"/>
      <c r="P166" s="535"/>
      <c r="Q166" s="535"/>
      <c r="R166" s="535"/>
      <c r="S166" s="535"/>
      <c r="T166" s="535"/>
      <c r="U166" s="535"/>
      <c r="V166" s="535">
        <v>2</v>
      </c>
      <c r="W166" s="535"/>
      <c r="X166" s="535"/>
      <c r="Y166" s="535"/>
      <c r="Z166" s="562">
        <f t="shared" si="20"/>
        <v>2</v>
      </c>
      <c r="AA166" s="576">
        <f t="shared" si="28"/>
        <v>-2</v>
      </c>
      <c r="AB166" s="413">
        <f t="shared" si="29"/>
        <v>-2</v>
      </c>
      <c r="AC166" s="536"/>
      <c r="AD166" s="536">
        <f t="shared" si="21"/>
        <v>0</v>
      </c>
      <c r="AE166" s="540">
        <f t="shared" si="22"/>
        <v>0</v>
      </c>
      <c r="AF166" s="575">
        <f t="shared" si="23"/>
        <v>2</v>
      </c>
      <c r="AG166" s="552"/>
      <c r="AH166" s="553"/>
      <c r="AI166" s="553"/>
      <c r="AJ166" s="553"/>
      <c r="AK166" s="553"/>
      <c r="AL166" s="553"/>
      <c r="AM166" s="553"/>
      <c r="AN166" s="553"/>
      <c r="AO166" s="553"/>
      <c r="AP166" s="553"/>
      <c r="AQ166" s="553"/>
      <c r="AR166" s="553"/>
      <c r="AS166" s="553"/>
      <c r="AT166" s="553"/>
      <c r="AU166" s="553"/>
      <c r="AV166" s="553"/>
      <c r="AW166" s="553"/>
      <c r="AX166" s="553"/>
      <c r="AY166" s="553"/>
      <c r="AZ166" s="553"/>
      <c r="BA166" s="553"/>
      <c r="BB166" s="553"/>
      <c r="BC166" s="553"/>
      <c r="BD166" s="553"/>
      <c r="BE166" s="553"/>
      <c r="BF166" s="553"/>
      <c r="BG166" s="553"/>
      <c r="BH166" s="513"/>
    </row>
    <row r="167" spans="1:60" ht="15" hidden="1" outlineLevel="1">
      <c r="A167" s="405">
        <f t="shared" si="24"/>
        <v>159</v>
      </c>
      <c r="B167" s="584"/>
      <c r="C167" s="585"/>
      <c r="D167" s="525"/>
      <c r="E167" s="525"/>
      <c r="F167" s="416"/>
      <c r="G167" s="417"/>
      <c r="H167" s="535"/>
      <c r="I167" s="535">
        <f>'СМР Приняты СК П6'!I167</f>
        <v>0</v>
      </c>
      <c r="J167" s="537" t="s">
        <v>785</v>
      </c>
      <c r="K167" s="535" t="s">
        <v>482</v>
      </c>
      <c r="L167" s="535">
        <v>2</v>
      </c>
      <c r="M167" s="535"/>
      <c r="N167" s="535"/>
      <c r="O167" s="535"/>
      <c r="P167" s="535"/>
      <c r="Q167" s="535"/>
      <c r="R167" s="535"/>
      <c r="S167" s="535"/>
      <c r="T167" s="535"/>
      <c r="U167" s="535"/>
      <c r="V167" s="535">
        <v>2</v>
      </c>
      <c r="W167" s="535"/>
      <c r="X167" s="535"/>
      <c r="Y167" s="535"/>
      <c r="Z167" s="562">
        <f t="shared" si="20"/>
        <v>2</v>
      </c>
      <c r="AA167" s="576">
        <f t="shared" si="28"/>
        <v>-2</v>
      </c>
      <c r="AB167" s="413">
        <f t="shared" si="29"/>
        <v>-2</v>
      </c>
      <c r="AC167" s="536"/>
      <c r="AD167" s="536">
        <f t="shared" si="21"/>
        <v>0</v>
      </c>
      <c r="AE167" s="551">
        <f t="shared" si="22"/>
        <v>0</v>
      </c>
      <c r="AF167" s="575">
        <f t="shared" si="23"/>
        <v>2</v>
      </c>
      <c r="AG167" s="552"/>
      <c r="AH167" s="553"/>
      <c r="AI167" s="553"/>
      <c r="AJ167" s="553"/>
      <c r="AK167" s="553"/>
      <c r="AL167" s="553"/>
      <c r="AM167" s="553"/>
      <c r="AN167" s="553"/>
      <c r="AO167" s="553"/>
      <c r="AP167" s="553"/>
      <c r="AQ167" s="553"/>
      <c r="AR167" s="553"/>
      <c r="AS167" s="553"/>
      <c r="AT167" s="553"/>
      <c r="AU167" s="553"/>
      <c r="AV167" s="553"/>
      <c r="AW167" s="553"/>
      <c r="AX167" s="553"/>
      <c r="AY167" s="553"/>
      <c r="AZ167" s="553"/>
      <c r="BA167" s="553"/>
      <c r="BB167" s="553"/>
      <c r="BC167" s="553"/>
      <c r="BD167" s="553"/>
      <c r="BE167" s="553"/>
      <c r="BF167" s="553"/>
      <c r="BG167" s="553"/>
      <c r="BH167" s="513"/>
    </row>
    <row r="168" spans="1:60" ht="30" hidden="1" outlineLevel="1">
      <c r="A168" s="405">
        <f t="shared" si="24"/>
        <v>160</v>
      </c>
      <c r="B168" s="584"/>
      <c r="C168" s="585"/>
      <c r="D168" s="525"/>
      <c r="E168" s="525"/>
      <c r="F168" s="416"/>
      <c r="G168" s="417"/>
      <c r="H168" s="535"/>
      <c r="I168" s="535">
        <f>'СМР Приняты СК П6'!I168</f>
        <v>0</v>
      </c>
      <c r="J168" s="537" t="s">
        <v>786</v>
      </c>
      <c r="K168" s="535" t="s">
        <v>482</v>
      </c>
      <c r="L168" s="535">
        <v>34</v>
      </c>
      <c r="M168" s="535"/>
      <c r="N168" s="535"/>
      <c r="O168" s="535"/>
      <c r="P168" s="535"/>
      <c r="Q168" s="535"/>
      <c r="R168" s="535"/>
      <c r="S168" s="535"/>
      <c r="T168" s="535"/>
      <c r="U168" s="535"/>
      <c r="V168" s="535"/>
      <c r="W168" s="535"/>
      <c r="X168" s="535"/>
      <c r="Y168" s="535"/>
      <c r="Z168" s="562">
        <f t="shared" si="20"/>
        <v>0</v>
      </c>
      <c r="AA168" s="576">
        <f t="shared" si="28"/>
        <v>0</v>
      </c>
      <c r="AB168" s="413">
        <f t="shared" si="29"/>
        <v>0</v>
      </c>
      <c r="AC168" s="536"/>
      <c r="AD168" s="536">
        <f t="shared" si="21"/>
        <v>0</v>
      </c>
      <c r="AE168" s="551">
        <f t="shared" si="22"/>
        <v>0</v>
      </c>
      <c r="AF168" s="575">
        <f t="shared" si="23"/>
        <v>0</v>
      </c>
      <c r="AG168" s="552"/>
      <c r="AH168" s="553"/>
      <c r="AI168" s="553"/>
      <c r="AJ168" s="553"/>
      <c r="AK168" s="553"/>
      <c r="AL168" s="553"/>
      <c r="AM168" s="553"/>
      <c r="AN168" s="553"/>
      <c r="AO168" s="553"/>
      <c r="AP168" s="553"/>
      <c r="AQ168" s="553"/>
      <c r="AR168" s="553"/>
      <c r="AS168" s="553"/>
      <c r="AT168" s="553"/>
      <c r="AU168" s="553"/>
      <c r="AV168" s="553"/>
      <c r="AW168" s="553"/>
      <c r="AX168" s="553"/>
      <c r="AY168" s="553"/>
      <c r="AZ168" s="553"/>
      <c r="BA168" s="553"/>
      <c r="BB168" s="553"/>
      <c r="BC168" s="553"/>
      <c r="BD168" s="553"/>
      <c r="BE168" s="553"/>
      <c r="BF168" s="553"/>
      <c r="BG168" s="553"/>
      <c r="BH168" s="513"/>
    </row>
    <row r="169" spans="1:60" ht="30" hidden="1" outlineLevel="1">
      <c r="A169" s="405">
        <f t="shared" si="24"/>
        <v>161</v>
      </c>
      <c r="B169" s="584"/>
      <c r="C169" s="585"/>
      <c r="D169" s="525"/>
      <c r="E169" s="525"/>
      <c r="F169" s="416"/>
      <c r="G169" s="417"/>
      <c r="H169" s="535"/>
      <c r="I169" s="535">
        <f>'СМР Приняты СК П6'!I169</f>
        <v>0</v>
      </c>
      <c r="J169" s="537" t="s">
        <v>788</v>
      </c>
      <c r="K169" s="535" t="s">
        <v>482</v>
      </c>
      <c r="L169" s="535">
        <v>3</v>
      </c>
      <c r="M169" s="535"/>
      <c r="N169" s="535"/>
      <c r="O169" s="535"/>
      <c r="P169" s="535"/>
      <c r="Q169" s="535"/>
      <c r="R169" s="535"/>
      <c r="S169" s="535"/>
      <c r="T169" s="535"/>
      <c r="U169" s="535"/>
      <c r="V169" s="535"/>
      <c r="W169" s="535"/>
      <c r="X169" s="535"/>
      <c r="Y169" s="535"/>
      <c r="Z169" s="562">
        <f t="shared" si="20"/>
        <v>0</v>
      </c>
      <c r="AA169" s="576">
        <f t="shared" si="28"/>
        <v>0</v>
      </c>
      <c r="AB169" s="413">
        <f t="shared" si="29"/>
        <v>0</v>
      </c>
      <c r="AC169" s="536"/>
      <c r="AD169" s="536">
        <f t="shared" si="21"/>
        <v>0</v>
      </c>
      <c r="AE169" s="551">
        <f t="shared" si="22"/>
        <v>0</v>
      </c>
      <c r="AF169" s="575">
        <f t="shared" si="23"/>
        <v>0</v>
      </c>
      <c r="AG169" s="552"/>
      <c r="AH169" s="553"/>
      <c r="AI169" s="553"/>
      <c r="AJ169" s="553"/>
      <c r="AK169" s="553"/>
      <c r="AL169" s="553"/>
      <c r="AM169" s="553"/>
      <c r="AN169" s="553"/>
      <c r="AO169" s="553"/>
      <c r="AP169" s="553"/>
      <c r="AQ169" s="553"/>
      <c r="AR169" s="553"/>
      <c r="AS169" s="553"/>
      <c r="AT169" s="553"/>
      <c r="AU169" s="553"/>
      <c r="AV169" s="553"/>
      <c r="AW169" s="553"/>
      <c r="AX169" s="553"/>
      <c r="AY169" s="553"/>
      <c r="AZ169" s="553"/>
      <c r="BA169" s="553"/>
      <c r="BB169" s="553"/>
      <c r="BC169" s="553"/>
      <c r="BD169" s="553"/>
      <c r="BE169" s="553"/>
      <c r="BF169" s="553"/>
      <c r="BG169" s="553"/>
      <c r="BH169" s="513"/>
    </row>
    <row r="170" spans="1:60" ht="30" hidden="1" outlineLevel="1">
      <c r="A170" s="405">
        <f t="shared" si="24"/>
        <v>162</v>
      </c>
      <c r="B170" s="584"/>
      <c r="C170" s="585"/>
      <c r="D170" s="525"/>
      <c r="E170" s="525"/>
      <c r="F170" s="416"/>
      <c r="G170" s="417"/>
      <c r="H170" s="535"/>
      <c r="I170" s="535">
        <f>'СМР Приняты СК П6'!I170</f>
        <v>0</v>
      </c>
      <c r="J170" s="537" t="s">
        <v>789</v>
      </c>
      <c r="K170" s="535" t="s">
        <v>482</v>
      </c>
      <c r="L170" s="535">
        <v>5</v>
      </c>
      <c r="M170" s="535"/>
      <c r="N170" s="535"/>
      <c r="O170" s="535"/>
      <c r="P170" s="535"/>
      <c r="Q170" s="535"/>
      <c r="R170" s="535"/>
      <c r="S170" s="535"/>
      <c r="T170" s="535"/>
      <c r="U170" s="535"/>
      <c r="V170" s="535"/>
      <c r="W170" s="535"/>
      <c r="X170" s="535"/>
      <c r="Y170" s="535"/>
      <c r="Z170" s="562">
        <f t="shared" si="20"/>
        <v>0</v>
      </c>
      <c r="AA170" s="576">
        <f t="shared" si="28"/>
        <v>0</v>
      </c>
      <c r="AB170" s="413">
        <f t="shared" si="29"/>
        <v>0</v>
      </c>
      <c r="AC170" s="536"/>
      <c r="AD170" s="536">
        <f t="shared" si="21"/>
        <v>0</v>
      </c>
      <c r="AE170" s="551">
        <f t="shared" si="22"/>
        <v>0</v>
      </c>
      <c r="AF170" s="575">
        <f t="shared" si="23"/>
        <v>0</v>
      </c>
      <c r="AG170" s="552"/>
      <c r="AH170" s="553"/>
      <c r="AI170" s="553"/>
      <c r="AJ170" s="553"/>
      <c r="AK170" s="553"/>
      <c r="AL170" s="553"/>
      <c r="AM170" s="553"/>
      <c r="AN170" s="553"/>
      <c r="AO170" s="553"/>
      <c r="AP170" s="553"/>
      <c r="AQ170" s="553"/>
      <c r="AR170" s="553"/>
      <c r="AS170" s="553"/>
      <c r="AT170" s="553"/>
      <c r="AU170" s="553"/>
      <c r="AV170" s="553"/>
      <c r="AW170" s="553"/>
      <c r="AX170" s="553"/>
      <c r="AY170" s="553"/>
      <c r="AZ170" s="553"/>
      <c r="BA170" s="553"/>
      <c r="BB170" s="553"/>
      <c r="BC170" s="553"/>
      <c r="BD170" s="553"/>
      <c r="BE170" s="553"/>
      <c r="BF170" s="553"/>
      <c r="BG170" s="553"/>
      <c r="BH170" s="513"/>
    </row>
    <row r="171" spans="1:60" ht="30" hidden="1" outlineLevel="1">
      <c r="A171" s="405">
        <f t="shared" si="24"/>
        <v>163</v>
      </c>
      <c r="B171" s="584"/>
      <c r="C171" s="585"/>
      <c r="D171" s="525"/>
      <c r="E171" s="525"/>
      <c r="F171" s="416"/>
      <c r="G171" s="417"/>
      <c r="H171" s="535"/>
      <c r="I171" s="535">
        <f>'СМР Приняты СК П6'!I171</f>
        <v>0</v>
      </c>
      <c r="J171" s="537" t="s">
        <v>790</v>
      </c>
      <c r="K171" s="535" t="s">
        <v>482</v>
      </c>
      <c r="L171" s="535">
        <v>6</v>
      </c>
      <c r="M171" s="535"/>
      <c r="N171" s="535"/>
      <c r="O171" s="535"/>
      <c r="P171" s="535"/>
      <c r="Q171" s="535"/>
      <c r="R171" s="535"/>
      <c r="S171" s="535"/>
      <c r="T171" s="535"/>
      <c r="U171" s="535"/>
      <c r="V171" s="535"/>
      <c r="W171" s="535"/>
      <c r="X171" s="535"/>
      <c r="Y171" s="535"/>
      <c r="Z171" s="562">
        <f t="shared" si="20"/>
        <v>0</v>
      </c>
      <c r="AA171" s="576">
        <f t="shared" si="28"/>
        <v>0</v>
      </c>
      <c r="AB171" s="413">
        <f t="shared" si="29"/>
        <v>0</v>
      </c>
      <c r="AC171" s="536"/>
      <c r="AD171" s="536">
        <f t="shared" si="21"/>
        <v>0</v>
      </c>
      <c r="AE171" s="551">
        <f t="shared" si="22"/>
        <v>0</v>
      </c>
      <c r="AF171" s="575">
        <f t="shared" si="23"/>
        <v>0</v>
      </c>
      <c r="AG171" s="552"/>
      <c r="AH171" s="553"/>
      <c r="AI171" s="553"/>
      <c r="AJ171" s="553"/>
      <c r="AK171" s="553"/>
      <c r="AL171" s="553"/>
      <c r="AM171" s="553"/>
      <c r="AN171" s="553"/>
      <c r="AO171" s="553"/>
      <c r="AP171" s="553"/>
      <c r="AQ171" s="553"/>
      <c r="AR171" s="553"/>
      <c r="AS171" s="553"/>
      <c r="AT171" s="553"/>
      <c r="AU171" s="553"/>
      <c r="AV171" s="553"/>
      <c r="AW171" s="553"/>
      <c r="AX171" s="553"/>
      <c r="AY171" s="553"/>
      <c r="AZ171" s="553"/>
      <c r="BA171" s="553"/>
      <c r="BB171" s="553"/>
      <c r="BC171" s="553"/>
      <c r="BD171" s="553"/>
      <c r="BE171" s="553"/>
      <c r="BF171" s="553"/>
      <c r="BG171" s="553"/>
      <c r="BH171" s="513"/>
    </row>
    <row r="172" spans="1:60" ht="30" hidden="1" outlineLevel="1">
      <c r="A172" s="405">
        <f t="shared" si="24"/>
        <v>164</v>
      </c>
      <c r="B172" s="584"/>
      <c r="C172" s="585"/>
      <c r="D172" s="525"/>
      <c r="E172" s="525"/>
      <c r="F172" s="416"/>
      <c r="G172" s="417"/>
      <c r="H172" s="535"/>
      <c r="I172" s="535">
        <f>'СМР Приняты СК П6'!I172</f>
        <v>0</v>
      </c>
      <c r="J172" s="537" t="s">
        <v>791</v>
      </c>
      <c r="K172" s="535" t="s">
        <v>482</v>
      </c>
      <c r="L172" s="535">
        <v>1</v>
      </c>
      <c r="M172" s="535"/>
      <c r="N172" s="535"/>
      <c r="O172" s="535"/>
      <c r="P172" s="535"/>
      <c r="Q172" s="535"/>
      <c r="R172" s="535"/>
      <c r="S172" s="535"/>
      <c r="T172" s="535"/>
      <c r="U172" s="535"/>
      <c r="V172" s="535"/>
      <c r="W172" s="535"/>
      <c r="X172" s="535"/>
      <c r="Y172" s="535"/>
      <c r="Z172" s="562">
        <f t="shared" si="20"/>
        <v>0</v>
      </c>
      <c r="AA172" s="576">
        <f t="shared" si="28"/>
        <v>0</v>
      </c>
      <c r="AB172" s="413">
        <f t="shared" si="29"/>
        <v>0</v>
      </c>
      <c r="AC172" s="536"/>
      <c r="AD172" s="536">
        <f t="shared" si="21"/>
        <v>0</v>
      </c>
      <c r="AE172" s="551">
        <f t="shared" si="22"/>
        <v>0</v>
      </c>
      <c r="AF172" s="575">
        <f t="shared" si="23"/>
        <v>0</v>
      </c>
      <c r="AG172" s="552"/>
      <c r="AH172" s="553"/>
      <c r="AI172" s="553"/>
      <c r="AJ172" s="553"/>
      <c r="AK172" s="553"/>
      <c r="AL172" s="553"/>
      <c r="AM172" s="553"/>
      <c r="AN172" s="553"/>
      <c r="AO172" s="553"/>
      <c r="AP172" s="553"/>
      <c r="AQ172" s="553"/>
      <c r="AR172" s="553"/>
      <c r="AS172" s="553"/>
      <c r="AT172" s="553"/>
      <c r="AU172" s="553"/>
      <c r="AV172" s="553"/>
      <c r="AW172" s="553"/>
      <c r="AX172" s="553"/>
      <c r="AY172" s="553"/>
      <c r="AZ172" s="553"/>
      <c r="BA172" s="553"/>
      <c r="BB172" s="553"/>
      <c r="BC172" s="553"/>
      <c r="BD172" s="553"/>
      <c r="BE172" s="553"/>
      <c r="BF172" s="553"/>
      <c r="BG172" s="553"/>
      <c r="BH172" s="513"/>
    </row>
    <row r="173" spans="1:60" ht="30">
      <c r="A173" s="405">
        <f t="shared" si="24"/>
        <v>165</v>
      </c>
      <c r="B173" s="584" t="s">
        <v>102</v>
      </c>
      <c r="C173" s="585" t="s">
        <v>103</v>
      </c>
      <c r="D173" s="525" t="s">
        <v>292</v>
      </c>
      <c r="E173" s="526">
        <v>85.9</v>
      </c>
      <c r="F173" s="408" t="s">
        <v>103</v>
      </c>
      <c r="G173" s="409" t="s">
        <v>292</v>
      </c>
      <c r="H173" s="527">
        <v>85.9</v>
      </c>
      <c r="I173" s="527">
        <f>'СМР Приняты СК П6'!I173</f>
        <v>2.36</v>
      </c>
      <c r="J173" s="537"/>
      <c r="K173" s="535"/>
      <c r="L173" s="535"/>
      <c r="M173" s="527"/>
      <c r="N173" s="527"/>
      <c r="O173" s="527"/>
      <c r="P173" s="527"/>
      <c r="Q173" s="527"/>
      <c r="R173" s="527"/>
      <c r="S173" s="527"/>
      <c r="T173" s="527"/>
      <c r="U173" s="527"/>
      <c r="V173" s="527"/>
      <c r="W173" s="527"/>
      <c r="X173" s="527"/>
      <c r="Y173" s="527"/>
      <c r="Z173" s="562">
        <f t="shared" si="20"/>
        <v>0</v>
      </c>
      <c r="AA173" s="574">
        <f t="shared" si="28"/>
        <v>85.9</v>
      </c>
      <c r="AB173" s="413">
        <f t="shared" si="29"/>
        <v>85.9</v>
      </c>
      <c r="AC173" s="528"/>
      <c r="AD173" s="528">
        <f t="shared" si="21"/>
        <v>0</v>
      </c>
      <c r="AE173" s="551">
        <f t="shared" si="22"/>
        <v>0</v>
      </c>
      <c r="AF173" s="575">
        <f t="shared" si="23"/>
        <v>0</v>
      </c>
      <c r="AG173" s="552"/>
      <c r="AH173" s="553"/>
      <c r="AI173" s="553"/>
      <c r="AJ173" s="553"/>
      <c r="AK173" s="553"/>
      <c r="AL173" s="553"/>
      <c r="AM173" s="553"/>
      <c r="AN173" s="553"/>
      <c r="AO173" s="553"/>
      <c r="AP173" s="553"/>
      <c r="AQ173" s="553"/>
      <c r="AR173" s="553"/>
      <c r="AS173" s="553"/>
      <c r="AT173" s="553"/>
      <c r="AU173" s="553"/>
      <c r="AV173" s="553"/>
      <c r="AW173" s="553"/>
      <c r="AX173" s="553"/>
      <c r="AY173" s="553"/>
      <c r="AZ173" s="553"/>
      <c r="BA173" s="553"/>
      <c r="BB173" s="553"/>
      <c r="BC173" s="553"/>
      <c r="BD173" s="553"/>
      <c r="BE173" s="553"/>
      <c r="BF173" s="553"/>
      <c r="BG173" s="553"/>
      <c r="BH173" s="513"/>
    </row>
    <row r="174" spans="1:60" ht="15">
      <c r="A174" s="405">
        <f t="shared" si="24"/>
        <v>166</v>
      </c>
      <c r="B174" s="584" t="s">
        <v>341</v>
      </c>
      <c r="C174" s="585" t="s">
        <v>342</v>
      </c>
      <c r="D174" s="525" t="s">
        <v>293</v>
      </c>
      <c r="E174" s="526">
        <v>9</v>
      </c>
      <c r="F174" s="408" t="s">
        <v>342</v>
      </c>
      <c r="G174" s="409" t="s">
        <v>293</v>
      </c>
      <c r="H174" s="527">
        <v>9</v>
      </c>
      <c r="I174" s="527">
        <f>'СМР Приняты СК П6'!I174</f>
        <v>2.8410000000000002</v>
      </c>
      <c r="J174" s="537"/>
      <c r="K174" s="535"/>
      <c r="L174" s="535"/>
      <c r="M174" s="527"/>
      <c r="N174" s="527"/>
      <c r="O174" s="527"/>
      <c r="P174" s="527"/>
      <c r="Q174" s="527"/>
      <c r="R174" s="527"/>
      <c r="S174" s="527"/>
      <c r="T174" s="527"/>
      <c r="U174" s="527"/>
      <c r="V174" s="527"/>
      <c r="W174" s="527"/>
      <c r="X174" s="527"/>
      <c r="Y174" s="527"/>
      <c r="Z174" s="562">
        <f t="shared" si="20"/>
        <v>0</v>
      </c>
      <c r="AA174" s="574">
        <f t="shared" si="28"/>
        <v>9</v>
      </c>
      <c r="AB174" s="413">
        <f t="shared" si="29"/>
        <v>9</v>
      </c>
      <c r="AC174" s="528"/>
      <c r="AD174" s="528">
        <f t="shared" si="21"/>
        <v>0</v>
      </c>
      <c r="AE174" s="540">
        <f t="shared" si="22"/>
        <v>0</v>
      </c>
      <c r="AF174" s="575">
        <f t="shared" si="23"/>
        <v>0</v>
      </c>
      <c r="AG174" s="552"/>
      <c r="AH174" s="553"/>
      <c r="AI174" s="553"/>
      <c r="AJ174" s="553"/>
      <c r="AK174" s="553"/>
      <c r="AL174" s="553"/>
      <c r="AM174" s="553"/>
      <c r="AN174" s="553"/>
      <c r="AO174" s="553"/>
      <c r="AP174" s="553"/>
      <c r="AQ174" s="553"/>
      <c r="AR174" s="553"/>
      <c r="AS174" s="553"/>
      <c r="AT174" s="553"/>
      <c r="AU174" s="553"/>
      <c r="AV174" s="553"/>
      <c r="AW174" s="553"/>
      <c r="AX174" s="553"/>
      <c r="AY174" s="553"/>
      <c r="AZ174" s="553"/>
      <c r="BA174" s="553"/>
      <c r="BB174" s="553"/>
      <c r="BC174" s="553"/>
      <c r="BD174" s="553"/>
      <c r="BE174" s="553"/>
      <c r="BF174" s="553"/>
      <c r="BG174" s="553"/>
      <c r="BH174" s="513"/>
    </row>
    <row r="175" spans="1:60" ht="30">
      <c r="A175" s="405">
        <f t="shared" si="24"/>
        <v>167</v>
      </c>
      <c r="B175" s="584" t="s">
        <v>343</v>
      </c>
      <c r="C175" s="585" t="s">
        <v>344</v>
      </c>
      <c r="D175" s="525" t="s">
        <v>297</v>
      </c>
      <c r="E175" s="526">
        <v>14.4</v>
      </c>
      <c r="F175" s="408" t="s">
        <v>344</v>
      </c>
      <c r="G175" s="409" t="s">
        <v>297</v>
      </c>
      <c r="H175" s="527">
        <v>14.4</v>
      </c>
      <c r="I175" s="527">
        <f>'СМР Приняты СК П6'!I175</f>
        <v>0.112</v>
      </c>
      <c r="J175" s="537"/>
      <c r="K175" s="535"/>
      <c r="L175" s="535"/>
      <c r="M175" s="527"/>
      <c r="N175" s="527"/>
      <c r="O175" s="527"/>
      <c r="P175" s="527"/>
      <c r="Q175" s="527"/>
      <c r="R175" s="527"/>
      <c r="S175" s="527"/>
      <c r="T175" s="527"/>
      <c r="U175" s="527"/>
      <c r="V175" s="527"/>
      <c r="W175" s="527"/>
      <c r="X175" s="527"/>
      <c r="Y175" s="527"/>
      <c r="Z175" s="562">
        <f t="shared" si="20"/>
        <v>0</v>
      </c>
      <c r="AA175" s="574">
        <f t="shared" si="28"/>
        <v>14.4</v>
      </c>
      <c r="AB175" s="413">
        <f t="shared" si="29"/>
        <v>14.4</v>
      </c>
      <c r="AC175" s="528"/>
      <c r="AD175" s="528">
        <f t="shared" si="21"/>
        <v>0</v>
      </c>
      <c r="AE175" s="551">
        <f t="shared" si="22"/>
        <v>0</v>
      </c>
      <c r="AF175" s="575">
        <f t="shared" si="23"/>
        <v>0</v>
      </c>
      <c r="AG175" s="552"/>
      <c r="AH175" s="553"/>
      <c r="AI175" s="553"/>
      <c r="AJ175" s="553"/>
      <c r="AK175" s="553"/>
      <c r="AL175" s="553"/>
      <c r="AM175" s="553"/>
      <c r="AN175" s="553"/>
      <c r="AO175" s="553"/>
      <c r="AP175" s="553"/>
      <c r="AQ175" s="553"/>
      <c r="AR175" s="553"/>
      <c r="AS175" s="553"/>
      <c r="AT175" s="553"/>
      <c r="AU175" s="553"/>
      <c r="AV175" s="553"/>
      <c r="AW175" s="553"/>
      <c r="AX175" s="553"/>
      <c r="AY175" s="553"/>
      <c r="AZ175" s="553"/>
      <c r="BA175" s="553"/>
      <c r="BB175" s="553"/>
      <c r="BC175" s="553"/>
      <c r="BD175" s="553"/>
      <c r="BE175" s="553"/>
      <c r="BF175" s="553"/>
      <c r="BG175" s="553"/>
      <c r="BH175" s="513"/>
    </row>
    <row r="176" spans="1:60" ht="15">
      <c r="A176" s="405">
        <f t="shared" si="24"/>
        <v>168</v>
      </c>
      <c r="B176" s="584" t="s">
        <v>345</v>
      </c>
      <c r="C176" s="585" t="s">
        <v>346</v>
      </c>
      <c r="D176" s="525" t="s">
        <v>294</v>
      </c>
      <c r="E176" s="526">
        <v>9</v>
      </c>
      <c r="F176" s="408" t="s">
        <v>346</v>
      </c>
      <c r="G176" s="409" t="s">
        <v>294</v>
      </c>
      <c r="H176" s="527">
        <v>9</v>
      </c>
      <c r="I176" s="527">
        <f>'СМР Приняты СК П6'!I176</f>
        <v>26.614000000000001</v>
      </c>
      <c r="J176" s="537"/>
      <c r="K176" s="535"/>
      <c r="L176" s="535"/>
      <c r="M176" s="527"/>
      <c r="N176" s="527"/>
      <c r="O176" s="527"/>
      <c r="P176" s="527"/>
      <c r="Q176" s="527"/>
      <c r="R176" s="527"/>
      <c r="S176" s="527"/>
      <c r="T176" s="527"/>
      <c r="U176" s="527"/>
      <c r="V176" s="527"/>
      <c r="W176" s="527"/>
      <c r="X176" s="527"/>
      <c r="Y176" s="527"/>
      <c r="Z176" s="562">
        <f t="shared" si="20"/>
        <v>0</v>
      </c>
      <c r="AA176" s="574">
        <f t="shared" si="28"/>
        <v>9</v>
      </c>
      <c r="AB176" s="413">
        <f t="shared" si="29"/>
        <v>9</v>
      </c>
      <c r="AC176" s="528"/>
      <c r="AD176" s="528">
        <f t="shared" si="21"/>
        <v>0</v>
      </c>
      <c r="AE176" s="551">
        <f t="shared" si="22"/>
        <v>0</v>
      </c>
      <c r="AF176" s="575">
        <f t="shared" si="23"/>
        <v>0</v>
      </c>
      <c r="AG176" s="552"/>
      <c r="AH176" s="553"/>
      <c r="AI176" s="553"/>
      <c r="AJ176" s="553"/>
      <c r="AK176" s="553"/>
      <c r="AL176" s="553"/>
      <c r="AM176" s="553"/>
      <c r="AN176" s="553"/>
      <c r="AO176" s="553"/>
      <c r="AP176" s="553"/>
      <c r="AQ176" s="553"/>
      <c r="AR176" s="553"/>
      <c r="AS176" s="553"/>
      <c r="AT176" s="553"/>
      <c r="AU176" s="553"/>
      <c r="AV176" s="553"/>
      <c r="AW176" s="553"/>
      <c r="AX176" s="553"/>
      <c r="AY176" s="553"/>
      <c r="AZ176" s="553"/>
      <c r="BA176" s="553"/>
      <c r="BB176" s="553"/>
      <c r="BC176" s="553"/>
      <c r="BD176" s="553"/>
      <c r="BE176" s="553"/>
      <c r="BF176" s="553"/>
      <c r="BG176" s="553"/>
      <c r="BH176" s="513"/>
    </row>
    <row r="177" spans="1:60" ht="30">
      <c r="A177" s="405">
        <f t="shared" si="24"/>
        <v>169</v>
      </c>
      <c r="B177" s="584" t="s">
        <v>347</v>
      </c>
      <c r="C177" s="585" t="s">
        <v>348</v>
      </c>
      <c r="D177" s="525" t="s">
        <v>294</v>
      </c>
      <c r="E177" s="526">
        <v>9</v>
      </c>
      <c r="F177" s="408" t="s">
        <v>348</v>
      </c>
      <c r="G177" s="409" t="s">
        <v>294</v>
      </c>
      <c r="H177" s="527">
        <v>9</v>
      </c>
      <c r="I177" s="527">
        <f>'СМР Приняты СК П6'!I177</f>
        <v>2.4670000000000001</v>
      </c>
      <c r="J177" s="537"/>
      <c r="K177" s="535"/>
      <c r="L177" s="535"/>
      <c r="M177" s="527"/>
      <c r="N177" s="527"/>
      <c r="O177" s="527"/>
      <c r="P177" s="527"/>
      <c r="Q177" s="527"/>
      <c r="R177" s="527"/>
      <c r="S177" s="527"/>
      <c r="T177" s="527"/>
      <c r="U177" s="527"/>
      <c r="V177" s="527"/>
      <c r="W177" s="527"/>
      <c r="X177" s="527"/>
      <c r="Y177" s="527"/>
      <c r="Z177" s="562">
        <f t="shared" si="20"/>
        <v>0</v>
      </c>
      <c r="AA177" s="574">
        <f t="shared" si="28"/>
        <v>9</v>
      </c>
      <c r="AB177" s="413">
        <f t="shared" si="29"/>
        <v>9</v>
      </c>
      <c r="AC177" s="528"/>
      <c r="AD177" s="528">
        <f t="shared" si="21"/>
        <v>0</v>
      </c>
      <c r="AE177" s="551">
        <f t="shared" si="22"/>
        <v>0</v>
      </c>
      <c r="AF177" s="575">
        <f t="shared" si="23"/>
        <v>0</v>
      </c>
      <c r="AG177" s="552"/>
      <c r="AH177" s="553"/>
      <c r="AI177" s="553"/>
      <c r="AJ177" s="553"/>
      <c r="AK177" s="553"/>
      <c r="AL177" s="553"/>
      <c r="AM177" s="553"/>
      <c r="AN177" s="553"/>
      <c r="AO177" s="553"/>
      <c r="AP177" s="553"/>
      <c r="AQ177" s="553"/>
      <c r="AR177" s="553"/>
      <c r="AS177" s="553"/>
      <c r="AT177" s="553"/>
      <c r="AU177" s="553"/>
      <c r="AV177" s="553"/>
      <c r="AW177" s="553"/>
      <c r="AX177" s="553"/>
      <c r="AY177" s="553"/>
      <c r="AZ177" s="553"/>
      <c r="BA177" s="553"/>
      <c r="BB177" s="553"/>
      <c r="BC177" s="553"/>
      <c r="BD177" s="553"/>
      <c r="BE177" s="553"/>
      <c r="BF177" s="553"/>
      <c r="BG177" s="553"/>
      <c r="BH177" s="513"/>
    </row>
    <row r="178" spans="1:60" ht="45">
      <c r="A178" s="405">
        <f t="shared" si="24"/>
        <v>170</v>
      </c>
      <c r="B178" s="584" t="s">
        <v>349</v>
      </c>
      <c r="C178" s="585" t="s">
        <v>350</v>
      </c>
      <c r="D178" s="525" t="s">
        <v>294</v>
      </c>
      <c r="E178" s="526">
        <v>4</v>
      </c>
      <c r="F178" s="408" t="s">
        <v>350</v>
      </c>
      <c r="G178" s="409" t="s">
        <v>294</v>
      </c>
      <c r="H178" s="527">
        <v>4</v>
      </c>
      <c r="I178" s="527">
        <f>'СМР Приняты СК П6'!I178</f>
        <v>6.2480000000000002</v>
      </c>
      <c r="J178" s="537"/>
      <c r="K178" s="535"/>
      <c r="L178" s="535"/>
      <c r="M178" s="527"/>
      <c r="N178" s="527"/>
      <c r="O178" s="527"/>
      <c r="P178" s="527"/>
      <c r="Q178" s="527"/>
      <c r="R178" s="527"/>
      <c r="S178" s="527"/>
      <c r="T178" s="527"/>
      <c r="U178" s="527"/>
      <c r="V178" s="527"/>
      <c r="W178" s="527"/>
      <c r="X178" s="527"/>
      <c r="Y178" s="527"/>
      <c r="Z178" s="562">
        <f t="shared" si="20"/>
        <v>0</v>
      </c>
      <c r="AA178" s="574">
        <f t="shared" si="28"/>
        <v>4</v>
      </c>
      <c r="AB178" s="413">
        <f t="shared" si="29"/>
        <v>4</v>
      </c>
      <c r="AC178" s="528"/>
      <c r="AD178" s="528">
        <f t="shared" si="21"/>
        <v>0</v>
      </c>
      <c r="AE178" s="551">
        <f t="shared" si="22"/>
        <v>0</v>
      </c>
      <c r="AF178" s="575">
        <f t="shared" si="23"/>
        <v>0</v>
      </c>
      <c r="AG178" s="552"/>
      <c r="AH178" s="553"/>
      <c r="AI178" s="553"/>
      <c r="AJ178" s="553"/>
      <c r="AK178" s="553"/>
      <c r="AL178" s="553"/>
      <c r="AM178" s="553"/>
      <c r="AN178" s="553"/>
      <c r="AO178" s="553"/>
      <c r="AP178" s="553"/>
      <c r="AQ178" s="553"/>
      <c r="AR178" s="553"/>
      <c r="AS178" s="553"/>
      <c r="AT178" s="553"/>
      <c r="AU178" s="553"/>
      <c r="AV178" s="553"/>
      <c r="AW178" s="553"/>
      <c r="AX178" s="553"/>
      <c r="AY178" s="553"/>
      <c r="AZ178" s="553"/>
      <c r="BA178" s="553"/>
      <c r="BB178" s="553"/>
      <c r="BC178" s="553"/>
      <c r="BD178" s="553"/>
      <c r="BE178" s="553"/>
      <c r="BF178" s="553"/>
      <c r="BG178" s="553"/>
      <c r="BH178" s="513"/>
    </row>
    <row r="179" spans="1:60" ht="60">
      <c r="A179" s="405">
        <f t="shared" si="24"/>
        <v>171</v>
      </c>
      <c r="B179" s="584" t="s">
        <v>351</v>
      </c>
      <c r="C179" s="585" t="s">
        <v>352</v>
      </c>
      <c r="D179" s="525" t="s">
        <v>294</v>
      </c>
      <c r="E179" s="526">
        <v>9</v>
      </c>
      <c r="F179" s="408" t="s">
        <v>352</v>
      </c>
      <c r="G179" s="409" t="s">
        <v>294</v>
      </c>
      <c r="H179" s="527">
        <v>9</v>
      </c>
      <c r="I179" s="527">
        <f>'СМР Приняты СК П6'!I179</f>
        <v>0.52100000000000002</v>
      </c>
      <c r="J179" s="537"/>
      <c r="K179" s="535"/>
      <c r="L179" s="535"/>
      <c r="M179" s="527"/>
      <c r="N179" s="527"/>
      <c r="O179" s="527"/>
      <c r="P179" s="527"/>
      <c r="Q179" s="527"/>
      <c r="R179" s="527"/>
      <c r="S179" s="527"/>
      <c r="T179" s="527"/>
      <c r="U179" s="527"/>
      <c r="V179" s="527"/>
      <c r="W179" s="527"/>
      <c r="X179" s="527"/>
      <c r="Y179" s="527"/>
      <c r="Z179" s="562">
        <f t="shared" si="20"/>
        <v>0</v>
      </c>
      <c r="AA179" s="574">
        <f t="shared" si="28"/>
        <v>9</v>
      </c>
      <c r="AB179" s="413">
        <f t="shared" si="29"/>
        <v>9</v>
      </c>
      <c r="AC179" s="528"/>
      <c r="AD179" s="528">
        <f t="shared" si="21"/>
        <v>0</v>
      </c>
      <c r="AE179" s="551">
        <f t="shared" si="22"/>
        <v>0</v>
      </c>
      <c r="AF179" s="575">
        <f t="shared" si="23"/>
        <v>0</v>
      </c>
      <c r="AG179" s="552"/>
      <c r="AH179" s="553"/>
      <c r="AI179" s="553"/>
      <c r="AJ179" s="553"/>
      <c r="AK179" s="553"/>
      <c r="AL179" s="553"/>
      <c r="AM179" s="553"/>
      <c r="AN179" s="553"/>
      <c r="AO179" s="553"/>
      <c r="AP179" s="553"/>
      <c r="AQ179" s="553"/>
      <c r="AR179" s="553"/>
      <c r="AS179" s="553"/>
      <c r="AT179" s="553"/>
      <c r="AU179" s="553"/>
      <c r="AV179" s="553"/>
      <c r="AW179" s="553"/>
      <c r="AX179" s="553"/>
      <c r="AY179" s="553"/>
      <c r="AZ179" s="553"/>
      <c r="BA179" s="553"/>
      <c r="BB179" s="553"/>
      <c r="BC179" s="553"/>
      <c r="BD179" s="553"/>
      <c r="BE179" s="553"/>
      <c r="BF179" s="553"/>
      <c r="BG179" s="553"/>
      <c r="BH179" s="513"/>
    </row>
    <row r="180" spans="1:60" ht="45">
      <c r="A180" s="405">
        <f t="shared" si="24"/>
        <v>172</v>
      </c>
      <c r="B180" s="584" t="s">
        <v>353</v>
      </c>
      <c r="C180" s="585" t="s">
        <v>354</v>
      </c>
      <c r="D180" s="525" t="s">
        <v>291</v>
      </c>
      <c r="E180" s="526">
        <v>961</v>
      </c>
      <c r="F180" s="408" t="s">
        <v>354</v>
      </c>
      <c r="G180" s="409" t="s">
        <v>291</v>
      </c>
      <c r="H180" s="527">
        <v>961</v>
      </c>
      <c r="I180" s="527">
        <f>'СМР Приняты СК П6'!I180</f>
        <v>0.18</v>
      </c>
      <c r="J180" s="537"/>
      <c r="K180" s="535"/>
      <c r="L180" s="535"/>
      <c r="M180" s="527"/>
      <c r="N180" s="527"/>
      <c r="O180" s="527"/>
      <c r="P180" s="527"/>
      <c r="Q180" s="527"/>
      <c r="R180" s="527"/>
      <c r="S180" s="527"/>
      <c r="T180" s="527"/>
      <c r="U180" s="527"/>
      <c r="V180" s="527"/>
      <c r="W180" s="527"/>
      <c r="X180" s="527"/>
      <c r="Y180" s="527"/>
      <c r="Z180" s="562">
        <f t="shared" si="20"/>
        <v>0</v>
      </c>
      <c r="AA180" s="574">
        <f t="shared" si="28"/>
        <v>961</v>
      </c>
      <c r="AB180" s="413">
        <f t="shared" si="29"/>
        <v>961</v>
      </c>
      <c r="AC180" s="528"/>
      <c r="AD180" s="528">
        <f t="shared" si="21"/>
        <v>0</v>
      </c>
      <c r="AE180" s="551">
        <f t="shared" si="22"/>
        <v>0</v>
      </c>
      <c r="AF180" s="575">
        <f t="shared" si="23"/>
        <v>0</v>
      </c>
      <c r="AG180" s="552"/>
      <c r="AH180" s="553"/>
      <c r="AI180" s="553"/>
      <c r="AJ180" s="553"/>
      <c r="AK180" s="553"/>
      <c r="AL180" s="553"/>
      <c r="AM180" s="553"/>
      <c r="AN180" s="553"/>
      <c r="AO180" s="553"/>
      <c r="AP180" s="553"/>
      <c r="AQ180" s="553"/>
      <c r="AR180" s="553"/>
      <c r="AS180" s="553"/>
      <c r="AT180" s="553"/>
      <c r="AU180" s="553"/>
      <c r="AV180" s="553"/>
      <c r="AW180" s="553"/>
      <c r="AX180" s="553"/>
      <c r="AY180" s="553"/>
      <c r="AZ180" s="553"/>
      <c r="BA180" s="553"/>
      <c r="BB180" s="553"/>
      <c r="BC180" s="553"/>
      <c r="BD180" s="553"/>
      <c r="BE180" s="553"/>
      <c r="BF180" s="553"/>
      <c r="BG180" s="553"/>
      <c r="BH180" s="513"/>
    </row>
    <row r="181" spans="1:60" ht="60">
      <c r="A181" s="405">
        <f t="shared" si="24"/>
        <v>173</v>
      </c>
      <c r="B181" s="584" t="s">
        <v>355</v>
      </c>
      <c r="C181" s="585" t="s">
        <v>356</v>
      </c>
      <c r="D181" s="525" t="s">
        <v>294</v>
      </c>
      <c r="E181" s="526">
        <v>18</v>
      </c>
      <c r="F181" s="408" t="s">
        <v>356</v>
      </c>
      <c r="G181" s="409" t="s">
        <v>294</v>
      </c>
      <c r="H181" s="527">
        <v>18</v>
      </c>
      <c r="I181" s="527">
        <f>'СМР Приняты СК П6'!I181</f>
        <v>0.57099999999999995</v>
      </c>
      <c r="J181" s="537" t="s">
        <v>923</v>
      </c>
      <c r="K181" s="535" t="s">
        <v>482</v>
      </c>
      <c r="L181" s="535">
        <v>30</v>
      </c>
      <c r="M181" s="527"/>
      <c r="N181" s="527"/>
      <c r="O181" s="527"/>
      <c r="P181" s="527"/>
      <c r="Q181" s="527"/>
      <c r="R181" s="527"/>
      <c r="S181" s="527"/>
      <c r="T181" s="527"/>
      <c r="U181" s="527"/>
      <c r="V181" s="527"/>
      <c r="W181" s="527"/>
      <c r="X181" s="527"/>
      <c r="Y181" s="527"/>
      <c r="Z181" s="562">
        <f t="shared" si="20"/>
        <v>0</v>
      </c>
      <c r="AA181" s="574">
        <f t="shared" si="28"/>
        <v>18</v>
      </c>
      <c r="AB181" s="413">
        <f t="shared" si="29"/>
        <v>18</v>
      </c>
      <c r="AC181" s="528"/>
      <c r="AD181" s="528">
        <f t="shared" si="21"/>
        <v>0</v>
      </c>
      <c r="AE181" s="551">
        <f t="shared" si="22"/>
        <v>0</v>
      </c>
      <c r="AF181" s="575">
        <f t="shared" si="23"/>
        <v>0</v>
      </c>
      <c r="AG181" s="552"/>
      <c r="AH181" s="553"/>
      <c r="AI181" s="553"/>
      <c r="AJ181" s="553"/>
      <c r="AK181" s="553"/>
      <c r="AL181" s="553"/>
      <c r="AM181" s="553"/>
      <c r="AN181" s="553"/>
      <c r="AO181" s="553"/>
      <c r="AP181" s="553"/>
      <c r="AQ181" s="553"/>
      <c r="AR181" s="553"/>
      <c r="AS181" s="553"/>
      <c r="AT181" s="553"/>
      <c r="AU181" s="553"/>
      <c r="AV181" s="553"/>
      <c r="AW181" s="553"/>
      <c r="AX181" s="553"/>
      <c r="AY181" s="553"/>
      <c r="AZ181" s="553"/>
      <c r="BA181" s="553"/>
      <c r="BB181" s="553"/>
      <c r="BC181" s="553"/>
      <c r="BD181" s="553"/>
      <c r="BE181" s="553"/>
      <c r="BF181" s="553"/>
      <c r="BG181" s="553"/>
      <c r="BH181" s="513"/>
    </row>
    <row r="182" spans="1:60" ht="45">
      <c r="A182" s="405">
        <f t="shared" si="24"/>
        <v>174</v>
      </c>
      <c r="B182" s="584" t="s">
        <v>142</v>
      </c>
      <c r="C182" s="585" t="s">
        <v>143</v>
      </c>
      <c r="D182" s="525" t="s">
        <v>291</v>
      </c>
      <c r="E182" s="526">
        <v>120</v>
      </c>
      <c r="F182" s="408" t="s">
        <v>143</v>
      </c>
      <c r="G182" s="409" t="s">
        <v>291</v>
      </c>
      <c r="H182" s="527">
        <v>120</v>
      </c>
      <c r="I182" s="527">
        <f>'СМР Приняты СК П6'!I182</f>
        <v>0.18</v>
      </c>
      <c r="J182" s="537"/>
      <c r="K182" s="535"/>
      <c r="L182" s="535"/>
      <c r="M182" s="527"/>
      <c r="N182" s="527"/>
      <c r="O182" s="527"/>
      <c r="P182" s="527"/>
      <c r="Q182" s="527"/>
      <c r="R182" s="527"/>
      <c r="S182" s="527"/>
      <c r="T182" s="527"/>
      <c r="U182" s="527"/>
      <c r="V182" s="527"/>
      <c r="W182" s="527"/>
      <c r="X182" s="527"/>
      <c r="Y182" s="527"/>
      <c r="Z182" s="562">
        <f t="shared" si="20"/>
        <v>0</v>
      </c>
      <c r="AA182" s="574">
        <f t="shared" si="28"/>
        <v>120</v>
      </c>
      <c r="AB182" s="413">
        <f t="shared" si="29"/>
        <v>120</v>
      </c>
      <c r="AC182" s="528"/>
      <c r="AD182" s="528">
        <f t="shared" si="21"/>
        <v>0</v>
      </c>
      <c r="AE182" s="551">
        <f t="shared" si="22"/>
        <v>0</v>
      </c>
      <c r="AF182" s="575">
        <f t="shared" si="23"/>
        <v>0</v>
      </c>
      <c r="AG182" s="552"/>
      <c r="AH182" s="553"/>
      <c r="AI182" s="553"/>
      <c r="AJ182" s="553"/>
      <c r="AK182" s="553"/>
      <c r="AL182" s="553"/>
      <c r="AM182" s="553"/>
      <c r="AN182" s="553"/>
      <c r="AO182" s="553"/>
      <c r="AP182" s="553"/>
      <c r="AQ182" s="553"/>
      <c r="AR182" s="553"/>
      <c r="AS182" s="553"/>
      <c r="AT182" s="553"/>
      <c r="AU182" s="553"/>
      <c r="AV182" s="553"/>
      <c r="AW182" s="553"/>
      <c r="AX182" s="553"/>
      <c r="AY182" s="553"/>
      <c r="AZ182" s="553"/>
      <c r="BA182" s="553"/>
      <c r="BB182" s="553"/>
      <c r="BC182" s="553"/>
      <c r="BD182" s="553"/>
      <c r="BE182" s="553"/>
      <c r="BF182" s="553"/>
      <c r="BG182" s="553"/>
      <c r="BH182" s="513"/>
    </row>
    <row r="183" spans="1:60" ht="45">
      <c r="A183" s="405">
        <f t="shared" si="24"/>
        <v>175</v>
      </c>
      <c r="B183" s="584" t="s">
        <v>358</v>
      </c>
      <c r="C183" s="585" t="s">
        <v>359</v>
      </c>
      <c r="D183" s="525" t="s">
        <v>294</v>
      </c>
      <c r="E183" s="526">
        <v>5</v>
      </c>
      <c r="F183" s="408" t="s">
        <v>359</v>
      </c>
      <c r="G183" s="409" t="s">
        <v>294</v>
      </c>
      <c r="H183" s="527">
        <v>5</v>
      </c>
      <c r="I183" s="527">
        <f>'СМР Приняты СК П6'!I183</f>
        <v>0.85</v>
      </c>
      <c r="J183" s="537"/>
      <c r="K183" s="535"/>
      <c r="L183" s="535"/>
      <c r="M183" s="527"/>
      <c r="N183" s="527"/>
      <c r="O183" s="527"/>
      <c r="P183" s="527"/>
      <c r="Q183" s="527"/>
      <c r="R183" s="527"/>
      <c r="S183" s="527"/>
      <c r="T183" s="527"/>
      <c r="U183" s="527"/>
      <c r="V183" s="527"/>
      <c r="W183" s="527"/>
      <c r="X183" s="527"/>
      <c r="Y183" s="527"/>
      <c r="Z183" s="562">
        <f t="shared" si="20"/>
        <v>0</v>
      </c>
      <c r="AA183" s="574">
        <f t="shared" si="28"/>
        <v>5</v>
      </c>
      <c r="AB183" s="413">
        <f t="shared" si="29"/>
        <v>5</v>
      </c>
      <c r="AC183" s="528"/>
      <c r="AD183" s="528">
        <f t="shared" si="21"/>
        <v>0</v>
      </c>
      <c r="AE183" s="551">
        <f t="shared" si="22"/>
        <v>0</v>
      </c>
      <c r="AF183" s="575">
        <f t="shared" si="23"/>
        <v>0</v>
      </c>
      <c r="AG183" s="552"/>
      <c r="AH183" s="553"/>
      <c r="AI183" s="553"/>
      <c r="AJ183" s="553"/>
      <c r="AK183" s="553"/>
      <c r="AL183" s="553"/>
      <c r="AM183" s="553"/>
      <c r="AN183" s="553"/>
      <c r="AO183" s="553"/>
      <c r="AP183" s="553"/>
      <c r="AQ183" s="553"/>
      <c r="AR183" s="553"/>
      <c r="AS183" s="553"/>
      <c r="AT183" s="553"/>
      <c r="AU183" s="553"/>
      <c r="AV183" s="553"/>
      <c r="AW183" s="553"/>
      <c r="AX183" s="553"/>
      <c r="AY183" s="553"/>
      <c r="AZ183" s="553"/>
      <c r="BA183" s="553"/>
      <c r="BB183" s="553"/>
      <c r="BC183" s="553"/>
      <c r="BD183" s="553"/>
      <c r="BE183" s="553"/>
      <c r="BF183" s="553"/>
      <c r="BG183" s="553"/>
      <c r="BH183" s="513"/>
    </row>
    <row r="184" spans="1:60" ht="30">
      <c r="A184" s="405">
        <f t="shared" si="24"/>
        <v>176</v>
      </c>
      <c r="B184" s="584"/>
      <c r="C184" s="585"/>
      <c r="D184" s="525"/>
      <c r="E184" s="526"/>
      <c r="F184" s="416" t="s">
        <v>921</v>
      </c>
      <c r="G184" s="417" t="s">
        <v>291</v>
      </c>
      <c r="H184" s="535">
        <v>496</v>
      </c>
      <c r="I184" s="535">
        <f>'СМР Приняты СК П6'!I184</f>
        <v>0.25800000000000001</v>
      </c>
      <c r="J184" s="537" t="s">
        <v>922</v>
      </c>
      <c r="K184" s="535" t="s">
        <v>291</v>
      </c>
      <c r="L184" s="535">
        <v>496</v>
      </c>
      <c r="M184" s="535"/>
      <c r="N184" s="535"/>
      <c r="O184" s="535"/>
      <c r="P184" s="535"/>
      <c r="Q184" s="535"/>
      <c r="R184" s="535">
        <v>31</v>
      </c>
      <c r="S184" s="535"/>
      <c r="T184" s="535">
        <v>12</v>
      </c>
      <c r="U184" s="535"/>
      <c r="V184" s="535"/>
      <c r="W184" s="535"/>
      <c r="X184" s="535"/>
      <c r="Y184" s="535"/>
      <c r="Z184" s="562">
        <f t="shared" si="20"/>
        <v>43</v>
      </c>
      <c r="AA184" s="576">
        <f t="shared" si="28"/>
        <v>453</v>
      </c>
      <c r="AB184" s="413">
        <f t="shared" si="29"/>
        <v>-43</v>
      </c>
      <c r="AC184" s="536"/>
      <c r="AD184" s="536">
        <f t="shared" si="21"/>
        <v>0</v>
      </c>
      <c r="AE184" s="551">
        <f t="shared" si="22"/>
        <v>0</v>
      </c>
      <c r="AF184" s="521">
        <f t="shared" si="23"/>
        <v>43</v>
      </c>
      <c r="AG184" s="552"/>
      <c r="AH184" s="553"/>
      <c r="AI184" s="553"/>
      <c r="AJ184" s="553"/>
      <c r="AK184" s="553"/>
      <c r="AL184" s="553"/>
      <c r="AM184" s="553"/>
      <c r="AN184" s="553"/>
      <c r="AO184" s="553"/>
      <c r="AP184" s="553"/>
      <c r="AQ184" s="553"/>
      <c r="AR184" s="553"/>
      <c r="AS184" s="553"/>
      <c r="AT184" s="553"/>
      <c r="AU184" s="553"/>
      <c r="AV184" s="553"/>
      <c r="AW184" s="553"/>
      <c r="AX184" s="553"/>
      <c r="AY184" s="553"/>
      <c r="AZ184" s="553"/>
      <c r="BA184" s="553"/>
      <c r="BB184" s="553"/>
      <c r="BC184" s="553"/>
      <c r="BD184" s="553"/>
      <c r="BE184" s="553"/>
      <c r="BF184" s="553"/>
      <c r="BG184" s="553"/>
      <c r="BH184" s="513"/>
    </row>
    <row r="185" spans="1:60" ht="75">
      <c r="A185" s="405">
        <f t="shared" si="24"/>
        <v>177</v>
      </c>
      <c r="B185" s="584"/>
      <c r="C185" s="585"/>
      <c r="D185" s="525"/>
      <c r="E185" s="526"/>
      <c r="F185" s="416" t="s">
        <v>183</v>
      </c>
      <c r="G185" s="417" t="s">
        <v>291</v>
      </c>
      <c r="H185" s="535">
        <f>M185</f>
        <v>0</v>
      </c>
      <c r="I185" s="535">
        <f>'СМР Приняты СК П6'!I185</f>
        <v>0.16900000000000001</v>
      </c>
      <c r="J185" s="537" t="s">
        <v>908</v>
      </c>
      <c r="K185" s="535" t="s">
        <v>291</v>
      </c>
      <c r="L185" s="535">
        <v>1975</v>
      </c>
      <c r="M185" s="535"/>
      <c r="N185" s="535"/>
      <c r="O185" s="535"/>
      <c r="P185" s="535"/>
      <c r="Q185" s="535"/>
      <c r="R185" s="535">
        <v>31</v>
      </c>
      <c r="S185" s="535"/>
      <c r="T185" s="535">
        <v>12</v>
      </c>
      <c r="U185" s="535"/>
      <c r="V185" s="535"/>
      <c r="W185" s="535"/>
      <c r="X185" s="535"/>
      <c r="Y185" s="535"/>
      <c r="Z185" s="562">
        <f t="shared" si="20"/>
        <v>43</v>
      </c>
      <c r="AA185" s="576">
        <f t="shared" si="28"/>
        <v>-43</v>
      </c>
      <c r="AB185" s="413">
        <f t="shared" si="29"/>
        <v>-43</v>
      </c>
      <c r="AC185" s="536"/>
      <c r="AD185" s="536">
        <f t="shared" si="21"/>
        <v>0</v>
      </c>
      <c r="AE185" s="540">
        <f t="shared" si="22"/>
        <v>0</v>
      </c>
      <c r="AF185" s="575">
        <f t="shared" si="23"/>
        <v>43</v>
      </c>
      <c r="AG185" s="522"/>
      <c r="AH185" s="523"/>
      <c r="AI185" s="523"/>
      <c r="AJ185" s="523"/>
      <c r="AK185" s="523"/>
      <c r="AL185" s="523"/>
      <c r="AM185" s="523"/>
      <c r="AN185" s="523"/>
      <c r="AO185" s="523"/>
      <c r="AP185" s="523"/>
      <c r="AQ185" s="523"/>
      <c r="AR185" s="523"/>
      <c r="AS185" s="523"/>
      <c r="AT185" s="523"/>
      <c r="AU185" s="523"/>
      <c r="AV185" s="523"/>
      <c r="AW185" s="523"/>
      <c r="AX185" s="523"/>
      <c r="AY185" s="523"/>
      <c r="AZ185" s="523"/>
      <c r="BA185" s="523"/>
      <c r="BB185" s="523"/>
      <c r="BC185" s="523"/>
      <c r="BD185" s="523"/>
      <c r="BE185" s="523"/>
      <c r="BF185" s="523"/>
      <c r="BG185" s="523"/>
      <c r="BH185" s="513"/>
    </row>
    <row r="186" spans="1:60" ht="30">
      <c r="A186" s="405">
        <f t="shared" si="24"/>
        <v>178</v>
      </c>
      <c r="B186" s="584"/>
      <c r="C186" s="585"/>
      <c r="D186" s="525"/>
      <c r="E186" s="526"/>
      <c r="F186" s="416" t="s">
        <v>221</v>
      </c>
      <c r="G186" s="417" t="s">
        <v>291</v>
      </c>
      <c r="H186" s="535">
        <f t="shared" ref="H186:H188" si="30">M186</f>
        <v>0</v>
      </c>
      <c r="I186" s="535">
        <f>'СМР Приняты СК П6'!I186</f>
        <v>0.2</v>
      </c>
      <c r="J186" s="537"/>
      <c r="K186" s="535"/>
      <c r="L186" s="535"/>
      <c r="M186" s="535"/>
      <c r="N186" s="535"/>
      <c r="O186" s="535"/>
      <c r="P186" s="535"/>
      <c r="Q186" s="535"/>
      <c r="R186" s="535">
        <v>7</v>
      </c>
      <c r="S186" s="535"/>
      <c r="T186" s="535"/>
      <c r="U186" s="535"/>
      <c r="V186" s="535"/>
      <c r="W186" s="535"/>
      <c r="X186" s="535"/>
      <c r="Y186" s="535"/>
      <c r="Z186" s="562">
        <f t="shared" si="20"/>
        <v>7</v>
      </c>
      <c r="AA186" s="576">
        <f t="shared" si="28"/>
        <v>-7</v>
      </c>
      <c r="AB186" s="413">
        <f t="shared" si="29"/>
        <v>-7</v>
      </c>
      <c r="AC186" s="536"/>
      <c r="AD186" s="536">
        <f t="shared" si="21"/>
        <v>0</v>
      </c>
      <c r="AE186" s="551">
        <f t="shared" si="22"/>
        <v>0</v>
      </c>
      <c r="AF186" s="575">
        <f t="shared" si="23"/>
        <v>7</v>
      </c>
      <c r="AG186" s="552"/>
      <c r="AH186" s="553"/>
      <c r="AI186" s="553"/>
      <c r="AJ186" s="553"/>
      <c r="AK186" s="553"/>
      <c r="AL186" s="553"/>
      <c r="AM186" s="553"/>
      <c r="AN186" s="553"/>
      <c r="AO186" s="553"/>
      <c r="AP186" s="553"/>
      <c r="AQ186" s="553"/>
      <c r="AR186" s="553"/>
      <c r="AS186" s="553"/>
      <c r="AT186" s="553"/>
      <c r="AU186" s="553"/>
      <c r="AV186" s="553"/>
      <c r="AW186" s="553"/>
      <c r="AX186" s="553"/>
      <c r="AY186" s="553"/>
      <c r="AZ186" s="553"/>
      <c r="BA186" s="553"/>
      <c r="BB186" s="553"/>
      <c r="BC186" s="553"/>
      <c r="BD186" s="553"/>
      <c r="BE186" s="553"/>
      <c r="BF186" s="553"/>
      <c r="BG186" s="553"/>
      <c r="BH186" s="513"/>
    </row>
    <row r="187" spans="1:60" ht="75">
      <c r="A187" s="405">
        <f t="shared" si="24"/>
        <v>179</v>
      </c>
      <c r="B187" s="584"/>
      <c r="C187" s="585"/>
      <c r="D187" s="525"/>
      <c r="E187" s="526"/>
      <c r="F187" s="416" t="s">
        <v>452</v>
      </c>
      <c r="G187" s="417" t="s">
        <v>291</v>
      </c>
      <c r="H187" s="535">
        <f t="shared" si="30"/>
        <v>0</v>
      </c>
      <c r="I187" s="535">
        <f>'СМР Приняты СК П6'!I187</f>
        <v>0.16900000000000001</v>
      </c>
      <c r="J187" s="537" t="s">
        <v>910</v>
      </c>
      <c r="K187" s="535" t="s">
        <v>291</v>
      </c>
      <c r="L187" s="535">
        <v>1241</v>
      </c>
      <c r="M187" s="535"/>
      <c r="N187" s="535"/>
      <c r="O187" s="535"/>
      <c r="P187" s="535"/>
      <c r="Q187" s="535"/>
      <c r="R187" s="535">
        <v>239</v>
      </c>
      <c r="S187" s="535"/>
      <c r="T187" s="535">
        <v>128</v>
      </c>
      <c r="U187" s="535">
        <v>204</v>
      </c>
      <c r="V187" s="535">
        <v>166</v>
      </c>
      <c r="W187" s="535"/>
      <c r="X187" s="535"/>
      <c r="Y187" s="535"/>
      <c r="Z187" s="562">
        <f t="shared" si="20"/>
        <v>737</v>
      </c>
      <c r="AA187" s="576">
        <f t="shared" si="28"/>
        <v>-737</v>
      </c>
      <c r="AB187" s="413">
        <f t="shared" si="29"/>
        <v>-737</v>
      </c>
      <c r="AC187" s="536"/>
      <c r="AD187" s="536">
        <f t="shared" si="21"/>
        <v>0</v>
      </c>
      <c r="AE187" s="551">
        <f t="shared" si="22"/>
        <v>0</v>
      </c>
      <c r="AF187" s="575">
        <f t="shared" si="23"/>
        <v>737</v>
      </c>
      <c r="AG187" s="552"/>
      <c r="AH187" s="553"/>
      <c r="AI187" s="553"/>
      <c r="AJ187" s="553"/>
      <c r="AK187" s="553"/>
      <c r="AL187" s="553"/>
      <c r="AM187" s="553"/>
      <c r="AN187" s="553"/>
      <c r="AO187" s="553"/>
      <c r="AP187" s="553"/>
      <c r="AQ187" s="553"/>
      <c r="AR187" s="553"/>
      <c r="AS187" s="553"/>
      <c r="AT187" s="553"/>
      <c r="AU187" s="553"/>
      <c r="AV187" s="553"/>
      <c r="AW187" s="553"/>
      <c r="AX187" s="553"/>
      <c r="AY187" s="553"/>
      <c r="AZ187" s="553"/>
      <c r="BA187" s="553"/>
      <c r="BB187" s="553"/>
      <c r="BC187" s="553"/>
      <c r="BD187" s="553"/>
      <c r="BE187" s="553"/>
      <c r="BF187" s="553"/>
      <c r="BG187" s="553"/>
      <c r="BH187" s="513"/>
    </row>
    <row r="188" spans="1:60" ht="75">
      <c r="A188" s="405">
        <f t="shared" si="24"/>
        <v>180</v>
      </c>
      <c r="B188" s="584"/>
      <c r="C188" s="585"/>
      <c r="D188" s="525"/>
      <c r="E188" s="526"/>
      <c r="F188" s="416" t="s">
        <v>453</v>
      </c>
      <c r="G188" s="417" t="s">
        <v>291</v>
      </c>
      <c r="H188" s="535">
        <f t="shared" si="30"/>
        <v>0</v>
      </c>
      <c r="I188" s="535">
        <f>'СМР Приняты СК П6'!I188</f>
        <v>0.2</v>
      </c>
      <c r="J188" s="537" t="s">
        <v>909</v>
      </c>
      <c r="K188" s="535" t="s">
        <v>291</v>
      </c>
      <c r="L188" s="535">
        <v>1106</v>
      </c>
      <c r="M188" s="535"/>
      <c r="N188" s="535"/>
      <c r="O188" s="535"/>
      <c r="P188" s="535"/>
      <c r="Q188" s="535"/>
      <c r="R188" s="535">
        <v>66</v>
      </c>
      <c r="S188" s="535"/>
      <c r="T188" s="535"/>
      <c r="U188" s="535"/>
      <c r="V188" s="535"/>
      <c r="W188" s="535"/>
      <c r="X188" s="535"/>
      <c r="Y188" s="535"/>
      <c r="Z188" s="562">
        <f t="shared" si="20"/>
        <v>66</v>
      </c>
      <c r="AA188" s="576">
        <f t="shared" si="28"/>
        <v>-66</v>
      </c>
      <c r="AB188" s="413">
        <f t="shared" si="29"/>
        <v>-66</v>
      </c>
      <c r="AC188" s="536"/>
      <c r="AD188" s="536">
        <f t="shared" si="21"/>
        <v>0</v>
      </c>
      <c r="AE188" s="551">
        <f t="shared" si="22"/>
        <v>0</v>
      </c>
      <c r="AF188" s="575">
        <f t="shared" si="23"/>
        <v>66</v>
      </c>
      <c r="AG188" s="552"/>
      <c r="AH188" s="553"/>
      <c r="AI188" s="553"/>
      <c r="AJ188" s="553"/>
      <c r="AK188" s="553"/>
      <c r="AL188" s="553"/>
      <c r="AM188" s="553"/>
      <c r="AN188" s="553"/>
      <c r="AO188" s="553"/>
      <c r="AP188" s="553"/>
      <c r="AQ188" s="553"/>
      <c r="AR188" s="553"/>
      <c r="AS188" s="553"/>
      <c r="AT188" s="553"/>
      <c r="AU188" s="553"/>
      <c r="AV188" s="553"/>
      <c r="AW188" s="553"/>
      <c r="AX188" s="553"/>
      <c r="AY188" s="553"/>
      <c r="AZ188" s="553"/>
      <c r="BA188" s="553"/>
      <c r="BB188" s="553"/>
      <c r="BC188" s="553"/>
      <c r="BD188" s="553"/>
      <c r="BE188" s="553"/>
      <c r="BF188" s="553"/>
      <c r="BG188" s="553"/>
      <c r="BH188" s="513"/>
    </row>
    <row r="189" spans="1:60" ht="30" collapsed="1">
      <c r="A189" s="405">
        <f t="shared" si="24"/>
        <v>181</v>
      </c>
      <c r="B189" s="584"/>
      <c r="C189" s="585"/>
      <c r="D189" s="525"/>
      <c r="E189" s="526"/>
      <c r="F189" s="416" t="s">
        <v>159</v>
      </c>
      <c r="G189" s="417" t="s">
        <v>291</v>
      </c>
      <c r="H189" s="535">
        <f>M189</f>
        <v>0</v>
      </c>
      <c r="I189" s="535">
        <f>'СМР Приняты СК П6'!I189</f>
        <v>0.63</v>
      </c>
      <c r="J189" s="537" t="s">
        <v>911</v>
      </c>
      <c r="K189" s="535" t="s">
        <v>291</v>
      </c>
      <c r="L189" s="535">
        <v>1524</v>
      </c>
      <c r="M189" s="535"/>
      <c r="N189" s="535"/>
      <c r="O189" s="535"/>
      <c r="P189" s="535"/>
      <c r="Q189" s="535"/>
      <c r="R189" s="535">
        <v>305</v>
      </c>
      <c r="S189" s="535"/>
      <c r="T189" s="535">
        <v>128</v>
      </c>
      <c r="U189" s="535">
        <v>185</v>
      </c>
      <c r="V189" s="535">
        <v>196</v>
      </c>
      <c r="W189" s="535"/>
      <c r="X189" s="535"/>
      <c r="Y189" s="535"/>
      <c r="Z189" s="562">
        <f t="shared" si="20"/>
        <v>814</v>
      </c>
      <c r="AA189" s="576">
        <f t="shared" si="28"/>
        <v>-814</v>
      </c>
      <c r="AB189" s="413">
        <f t="shared" si="29"/>
        <v>-814</v>
      </c>
      <c r="AC189" s="536"/>
      <c r="AD189" s="536">
        <f t="shared" si="21"/>
        <v>0</v>
      </c>
      <c r="AE189" s="551">
        <f t="shared" si="22"/>
        <v>0</v>
      </c>
      <c r="AF189" s="575">
        <f t="shared" si="23"/>
        <v>814</v>
      </c>
      <c r="AG189" s="552"/>
      <c r="AH189" s="553"/>
      <c r="AI189" s="553"/>
      <c r="AJ189" s="553"/>
      <c r="AK189" s="553"/>
      <c r="AL189" s="553"/>
      <c r="AM189" s="553"/>
      <c r="AN189" s="553"/>
      <c r="AO189" s="553"/>
      <c r="AP189" s="553"/>
      <c r="AQ189" s="553"/>
      <c r="AR189" s="553"/>
      <c r="AS189" s="553"/>
      <c r="AT189" s="553"/>
      <c r="AU189" s="553"/>
      <c r="AV189" s="553"/>
      <c r="AW189" s="553"/>
      <c r="AX189" s="553"/>
      <c r="AY189" s="553"/>
      <c r="AZ189" s="553"/>
      <c r="BA189" s="553"/>
      <c r="BB189" s="553"/>
      <c r="BC189" s="553"/>
      <c r="BD189" s="553"/>
      <c r="BE189" s="553"/>
      <c r="BF189" s="553"/>
      <c r="BG189" s="553"/>
      <c r="BH189" s="513"/>
    </row>
    <row r="190" spans="1:60" ht="15" hidden="1" outlineLevel="1">
      <c r="A190" s="405">
        <f t="shared" si="24"/>
        <v>182</v>
      </c>
      <c r="B190" s="584"/>
      <c r="C190" s="585"/>
      <c r="D190" s="525"/>
      <c r="E190" s="525"/>
      <c r="F190" s="416"/>
      <c r="G190" s="417"/>
      <c r="H190" s="535"/>
      <c r="I190" s="535">
        <f>'СМР Приняты СК П6'!I190</f>
        <v>0</v>
      </c>
      <c r="J190" s="537" t="s">
        <v>912</v>
      </c>
      <c r="K190" s="535" t="s">
        <v>294</v>
      </c>
      <c r="L190" s="535">
        <v>175</v>
      </c>
      <c r="M190" s="535"/>
      <c r="N190" s="535"/>
      <c r="O190" s="535"/>
      <c r="P190" s="535"/>
      <c r="Q190" s="535"/>
      <c r="R190" s="535"/>
      <c r="S190" s="535"/>
      <c r="T190" s="535"/>
      <c r="U190" s="535"/>
      <c r="V190" s="535"/>
      <c r="W190" s="535"/>
      <c r="X190" s="535"/>
      <c r="Y190" s="535"/>
      <c r="Z190" s="562">
        <f t="shared" si="20"/>
        <v>0</v>
      </c>
      <c r="AA190" s="576">
        <f t="shared" si="28"/>
        <v>0</v>
      </c>
      <c r="AB190" s="413">
        <f t="shared" si="29"/>
        <v>0</v>
      </c>
      <c r="AC190" s="536"/>
      <c r="AD190" s="536">
        <f t="shared" si="21"/>
        <v>0</v>
      </c>
      <c r="AE190" s="551">
        <f t="shared" si="22"/>
        <v>0</v>
      </c>
      <c r="AF190" s="575">
        <f t="shared" si="23"/>
        <v>0</v>
      </c>
      <c r="AG190" s="552"/>
      <c r="AH190" s="553"/>
      <c r="AI190" s="553"/>
      <c r="AJ190" s="553"/>
      <c r="AK190" s="553"/>
      <c r="AL190" s="553"/>
      <c r="AM190" s="553"/>
      <c r="AN190" s="553"/>
      <c r="AO190" s="553"/>
      <c r="AP190" s="553"/>
      <c r="AQ190" s="553"/>
      <c r="AR190" s="553"/>
      <c r="AS190" s="553"/>
      <c r="AT190" s="553"/>
      <c r="AU190" s="553"/>
      <c r="AV190" s="553"/>
      <c r="AW190" s="553"/>
      <c r="AX190" s="553"/>
      <c r="AY190" s="553"/>
      <c r="AZ190" s="553"/>
      <c r="BA190" s="553"/>
      <c r="BB190" s="553"/>
      <c r="BC190" s="553"/>
      <c r="BD190" s="553"/>
      <c r="BE190" s="553"/>
      <c r="BF190" s="553"/>
      <c r="BG190" s="553"/>
      <c r="BH190" s="513"/>
    </row>
    <row r="191" spans="1:60" ht="15" hidden="1" outlineLevel="1">
      <c r="A191" s="405">
        <f t="shared" si="24"/>
        <v>183</v>
      </c>
      <c r="B191" s="584"/>
      <c r="C191" s="585"/>
      <c r="D191" s="525"/>
      <c r="E191" s="525"/>
      <c r="F191" s="416"/>
      <c r="G191" s="417"/>
      <c r="H191" s="535"/>
      <c r="I191" s="535">
        <f>'СМР Приняты СК П6'!I191</f>
        <v>0</v>
      </c>
      <c r="J191" s="537" t="s">
        <v>914</v>
      </c>
      <c r="K191" s="535" t="s">
        <v>294</v>
      </c>
      <c r="L191" s="535">
        <v>352</v>
      </c>
      <c r="M191" s="535"/>
      <c r="N191" s="535"/>
      <c r="O191" s="535"/>
      <c r="P191" s="535"/>
      <c r="Q191" s="535"/>
      <c r="R191" s="535"/>
      <c r="S191" s="535"/>
      <c r="T191" s="535"/>
      <c r="U191" s="535"/>
      <c r="V191" s="535"/>
      <c r="W191" s="535"/>
      <c r="X191" s="535"/>
      <c r="Y191" s="535"/>
      <c r="Z191" s="562">
        <f t="shared" si="20"/>
        <v>0</v>
      </c>
      <c r="AA191" s="576">
        <f t="shared" si="28"/>
        <v>0</v>
      </c>
      <c r="AB191" s="413">
        <f t="shared" si="29"/>
        <v>0</v>
      </c>
      <c r="AC191" s="536"/>
      <c r="AD191" s="536">
        <f t="shared" si="21"/>
        <v>0</v>
      </c>
      <c r="AE191" s="551">
        <f t="shared" si="22"/>
        <v>0</v>
      </c>
      <c r="AF191" s="575">
        <f t="shared" si="23"/>
        <v>0</v>
      </c>
      <c r="AG191" s="552"/>
      <c r="AH191" s="553"/>
      <c r="AI191" s="553"/>
      <c r="AJ191" s="553"/>
      <c r="AK191" s="553"/>
      <c r="AL191" s="553"/>
      <c r="AM191" s="553"/>
      <c r="AN191" s="553"/>
      <c r="AO191" s="553"/>
      <c r="AP191" s="553"/>
      <c r="AQ191" s="553"/>
      <c r="AR191" s="553"/>
      <c r="AS191" s="553"/>
      <c r="AT191" s="553"/>
      <c r="AU191" s="553"/>
      <c r="AV191" s="553"/>
      <c r="AW191" s="553"/>
      <c r="AX191" s="553"/>
      <c r="AY191" s="553"/>
      <c r="AZ191" s="553"/>
      <c r="BA191" s="553"/>
      <c r="BB191" s="553"/>
      <c r="BC191" s="553"/>
      <c r="BD191" s="553"/>
      <c r="BE191" s="553"/>
      <c r="BF191" s="553"/>
      <c r="BG191" s="553"/>
      <c r="BH191" s="513"/>
    </row>
    <row r="192" spans="1:60" ht="30" hidden="1" outlineLevel="1">
      <c r="A192" s="405">
        <f t="shared" si="24"/>
        <v>184</v>
      </c>
      <c r="B192" s="584"/>
      <c r="C192" s="585"/>
      <c r="D192" s="525"/>
      <c r="E192" s="525"/>
      <c r="F192" s="416"/>
      <c r="G192" s="417"/>
      <c r="H192" s="535"/>
      <c r="I192" s="535">
        <f>'СМР Приняты СК П6'!I192</f>
        <v>0</v>
      </c>
      <c r="J192" s="537" t="s">
        <v>927</v>
      </c>
      <c r="K192" s="535" t="s">
        <v>294</v>
      </c>
      <c r="L192" s="535">
        <v>93</v>
      </c>
      <c r="M192" s="535"/>
      <c r="N192" s="535"/>
      <c r="O192" s="535"/>
      <c r="P192" s="535"/>
      <c r="Q192" s="535"/>
      <c r="R192" s="535"/>
      <c r="S192" s="535"/>
      <c r="T192" s="535"/>
      <c r="U192" s="535"/>
      <c r="V192" s="535"/>
      <c r="W192" s="535"/>
      <c r="X192" s="535"/>
      <c r="Y192" s="535"/>
      <c r="Z192" s="562">
        <f t="shared" si="20"/>
        <v>0</v>
      </c>
      <c r="AA192" s="576">
        <f t="shared" si="28"/>
        <v>0</v>
      </c>
      <c r="AB192" s="413">
        <f t="shared" si="29"/>
        <v>0</v>
      </c>
      <c r="AC192" s="536"/>
      <c r="AD192" s="536">
        <f t="shared" si="21"/>
        <v>0</v>
      </c>
      <c r="AE192" s="551">
        <f t="shared" si="22"/>
        <v>0</v>
      </c>
      <c r="AF192" s="575">
        <f t="shared" si="23"/>
        <v>0</v>
      </c>
      <c r="AG192" s="552"/>
      <c r="AH192" s="553"/>
      <c r="AI192" s="553"/>
      <c r="AJ192" s="553"/>
      <c r="AK192" s="553"/>
      <c r="AL192" s="553"/>
      <c r="AM192" s="553"/>
      <c r="AN192" s="553"/>
      <c r="AO192" s="553"/>
      <c r="AP192" s="553"/>
      <c r="AQ192" s="553"/>
      <c r="AR192" s="553"/>
      <c r="AS192" s="553"/>
      <c r="AT192" s="553"/>
      <c r="AU192" s="553"/>
      <c r="AV192" s="553"/>
      <c r="AW192" s="553"/>
      <c r="AX192" s="553"/>
      <c r="AY192" s="553"/>
      <c r="AZ192" s="553"/>
      <c r="BA192" s="553"/>
      <c r="BB192" s="553"/>
      <c r="BC192" s="553"/>
      <c r="BD192" s="553"/>
      <c r="BE192" s="553"/>
      <c r="BF192" s="553"/>
      <c r="BG192" s="553"/>
      <c r="BH192" s="513"/>
    </row>
    <row r="193" spans="1:60" ht="15" collapsed="1">
      <c r="A193" s="405">
        <f t="shared" si="24"/>
        <v>185</v>
      </c>
      <c r="B193" s="584"/>
      <c r="C193" s="585"/>
      <c r="D193" s="525"/>
      <c r="E193" s="526"/>
      <c r="F193" s="416" t="s">
        <v>924</v>
      </c>
      <c r="G193" s="417" t="s">
        <v>291</v>
      </c>
      <c r="H193" s="535">
        <f>M193+M194</f>
        <v>0</v>
      </c>
      <c r="I193" s="535">
        <f>'СМР Приняты СК П6'!I193</f>
        <v>0.11600000000000001</v>
      </c>
      <c r="J193" s="537" t="s">
        <v>925</v>
      </c>
      <c r="K193" s="535" t="s">
        <v>291</v>
      </c>
      <c r="L193" s="535">
        <v>382</v>
      </c>
      <c r="M193" s="535"/>
      <c r="N193" s="535"/>
      <c r="O193" s="535"/>
      <c r="P193" s="535"/>
      <c r="Q193" s="535"/>
      <c r="R193" s="535"/>
      <c r="S193" s="535"/>
      <c r="T193" s="535">
        <v>128</v>
      </c>
      <c r="U193" s="535">
        <v>342</v>
      </c>
      <c r="V193" s="535"/>
      <c r="W193" s="535"/>
      <c r="X193" s="535"/>
      <c r="Y193" s="535"/>
      <c r="Z193" s="562">
        <f t="shared" si="20"/>
        <v>470</v>
      </c>
      <c r="AA193" s="576">
        <f t="shared" si="28"/>
        <v>-470</v>
      </c>
      <c r="AB193" s="413">
        <f t="shared" si="29"/>
        <v>-470</v>
      </c>
      <c r="AC193" s="536"/>
      <c r="AD193" s="536">
        <f t="shared" si="21"/>
        <v>0</v>
      </c>
      <c r="AE193" s="551">
        <f t="shared" si="22"/>
        <v>0</v>
      </c>
      <c r="AF193" s="575">
        <f t="shared" si="23"/>
        <v>470</v>
      </c>
      <c r="AG193" s="552"/>
      <c r="AH193" s="553"/>
      <c r="AI193" s="553"/>
      <c r="AJ193" s="553"/>
      <c r="AK193" s="553"/>
      <c r="AL193" s="553"/>
      <c r="AM193" s="553"/>
      <c r="AN193" s="553"/>
      <c r="AO193" s="553"/>
      <c r="AP193" s="553"/>
      <c r="AQ193" s="553"/>
      <c r="AR193" s="553"/>
      <c r="AS193" s="553"/>
      <c r="AT193" s="553"/>
      <c r="AU193" s="553"/>
      <c r="AV193" s="553"/>
      <c r="AW193" s="553"/>
      <c r="AX193" s="553"/>
      <c r="AY193" s="553"/>
      <c r="AZ193" s="553"/>
      <c r="BA193" s="553"/>
      <c r="BB193" s="553"/>
      <c r="BC193" s="553"/>
      <c r="BD193" s="553"/>
      <c r="BE193" s="553"/>
      <c r="BF193" s="553"/>
      <c r="BG193" s="553"/>
      <c r="BH193" s="513"/>
    </row>
    <row r="194" spans="1:60" ht="15" hidden="1" outlineLevel="1">
      <c r="A194" s="405">
        <f t="shared" si="24"/>
        <v>186</v>
      </c>
      <c r="B194" s="584"/>
      <c r="C194" s="585"/>
      <c r="D194" s="525"/>
      <c r="E194" s="526"/>
      <c r="F194" s="416"/>
      <c r="G194" s="417"/>
      <c r="H194" s="535"/>
      <c r="I194" s="535">
        <f>'СМР Приняты СК П6'!I194</f>
        <v>0</v>
      </c>
      <c r="J194" s="537" t="s">
        <v>926</v>
      </c>
      <c r="K194" s="535" t="s">
        <v>291</v>
      </c>
      <c r="L194" s="535">
        <v>60</v>
      </c>
      <c r="M194" s="535"/>
      <c r="N194" s="535"/>
      <c r="O194" s="535"/>
      <c r="P194" s="535"/>
      <c r="Q194" s="535"/>
      <c r="R194" s="535"/>
      <c r="S194" s="535"/>
      <c r="T194" s="535"/>
      <c r="U194" s="535">
        <v>97</v>
      </c>
      <c r="V194" s="535"/>
      <c r="W194" s="535"/>
      <c r="X194" s="535"/>
      <c r="Y194" s="535"/>
      <c r="Z194" s="562">
        <f t="shared" si="20"/>
        <v>97</v>
      </c>
      <c r="AA194" s="576"/>
      <c r="AB194" s="413">
        <f t="shared" si="29"/>
        <v>-97</v>
      </c>
      <c r="AC194" s="536"/>
      <c r="AD194" s="536">
        <f t="shared" si="21"/>
        <v>0</v>
      </c>
      <c r="AE194" s="540">
        <f t="shared" si="22"/>
        <v>0</v>
      </c>
      <c r="AF194" s="575">
        <f t="shared" si="23"/>
        <v>97</v>
      </c>
      <c r="AG194" s="552"/>
      <c r="AH194" s="553"/>
      <c r="AI194" s="553"/>
      <c r="AJ194" s="553"/>
      <c r="AK194" s="553"/>
      <c r="AL194" s="553"/>
      <c r="AM194" s="553"/>
      <c r="AN194" s="553"/>
      <c r="AO194" s="553"/>
      <c r="AP194" s="553"/>
      <c r="AQ194" s="553"/>
      <c r="AR194" s="553"/>
      <c r="AS194" s="553"/>
      <c r="AT194" s="553"/>
      <c r="AU194" s="553"/>
      <c r="AV194" s="553"/>
      <c r="AW194" s="553"/>
      <c r="AX194" s="553"/>
      <c r="AY194" s="553"/>
      <c r="AZ194" s="553"/>
      <c r="BA194" s="553"/>
      <c r="BB194" s="553"/>
      <c r="BC194" s="553"/>
      <c r="BD194" s="553"/>
      <c r="BE194" s="553"/>
      <c r="BF194" s="553"/>
      <c r="BG194" s="553"/>
      <c r="BH194" s="513"/>
    </row>
    <row r="195" spans="1:60" ht="30" hidden="1" outlineLevel="1">
      <c r="A195" s="405">
        <f t="shared" si="24"/>
        <v>187</v>
      </c>
      <c r="B195" s="584"/>
      <c r="C195" s="585"/>
      <c r="D195" s="525"/>
      <c r="E195" s="525"/>
      <c r="F195" s="416"/>
      <c r="G195" s="417"/>
      <c r="H195" s="535"/>
      <c r="I195" s="535">
        <f>'СМР Приняты СК П6'!I195</f>
        <v>0</v>
      </c>
      <c r="J195" s="537" t="s">
        <v>928</v>
      </c>
      <c r="K195" s="535" t="s">
        <v>294</v>
      </c>
      <c r="L195" s="535">
        <v>34</v>
      </c>
      <c r="M195" s="535"/>
      <c r="N195" s="535"/>
      <c r="O195" s="535"/>
      <c r="P195" s="535"/>
      <c r="Q195" s="535"/>
      <c r="R195" s="535"/>
      <c r="S195" s="535"/>
      <c r="T195" s="535"/>
      <c r="U195" s="535"/>
      <c r="V195" s="535"/>
      <c r="W195" s="535"/>
      <c r="X195" s="535"/>
      <c r="Y195" s="535"/>
      <c r="Z195" s="562">
        <f t="shared" si="20"/>
        <v>0</v>
      </c>
      <c r="AA195" s="576">
        <f t="shared" ref="AA195:AA197" si="31">H195-Z195</f>
        <v>0</v>
      </c>
      <c r="AB195" s="413">
        <f t="shared" si="29"/>
        <v>0</v>
      </c>
      <c r="AC195" s="536"/>
      <c r="AD195" s="536">
        <f t="shared" si="21"/>
        <v>0</v>
      </c>
      <c r="AE195" s="551">
        <f t="shared" si="22"/>
        <v>0</v>
      </c>
      <c r="AF195" s="575">
        <f t="shared" si="23"/>
        <v>0</v>
      </c>
      <c r="AG195" s="552"/>
      <c r="AH195" s="553"/>
      <c r="AI195" s="553"/>
      <c r="AJ195" s="553"/>
      <c r="AK195" s="553"/>
      <c r="AL195" s="553"/>
      <c r="AM195" s="553"/>
      <c r="AN195" s="553"/>
      <c r="AO195" s="553"/>
      <c r="AP195" s="553"/>
      <c r="AQ195" s="553"/>
      <c r="AR195" s="553"/>
      <c r="AS195" s="553"/>
      <c r="AT195" s="553"/>
      <c r="AU195" s="553"/>
      <c r="AV195" s="553"/>
      <c r="AW195" s="553"/>
      <c r="AX195" s="553"/>
      <c r="AY195" s="553"/>
      <c r="AZ195" s="553"/>
      <c r="BA195" s="553"/>
      <c r="BB195" s="553"/>
      <c r="BC195" s="553"/>
      <c r="BD195" s="553"/>
      <c r="BE195" s="553"/>
      <c r="BF195" s="553"/>
      <c r="BG195" s="553"/>
      <c r="BH195" s="513"/>
    </row>
    <row r="196" spans="1:60" ht="15" hidden="1" outlineLevel="1">
      <c r="A196" s="405">
        <f t="shared" si="24"/>
        <v>188</v>
      </c>
      <c r="B196" s="584"/>
      <c r="C196" s="585"/>
      <c r="D196" s="525"/>
      <c r="E196" s="525"/>
      <c r="F196" s="416"/>
      <c r="G196" s="417"/>
      <c r="H196" s="535"/>
      <c r="I196" s="535">
        <f>'СМР Приняты СК П6'!I196</f>
        <v>0</v>
      </c>
      <c r="J196" s="537" t="s">
        <v>929</v>
      </c>
      <c r="K196" s="535" t="s">
        <v>294</v>
      </c>
      <c r="L196" s="535">
        <v>15</v>
      </c>
      <c r="M196" s="535"/>
      <c r="N196" s="535"/>
      <c r="O196" s="535"/>
      <c r="P196" s="535"/>
      <c r="Q196" s="535"/>
      <c r="R196" s="535"/>
      <c r="S196" s="535"/>
      <c r="T196" s="535"/>
      <c r="U196" s="535"/>
      <c r="V196" s="535"/>
      <c r="W196" s="535"/>
      <c r="X196" s="535"/>
      <c r="Y196" s="535"/>
      <c r="Z196" s="562">
        <f t="shared" si="20"/>
        <v>0</v>
      </c>
      <c r="AA196" s="576">
        <f t="shared" si="31"/>
        <v>0</v>
      </c>
      <c r="AB196" s="413">
        <f t="shared" si="29"/>
        <v>0</v>
      </c>
      <c r="AC196" s="536"/>
      <c r="AD196" s="536">
        <f t="shared" si="21"/>
        <v>0</v>
      </c>
      <c r="AE196" s="551">
        <f t="shared" si="22"/>
        <v>0</v>
      </c>
      <c r="AF196" s="575">
        <f t="shared" si="23"/>
        <v>0</v>
      </c>
      <c r="AG196" s="552"/>
      <c r="AH196" s="553"/>
      <c r="AI196" s="553"/>
      <c r="AJ196" s="553"/>
      <c r="AK196" s="553"/>
      <c r="AL196" s="553"/>
      <c r="AM196" s="553"/>
      <c r="AN196" s="553"/>
      <c r="AO196" s="553"/>
      <c r="AP196" s="553"/>
      <c r="AQ196" s="553"/>
      <c r="AR196" s="553"/>
      <c r="AS196" s="553"/>
      <c r="AT196" s="553"/>
      <c r="AU196" s="553"/>
      <c r="AV196" s="553"/>
      <c r="AW196" s="553"/>
      <c r="AX196" s="553"/>
      <c r="AY196" s="553"/>
      <c r="AZ196" s="553"/>
      <c r="BA196" s="553"/>
      <c r="BB196" s="553"/>
      <c r="BC196" s="553"/>
      <c r="BD196" s="553"/>
      <c r="BE196" s="553"/>
      <c r="BF196" s="553"/>
      <c r="BG196" s="553"/>
      <c r="BH196" s="513"/>
    </row>
    <row r="197" spans="1:60" ht="15" hidden="1" outlineLevel="1">
      <c r="A197" s="405">
        <f t="shared" si="24"/>
        <v>189</v>
      </c>
      <c r="B197" s="584"/>
      <c r="C197" s="585"/>
      <c r="D197" s="525"/>
      <c r="E197" s="525"/>
      <c r="F197" s="416"/>
      <c r="G197" s="417"/>
      <c r="H197" s="535"/>
      <c r="I197" s="535">
        <f>'СМР Приняты СК П6'!I197</f>
        <v>0</v>
      </c>
      <c r="J197" s="537" t="s">
        <v>930</v>
      </c>
      <c r="K197" s="535" t="s">
        <v>291</v>
      </c>
      <c r="L197" s="535">
        <v>382</v>
      </c>
      <c r="M197" s="535"/>
      <c r="N197" s="535"/>
      <c r="O197" s="535"/>
      <c r="P197" s="535"/>
      <c r="Q197" s="535"/>
      <c r="R197" s="535"/>
      <c r="S197" s="535"/>
      <c r="T197" s="535"/>
      <c r="U197" s="535"/>
      <c r="V197" s="535"/>
      <c r="W197" s="535"/>
      <c r="X197" s="535"/>
      <c r="Y197" s="535"/>
      <c r="Z197" s="562">
        <f t="shared" si="20"/>
        <v>0</v>
      </c>
      <c r="AA197" s="576">
        <f t="shared" si="31"/>
        <v>0</v>
      </c>
      <c r="AB197" s="413">
        <f t="shared" si="29"/>
        <v>0</v>
      </c>
      <c r="AC197" s="536"/>
      <c r="AD197" s="536">
        <f t="shared" si="21"/>
        <v>0</v>
      </c>
      <c r="AE197" s="551">
        <f t="shared" si="22"/>
        <v>0</v>
      </c>
      <c r="AF197" s="575">
        <f t="shared" si="23"/>
        <v>0</v>
      </c>
      <c r="AG197" s="552"/>
      <c r="AH197" s="553"/>
      <c r="AI197" s="553"/>
      <c r="AJ197" s="553"/>
      <c r="AK197" s="553"/>
      <c r="AL197" s="553"/>
      <c r="AM197" s="553"/>
      <c r="AN197" s="553"/>
      <c r="AO197" s="553"/>
      <c r="AP197" s="553"/>
      <c r="AQ197" s="553"/>
      <c r="AR197" s="553"/>
      <c r="AS197" s="553"/>
      <c r="AT197" s="553"/>
      <c r="AU197" s="553"/>
      <c r="AV197" s="553"/>
      <c r="AW197" s="553"/>
      <c r="AX197" s="553"/>
      <c r="AY197" s="553"/>
      <c r="AZ197" s="553"/>
      <c r="BA197" s="553"/>
      <c r="BB197" s="553"/>
      <c r="BC197" s="553"/>
      <c r="BD197" s="553"/>
      <c r="BE197" s="553"/>
      <c r="BF197" s="553"/>
      <c r="BG197" s="553"/>
      <c r="BH197" s="513"/>
    </row>
    <row r="198" spans="1:60" ht="60">
      <c r="A198" s="405">
        <f t="shared" si="24"/>
        <v>190</v>
      </c>
      <c r="B198" s="584"/>
      <c r="C198" s="585"/>
      <c r="D198" s="525"/>
      <c r="E198" s="525"/>
      <c r="F198" s="416" t="s">
        <v>15</v>
      </c>
      <c r="G198" s="417" t="s">
        <v>289</v>
      </c>
      <c r="H198" s="535">
        <v>0</v>
      </c>
      <c r="I198" s="535">
        <f>'СМР Приняты СК П6'!I198</f>
        <v>0.36</v>
      </c>
      <c r="J198" s="537"/>
      <c r="K198" s="535"/>
      <c r="L198" s="535"/>
      <c r="M198" s="535"/>
      <c r="N198" s="535"/>
      <c r="O198" s="535"/>
      <c r="P198" s="535"/>
      <c r="Q198" s="535"/>
      <c r="R198" s="535">
        <v>103.03</v>
      </c>
      <c r="S198" s="535">
        <v>83.879999999999981</v>
      </c>
      <c r="T198" s="535">
        <v>74.760000000000005</v>
      </c>
      <c r="U198" s="535">
        <v>130.68</v>
      </c>
      <c r="V198" s="535"/>
      <c r="W198" s="535"/>
      <c r="X198" s="535"/>
      <c r="Y198" s="535"/>
      <c r="Z198" s="562">
        <f t="shared" si="20"/>
        <v>392.34999999999997</v>
      </c>
      <c r="AA198" s="576">
        <f t="shared" si="28"/>
        <v>-392.34999999999997</v>
      </c>
      <c r="AB198" s="413">
        <f t="shared" si="29"/>
        <v>-392.34999999999997</v>
      </c>
      <c r="AC198" s="536"/>
      <c r="AD198" s="536">
        <f t="shared" si="21"/>
        <v>0</v>
      </c>
      <c r="AE198" s="551">
        <f t="shared" si="22"/>
        <v>0</v>
      </c>
      <c r="AF198" s="575">
        <f t="shared" si="23"/>
        <v>392.34999999999997</v>
      </c>
      <c r="AG198" s="552"/>
      <c r="AH198" s="553"/>
      <c r="AI198" s="553"/>
      <c r="AJ198" s="553"/>
      <c r="AK198" s="553"/>
      <c r="AL198" s="553"/>
      <c r="AM198" s="553"/>
      <c r="AN198" s="553"/>
      <c r="AO198" s="553"/>
      <c r="AP198" s="553"/>
      <c r="AQ198" s="553"/>
      <c r="AR198" s="553"/>
      <c r="AS198" s="553"/>
      <c r="AT198" s="553"/>
      <c r="AU198" s="553"/>
      <c r="AV198" s="553"/>
      <c r="AW198" s="553"/>
      <c r="AX198" s="553"/>
      <c r="AY198" s="553"/>
      <c r="AZ198" s="553"/>
      <c r="BA198" s="553"/>
      <c r="BB198" s="553"/>
      <c r="BC198" s="553"/>
      <c r="BD198" s="553"/>
      <c r="BE198" s="553"/>
      <c r="BF198" s="553"/>
      <c r="BG198" s="553"/>
      <c r="BH198" s="513"/>
    </row>
    <row r="199" spans="1:60" ht="30">
      <c r="A199" s="405">
        <f t="shared" si="24"/>
        <v>191</v>
      </c>
      <c r="B199" s="584"/>
      <c r="C199" s="585"/>
      <c r="D199" s="525"/>
      <c r="E199" s="525"/>
      <c r="F199" s="416" t="s">
        <v>19</v>
      </c>
      <c r="G199" s="417" t="s">
        <v>289</v>
      </c>
      <c r="H199" s="535">
        <v>0</v>
      </c>
      <c r="I199" s="535">
        <f>'СМР Приняты СК П6'!I199</f>
        <v>0.17</v>
      </c>
      <c r="J199" s="537"/>
      <c r="K199" s="535"/>
      <c r="L199" s="535"/>
      <c r="M199" s="535"/>
      <c r="N199" s="535"/>
      <c r="O199" s="535"/>
      <c r="P199" s="535"/>
      <c r="Q199" s="535"/>
      <c r="R199" s="535">
        <v>16.57</v>
      </c>
      <c r="S199" s="535">
        <v>15.378</v>
      </c>
      <c r="T199" s="535">
        <v>13</v>
      </c>
      <c r="U199" s="535">
        <v>23.96</v>
      </c>
      <c r="V199" s="535"/>
      <c r="W199" s="535"/>
      <c r="X199" s="535"/>
      <c r="Y199" s="535"/>
      <c r="Z199" s="562">
        <f t="shared" si="20"/>
        <v>68.908000000000001</v>
      </c>
      <c r="AA199" s="576">
        <f t="shared" si="28"/>
        <v>-68.908000000000001</v>
      </c>
      <c r="AB199" s="413">
        <f t="shared" si="29"/>
        <v>-68.908000000000001</v>
      </c>
      <c r="AC199" s="536"/>
      <c r="AD199" s="536">
        <f t="shared" si="21"/>
        <v>0</v>
      </c>
      <c r="AE199" s="551">
        <f t="shared" si="22"/>
        <v>0</v>
      </c>
      <c r="AF199" s="575">
        <f t="shared" si="23"/>
        <v>68.908000000000001</v>
      </c>
      <c r="AG199" s="552"/>
      <c r="AH199" s="553"/>
      <c r="AI199" s="553"/>
      <c r="AJ199" s="553"/>
      <c r="AK199" s="553"/>
      <c r="AL199" s="553"/>
      <c r="AM199" s="553"/>
      <c r="AN199" s="553"/>
      <c r="AO199" s="553"/>
      <c r="AP199" s="553"/>
      <c r="AQ199" s="553"/>
      <c r="AR199" s="553"/>
      <c r="AS199" s="553"/>
      <c r="AT199" s="553"/>
      <c r="AU199" s="553"/>
      <c r="AV199" s="553"/>
      <c r="AW199" s="553"/>
      <c r="AX199" s="553"/>
      <c r="AY199" s="553"/>
      <c r="AZ199" s="553"/>
      <c r="BA199" s="553"/>
      <c r="BB199" s="553"/>
      <c r="BC199" s="553"/>
      <c r="BD199" s="553"/>
      <c r="BE199" s="553"/>
      <c r="BF199" s="553"/>
      <c r="BG199" s="553"/>
      <c r="BH199" s="513"/>
    </row>
    <row r="200" spans="1:60" ht="60">
      <c r="A200" s="405">
        <f t="shared" si="24"/>
        <v>192</v>
      </c>
      <c r="B200" s="584"/>
      <c r="C200" s="585"/>
      <c r="D200" s="525"/>
      <c r="E200" s="525"/>
      <c r="F200" s="416" t="s">
        <v>59</v>
      </c>
      <c r="G200" s="417" t="s">
        <v>289</v>
      </c>
      <c r="H200" s="535">
        <v>0</v>
      </c>
      <c r="I200" s="535">
        <f>'СМР Приняты СК П6'!I200</f>
        <v>0.36</v>
      </c>
      <c r="J200" s="537"/>
      <c r="K200" s="535"/>
      <c r="L200" s="535"/>
      <c r="M200" s="535"/>
      <c r="N200" s="535"/>
      <c r="O200" s="535"/>
      <c r="P200" s="535"/>
      <c r="Q200" s="535"/>
      <c r="R200" s="535">
        <v>56.23</v>
      </c>
      <c r="S200" s="535"/>
      <c r="T200" s="535">
        <v>40.99</v>
      </c>
      <c r="U200" s="535"/>
      <c r="V200" s="535"/>
      <c r="W200" s="535"/>
      <c r="X200" s="535"/>
      <c r="Y200" s="535"/>
      <c r="Z200" s="562">
        <f t="shared" si="20"/>
        <v>97.22</v>
      </c>
      <c r="AA200" s="576">
        <f t="shared" si="28"/>
        <v>-97.22</v>
      </c>
      <c r="AB200" s="413">
        <f t="shared" si="29"/>
        <v>-97.22</v>
      </c>
      <c r="AC200" s="536"/>
      <c r="AD200" s="536">
        <f t="shared" si="21"/>
        <v>0</v>
      </c>
      <c r="AE200" s="551">
        <f t="shared" si="22"/>
        <v>0</v>
      </c>
      <c r="AF200" s="575">
        <f t="shared" si="23"/>
        <v>97.22</v>
      </c>
      <c r="AG200" s="552"/>
      <c r="AH200" s="553"/>
      <c r="AI200" s="553"/>
      <c r="AJ200" s="553"/>
      <c r="AK200" s="553"/>
      <c r="AL200" s="553"/>
      <c r="AM200" s="553"/>
      <c r="AN200" s="553"/>
      <c r="AO200" s="553"/>
      <c r="AP200" s="553"/>
      <c r="AQ200" s="553"/>
      <c r="AR200" s="553"/>
      <c r="AS200" s="553"/>
      <c r="AT200" s="553"/>
      <c r="AU200" s="553"/>
      <c r="AV200" s="553"/>
      <c r="AW200" s="553"/>
      <c r="AX200" s="553"/>
      <c r="AY200" s="553"/>
      <c r="AZ200" s="553"/>
      <c r="BA200" s="553"/>
      <c r="BB200" s="553"/>
      <c r="BC200" s="553"/>
      <c r="BD200" s="553"/>
      <c r="BE200" s="553"/>
      <c r="BF200" s="553"/>
      <c r="BG200" s="553"/>
      <c r="BH200" s="513"/>
    </row>
    <row r="201" spans="1:60" ht="30">
      <c r="A201" s="405">
        <f t="shared" si="24"/>
        <v>193</v>
      </c>
      <c r="B201" s="584"/>
      <c r="C201" s="585"/>
      <c r="D201" s="525"/>
      <c r="E201" s="525"/>
      <c r="F201" s="416" t="s">
        <v>63</v>
      </c>
      <c r="G201" s="417" t="s">
        <v>289</v>
      </c>
      <c r="H201" s="535">
        <v>0.29499999999999998</v>
      </c>
      <c r="I201" s="535">
        <f>'СМР Приняты СК П6'!I201</f>
        <v>0.17</v>
      </c>
      <c r="J201" s="537"/>
      <c r="K201" s="535"/>
      <c r="L201" s="535"/>
      <c r="M201" s="535"/>
      <c r="N201" s="535"/>
      <c r="O201" s="535"/>
      <c r="P201" s="535"/>
      <c r="Q201" s="535"/>
      <c r="R201" s="535"/>
      <c r="S201" s="535"/>
      <c r="T201" s="535"/>
      <c r="U201" s="535"/>
      <c r="V201" s="535"/>
      <c r="W201" s="535"/>
      <c r="X201" s="535"/>
      <c r="Y201" s="535"/>
      <c r="Z201" s="562">
        <f t="shared" si="20"/>
        <v>0</v>
      </c>
      <c r="AA201" s="576"/>
      <c r="AB201" s="413"/>
      <c r="AC201" s="536"/>
      <c r="AD201" s="536">
        <f t="shared" si="21"/>
        <v>0</v>
      </c>
      <c r="AE201" s="551">
        <f t="shared" si="22"/>
        <v>0</v>
      </c>
      <c r="AF201" s="575">
        <f t="shared" si="23"/>
        <v>0</v>
      </c>
      <c r="AG201" s="552"/>
      <c r="AH201" s="553"/>
      <c r="AI201" s="553"/>
      <c r="AJ201" s="553"/>
      <c r="AK201" s="553"/>
      <c r="AL201" s="553"/>
      <c r="AM201" s="553"/>
      <c r="AN201" s="553"/>
      <c r="AO201" s="553"/>
      <c r="AP201" s="553"/>
      <c r="AQ201" s="553"/>
      <c r="AR201" s="553"/>
      <c r="AS201" s="553"/>
      <c r="AT201" s="553"/>
      <c r="AU201" s="553"/>
      <c r="AV201" s="553"/>
      <c r="AW201" s="553"/>
      <c r="AX201" s="553"/>
      <c r="AY201" s="553"/>
      <c r="AZ201" s="553"/>
      <c r="BA201" s="553"/>
      <c r="BB201" s="553"/>
      <c r="BC201" s="553"/>
      <c r="BD201" s="553"/>
      <c r="BE201" s="553"/>
      <c r="BF201" s="553"/>
      <c r="BG201" s="553"/>
      <c r="BH201" s="513"/>
    </row>
    <row r="202" spans="1:60" ht="30" collapsed="1">
      <c r="A202" s="405">
        <f t="shared" si="24"/>
        <v>194</v>
      </c>
      <c r="B202" s="584"/>
      <c r="C202" s="585"/>
      <c r="D202" s="525"/>
      <c r="E202" s="525"/>
      <c r="F202" s="416" t="s">
        <v>915</v>
      </c>
      <c r="G202" s="535" t="s">
        <v>291</v>
      </c>
      <c r="H202" s="535">
        <v>95</v>
      </c>
      <c r="I202" s="535">
        <f>'СМР Приняты СК П6'!I202</f>
        <v>0.109</v>
      </c>
      <c r="J202" s="537" t="s">
        <v>916</v>
      </c>
      <c r="K202" s="535" t="s">
        <v>291</v>
      </c>
      <c r="L202" s="535">
        <v>95</v>
      </c>
      <c r="M202" s="535"/>
      <c r="N202" s="535"/>
      <c r="O202" s="535"/>
      <c r="P202" s="535"/>
      <c r="Q202" s="535"/>
      <c r="R202" s="535">
        <v>30.12</v>
      </c>
      <c r="S202" s="535"/>
      <c r="T202" s="535">
        <v>23.64</v>
      </c>
      <c r="U202" s="535"/>
      <c r="V202" s="535"/>
      <c r="W202" s="535"/>
      <c r="X202" s="535"/>
      <c r="Y202" s="535"/>
      <c r="Z202" s="562">
        <f t="shared" ref="Z202:Z266" si="32">SUM(M202:Y202)</f>
        <v>53.760000000000005</v>
      </c>
      <c r="AA202" s="576">
        <f>H201-Z202</f>
        <v>-53.465000000000003</v>
      </c>
      <c r="AB202" s="413">
        <f>E201-Z202</f>
        <v>-53.760000000000005</v>
      </c>
      <c r="AC202" s="536"/>
      <c r="AD202" s="536">
        <f t="shared" ref="AD202:AD266" si="33">AE202*I202</f>
        <v>0</v>
      </c>
      <c r="AE202" s="540">
        <f t="shared" ref="AE202:AE266" si="34">SUM(AG202:BG202)</f>
        <v>0</v>
      </c>
      <c r="AF202" s="575">
        <f t="shared" ref="AF202:AF266" si="35">Z202-AE202</f>
        <v>53.760000000000005</v>
      </c>
      <c r="AG202" s="552"/>
      <c r="AH202" s="553"/>
      <c r="AI202" s="553"/>
      <c r="AJ202" s="553"/>
      <c r="AK202" s="553"/>
      <c r="AL202" s="553"/>
      <c r="AM202" s="553"/>
      <c r="AN202" s="553"/>
      <c r="AO202" s="553"/>
      <c r="AP202" s="553"/>
      <c r="AQ202" s="553"/>
      <c r="AR202" s="553"/>
      <c r="AS202" s="553"/>
      <c r="AT202" s="553"/>
      <c r="AU202" s="553"/>
      <c r="AV202" s="553"/>
      <c r="AW202" s="553"/>
      <c r="AX202" s="553"/>
      <c r="AY202" s="553"/>
      <c r="AZ202" s="553"/>
      <c r="BA202" s="553"/>
      <c r="BB202" s="553"/>
      <c r="BC202" s="553"/>
      <c r="BD202" s="553"/>
      <c r="BE202" s="553"/>
      <c r="BF202" s="553"/>
      <c r="BG202" s="553"/>
      <c r="BH202" s="513"/>
    </row>
    <row r="203" spans="1:60" ht="15" hidden="1" outlineLevel="1">
      <c r="A203" s="405">
        <f t="shared" ref="A203:A267" si="36">A202+1</f>
        <v>195</v>
      </c>
      <c r="B203" s="584"/>
      <c r="C203" s="585"/>
      <c r="D203" s="525"/>
      <c r="E203" s="525"/>
      <c r="F203" s="416"/>
      <c r="G203" s="417"/>
      <c r="H203" s="535"/>
      <c r="I203" s="535">
        <f>'СМР Приняты СК П6'!I203</f>
        <v>0</v>
      </c>
      <c r="J203" s="537" t="s">
        <v>917</v>
      </c>
      <c r="K203" s="535" t="s">
        <v>294</v>
      </c>
      <c r="L203" s="535">
        <v>3</v>
      </c>
      <c r="M203" s="535"/>
      <c r="N203" s="535"/>
      <c r="O203" s="535"/>
      <c r="P203" s="535"/>
      <c r="Q203" s="535"/>
      <c r="R203" s="535"/>
      <c r="S203" s="535"/>
      <c r="T203" s="535"/>
      <c r="U203" s="535"/>
      <c r="V203" s="535"/>
      <c r="W203" s="535"/>
      <c r="X203" s="535"/>
      <c r="Y203" s="535"/>
      <c r="Z203" s="562">
        <f t="shared" si="32"/>
        <v>0</v>
      </c>
      <c r="AA203" s="576">
        <f>H202-Z203</f>
        <v>95</v>
      </c>
      <c r="AB203" s="413">
        <f>E202-Z203</f>
        <v>0</v>
      </c>
      <c r="AC203" s="536"/>
      <c r="AD203" s="536">
        <f t="shared" si="33"/>
        <v>0</v>
      </c>
      <c r="AE203" s="540">
        <f t="shared" si="34"/>
        <v>0</v>
      </c>
      <c r="AF203" s="575">
        <f t="shared" si="35"/>
        <v>0</v>
      </c>
      <c r="AG203" s="552"/>
      <c r="AH203" s="553"/>
      <c r="AI203" s="553"/>
      <c r="AJ203" s="553"/>
      <c r="AK203" s="553"/>
      <c r="AL203" s="553"/>
      <c r="AM203" s="553"/>
      <c r="AN203" s="553"/>
      <c r="AO203" s="553"/>
      <c r="AP203" s="553"/>
      <c r="AQ203" s="553"/>
      <c r="AR203" s="553"/>
      <c r="AS203" s="553"/>
      <c r="AT203" s="553"/>
      <c r="AU203" s="553"/>
      <c r="AV203" s="553"/>
      <c r="AW203" s="553"/>
      <c r="AX203" s="553"/>
      <c r="AY203" s="553"/>
      <c r="AZ203" s="553"/>
      <c r="BA203" s="553"/>
      <c r="BB203" s="553"/>
      <c r="BC203" s="553"/>
      <c r="BD203" s="553"/>
      <c r="BE203" s="553"/>
      <c r="BF203" s="553"/>
      <c r="BG203" s="553"/>
      <c r="BH203" s="513"/>
    </row>
    <row r="204" spans="1:60" ht="15" hidden="1" outlineLevel="1">
      <c r="A204" s="405">
        <f t="shared" si="36"/>
        <v>196</v>
      </c>
      <c r="B204" s="584"/>
      <c r="C204" s="585"/>
      <c r="D204" s="525"/>
      <c r="E204" s="525"/>
      <c r="F204" s="416"/>
      <c r="G204" s="417"/>
      <c r="H204" s="535"/>
      <c r="I204" s="535">
        <f>'СМР Приняты СК П6'!I204</f>
        <v>0</v>
      </c>
      <c r="J204" s="537" t="s">
        <v>918</v>
      </c>
      <c r="K204" s="535" t="s">
        <v>294</v>
      </c>
      <c r="L204" s="535">
        <v>6</v>
      </c>
      <c r="M204" s="535"/>
      <c r="N204" s="535"/>
      <c r="O204" s="535"/>
      <c r="P204" s="535"/>
      <c r="Q204" s="535"/>
      <c r="R204" s="535"/>
      <c r="S204" s="535"/>
      <c r="T204" s="535"/>
      <c r="U204" s="535"/>
      <c r="V204" s="535"/>
      <c r="W204" s="535"/>
      <c r="X204" s="535"/>
      <c r="Y204" s="535"/>
      <c r="Z204" s="562">
        <f t="shared" si="32"/>
        <v>0</v>
      </c>
      <c r="AA204" s="576">
        <f>H203-Z204</f>
        <v>0</v>
      </c>
      <c r="AB204" s="413">
        <f>E203-Z204</f>
        <v>0</v>
      </c>
      <c r="AC204" s="536"/>
      <c r="AD204" s="536">
        <f t="shared" si="33"/>
        <v>0</v>
      </c>
      <c r="AE204" s="551">
        <f t="shared" si="34"/>
        <v>0</v>
      </c>
      <c r="AF204" s="575">
        <f t="shared" si="35"/>
        <v>0</v>
      </c>
      <c r="AG204" s="552"/>
      <c r="AH204" s="553"/>
      <c r="AI204" s="553"/>
      <c r="AJ204" s="553"/>
      <c r="AK204" s="553"/>
      <c r="AL204" s="553"/>
      <c r="AM204" s="553"/>
      <c r="AN204" s="553"/>
      <c r="AO204" s="553"/>
      <c r="AP204" s="553"/>
      <c r="AQ204" s="553"/>
      <c r="AR204" s="553"/>
      <c r="AS204" s="553"/>
      <c r="AT204" s="553"/>
      <c r="AU204" s="553"/>
      <c r="AV204" s="553"/>
      <c r="AW204" s="553"/>
      <c r="AX204" s="553"/>
      <c r="AY204" s="553"/>
      <c r="AZ204" s="553"/>
      <c r="BA204" s="553"/>
      <c r="BB204" s="553"/>
      <c r="BC204" s="553"/>
      <c r="BD204" s="553"/>
      <c r="BE204" s="553"/>
      <c r="BF204" s="553"/>
      <c r="BG204" s="553"/>
      <c r="BH204" s="513"/>
    </row>
    <row r="205" spans="1:60" ht="15" hidden="1" outlineLevel="1">
      <c r="A205" s="405">
        <f t="shared" si="36"/>
        <v>197</v>
      </c>
      <c r="B205" s="584"/>
      <c r="C205" s="585"/>
      <c r="D205" s="525"/>
      <c r="E205" s="525"/>
      <c r="F205" s="416"/>
      <c r="G205" s="417"/>
      <c r="H205" s="535"/>
      <c r="I205" s="535">
        <f>'СМР Приняты СК П6'!I205</f>
        <v>0</v>
      </c>
      <c r="J205" s="537" t="s">
        <v>919</v>
      </c>
      <c r="K205" s="535" t="s">
        <v>616</v>
      </c>
      <c r="L205" s="535">
        <v>4</v>
      </c>
      <c r="M205" s="535"/>
      <c r="N205" s="535"/>
      <c r="O205" s="535"/>
      <c r="P205" s="535"/>
      <c r="Q205" s="535"/>
      <c r="R205" s="535"/>
      <c r="S205" s="535"/>
      <c r="T205" s="535"/>
      <c r="U205" s="535"/>
      <c r="V205" s="535"/>
      <c r="W205" s="535"/>
      <c r="X205" s="535"/>
      <c r="Y205" s="535"/>
      <c r="Z205" s="562">
        <f t="shared" si="32"/>
        <v>0</v>
      </c>
      <c r="AA205" s="576">
        <f>H204-Z205</f>
        <v>0</v>
      </c>
      <c r="AB205" s="413">
        <f>E204-Z205</f>
        <v>0</v>
      </c>
      <c r="AC205" s="536"/>
      <c r="AD205" s="536">
        <f t="shared" si="33"/>
        <v>0</v>
      </c>
      <c r="AE205" s="551">
        <f t="shared" si="34"/>
        <v>0</v>
      </c>
      <c r="AF205" s="575">
        <f t="shared" si="35"/>
        <v>0</v>
      </c>
      <c r="AG205" s="552"/>
      <c r="AH205" s="553"/>
      <c r="AI205" s="553"/>
      <c r="AJ205" s="553"/>
      <c r="AK205" s="553"/>
      <c r="AL205" s="553"/>
      <c r="AM205" s="553"/>
      <c r="AN205" s="553"/>
      <c r="AO205" s="553"/>
      <c r="AP205" s="553"/>
      <c r="AQ205" s="553"/>
      <c r="AR205" s="553"/>
      <c r="AS205" s="553"/>
      <c r="AT205" s="553"/>
      <c r="AU205" s="553"/>
      <c r="AV205" s="553"/>
      <c r="AW205" s="553"/>
      <c r="AX205" s="553"/>
      <c r="AY205" s="553"/>
      <c r="AZ205" s="553"/>
      <c r="BA205" s="553"/>
      <c r="BB205" s="553"/>
      <c r="BC205" s="553"/>
      <c r="BD205" s="553"/>
      <c r="BE205" s="553"/>
      <c r="BF205" s="553"/>
      <c r="BG205" s="553"/>
      <c r="BH205" s="513"/>
    </row>
    <row r="206" spans="1:60" ht="15" hidden="1" outlineLevel="1">
      <c r="A206" s="405">
        <f t="shared" si="36"/>
        <v>198</v>
      </c>
      <c r="B206" s="584"/>
      <c r="C206" s="585"/>
      <c r="D206" s="525"/>
      <c r="E206" s="525"/>
      <c r="F206" s="416"/>
      <c r="G206" s="417"/>
      <c r="H206" s="535"/>
      <c r="I206" s="535">
        <f>'СМР Приняты СК П6'!I206</f>
        <v>0</v>
      </c>
      <c r="J206" s="537" t="s">
        <v>920</v>
      </c>
      <c r="K206" s="535" t="s">
        <v>294</v>
      </c>
      <c r="L206" s="535">
        <v>4</v>
      </c>
      <c r="M206" s="535"/>
      <c r="N206" s="535"/>
      <c r="O206" s="535"/>
      <c r="P206" s="535"/>
      <c r="Q206" s="535"/>
      <c r="R206" s="535"/>
      <c r="S206" s="535"/>
      <c r="T206" s="535"/>
      <c r="U206" s="535"/>
      <c r="V206" s="535"/>
      <c r="W206" s="535"/>
      <c r="X206" s="535"/>
      <c r="Y206" s="535"/>
      <c r="Z206" s="562">
        <f t="shared" si="32"/>
        <v>0</v>
      </c>
      <c r="AA206" s="576">
        <f>H206-Z206</f>
        <v>0</v>
      </c>
      <c r="AB206" s="413">
        <f>E206-Z206</f>
        <v>0</v>
      </c>
      <c r="AC206" s="536"/>
      <c r="AD206" s="536">
        <f t="shared" si="33"/>
        <v>0</v>
      </c>
      <c r="AE206" s="551">
        <f t="shared" si="34"/>
        <v>0</v>
      </c>
      <c r="AF206" s="575">
        <f t="shared" si="35"/>
        <v>0</v>
      </c>
      <c r="AG206" s="552"/>
      <c r="AH206" s="553"/>
      <c r="AI206" s="553"/>
      <c r="AJ206" s="553"/>
      <c r="AK206" s="553"/>
      <c r="AL206" s="553"/>
      <c r="AM206" s="553"/>
      <c r="AN206" s="553"/>
      <c r="AO206" s="553"/>
      <c r="AP206" s="553"/>
      <c r="AQ206" s="553"/>
      <c r="AR206" s="553"/>
      <c r="AS206" s="553"/>
      <c r="AT206" s="553"/>
      <c r="AU206" s="553"/>
      <c r="AV206" s="553"/>
      <c r="AW206" s="553"/>
      <c r="AX206" s="553"/>
      <c r="AY206" s="553"/>
      <c r="AZ206" s="553"/>
      <c r="BA206" s="553"/>
      <c r="BB206" s="553"/>
      <c r="BC206" s="553"/>
      <c r="BD206" s="553"/>
      <c r="BE206" s="553"/>
      <c r="BF206" s="553"/>
      <c r="BG206" s="553"/>
      <c r="BH206" s="513"/>
    </row>
    <row r="207" spans="1:60" s="760" customFormat="1" ht="15">
      <c r="A207" s="405"/>
      <c r="B207" s="584"/>
      <c r="C207" s="585"/>
      <c r="D207" s="525"/>
      <c r="E207" s="525"/>
      <c r="F207" s="753" t="s">
        <v>1191</v>
      </c>
      <c r="G207" s="417"/>
      <c r="H207" s="535"/>
      <c r="I207" s="535"/>
      <c r="J207" s="537"/>
      <c r="K207" s="535"/>
      <c r="L207" s="535"/>
      <c r="M207" s="535"/>
      <c r="N207" s="535"/>
      <c r="O207" s="535"/>
      <c r="P207" s="535"/>
      <c r="Q207" s="535"/>
      <c r="R207" s="535"/>
      <c r="S207" s="535"/>
      <c r="T207" s="535"/>
      <c r="U207" s="535"/>
      <c r="V207" s="535"/>
      <c r="W207" s="535"/>
      <c r="X207" s="535"/>
      <c r="Y207" s="535"/>
      <c r="Z207" s="562"/>
      <c r="AA207" s="576"/>
      <c r="AB207" s="413"/>
      <c r="AC207" s="536"/>
      <c r="AD207" s="536"/>
      <c r="AE207" s="551"/>
      <c r="AF207" s="575"/>
      <c r="AG207" s="552"/>
      <c r="AH207" s="553"/>
      <c r="AI207" s="553"/>
      <c r="AJ207" s="553"/>
      <c r="AK207" s="553"/>
      <c r="AL207" s="553"/>
      <c r="AM207" s="553"/>
      <c r="AN207" s="553"/>
      <c r="AO207" s="553"/>
      <c r="AP207" s="553"/>
      <c r="AQ207" s="553"/>
      <c r="AR207" s="553"/>
      <c r="AS207" s="553"/>
      <c r="AT207" s="553"/>
      <c r="AU207" s="553"/>
      <c r="AV207" s="553"/>
      <c r="AW207" s="553"/>
      <c r="AX207" s="553"/>
      <c r="AY207" s="553"/>
      <c r="AZ207" s="553"/>
      <c r="BA207" s="553"/>
      <c r="BB207" s="553"/>
      <c r="BC207" s="553"/>
      <c r="BD207" s="553"/>
      <c r="BE207" s="553"/>
      <c r="BF207" s="553"/>
      <c r="BG207" s="553"/>
      <c r="BH207" s="513"/>
    </row>
    <row r="208" spans="1:60" s="65" customFormat="1">
      <c r="A208" s="595">
        <f>A206+1</f>
        <v>199</v>
      </c>
      <c r="B208" s="596"/>
      <c r="C208" s="544" t="s">
        <v>427</v>
      </c>
      <c r="D208" s="545"/>
      <c r="E208" s="545"/>
      <c r="F208" s="546" t="s">
        <v>427</v>
      </c>
      <c r="G208" s="543"/>
      <c r="H208" s="547"/>
      <c r="I208" s="547"/>
      <c r="J208" s="548"/>
      <c r="K208" s="549"/>
      <c r="L208" s="549"/>
      <c r="M208" s="547"/>
      <c r="N208" s="547"/>
      <c r="O208" s="547"/>
      <c r="P208" s="547"/>
      <c r="Q208" s="547"/>
      <c r="R208" s="547"/>
      <c r="S208" s="547"/>
      <c r="T208" s="547"/>
      <c r="U208" s="547"/>
      <c r="V208" s="547"/>
      <c r="W208" s="547"/>
      <c r="X208" s="547"/>
      <c r="Y208" s="547"/>
      <c r="Z208" s="589"/>
      <c r="AA208" s="597"/>
      <c r="AB208" s="547"/>
      <c r="AC208" s="547"/>
      <c r="AD208" s="547"/>
      <c r="AE208" s="591"/>
      <c r="AF208" s="592"/>
      <c r="AG208" s="593"/>
      <c r="AH208" s="594"/>
      <c r="AI208" s="594"/>
      <c r="AJ208" s="594"/>
      <c r="AK208" s="594"/>
      <c r="AL208" s="594"/>
      <c r="AM208" s="594"/>
      <c r="AN208" s="594"/>
      <c r="AO208" s="594"/>
      <c r="AP208" s="594"/>
      <c r="AQ208" s="594"/>
      <c r="AR208" s="594"/>
      <c r="AS208" s="594"/>
      <c r="AT208" s="594"/>
      <c r="AU208" s="594"/>
      <c r="AV208" s="594"/>
      <c r="AW208" s="594"/>
      <c r="AX208" s="594"/>
      <c r="AY208" s="594"/>
      <c r="AZ208" s="594"/>
      <c r="BA208" s="594"/>
      <c r="BB208" s="594"/>
      <c r="BC208" s="594"/>
      <c r="BD208" s="594"/>
      <c r="BE208" s="594"/>
      <c r="BF208" s="594"/>
      <c r="BG208" s="594"/>
    </row>
    <row r="209" spans="1:60" ht="15">
      <c r="A209" s="405">
        <f t="shared" si="36"/>
        <v>200</v>
      </c>
      <c r="B209" s="584"/>
      <c r="C209" s="585"/>
      <c r="D209" s="525"/>
      <c r="E209" s="526"/>
      <c r="F209" s="416" t="s">
        <v>418</v>
      </c>
      <c r="G209" s="417" t="s">
        <v>289</v>
      </c>
      <c r="H209" s="535">
        <v>0</v>
      </c>
      <c r="I209" s="535">
        <f>'СМР Приняты СК П6'!I209</f>
        <v>0.36</v>
      </c>
      <c r="J209" s="537"/>
      <c r="K209" s="535"/>
      <c r="L209" s="535"/>
      <c r="M209" s="535"/>
      <c r="N209" s="535"/>
      <c r="O209" s="535"/>
      <c r="P209" s="535">
        <v>152.06</v>
      </c>
      <c r="Q209" s="535"/>
      <c r="R209" s="535"/>
      <c r="S209" s="535"/>
      <c r="T209" s="535"/>
      <c r="U209" s="535">
        <v>79.2</v>
      </c>
      <c r="V209" s="535">
        <v>70.679999999999993</v>
      </c>
      <c r="W209" s="535"/>
      <c r="X209" s="535"/>
      <c r="Y209" s="535"/>
      <c r="Z209" s="562">
        <f t="shared" si="32"/>
        <v>301.94</v>
      </c>
      <c r="AA209" s="576">
        <f t="shared" ref="AA209:AA272" si="37">H209-Z209</f>
        <v>-301.94</v>
      </c>
      <c r="AB209" s="413">
        <f t="shared" ref="AB209:AB272" si="38">E209-Z209</f>
        <v>-301.94</v>
      </c>
      <c r="AC209" s="528"/>
      <c r="AD209" s="528">
        <f t="shared" si="33"/>
        <v>0</v>
      </c>
      <c r="AE209" s="551">
        <f t="shared" si="34"/>
        <v>0</v>
      </c>
      <c r="AF209" s="575">
        <f t="shared" si="35"/>
        <v>301.94</v>
      </c>
      <c r="AG209" s="552"/>
      <c r="AH209" s="553"/>
      <c r="AI209" s="553"/>
      <c r="AJ209" s="553"/>
      <c r="AK209" s="553"/>
      <c r="AL209" s="553"/>
      <c r="AM209" s="553"/>
      <c r="AN209" s="553"/>
      <c r="AO209" s="553"/>
      <c r="AP209" s="553"/>
      <c r="AQ209" s="553"/>
      <c r="AR209" s="553"/>
      <c r="AS209" s="553"/>
      <c r="AT209" s="553"/>
      <c r="AU209" s="553"/>
      <c r="AV209" s="553"/>
      <c r="AW209" s="553"/>
      <c r="AX209" s="553"/>
      <c r="AY209" s="553"/>
      <c r="AZ209" s="553"/>
      <c r="BA209" s="553"/>
      <c r="BB209" s="553"/>
      <c r="BC209" s="553"/>
      <c r="BD209" s="553"/>
      <c r="BE209" s="553"/>
      <c r="BF209" s="553"/>
      <c r="BG209" s="553"/>
      <c r="BH209" s="513"/>
    </row>
    <row r="210" spans="1:60" ht="30">
      <c r="A210" s="405">
        <f t="shared" si="36"/>
        <v>201</v>
      </c>
      <c r="B210" s="584"/>
      <c r="C210" s="585"/>
      <c r="D210" s="525"/>
      <c r="E210" s="526"/>
      <c r="F210" s="408" t="s">
        <v>19</v>
      </c>
      <c r="G210" s="409" t="s">
        <v>289</v>
      </c>
      <c r="H210" s="527">
        <v>0</v>
      </c>
      <c r="I210" s="527">
        <f>'СМР Приняты СК П6'!I210</f>
        <v>0.17</v>
      </c>
      <c r="J210" s="537" t="s">
        <v>505</v>
      </c>
      <c r="K210" s="535" t="s">
        <v>289</v>
      </c>
      <c r="L210" s="535"/>
      <c r="M210" s="527"/>
      <c r="N210" s="527"/>
      <c r="O210" s="527"/>
      <c r="P210" s="527"/>
      <c r="Q210" s="527"/>
      <c r="R210" s="527"/>
      <c r="S210" s="527"/>
      <c r="T210" s="527"/>
      <c r="U210" s="527">
        <v>8.6999999999999993</v>
      </c>
      <c r="V210" s="527">
        <v>11.55</v>
      </c>
      <c r="W210" s="527"/>
      <c r="X210" s="527"/>
      <c r="Y210" s="527"/>
      <c r="Z210" s="562">
        <f t="shared" si="32"/>
        <v>20.25</v>
      </c>
      <c r="AA210" s="574">
        <f t="shared" si="37"/>
        <v>-20.25</v>
      </c>
      <c r="AB210" s="413">
        <f t="shared" si="38"/>
        <v>-20.25</v>
      </c>
      <c r="AC210" s="528"/>
      <c r="AD210" s="528">
        <f t="shared" si="33"/>
        <v>0</v>
      </c>
      <c r="AE210" s="551">
        <f t="shared" si="34"/>
        <v>0</v>
      </c>
      <c r="AF210" s="575">
        <f t="shared" si="35"/>
        <v>20.25</v>
      </c>
      <c r="AG210" s="552"/>
      <c r="AH210" s="553"/>
      <c r="AI210" s="553"/>
      <c r="AJ210" s="553"/>
      <c r="AK210" s="553"/>
      <c r="AL210" s="553"/>
      <c r="AM210" s="553"/>
      <c r="AN210" s="553"/>
      <c r="AO210" s="553"/>
      <c r="AP210" s="553"/>
      <c r="AQ210" s="553"/>
      <c r="AR210" s="553"/>
      <c r="AS210" s="553"/>
      <c r="AT210" s="553"/>
      <c r="AU210" s="553"/>
      <c r="AV210" s="553"/>
      <c r="AW210" s="553"/>
      <c r="AX210" s="553"/>
      <c r="AY210" s="553"/>
      <c r="AZ210" s="553"/>
      <c r="BA210" s="553"/>
      <c r="BB210" s="553"/>
      <c r="BC210" s="553"/>
      <c r="BD210" s="553"/>
      <c r="BE210" s="553"/>
      <c r="BF210" s="553"/>
      <c r="BG210" s="553"/>
      <c r="BH210" s="513"/>
    </row>
    <row r="211" spans="1:60" ht="60">
      <c r="A211" s="405">
        <f t="shared" si="36"/>
        <v>202</v>
      </c>
      <c r="B211" s="584"/>
      <c r="C211" s="585"/>
      <c r="D211" s="525"/>
      <c r="E211" s="526"/>
      <c r="F211" s="408" t="s">
        <v>59</v>
      </c>
      <c r="G211" s="409" t="s">
        <v>289</v>
      </c>
      <c r="H211" s="527">
        <v>0</v>
      </c>
      <c r="I211" s="527">
        <f>'СМР Приняты СК П6'!I211</f>
        <v>0.17</v>
      </c>
      <c r="J211" s="537" t="s">
        <v>505</v>
      </c>
      <c r="K211" s="535" t="s">
        <v>289</v>
      </c>
      <c r="L211" s="535"/>
      <c r="M211" s="527"/>
      <c r="N211" s="527"/>
      <c r="O211" s="527"/>
      <c r="P211" s="527">
        <v>78.41</v>
      </c>
      <c r="Q211" s="527"/>
      <c r="R211" s="527"/>
      <c r="S211" s="527"/>
      <c r="T211" s="527"/>
      <c r="U211" s="527">
        <v>26.2</v>
      </c>
      <c r="V211" s="527">
        <v>38.61</v>
      </c>
      <c r="W211" s="527"/>
      <c r="X211" s="527"/>
      <c r="Y211" s="527"/>
      <c r="Z211" s="562">
        <f t="shared" si="32"/>
        <v>143.22</v>
      </c>
      <c r="AA211" s="574">
        <f t="shared" si="37"/>
        <v>-143.22</v>
      </c>
      <c r="AB211" s="413">
        <f t="shared" si="38"/>
        <v>-143.22</v>
      </c>
      <c r="AC211" s="528"/>
      <c r="AD211" s="528">
        <f t="shared" si="33"/>
        <v>0</v>
      </c>
      <c r="AE211" s="551">
        <f t="shared" si="34"/>
        <v>0</v>
      </c>
      <c r="AF211" s="575">
        <f t="shared" si="35"/>
        <v>143.22</v>
      </c>
      <c r="AG211" s="552"/>
      <c r="AH211" s="553"/>
      <c r="AI211" s="553"/>
      <c r="AJ211" s="553"/>
      <c r="AK211" s="553"/>
      <c r="AL211" s="553"/>
      <c r="AM211" s="553"/>
      <c r="AN211" s="553"/>
      <c r="AO211" s="553"/>
      <c r="AP211" s="553"/>
      <c r="AQ211" s="553"/>
      <c r="AR211" s="553"/>
      <c r="AS211" s="553"/>
      <c r="AT211" s="553"/>
      <c r="AU211" s="553"/>
      <c r="AV211" s="553"/>
      <c r="AW211" s="553"/>
      <c r="AX211" s="553"/>
      <c r="AY211" s="553"/>
      <c r="AZ211" s="553"/>
      <c r="BA211" s="553"/>
      <c r="BB211" s="553"/>
      <c r="BC211" s="553"/>
      <c r="BD211" s="553"/>
      <c r="BE211" s="553"/>
      <c r="BF211" s="553"/>
      <c r="BG211" s="553"/>
      <c r="BH211" s="513"/>
    </row>
    <row r="212" spans="1:60" ht="30">
      <c r="A212" s="405">
        <f t="shared" si="36"/>
        <v>203</v>
      </c>
      <c r="B212" s="584"/>
      <c r="C212" s="585"/>
      <c r="D212" s="525"/>
      <c r="E212" s="526"/>
      <c r="F212" s="408" t="s">
        <v>63</v>
      </c>
      <c r="G212" s="409" t="s">
        <v>289</v>
      </c>
      <c r="H212" s="527">
        <v>0</v>
      </c>
      <c r="I212" s="527">
        <f>'СМР Приняты СК П6'!I212</f>
        <v>0.17</v>
      </c>
      <c r="J212" s="537"/>
      <c r="K212" s="535"/>
      <c r="L212" s="535"/>
      <c r="M212" s="527"/>
      <c r="N212" s="527"/>
      <c r="O212" s="527"/>
      <c r="P212" s="527">
        <v>80.78</v>
      </c>
      <c r="Q212" s="527"/>
      <c r="R212" s="527"/>
      <c r="S212" s="527"/>
      <c r="T212" s="527"/>
      <c r="U212" s="527">
        <v>49.899999999999991</v>
      </c>
      <c r="V212" s="527">
        <v>21</v>
      </c>
      <c r="W212" s="527"/>
      <c r="X212" s="527"/>
      <c r="Y212" s="527"/>
      <c r="Z212" s="562">
        <f t="shared" si="32"/>
        <v>151.68</v>
      </c>
      <c r="AA212" s="574">
        <f t="shared" si="37"/>
        <v>-151.68</v>
      </c>
      <c r="AB212" s="413">
        <f t="shared" si="38"/>
        <v>-151.68</v>
      </c>
      <c r="AC212" s="528"/>
      <c r="AD212" s="528">
        <f t="shared" si="33"/>
        <v>0</v>
      </c>
      <c r="AE212" s="551">
        <f t="shared" si="34"/>
        <v>0</v>
      </c>
      <c r="AF212" s="575">
        <f t="shared" si="35"/>
        <v>151.68</v>
      </c>
      <c r="AG212" s="552"/>
      <c r="AH212" s="553"/>
      <c r="AI212" s="553"/>
      <c r="AJ212" s="553"/>
      <c r="AK212" s="553"/>
      <c r="AL212" s="553"/>
      <c r="AM212" s="553"/>
      <c r="AN212" s="553"/>
      <c r="AO212" s="553"/>
      <c r="AP212" s="553"/>
      <c r="AQ212" s="553"/>
      <c r="AR212" s="553"/>
      <c r="AS212" s="553"/>
      <c r="AT212" s="553"/>
      <c r="AU212" s="553"/>
      <c r="AV212" s="553"/>
      <c r="AW212" s="553"/>
      <c r="AX212" s="553"/>
      <c r="AY212" s="553"/>
      <c r="AZ212" s="553"/>
      <c r="BA212" s="553"/>
      <c r="BB212" s="553"/>
      <c r="BC212" s="553"/>
      <c r="BD212" s="553"/>
      <c r="BE212" s="553"/>
      <c r="BF212" s="553"/>
      <c r="BG212" s="553"/>
      <c r="BH212" s="513"/>
    </row>
    <row r="213" spans="1:60" ht="15">
      <c r="A213" s="405">
        <f t="shared" si="36"/>
        <v>204</v>
      </c>
      <c r="B213" s="584" t="s">
        <v>158</v>
      </c>
      <c r="C213" s="585" t="s">
        <v>357</v>
      </c>
      <c r="D213" s="525" t="s">
        <v>291</v>
      </c>
      <c r="E213" s="526">
        <v>700</v>
      </c>
      <c r="F213" s="408" t="s">
        <v>357</v>
      </c>
      <c r="G213" s="409" t="s">
        <v>291</v>
      </c>
      <c r="H213" s="527">
        <v>700</v>
      </c>
      <c r="I213" s="527">
        <f>'СМР Приняты СК П6'!I213</f>
        <v>0.63</v>
      </c>
      <c r="J213" s="537" t="s">
        <v>932</v>
      </c>
      <c r="K213" s="535" t="s">
        <v>291</v>
      </c>
      <c r="L213" s="535">
        <v>2</v>
      </c>
      <c r="M213" s="527"/>
      <c r="N213" s="527"/>
      <c r="O213" s="527"/>
      <c r="P213" s="527">
        <v>512</v>
      </c>
      <c r="Q213" s="527"/>
      <c r="R213" s="527"/>
      <c r="S213" s="527"/>
      <c r="T213" s="527"/>
      <c r="U213" s="527"/>
      <c r="V213" s="527"/>
      <c r="W213" s="527"/>
      <c r="X213" s="527"/>
      <c r="Y213" s="527"/>
      <c r="Z213" s="562">
        <f t="shared" si="32"/>
        <v>512</v>
      </c>
      <c r="AA213" s="574">
        <f t="shared" si="37"/>
        <v>188</v>
      </c>
      <c r="AB213" s="413">
        <f t="shared" si="38"/>
        <v>188</v>
      </c>
      <c r="AC213" s="528"/>
      <c r="AD213" s="528">
        <f t="shared" si="33"/>
        <v>0</v>
      </c>
      <c r="AE213" s="551">
        <f t="shared" si="34"/>
        <v>0</v>
      </c>
      <c r="AF213" s="575">
        <f t="shared" si="35"/>
        <v>512</v>
      </c>
      <c r="AG213" s="552"/>
      <c r="AH213" s="553"/>
      <c r="AI213" s="553"/>
      <c r="AJ213" s="553"/>
      <c r="AK213" s="553"/>
      <c r="AL213" s="553"/>
      <c r="AM213" s="553"/>
      <c r="AN213" s="553"/>
      <c r="AO213" s="553"/>
      <c r="AP213" s="553"/>
      <c r="AQ213" s="553"/>
      <c r="AR213" s="553"/>
      <c r="AS213" s="553"/>
      <c r="AT213" s="553"/>
      <c r="AU213" s="553"/>
      <c r="AV213" s="553"/>
      <c r="AW213" s="553"/>
      <c r="AX213" s="553"/>
      <c r="AY213" s="553"/>
      <c r="AZ213" s="553"/>
      <c r="BA213" s="553"/>
      <c r="BB213" s="553"/>
      <c r="BC213" s="553"/>
      <c r="BD213" s="553"/>
      <c r="BE213" s="553"/>
      <c r="BF213" s="553"/>
      <c r="BG213" s="553"/>
      <c r="BH213" s="513"/>
    </row>
    <row r="214" spans="1:60" ht="30">
      <c r="A214" s="405">
        <f t="shared" si="36"/>
        <v>205</v>
      </c>
      <c r="B214" s="584"/>
      <c r="C214" s="585"/>
      <c r="D214" s="525"/>
      <c r="E214" s="526"/>
      <c r="F214" s="408" t="s">
        <v>183</v>
      </c>
      <c r="G214" s="409" t="s">
        <v>291</v>
      </c>
      <c r="H214" s="527">
        <v>0</v>
      </c>
      <c r="I214" s="527">
        <f>'СМР Приняты СК П6'!I214</f>
        <v>0.16900000000000001</v>
      </c>
      <c r="J214" s="537"/>
      <c r="K214" s="535"/>
      <c r="L214" s="535"/>
      <c r="M214" s="527"/>
      <c r="N214" s="527"/>
      <c r="O214" s="527"/>
      <c r="P214" s="527">
        <v>336</v>
      </c>
      <c r="Q214" s="527"/>
      <c r="R214" s="527"/>
      <c r="S214" s="527"/>
      <c r="T214" s="527"/>
      <c r="U214" s="527">
        <v>8</v>
      </c>
      <c r="V214" s="527"/>
      <c r="W214" s="527"/>
      <c r="X214" s="527"/>
      <c r="Y214" s="527"/>
      <c r="Z214" s="562">
        <f t="shared" si="32"/>
        <v>344</v>
      </c>
      <c r="AA214" s="574">
        <f t="shared" si="37"/>
        <v>-344</v>
      </c>
      <c r="AB214" s="413">
        <f t="shared" si="38"/>
        <v>-344</v>
      </c>
      <c r="AC214" s="528"/>
      <c r="AD214" s="528">
        <f t="shared" si="33"/>
        <v>0</v>
      </c>
      <c r="AE214" s="551">
        <f t="shared" si="34"/>
        <v>0</v>
      </c>
      <c r="AF214" s="575">
        <f t="shared" si="35"/>
        <v>344</v>
      </c>
      <c r="AG214" s="552"/>
      <c r="AH214" s="553"/>
      <c r="AI214" s="553"/>
      <c r="AJ214" s="553"/>
      <c r="AK214" s="553"/>
      <c r="AL214" s="553"/>
      <c r="AM214" s="553"/>
      <c r="AN214" s="553"/>
      <c r="AO214" s="553"/>
      <c r="AP214" s="553"/>
      <c r="AQ214" s="553"/>
      <c r="AR214" s="553"/>
      <c r="AS214" s="553"/>
      <c r="AT214" s="553"/>
      <c r="AU214" s="553"/>
      <c r="AV214" s="553"/>
      <c r="AW214" s="553"/>
      <c r="AX214" s="553"/>
      <c r="AY214" s="553"/>
      <c r="AZ214" s="553"/>
      <c r="BA214" s="553"/>
      <c r="BB214" s="553"/>
      <c r="BC214" s="553"/>
      <c r="BD214" s="553"/>
      <c r="BE214" s="553"/>
      <c r="BF214" s="553"/>
      <c r="BG214" s="553"/>
      <c r="BH214" s="513"/>
    </row>
    <row r="215" spans="1:60" ht="30">
      <c r="A215" s="405">
        <f t="shared" si="36"/>
        <v>206</v>
      </c>
      <c r="B215" s="584"/>
      <c r="C215" s="585"/>
      <c r="D215" s="525"/>
      <c r="E215" s="526"/>
      <c r="F215" s="408" t="s">
        <v>221</v>
      </c>
      <c r="G215" s="409" t="s">
        <v>291</v>
      </c>
      <c r="H215" s="527">
        <v>0</v>
      </c>
      <c r="I215" s="527">
        <f>'СМР Приняты СК П6'!I215</f>
        <v>0.18099999999999999</v>
      </c>
      <c r="J215" s="537"/>
      <c r="K215" s="535"/>
      <c r="L215" s="535"/>
      <c r="M215" s="527"/>
      <c r="N215" s="527"/>
      <c r="O215" s="527"/>
      <c r="P215" s="527">
        <v>246</v>
      </c>
      <c r="Q215" s="527"/>
      <c r="R215" s="527"/>
      <c r="S215" s="527"/>
      <c r="T215" s="527"/>
      <c r="U215" s="527">
        <v>462</v>
      </c>
      <c r="V215" s="527">
        <v>129</v>
      </c>
      <c r="W215" s="527"/>
      <c r="X215" s="527"/>
      <c r="Y215" s="527"/>
      <c r="Z215" s="562">
        <f t="shared" si="32"/>
        <v>837</v>
      </c>
      <c r="AA215" s="574">
        <f t="shared" si="37"/>
        <v>-837</v>
      </c>
      <c r="AB215" s="413">
        <f t="shared" si="38"/>
        <v>-837</v>
      </c>
      <c r="AC215" s="528"/>
      <c r="AD215" s="528">
        <f t="shared" si="33"/>
        <v>0</v>
      </c>
      <c r="AE215" s="540">
        <f t="shared" si="34"/>
        <v>0</v>
      </c>
      <c r="AF215" s="575">
        <f t="shared" si="35"/>
        <v>837</v>
      </c>
      <c r="AG215" s="552"/>
      <c r="AH215" s="553"/>
      <c r="AI215" s="553"/>
      <c r="AJ215" s="553"/>
      <c r="AK215" s="553"/>
      <c r="AL215" s="553"/>
      <c r="AM215" s="553"/>
      <c r="AN215" s="553"/>
      <c r="AO215" s="553"/>
      <c r="AP215" s="553"/>
      <c r="AQ215" s="553"/>
      <c r="AR215" s="553"/>
      <c r="AS215" s="553"/>
      <c r="AT215" s="553"/>
      <c r="AU215" s="553"/>
      <c r="AV215" s="553"/>
      <c r="AW215" s="553"/>
      <c r="AX215" s="553"/>
      <c r="AY215" s="553"/>
      <c r="AZ215" s="553"/>
      <c r="BA215" s="553"/>
      <c r="BB215" s="553"/>
      <c r="BC215" s="553"/>
      <c r="BD215" s="553"/>
      <c r="BE215" s="553"/>
      <c r="BF215" s="553"/>
      <c r="BG215" s="553"/>
      <c r="BH215" s="513"/>
    </row>
    <row r="216" spans="1:60" ht="30">
      <c r="A216" s="433">
        <f t="shared" si="36"/>
        <v>207</v>
      </c>
      <c r="B216" s="584"/>
      <c r="C216" s="585"/>
      <c r="D216" s="525"/>
      <c r="E216" s="525"/>
      <c r="F216" s="416" t="s">
        <v>463</v>
      </c>
      <c r="G216" s="417" t="s">
        <v>291</v>
      </c>
      <c r="H216" s="535">
        <v>0</v>
      </c>
      <c r="I216" s="535">
        <f>'СМР Приняты СК П6'!I216</f>
        <v>0.63</v>
      </c>
      <c r="J216" s="537" t="s">
        <v>931</v>
      </c>
      <c r="K216" s="535" t="s">
        <v>291</v>
      </c>
      <c r="L216" s="535">
        <v>26</v>
      </c>
      <c r="M216" s="535"/>
      <c r="N216" s="535"/>
      <c r="O216" s="535"/>
      <c r="P216" s="535"/>
      <c r="Q216" s="535"/>
      <c r="R216" s="535"/>
      <c r="S216" s="535"/>
      <c r="T216" s="535">
        <v>396</v>
      </c>
      <c r="U216" s="535"/>
      <c r="V216" s="535"/>
      <c r="W216" s="535"/>
      <c r="X216" s="535"/>
      <c r="Y216" s="535"/>
      <c r="Z216" s="562">
        <f t="shared" si="32"/>
        <v>396</v>
      </c>
      <c r="AA216" s="574">
        <f t="shared" si="37"/>
        <v>-396</v>
      </c>
      <c r="AB216" s="413">
        <f t="shared" si="38"/>
        <v>-396</v>
      </c>
      <c r="AC216" s="536"/>
      <c r="AD216" s="536">
        <f t="shared" si="33"/>
        <v>0</v>
      </c>
      <c r="AE216" s="551">
        <f t="shared" si="34"/>
        <v>0</v>
      </c>
      <c r="AF216" s="575">
        <f t="shared" si="35"/>
        <v>396</v>
      </c>
      <c r="AG216" s="552"/>
      <c r="AH216" s="553"/>
      <c r="AI216" s="553"/>
      <c r="AJ216" s="553"/>
      <c r="AK216" s="553"/>
      <c r="AL216" s="553"/>
      <c r="AM216" s="553"/>
      <c r="AN216" s="553"/>
      <c r="AO216" s="553"/>
      <c r="AP216" s="553"/>
      <c r="AQ216" s="553"/>
      <c r="AR216" s="553"/>
      <c r="AS216" s="553"/>
      <c r="AT216" s="553"/>
      <c r="AU216" s="553"/>
      <c r="AV216" s="553"/>
      <c r="AW216" s="553"/>
      <c r="AX216" s="553"/>
      <c r="AY216" s="553"/>
      <c r="AZ216" s="553"/>
      <c r="BA216" s="553"/>
      <c r="BB216" s="553"/>
      <c r="BC216" s="553"/>
      <c r="BD216" s="553"/>
      <c r="BE216" s="553"/>
      <c r="BF216" s="553"/>
      <c r="BG216" s="553"/>
      <c r="BH216" s="513"/>
    </row>
    <row r="217" spans="1:60" ht="60" collapsed="1">
      <c r="A217" s="405">
        <f t="shared" si="36"/>
        <v>208</v>
      </c>
      <c r="B217" s="584"/>
      <c r="C217" s="585"/>
      <c r="D217" s="525"/>
      <c r="E217" s="526"/>
      <c r="F217" s="416" t="s">
        <v>352</v>
      </c>
      <c r="G217" s="417" t="s">
        <v>294</v>
      </c>
      <c r="H217" s="535">
        <f>M217+M218+M219+M220</f>
        <v>0</v>
      </c>
      <c r="I217" s="535">
        <f>'СМР Приняты СК П6'!I217</f>
        <v>0.52100000000000002</v>
      </c>
      <c r="J217" s="537" t="s">
        <v>933</v>
      </c>
      <c r="K217" s="535" t="s">
        <v>294</v>
      </c>
      <c r="L217" s="535">
        <v>4</v>
      </c>
      <c r="M217" s="535"/>
      <c r="N217" s="535"/>
      <c r="O217" s="535"/>
      <c r="P217" s="535"/>
      <c r="Q217" s="535"/>
      <c r="R217" s="535"/>
      <c r="S217" s="535"/>
      <c r="T217" s="535"/>
      <c r="U217" s="535"/>
      <c r="V217" s="535"/>
      <c r="W217" s="535"/>
      <c r="X217" s="535"/>
      <c r="Y217" s="535"/>
      <c r="Z217" s="562">
        <f t="shared" si="32"/>
        <v>0</v>
      </c>
      <c r="AA217" s="576">
        <f t="shared" si="37"/>
        <v>0</v>
      </c>
      <c r="AB217" s="413">
        <f t="shared" si="38"/>
        <v>0</v>
      </c>
      <c r="AC217" s="528"/>
      <c r="AD217" s="528">
        <f t="shared" si="33"/>
        <v>0</v>
      </c>
      <c r="AE217" s="551">
        <f t="shared" si="34"/>
        <v>0</v>
      </c>
      <c r="AF217" s="575">
        <f t="shared" si="35"/>
        <v>0</v>
      </c>
      <c r="AG217" s="552"/>
      <c r="AH217" s="553"/>
      <c r="AI217" s="553"/>
      <c r="AJ217" s="553"/>
      <c r="AK217" s="553"/>
      <c r="AL217" s="553"/>
      <c r="AM217" s="553"/>
      <c r="AN217" s="553"/>
      <c r="AO217" s="553"/>
      <c r="AP217" s="553"/>
      <c r="AQ217" s="553"/>
      <c r="AR217" s="553"/>
      <c r="AS217" s="553"/>
      <c r="AT217" s="553"/>
      <c r="AU217" s="553"/>
      <c r="AV217" s="553"/>
      <c r="AW217" s="553"/>
      <c r="AX217" s="553"/>
      <c r="AY217" s="553"/>
      <c r="AZ217" s="553"/>
      <c r="BA217" s="553"/>
      <c r="BB217" s="553"/>
      <c r="BC217" s="553"/>
      <c r="BD217" s="553"/>
      <c r="BE217" s="553"/>
      <c r="BF217" s="553"/>
      <c r="BG217" s="553"/>
      <c r="BH217" s="513"/>
    </row>
    <row r="218" spans="1:60" ht="30" hidden="1" outlineLevel="1">
      <c r="A218" s="405">
        <f t="shared" si="36"/>
        <v>209</v>
      </c>
      <c r="B218" s="584"/>
      <c r="C218" s="585"/>
      <c r="D218" s="525"/>
      <c r="E218" s="526"/>
      <c r="F218" s="416"/>
      <c r="G218" s="417"/>
      <c r="H218" s="535"/>
      <c r="I218" s="535">
        <f>'СМР Приняты СК П6'!I218</f>
        <v>0</v>
      </c>
      <c r="J218" s="537" t="s">
        <v>934</v>
      </c>
      <c r="K218" s="535" t="s">
        <v>294</v>
      </c>
      <c r="L218" s="535">
        <v>8</v>
      </c>
      <c r="M218" s="535"/>
      <c r="N218" s="535"/>
      <c r="O218" s="535"/>
      <c r="P218" s="535"/>
      <c r="Q218" s="535"/>
      <c r="R218" s="535"/>
      <c r="S218" s="535"/>
      <c r="T218" s="535"/>
      <c r="U218" s="535">
        <v>26</v>
      </c>
      <c r="V218" s="535"/>
      <c r="W218" s="535"/>
      <c r="X218" s="535"/>
      <c r="Y218" s="535"/>
      <c r="Z218" s="562">
        <f t="shared" si="32"/>
        <v>26</v>
      </c>
      <c r="AA218" s="576">
        <f t="shared" si="37"/>
        <v>-26</v>
      </c>
      <c r="AB218" s="413">
        <f t="shared" si="38"/>
        <v>-26</v>
      </c>
      <c r="AC218" s="528"/>
      <c r="AD218" s="528">
        <f t="shared" si="33"/>
        <v>0</v>
      </c>
      <c r="AE218" s="551">
        <f t="shared" si="34"/>
        <v>0</v>
      </c>
      <c r="AF218" s="575">
        <f t="shared" si="35"/>
        <v>26</v>
      </c>
      <c r="AG218" s="552"/>
      <c r="AH218" s="553"/>
      <c r="AI218" s="553"/>
      <c r="AJ218" s="553"/>
      <c r="AK218" s="553"/>
      <c r="AL218" s="553"/>
      <c r="AM218" s="553"/>
      <c r="AN218" s="553"/>
      <c r="AO218" s="553"/>
      <c r="AP218" s="553"/>
      <c r="AQ218" s="553"/>
      <c r="AR218" s="553"/>
      <c r="AS218" s="553"/>
      <c r="AT218" s="553"/>
      <c r="AU218" s="553"/>
      <c r="AV218" s="553"/>
      <c r="AW218" s="553"/>
      <c r="AX218" s="553"/>
      <c r="AY218" s="553"/>
      <c r="AZ218" s="553"/>
      <c r="BA218" s="553"/>
      <c r="BB218" s="553"/>
      <c r="BC218" s="553"/>
      <c r="BD218" s="553"/>
      <c r="BE218" s="553"/>
      <c r="BF218" s="553"/>
      <c r="BG218" s="553"/>
      <c r="BH218" s="513"/>
    </row>
    <row r="219" spans="1:60" ht="30" hidden="1" outlineLevel="1">
      <c r="A219" s="405">
        <f t="shared" si="36"/>
        <v>210</v>
      </c>
      <c r="B219" s="584"/>
      <c r="C219" s="585"/>
      <c r="D219" s="525"/>
      <c r="E219" s="526"/>
      <c r="F219" s="416"/>
      <c r="G219" s="417"/>
      <c r="H219" s="535"/>
      <c r="I219" s="535">
        <f>'СМР Приняты СК П6'!I219</f>
        <v>0</v>
      </c>
      <c r="J219" s="537" t="s">
        <v>935</v>
      </c>
      <c r="K219" s="535" t="s">
        <v>294</v>
      </c>
      <c r="L219" s="535">
        <v>2</v>
      </c>
      <c r="M219" s="535"/>
      <c r="N219" s="535"/>
      <c r="O219" s="535"/>
      <c r="P219" s="535"/>
      <c r="Q219" s="535"/>
      <c r="R219" s="535"/>
      <c r="S219" s="535"/>
      <c r="T219" s="535"/>
      <c r="U219" s="535">
        <v>4</v>
      </c>
      <c r="V219" s="535"/>
      <c r="W219" s="535"/>
      <c r="X219" s="535"/>
      <c r="Y219" s="535"/>
      <c r="Z219" s="562">
        <f t="shared" si="32"/>
        <v>4</v>
      </c>
      <c r="AA219" s="576">
        <f t="shared" si="37"/>
        <v>-4</v>
      </c>
      <c r="AB219" s="413">
        <f t="shared" si="38"/>
        <v>-4</v>
      </c>
      <c r="AC219" s="528"/>
      <c r="AD219" s="528">
        <f t="shared" si="33"/>
        <v>0</v>
      </c>
      <c r="AE219" s="551">
        <f t="shared" si="34"/>
        <v>0</v>
      </c>
      <c r="AF219" s="575">
        <f t="shared" si="35"/>
        <v>4</v>
      </c>
      <c r="AG219" s="552"/>
      <c r="AH219" s="553"/>
      <c r="AI219" s="553"/>
      <c r="AJ219" s="553"/>
      <c r="AK219" s="553"/>
      <c r="AL219" s="553"/>
      <c r="AM219" s="553"/>
      <c r="AN219" s="553"/>
      <c r="AO219" s="553"/>
      <c r="AP219" s="553"/>
      <c r="AQ219" s="553"/>
      <c r="AR219" s="553"/>
      <c r="AS219" s="553"/>
      <c r="AT219" s="553"/>
      <c r="AU219" s="553"/>
      <c r="AV219" s="553"/>
      <c r="AW219" s="553"/>
      <c r="AX219" s="553"/>
      <c r="AY219" s="553"/>
      <c r="AZ219" s="553"/>
      <c r="BA219" s="553"/>
      <c r="BB219" s="553"/>
      <c r="BC219" s="553"/>
      <c r="BD219" s="553"/>
      <c r="BE219" s="553"/>
      <c r="BF219" s="553"/>
      <c r="BG219" s="553"/>
      <c r="BH219" s="513"/>
    </row>
    <row r="220" spans="1:60" ht="30" hidden="1" outlineLevel="1">
      <c r="A220" s="405">
        <f t="shared" si="36"/>
        <v>211</v>
      </c>
      <c r="B220" s="584"/>
      <c r="C220" s="585"/>
      <c r="D220" s="525"/>
      <c r="E220" s="526"/>
      <c r="F220" s="416"/>
      <c r="G220" s="417"/>
      <c r="H220" s="535"/>
      <c r="I220" s="535">
        <f>'СМР Приняты СК П6'!I220</f>
        <v>0</v>
      </c>
      <c r="J220" s="537" t="s">
        <v>936</v>
      </c>
      <c r="K220" s="535" t="s">
        <v>294</v>
      </c>
      <c r="L220" s="535">
        <v>2</v>
      </c>
      <c r="M220" s="535"/>
      <c r="N220" s="535"/>
      <c r="O220" s="535"/>
      <c r="P220" s="535"/>
      <c r="Q220" s="535"/>
      <c r="R220" s="535"/>
      <c r="S220" s="535"/>
      <c r="T220" s="535"/>
      <c r="U220" s="535"/>
      <c r="V220" s="535"/>
      <c r="W220" s="535"/>
      <c r="X220" s="535"/>
      <c r="Y220" s="535"/>
      <c r="Z220" s="562">
        <f t="shared" si="32"/>
        <v>0</v>
      </c>
      <c r="AA220" s="576">
        <f t="shared" si="37"/>
        <v>0</v>
      </c>
      <c r="AB220" s="413">
        <f t="shared" si="38"/>
        <v>0</v>
      </c>
      <c r="AC220" s="528"/>
      <c r="AD220" s="528">
        <f t="shared" si="33"/>
        <v>0</v>
      </c>
      <c r="AE220" s="551">
        <f t="shared" si="34"/>
        <v>0</v>
      </c>
      <c r="AF220" s="575">
        <f t="shared" si="35"/>
        <v>0</v>
      </c>
      <c r="AG220" s="552"/>
      <c r="AH220" s="553"/>
      <c r="AI220" s="553"/>
      <c r="AJ220" s="553"/>
      <c r="AK220" s="553"/>
      <c r="AL220" s="553"/>
      <c r="AM220" s="553"/>
      <c r="AN220" s="553"/>
      <c r="AO220" s="553"/>
      <c r="AP220" s="553"/>
      <c r="AQ220" s="553"/>
      <c r="AR220" s="553"/>
      <c r="AS220" s="553"/>
      <c r="AT220" s="553"/>
      <c r="AU220" s="553"/>
      <c r="AV220" s="553"/>
      <c r="AW220" s="553"/>
      <c r="AX220" s="553"/>
      <c r="AY220" s="553"/>
      <c r="AZ220" s="553"/>
      <c r="BA220" s="553"/>
      <c r="BB220" s="553"/>
      <c r="BC220" s="553"/>
      <c r="BD220" s="553"/>
      <c r="BE220" s="553"/>
      <c r="BF220" s="553"/>
      <c r="BG220" s="553"/>
      <c r="BH220" s="513"/>
    </row>
    <row r="221" spans="1:60" ht="45" collapsed="1">
      <c r="A221" s="405">
        <f t="shared" si="36"/>
        <v>212</v>
      </c>
      <c r="B221" s="584"/>
      <c r="C221" s="585"/>
      <c r="D221" s="525"/>
      <c r="E221" s="526"/>
      <c r="F221" s="416" t="s">
        <v>350</v>
      </c>
      <c r="G221" s="417" t="s">
        <v>294</v>
      </c>
      <c r="H221" s="535">
        <f>M221+M222+M223</f>
        <v>0</v>
      </c>
      <c r="I221" s="535">
        <f>'СМР Приняты СК П6'!I221</f>
        <v>6.2480000000000002</v>
      </c>
      <c r="J221" s="537" t="s">
        <v>937</v>
      </c>
      <c r="K221" s="535" t="s">
        <v>294</v>
      </c>
      <c r="L221" s="535">
        <v>4</v>
      </c>
      <c r="M221" s="527"/>
      <c r="N221" s="527"/>
      <c r="O221" s="527"/>
      <c r="P221" s="527"/>
      <c r="Q221" s="527"/>
      <c r="R221" s="527"/>
      <c r="S221" s="527"/>
      <c r="T221" s="527"/>
      <c r="U221" s="527"/>
      <c r="V221" s="527"/>
      <c r="W221" s="527"/>
      <c r="X221" s="527"/>
      <c r="Y221" s="527"/>
      <c r="Z221" s="562">
        <f t="shared" si="32"/>
        <v>0</v>
      </c>
      <c r="AA221" s="576">
        <f t="shared" si="37"/>
        <v>0</v>
      </c>
      <c r="AB221" s="413">
        <f t="shared" si="38"/>
        <v>0</v>
      </c>
      <c r="AC221" s="528"/>
      <c r="AD221" s="528">
        <f t="shared" si="33"/>
        <v>0</v>
      </c>
      <c r="AE221" s="551">
        <f t="shared" si="34"/>
        <v>0</v>
      </c>
      <c r="AF221" s="575">
        <f t="shared" si="35"/>
        <v>0</v>
      </c>
      <c r="AG221" s="552"/>
      <c r="AH221" s="553"/>
      <c r="AI221" s="553"/>
      <c r="AJ221" s="553"/>
      <c r="AK221" s="553"/>
      <c r="AL221" s="553"/>
      <c r="AM221" s="553"/>
      <c r="AN221" s="553"/>
      <c r="AO221" s="553"/>
      <c r="AP221" s="553"/>
      <c r="AQ221" s="553"/>
      <c r="AR221" s="553"/>
      <c r="AS221" s="553"/>
      <c r="AT221" s="553"/>
      <c r="AU221" s="553"/>
      <c r="AV221" s="553"/>
      <c r="AW221" s="553"/>
      <c r="AX221" s="553"/>
      <c r="AY221" s="553"/>
      <c r="AZ221" s="553"/>
      <c r="BA221" s="553"/>
      <c r="BB221" s="553"/>
      <c r="BC221" s="553"/>
      <c r="BD221" s="553"/>
      <c r="BE221" s="553"/>
      <c r="BF221" s="553"/>
      <c r="BG221" s="553"/>
      <c r="BH221" s="513"/>
    </row>
    <row r="222" spans="1:60" ht="30" hidden="1" outlineLevel="1">
      <c r="A222" s="405">
        <f t="shared" si="36"/>
        <v>213</v>
      </c>
      <c r="B222" s="584"/>
      <c r="C222" s="585"/>
      <c r="D222" s="525"/>
      <c r="E222" s="526"/>
      <c r="F222" s="408"/>
      <c r="G222" s="409"/>
      <c r="H222" s="527"/>
      <c r="I222" s="527">
        <f>'СМР Приняты СК П6'!I222</f>
        <v>0</v>
      </c>
      <c r="J222" s="537" t="s">
        <v>938</v>
      </c>
      <c r="K222" s="535" t="s">
        <v>294</v>
      </c>
      <c r="L222" s="535">
        <v>2</v>
      </c>
      <c r="M222" s="527"/>
      <c r="N222" s="527"/>
      <c r="O222" s="527"/>
      <c r="P222" s="527"/>
      <c r="Q222" s="527"/>
      <c r="R222" s="527"/>
      <c r="S222" s="527"/>
      <c r="T222" s="527"/>
      <c r="U222" s="527"/>
      <c r="V222" s="527"/>
      <c r="W222" s="527"/>
      <c r="X222" s="527"/>
      <c r="Y222" s="527"/>
      <c r="Z222" s="562">
        <f t="shared" si="32"/>
        <v>0</v>
      </c>
      <c r="AA222" s="576">
        <f t="shared" si="37"/>
        <v>0</v>
      </c>
      <c r="AB222" s="413">
        <f t="shared" si="38"/>
        <v>0</v>
      </c>
      <c r="AC222" s="528"/>
      <c r="AD222" s="528">
        <f t="shared" si="33"/>
        <v>0</v>
      </c>
      <c r="AE222" s="551">
        <f t="shared" si="34"/>
        <v>0</v>
      </c>
      <c r="AF222" s="575">
        <f t="shared" si="35"/>
        <v>0</v>
      </c>
      <c r="AG222" s="552"/>
      <c r="AH222" s="553"/>
      <c r="AI222" s="553"/>
      <c r="AJ222" s="553"/>
      <c r="AK222" s="553"/>
      <c r="AL222" s="553"/>
      <c r="AM222" s="553"/>
      <c r="AN222" s="553"/>
      <c r="AO222" s="553"/>
      <c r="AP222" s="553"/>
      <c r="AQ222" s="553"/>
      <c r="AR222" s="553"/>
      <c r="AS222" s="553"/>
      <c r="AT222" s="553"/>
      <c r="AU222" s="553"/>
      <c r="AV222" s="553"/>
      <c r="AW222" s="553"/>
      <c r="AX222" s="553"/>
      <c r="AY222" s="553"/>
      <c r="AZ222" s="553"/>
      <c r="BA222" s="553"/>
      <c r="BB222" s="553"/>
      <c r="BC222" s="553"/>
      <c r="BD222" s="553"/>
      <c r="BE222" s="553"/>
      <c r="BF222" s="553"/>
      <c r="BG222" s="553"/>
      <c r="BH222" s="513"/>
    </row>
    <row r="223" spans="1:60" ht="30" hidden="1" outlineLevel="1">
      <c r="A223" s="405">
        <f t="shared" si="36"/>
        <v>214</v>
      </c>
      <c r="B223" s="584"/>
      <c r="C223" s="585"/>
      <c r="D223" s="525"/>
      <c r="E223" s="526"/>
      <c r="F223" s="408"/>
      <c r="G223" s="409"/>
      <c r="H223" s="527"/>
      <c r="I223" s="527">
        <f>'СМР Приняты СК П6'!I223</f>
        <v>0</v>
      </c>
      <c r="J223" s="537" t="s">
        <v>939</v>
      </c>
      <c r="K223" s="535" t="s">
        <v>294</v>
      </c>
      <c r="L223" s="535">
        <v>2</v>
      </c>
      <c r="M223" s="527"/>
      <c r="N223" s="527"/>
      <c r="O223" s="527"/>
      <c r="P223" s="527"/>
      <c r="Q223" s="527"/>
      <c r="R223" s="527"/>
      <c r="S223" s="527"/>
      <c r="T223" s="527"/>
      <c r="U223" s="527">
        <v>4</v>
      </c>
      <c r="V223" s="527"/>
      <c r="W223" s="527"/>
      <c r="X223" s="527"/>
      <c r="Y223" s="527"/>
      <c r="Z223" s="562">
        <f t="shared" si="32"/>
        <v>4</v>
      </c>
      <c r="AA223" s="576">
        <f t="shared" si="37"/>
        <v>-4</v>
      </c>
      <c r="AB223" s="413">
        <f t="shared" si="38"/>
        <v>-4</v>
      </c>
      <c r="AC223" s="528"/>
      <c r="AD223" s="528">
        <f t="shared" si="33"/>
        <v>0</v>
      </c>
      <c r="AE223" s="551">
        <f t="shared" si="34"/>
        <v>0</v>
      </c>
      <c r="AF223" s="575">
        <f t="shared" si="35"/>
        <v>4</v>
      </c>
      <c r="AG223" s="552"/>
      <c r="AH223" s="553"/>
      <c r="AI223" s="553"/>
      <c r="AJ223" s="553"/>
      <c r="AK223" s="553"/>
      <c r="AL223" s="553"/>
      <c r="AM223" s="553"/>
      <c r="AN223" s="553"/>
      <c r="AO223" s="553"/>
      <c r="AP223" s="553"/>
      <c r="AQ223" s="553"/>
      <c r="AR223" s="553"/>
      <c r="AS223" s="553"/>
      <c r="AT223" s="553"/>
      <c r="AU223" s="553"/>
      <c r="AV223" s="553"/>
      <c r="AW223" s="553"/>
      <c r="AX223" s="553"/>
      <c r="AY223" s="553"/>
      <c r="AZ223" s="553"/>
      <c r="BA223" s="553"/>
      <c r="BB223" s="553"/>
      <c r="BC223" s="553"/>
      <c r="BD223" s="553"/>
      <c r="BE223" s="553"/>
      <c r="BF223" s="553"/>
      <c r="BG223" s="553"/>
      <c r="BH223" s="513"/>
    </row>
    <row r="224" spans="1:60" ht="15" hidden="1" outlineLevel="1">
      <c r="A224" s="405">
        <f t="shared" si="36"/>
        <v>215</v>
      </c>
      <c r="B224" s="584"/>
      <c r="C224" s="585"/>
      <c r="D224" s="525"/>
      <c r="E224" s="526"/>
      <c r="F224" s="408"/>
      <c r="G224" s="409"/>
      <c r="H224" s="527"/>
      <c r="I224" s="527">
        <f>'СМР Приняты СК П6'!I224</f>
        <v>0</v>
      </c>
      <c r="J224" s="537" t="s">
        <v>913</v>
      </c>
      <c r="K224" s="535" t="s">
        <v>294</v>
      </c>
      <c r="L224" s="535">
        <v>6</v>
      </c>
      <c r="M224" s="527"/>
      <c r="N224" s="527"/>
      <c r="O224" s="527"/>
      <c r="P224" s="527"/>
      <c r="Q224" s="527"/>
      <c r="R224" s="527"/>
      <c r="S224" s="527"/>
      <c r="T224" s="527"/>
      <c r="U224" s="527"/>
      <c r="V224" s="527"/>
      <c r="W224" s="527"/>
      <c r="X224" s="527"/>
      <c r="Y224" s="527"/>
      <c r="Z224" s="562">
        <f t="shared" si="32"/>
        <v>0</v>
      </c>
      <c r="AA224" s="576">
        <f t="shared" si="37"/>
        <v>0</v>
      </c>
      <c r="AB224" s="413">
        <f t="shared" si="38"/>
        <v>0</v>
      </c>
      <c r="AC224" s="528"/>
      <c r="AD224" s="528">
        <f t="shared" si="33"/>
        <v>0</v>
      </c>
      <c r="AE224" s="551">
        <f t="shared" si="34"/>
        <v>0</v>
      </c>
      <c r="AF224" s="575">
        <f t="shared" si="35"/>
        <v>0</v>
      </c>
      <c r="AG224" s="552"/>
      <c r="AH224" s="553"/>
      <c r="AI224" s="553"/>
      <c r="AJ224" s="553"/>
      <c r="AK224" s="553"/>
      <c r="AL224" s="553"/>
      <c r="AM224" s="553"/>
      <c r="AN224" s="553"/>
      <c r="AO224" s="553"/>
      <c r="AP224" s="553"/>
      <c r="AQ224" s="553"/>
      <c r="AR224" s="553"/>
      <c r="AS224" s="553"/>
      <c r="AT224" s="553"/>
      <c r="AU224" s="553"/>
      <c r="AV224" s="553"/>
      <c r="AW224" s="553"/>
      <c r="AX224" s="553"/>
      <c r="AY224" s="553"/>
      <c r="AZ224" s="553"/>
      <c r="BA224" s="553"/>
      <c r="BB224" s="553"/>
      <c r="BC224" s="553"/>
      <c r="BD224" s="553"/>
      <c r="BE224" s="553"/>
      <c r="BF224" s="553"/>
      <c r="BG224" s="553"/>
      <c r="BH224" s="513"/>
    </row>
    <row r="225" spans="1:60" ht="30" hidden="1" outlineLevel="1">
      <c r="A225" s="405">
        <f t="shared" si="36"/>
        <v>216</v>
      </c>
      <c r="B225" s="584"/>
      <c r="C225" s="585"/>
      <c r="D225" s="525"/>
      <c r="E225" s="526"/>
      <c r="F225" s="408"/>
      <c r="G225" s="409"/>
      <c r="H225" s="527"/>
      <c r="I225" s="527">
        <f>'СМР Приняты СК П6'!I225</f>
        <v>0</v>
      </c>
      <c r="J225" s="537" t="s">
        <v>940</v>
      </c>
      <c r="K225" s="535" t="s">
        <v>294</v>
      </c>
      <c r="L225" s="535">
        <v>10</v>
      </c>
      <c r="M225" s="527"/>
      <c r="N225" s="527"/>
      <c r="O225" s="527"/>
      <c r="P225" s="527"/>
      <c r="Q225" s="527"/>
      <c r="R225" s="527"/>
      <c r="S225" s="527"/>
      <c r="T225" s="527"/>
      <c r="U225" s="527"/>
      <c r="V225" s="527"/>
      <c r="W225" s="527"/>
      <c r="X225" s="527"/>
      <c r="Y225" s="527"/>
      <c r="Z225" s="562">
        <f t="shared" si="32"/>
        <v>0</v>
      </c>
      <c r="AA225" s="576">
        <f t="shared" si="37"/>
        <v>0</v>
      </c>
      <c r="AB225" s="413">
        <f t="shared" si="38"/>
        <v>0</v>
      </c>
      <c r="AC225" s="528"/>
      <c r="AD225" s="528">
        <f t="shared" si="33"/>
        <v>0</v>
      </c>
      <c r="AE225" s="551">
        <f t="shared" si="34"/>
        <v>0</v>
      </c>
      <c r="AF225" s="575">
        <f t="shared" si="35"/>
        <v>0</v>
      </c>
      <c r="AG225" s="552"/>
      <c r="AH225" s="553"/>
      <c r="AI225" s="553"/>
      <c r="AJ225" s="553"/>
      <c r="AK225" s="553"/>
      <c r="AL225" s="553"/>
      <c r="AM225" s="553"/>
      <c r="AN225" s="553"/>
      <c r="AO225" s="553"/>
      <c r="AP225" s="553"/>
      <c r="AQ225" s="553"/>
      <c r="AR225" s="553"/>
      <c r="AS225" s="553"/>
      <c r="AT225" s="553"/>
      <c r="AU225" s="553"/>
      <c r="AV225" s="553"/>
      <c r="AW225" s="553"/>
      <c r="AX225" s="553"/>
      <c r="AY225" s="553"/>
      <c r="AZ225" s="553"/>
      <c r="BA225" s="553"/>
      <c r="BB225" s="553"/>
      <c r="BC225" s="553"/>
      <c r="BD225" s="553"/>
      <c r="BE225" s="553"/>
      <c r="BF225" s="553"/>
      <c r="BG225" s="553"/>
      <c r="BH225" s="513"/>
    </row>
    <row r="226" spans="1:60" ht="30" hidden="1" outlineLevel="1">
      <c r="A226" s="405">
        <f t="shared" si="36"/>
        <v>217</v>
      </c>
      <c r="B226" s="584"/>
      <c r="C226" s="585"/>
      <c r="D226" s="525"/>
      <c r="E226" s="526"/>
      <c r="F226" s="408"/>
      <c r="G226" s="409"/>
      <c r="H226" s="527"/>
      <c r="I226" s="527">
        <f>'СМР Приняты СК П6'!I226</f>
        <v>0</v>
      </c>
      <c r="J226" s="537" t="s">
        <v>941</v>
      </c>
      <c r="K226" s="535" t="s">
        <v>294</v>
      </c>
      <c r="L226" s="535">
        <v>1</v>
      </c>
      <c r="M226" s="527"/>
      <c r="N226" s="527"/>
      <c r="O226" s="527"/>
      <c r="P226" s="527"/>
      <c r="Q226" s="527"/>
      <c r="R226" s="527"/>
      <c r="S226" s="527"/>
      <c r="T226" s="527"/>
      <c r="U226" s="527">
        <v>6</v>
      </c>
      <c r="V226" s="527"/>
      <c r="W226" s="527"/>
      <c r="X226" s="527"/>
      <c r="Y226" s="527"/>
      <c r="Z226" s="562">
        <f t="shared" si="32"/>
        <v>6</v>
      </c>
      <c r="AA226" s="576">
        <f t="shared" si="37"/>
        <v>-6</v>
      </c>
      <c r="AB226" s="413">
        <f t="shared" si="38"/>
        <v>-6</v>
      </c>
      <c r="AC226" s="528"/>
      <c r="AD226" s="528">
        <f t="shared" si="33"/>
        <v>0</v>
      </c>
      <c r="AE226" s="551">
        <f t="shared" si="34"/>
        <v>0</v>
      </c>
      <c r="AF226" s="575">
        <f t="shared" si="35"/>
        <v>6</v>
      </c>
      <c r="AG226" s="552"/>
      <c r="AH226" s="553"/>
      <c r="AI226" s="553"/>
      <c r="AJ226" s="553"/>
      <c r="AK226" s="553"/>
      <c r="AL226" s="553"/>
      <c r="AM226" s="553"/>
      <c r="AN226" s="553"/>
      <c r="AO226" s="553"/>
      <c r="AP226" s="553"/>
      <c r="AQ226" s="553"/>
      <c r="AR226" s="553"/>
      <c r="AS226" s="553"/>
      <c r="AT226" s="553"/>
      <c r="AU226" s="553"/>
      <c r="AV226" s="553"/>
      <c r="AW226" s="553"/>
      <c r="AX226" s="553"/>
      <c r="AY226" s="553"/>
      <c r="AZ226" s="553"/>
      <c r="BA226" s="553"/>
      <c r="BB226" s="553"/>
      <c r="BC226" s="553"/>
      <c r="BD226" s="553"/>
      <c r="BE226" s="553"/>
      <c r="BF226" s="553"/>
      <c r="BG226" s="553"/>
      <c r="BH226" s="513"/>
    </row>
    <row r="227" spans="1:60" ht="15" hidden="1" outlineLevel="1">
      <c r="A227" s="405">
        <f t="shared" si="36"/>
        <v>218</v>
      </c>
      <c r="B227" s="584"/>
      <c r="C227" s="585"/>
      <c r="D227" s="525"/>
      <c r="E227" s="526"/>
      <c r="F227" s="408"/>
      <c r="G227" s="409"/>
      <c r="H227" s="527"/>
      <c r="I227" s="527">
        <f>'СМР Приняты СК П6'!I227</f>
        <v>0</v>
      </c>
      <c r="J227" s="537" t="s">
        <v>942</v>
      </c>
      <c r="K227" s="535" t="s">
        <v>294</v>
      </c>
      <c r="L227" s="535">
        <v>6</v>
      </c>
      <c r="M227" s="527"/>
      <c r="N227" s="527"/>
      <c r="O227" s="527"/>
      <c r="P227" s="527"/>
      <c r="Q227" s="527"/>
      <c r="R227" s="527"/>
      <c r="S227" s="527"/>
      <c r="T227" s="527"/>
      <c r="U227" s="527">
        <v>10</v>
      </c>
      <c r="V227" s="527"/>
      <c r="W227" s="527"/>
      <c r="X227" s="527"/>
      <c r="Y227" s="527"/>
      <c r="Z227" s="562">
        <f t="shared" si="32"/>
        <v>10</v>
      </c>
      <c r="AA227" s="576">
        <f t="shared" si="37"/>
        <v>-10</v>
      </c>
      <c r="AB227" s="413">
        <f t="shared" si="38"/>
        <v>-10</v>
      </c>
      <c r="AC227" s="528"/>
      <c r="AD227" s="528">
        <f t="shared" si="33"/>
        <v>0</v>
      </c>
      <c r="AE227" s="551">
        <f t="shared" si="34"/>
        <v>0</v>
      </c>
      <c r="AF227" s="575">
        <f t="shared" si="35"/>
        <v>10</v>
      </c>
      <c r="AG227" s="552"/>
      <c r="AH227" s="553"/>
      <c r="AI227" s="553"/>
      <c r="AJ227" s="553"/>
      <c r="AK227" s="553"/>
      <c r="AL227" s="553"/>
      <c r="AM227" s="553"/>
      <c r="AN227" s="553"/>
      <c r="AO227" s="553"/>
      <c r="AP227" s="553"/>
      <c r="AQ227" s="553"/>
      <c r="AR227" s="553"/>
      <c r="AS227" s="553"/>
      <c r="AT227" s="553"/>
      <c r="AU227" s="553"/>
      <c r="AV227" s="553"/>
      <c r="AW227" s="553"/>
      <c r="AX227" s="553"/>
      <c r="AY227" s="553"/>
      <c r="AZ227" s="553"/>
      <c r="BA227" s="553"/>
      <c r="BB227" s="553"/>
      <c r="BC227" s="553"/>
      <c r="BD227" s="553"/>
      <c r="BE227" s="553"/>
      <c r="BF227" s="553"/>
      <c r="BG227" s="553"/>
      <c r="BH227" s="513"/>
    </row>
    <row r="228" spans="1:60" ht="30" hidden="1" outlineLevel="1">
      <c r="A228" s="405">
        <f t="shared" si="36"/>
        <v>219</v>
      </c>
      <c r="B228" s="584"/>
      <c r="C228" s="585"/>
      <c r="D228" s="525"/>
      <c r="E228" s="526"/>
      <c r="F228" s="408"/>
      <c r="G228" s="409"/>
      <c r="H228" s="527"/>
      <c r="I228" s="527">
        <f>'СМР Приняты СК П6'!I228</f>
        <v>0</v>
      </c>
      <c r="J228" s="537" t="s">
        <v>949</v>
      </c>
      <c r="K228" s="535" t="s">
        <v>294</v>
      </c>
      <c r="L228" s="535">
        <v>2</v>
      </c>
      <c r="M228" s="527"/>
      <c r="N228" s="527"/>
      <c r="O228" s="527"/>
      <c r="P228" s="527"/>
      <c r="Q228" s="527"/>
      <c r="R228" s="527"/>
      <c r="S228" s="527"/>
      <c r="T228" s="527"/>
      <c r="U228" s="527">
        <v>1</v>
      </c>
      <c r="V228" s="527"/>
      <c r="W228" s="527"/>
      <c r="X228" s="527"/>
      <c r="Y228" s="527"/>
      <c r="Z228" s="562">
        <f t="shared" si="32"/>
        <v>1</v>
      </c>
      <c r="AA228" s="576">
        <f t="shared" si="37"/>
        <v>-1</v>
      </c>
      <c r="AB228" s="413">
        <f t="shared" si="38"/>
        <v>-1</v>
      </c>
      <c r="AC228" s="528"/>
      <c r="AD228" s="528">
        <f t="shared" si="33"/>
        <v>0</v>
      </c>
      <c r="AE228" s="540">
        <f t="shared" si="34"/>
        <v>0</v>
      </c>
      <c r="AF228" s="575">
        <f t="shared" si="35"/>
        <v>1</v>
      </c>
      <c r="AG228" s="552"/>
      <c r="AH228" s="553"/>
      <c r="AI228" s="553"/>
      <c r="AJ228" s="553"/>
      <c r="AK228" s="553"/>
      <c r="AL228" s="553"/>
      <c r="AM228" s="553"/>
      <c r="AN228" s="553"/>
      <c r="AO228" s="553"/>
      <c r="AP228" s="553"/>
      <c r="AQ228" s="553"/>
      <c r="AR228" s="553"/>
      <c r="AS228" s="553"/>
      <c r="AT228" s="553"/>
      <c r="AU228" s="553"/>
      <c r="AV228" s="553"/>
      <c r="AW228" s="553"/>
      <c r="AX228" s="553"/>
      <c r="AY228" s="553"/>
      <c r="AZ228" s="553"/>
      <c r="BA228" s="553"/>
      <c r="BB228" s="553"/>
      <c r="BC228" s="553"/>
      <c r="BD228" s="553"/>
      <c r="BE228" s="553"/>
      <c r="BF228" s="553"/>
      <c r="BG228" s="553"/>
      <c r="BH228" s="513"/>
    </row>
    <row r="229" spans="1:60" ht="30" collapsed="1">
      <c r="A229" s="433">
        <f t="shared" si="36"/>
        <v>220</v>
      </c>
      <c r="B229" s="584"/>
      <c r="C229" s="585"/>
      <c r="D229" s="525"/>
      <c r="E229" s="526"/>
      <c r="F229" s="416" t="s">
        <v>943</v>
      </c>
      <c r="G229" s="417" t="s">
        <v>291</v>
      </c>
      <c r="H229" s="535">
        <f>M229+M230</f>
        <v>0</v>
      </c>
      <c r="I229" s="535">
        <f>'СМР Приняты СК П6'!I229</f>
        <v>3.6749999999999998</v>
      </c>
      <c r="J229" s="537" t="s">
        <v>944</v>
      </c>
      <c r="K229" s="535" t="s">
        <v>291</v>
      </c>
      <c r="L229" s="535">
        <v>165</v>
      </c>
      <c r="M229" s="535"/>
      <c r="N229" s="535"/>
      <c r="O229" s="535"/>
      <c r="P229" s="535"/>
      <c r="Q229" s="535"/>
      <c r="R229" s="535"/>
      <c r="S229" s="535"/>
      <c r="T229" s="535"/>
      <c r="U229" s="535">
        <v>6</v>
      </c>
      <c r="V229" s="535"/>
      <c r="W229" s="535"/>
      <c r="X229" s="535"/>
      <c r="Y229" s="535"/>
      <c r="Z229" s="562">
        <f t="shared" si="32"/>
        <v>6</v>
      </c>
      <c r="AA229" s="576">
        <f t="shared" si="37"/>
        <v>-6</v>
      </c>
      <c r="AB229" s="413">
        <f t="shared" si="38"/>
        <v>-6</v>
      </c>
      <c r="AC229" s="528"/>
      <c r="AD229" s="528">
        <f t="shared" si="33"/>
        <v>0</v>
      </c>
      <c r="AE229" s="551">
        <f t="shared" si="34"/>
        <v>0</v>
      </c>
      <c r="AF229" s="575">
        <f t="shared" si="35"/>
        <v>6</v>
      </c>
      <c r="AG229" s="552"/>
      <c r="AH229" s="553"/>
      <c r="AI229" s="553"/>
      <c r="AJ229" s="553"/>
      <c r="AK229" s="553"/>
      <c r="AL229" s="553"/>
      <c r="AM229" s="553"/>
      <c r="AN229" s="553"/>
      <c r="AO229" s="553"/>
      <c r="AP229" s="553"/>
      <c r="AQ229" s="553"/>
      <c r="AR229" s="553"/>
      <c r="AS229" s="553"/>
      <c r="AT229" s="553"/>
      <c r="AU229" s="553"/>
      <c r="AV229" s="553"/>
      <c r="AW229" s="553"/>
      <c r="AX229" s="553"/>
      <c r="AY229" s="553"/>
      <c r="AZ229" s="553"/>
      <c r="BA229" s="553"/>
      <c r="BB229" s="553"/>
      <c r="BC229" s="553"/>
      <c r="BD229" s="553"/>
      <c r="BE229" s="553"/>
      <c r="BF229" s="553"/>
      <c r="BG229" s="553"/>
      <c r="BH229" s="513"/>
    </row>
    <row r="230" spans="1:60" ht="30" hidden="1" outlineLevel="1">
      <c r="A230" s="433">
        <f t="shared" si="36"/>
        <v>221</v>
      </c>
      <c r="B230" s="584"/>
      <c r="C230" s="585"/>
      <c r="D230" s="525"/>
      <c r="E230" s="526"/>
      <c r="F230" s="416"/>
      <c r="G230" s="417"/>
      <c r="H230" s="535"/>
      <c r="I230" s="535">
        <f>'СМР Приняты СК П6'!I230</f>
        <v>0</v>
      </c>
      <c r="J230" s="537" t="s">
        <v>945</v>
      </c>
      <c r="K230" s="535" t="s">
        <v>291</v>
      </c>
      <c r="L230" s="535">
        <v>66</v>
      </c>
      <c r="M230" s="535"/>
      <c r="N230" s="535"/>
      <c r="O230" s="535"/>
      <c r="P230" s="535"/>
      <c r="Q230" s="535"/>
      <c r="R230" s="535"/>
      <c r="S230" s="535"/>
      <c r="T230" s="535"/>
      <c r="U230" s="535">
        <v>2</v>
      </c>
      <c r="V230" s="535"/>
      <c r="W230" s="535"/>
      <c r="X230" s="535"/>
      <c r="Y230" s="535"/>
      <c r="Z230" s="562">
        <f t="shared" si="32"/>
        <v>2</v>
      </c>
      <c r="AA230" s="576">
        <f t="shared" si="37"/>
        <v>-2</v>
      </c>
      <c r="AB230" s="413">
        <f t="shared" si="38"/>
        <v>-2</v>
      </c>
      <c r="AC230" s="528"/>
      <c r="AD230" s="528">
        <f t="shared" si="33"/>
        <v>0</v>
      </c>
      <c r="AE230" s="551">
        <f t="shared" si="34"/>
        <v>0</v>
      </c>
      <c r="AF230" s="575">
        <f t="shared" si="35"/>
        <v>2</v>
      </c>
      <c r="AG230" s="552"/>
      <c r="AH230" s="553"/>
      <c r="AI230" s="553"/>
      <c r="AJ230" s="553"/>
      <c r="AK230" s="553"/>
      <c r="AL230" s="553"/>
      <c r="AM230" s="553"/>
      <c r="AN230" s="553"/>
      <c r="AO230" s="553"/>
      <c r="AP230" s="553"/>
      <c r="AQ230" s="553"/>
      <c r="AR230" s="553"/>
      <c r="AS230" s="553"/>
      <c r="AT230" s="553"/>
      <c r="AU230" s="553"/>
      <c r="AV230" s="553"/>
      <c r="AW230" s="553"/>
      <c r="AX230" s="553"/>
      <c r="AY230" s="553"/>
      <c r="AZ230" s="553"/>
      <c r="BA230" s="553"/>
      <c r="BB230" s="553"/>
      <c r="BC230" s="553"/>
      <c r="BD230" s="553"/>
      <c r="BE230" s="553"/>
      <c r="BF230" s="553"/>
      <c r="BG230" s="553"/>
      <c r="BH230" s="513"/>
    </row>
    <row r="231" spans="1:60" ht="29.25" customHeight="1" collapsed="1">
      <c r="A231" s="433">
        <f t="shared" si="36"/>
        <v>222</v>
      </c>
      <c r="B231" s="584"/>
      <c r="C231" s="585"/>
      <c r="D231" s="525"/>
      <c r="E231" s="526"/>
      <c r="F231" s="416" t="s">
        <v>946</v>
      </c>
      <c r="G231" s="417" t="s">
        <v>291</v>
      </c>
      <c r="H231" s="535">
        <f>M231+M232</f>
        <v>0</v>
      </c>
      <c r="I231" s="535">
        <f>'СМР Приняты СК П6'!I231</f>
        <v>0.11600000000000001</v>
      </c>
      <c r="J231" s="537" t="s">
        <v>947</v>
      </c>
      <c r="K231" s="535" t="s">
        <v>291</v>
      </c>
      <c r="L231" s="535">
        <v>544</v>
      </c>
      <c r="M231" s="535"/>
      <c r="N231" s="535"/>
      <c r="O231" s="535"/>
      <c r="P231" s="535"/>
      <c r="Q231" s="535"/>
      <c r="R231" s="535"/>
      <c r="S231" s="535"/>
      <c r="T231" s="535"/>
      <c r="U231" s="535"/>
      <c r="V231" s="535"/>
      <c r="W231" s="535"/>
      <c r="X231" s="535"/>
      <c r="Y231" s="535"/>
      <c r="Z231" s="562">
        <f t="shared" si="32"/>
        <v>0</v>
      </c>
      <c r="AA231" s="576">
        <f t="shared" si="37"/>
        <v>0</v>
      </c>
      <c r="AB231" s="413">
        <f t="shared" si="38"/>
        <v>0</v>
      </c>
      <c r="AC231" s="528"/>
      <c r="AD231" s="528">
        <f t="shared" si="33"/>
        <v>0</v>
      </c>
      <c r="AE231" s="551">
        <f t="shared" si="34"/>
        <v>0</v>
      </c>
      <c r="AF231" s="575">
        <f t="shared" si="35"/>
        <v>0</v>
      </c>
      <c r="AG231" s="552"/>
      <c r="AH231" s="553"/>
      <c r="AI231" s="553"/>
      <c r="AJ231" s="553"/>
      <c r="AK231" s="553"/>
      <c r="AL231" s="553"/>
      <c r="AM231" s="553"/>
      <c r="AN231" s="553"/>
      <c r="AO231" s="553"/>
      <c r="AP231" s="553"/>
      <c r="AQ231" s="553"/>
      <c r="AR231" s="553"/>
      <c r="AS231" s="553"/>
      <c r="AT231" s="553"/>
      <c r="AU231" s="553"/>
      <c r="AV231" s="553"/>
      <c r="AW231" s="553"/>
      <c r="AX231" s="553"/>
      <c r="AY231" s="553"/>
      <c r="AZ231" s="553"/>
      <c r="BA231" s="553"/>
      <c r="BB231" s="553"/>
      <c r="BC231" s="553"/>
      <c r="BD231" s="553"/>
      <c r="BE231" s="553"/>
      <c r="BF231" s="553"/>
      <c r="BG231" s="553"/>
      <c r="BH231" s="513"/>
    </row>
    <row r="232" spans="1:60" ht="30" hidden="1" outlineLevel="1">
      <c r="A232" s="433">
        <f t="shared" si="36"/>
        <v>223</v>
      </c>
      <c r="B232" s="584"/>
      <c r="C232" s="585"/>
      <c r="D232" s="525"/>
      <c r="E232" s="526"/>
      <c r="F232" s="416"/>
      <c r="G232" s="417"/>
      <c r="H232" s="535"/>
      <c r="I232" s="535">
        <f>'СМР Приняты СК П6'!I232</f>
        <v>0</v>
      </c>
      <c r="J232" s="537" t="s">
        <v>948</v>
      </c>
      <c r="K232" s="535" t="s">
        <v>291</v>
      </c>
      <c r="L232" s="535">
        <v>194</v>
      </c>
      <c r="M232" s="535"/>
      <c r="N232" s="535"/>
      <c r="O232" s="535"/>
      <c r="P232" s="535"/>
      <c r="Q232" s="535"/>
      <c r="R232" s="535"/>
      <c r="S232" s="535"/>
      <c r="T232" s="535"/>
      <c r="U232" s="535"/>
      <c r="V232" s="535"/>
      <c r="W232" s="535"/>
      <c r="X232" s="535"/>
      <c r="Y232" s="535"/>
      <c r="Z232" s="562">
        <f t="shared" si="32"/>
        <v>0</v>
      </c>
      <c r="AA232" s="576">
        <f t="shared" si="37"/>
        <v>0</v>
      </c>
      <c r="AB232" s="413">
        <f t="shared" si="38"/>
        <v>0</v>
      </c>
      <c r="AC232" s="528"/>
      <c r="AD232" s="528">
        <f t="shared" si="33"/>
        <v>0</v>
      </c>
      <c r="AE232" s="551">
        <f t="shared" si="34"/>
        <v>0</v>
      </c>
      <c r="AF232" s="575">
        <f t="shared" si="35"/>
        <v>0</v>
      </c>
      <c r="AG232" s="552"/>
      <c r="AH232" s="553"/>
      <c r="AI232" s="553"/>
      <c r="AJ232" s="553"/>
      <c r="AK232" s="553"/>
      <c r="AL232" s="553"/>
      <c r="AM232" s="553"/>
      <c r="AN232" s="553"/>
      <c r="AO232" s="553"/>
      <c r="AP232" s="553"/>
      <c r="AQ232" s="553"/>
      <c r="AR232" s="553"/>
      <c r="AS232" s="553"/>
      <c r="AT232" s="553"/>
      <c r="AU232" s="553"/>
      <c r="AV232" s="553"/>
      <c r="AW232" s="553"/>
      <c r="AX232" s="553"/>
      <c r="AY232" s="553"/>
      <c r="AZ232" s="553"/>
      <c r="BA232" s="553"/>
      <c r="BB232" s="553"/>
      <c r="BC232" s="553"/>
      <c r="BD232" s="553"/>
      <c r="BE232" s="553"/>
      <c r="BF232" s="553"/>
      <c r="BG232" s="553"/>
      <c r="BH232" s="513"/>
    </row>
    <row r="233" spans="1:60" ht="15" collapsed="1">
      <c r="A233" s="433">
        <f t="shared" si="36"/>
        <v>224</v>
      </c>
      <c r="B233" s="584"/>
      <c r="C233" s="585"/>
      <c r="D233" s="525"/>
      <c r="E233" s="526"/>
      <c r="F233" s="416" t="s">
        <v>951</v>
      </c>
      <c r="G233" s="417" t="s">
        <v>482</v>
      </c>
      <c r="H233" s="535">
        <v>1</v>
      </c>
      <c r="I233" s="535">
        <f>'СМР Приняты СК П6'!I233</f>
        <v>14.67</v>
      </c>
      <c r="J233" s="537" t="s">
        <v>953</v>
      </c>
      <c r="K233" s="535" t="s">
        <v>294</v>
      </c>
      <c r="L233" s="535">
        <v>1</v>
      </c>
      <c r="M233" s="535"/>
      <c r="N233" s="535"/>
      <c r="O233" s="535"/>
      <c r="P233" s="535"/>
      <c r="Q233" s="535"/>
      <c r="R233" s="535"/>
      <c r="S233" s="535"/>
      <c r="T233" s="535"/>
      <c r="U233" s="535"/>
      <c r="V233" s="535"/>
      <c r="W233" s="535"/>
      <c r="X233" s="535"/>
      <c r="Y233" s="535"/>
      <c r="Z233" s="562">
        <f t="shared" si="32"/>
        <v>0</v>
      </c>
      <c r="AA233" s="576">
        <f t="shared" si="37"/>
        <v>1</v>
      </c>
      <c r="AB233" s="413">
        <f t="shared" si="38"/>
        <v>0</v>
      </c>
      <c r="AC233" s="528"/>
      <c r="AD233" s="528">
        <f t="shared" si="33"/>
        <v>0</v>
      </c>
      <c r="AE233" s="551">
        <f t="shared" si="34"/>
        <v>0</v>
      </c>
      <c r="AF233" s="575">
        <f t="shared" si="35"/>
        <v>0</v>
      </c>
      <c r="AG233" s="552"/>
      <c r="AH233" s="553"/>
      <c r="AI233" s="553"/>
      <c r="AJ233" s="553"/>
      <c r="AK233" s="553"/>
      <c r="AL233" s="553"/>
      <c r="AM233" s="553"/>
      <c r="AN233" s="553"/>
      <c r="AO233" s="553"/>
      <c r="AP233" s="553"/>
      <c r="AQ233" s="553"/>
      <c r="AR233" s="553"/>
      <c r="AS233" s="553"/>
      <c r="AT233" s="553"/>
      <c r="AU233" s="553"/>
      <c r="AV233" s="553"/>
      <c r="AW233" s="553"/>
      <c r="AX233" s="553"/>
      <c r="AY233" s="553"/>
      <c r="AZ233" s="553"/>
      <c r="BA233" s="553"/>
      <c r="BB233" s="553"/>
      <c r="BC233" s="553"/>
      <c r="BD233" s="553"/>
      <c r="BE233" s="553"/>
      <c r="BF233" s="553"/>
      <c r="BG233" s="553"/>
      <c r="BH233" s="513"/>
    </row>
    <row r="234" spans="1:60" ht="15" hidden="1" outlineLevel="1">
      <c r="A234" s="433">
        <f t="shared" si="36"/>
        <v>225</v>
      </c>
      <c r="B234" s="584"/>
      <c r="C234" s="585"/>
      <c r="D234" s="525"/>
      <c r="E234" s="526"/>
      <c r="F234" s="416"/>
      <c r="G234" s="417"/>
      <c r="H234" s="535"/>
      <c r="I234" s="535">
        <f>'СМР Приняты СК П6'!I234</f>
        <v>0</v>
      </c>
      <c r="J234" s="537" t="s">
        <v>954</v>
      </c>
      <c r="K234" s="535" t="s">
        <v>294</v>
      </c>
      <c r="L234" s="535">
        <v>1</v>
      </c>
      <c r="M234" s="535"/>
      <c r="N234" s="535"/>
      <c r="O234" s="535"/>
      <c r="P234" s="535"/>
      <c r="Q234" s="535"/>
      <c r="R234" s="535"/>
      <c r="S234" s="535"/>
      <c r="T234" s="535"/>
      <c r="U234" s="535"/>
      <c r="V234" s="535"/>
      <c r="W234" s="535"/>
      <c r="X234" s="535"/>
      <c r="Y234" s="535"/>
      <c r="Z234" s="562">
        <f t="shared" si="32"/>
        <v>0</v>
      </c>
      <c r="AA234" s="576">
        <f t="shared" si="37"/>
        <v>0</v>
      </c>
      <c r="AB234" s="413">
        <f t="shared" si="38"/>
        <v>0</v>
      </c>
      <c r="AC234" s="528"/>
      <c r="AD234" s="528">
        <f t="shared" si="33"/>
        <v>0</v>
      </c>
      <c r="AE234" s="551">
        <f t="shared" si="34"/>
        <v>0</v>
      </c>
      <c r="AF234" s="575">
        <f t="shared" si="35"/>
        <v>0</v>
      </c>
      <c r="AG234" s="552"/>
      <c r="AH234" s="553"/>
      <c r="AI234" s="553"/>
      <c r="AJ234" s="553"/>
      <c r="AK234" s="553"/>
      <c r="AL234" s="553"/>
      <c r="AM234" s="553"/>
      <c r="AN234" s="553"/>
      <c r="AO234" s="553"/>
      <c r="AP234" s="553"/>
      <c r="AQ234" s="553"/>
      <c r="AR234" s="553"/>
      <c r="AS234" s="553"/>
      <c r="AT234" s="553"/>
      <c r="AU234" s="553"/>
      <c r="AV234" s="553"/>
      <c r="AW234" s="553"/>
      <c r="AX234" s="553"/>
      <c r="AY234" s="553"/>
      <c r="AZ234" s="553"/>
      <c r="BA234" s="553"/>
      <c r="BB234" s="553"/>
      <c r="BC234" s="553"/>
      <c r="BD234" s="553"/>
      <c r="BE234" s="553"/>
      <c r="BF234" s="553"/>
      <c r="BG234" s="553"/>
      <c r="BH234" s="513"/>
    </row>
    <row r="235" spans="1:60" ht="15" hidden="1" outlineLevel="1">
      <c r="A235" s="433">
        <f t="shared" si="36"/>
        <v>226</v>
      </c>
      <c r="B235" s="584"/>
      <c r="C235" s="585"/>
      <c r="D235" s="525"/>
      <c r="E235" s="526"/>
      <c r="F235" s="416"/>
      <c r="G235" s="417"/>
      <c r="H235" s="535"/>
      <c r="I235" s="535">
        <f>'СМР Приняты СК П6'!I235</f>
        <v>0</v>
      </c>
      <c r="J235" s="537" t="s">
        <v>955</v>
      </c>
      <c r="K235" s="535" t="s">
        <v>294</v>
      </c>
      <c r="L235" s="535">
        <v>1</v>
      </c>
      <c r="M235" s="535"/>
      <c r="N235" s="535"/>
      <c r="O235" s="535"/>
      <c r="P235" s="535"/>
      <c r="Q235" s="535"/>
      <c r="R235" s="535"/>
      <c r="S235" s="535"/>
      <c r="T235" s="535"/>
      <c r="U235" s="535">
        <v>1</v>
      </c>
      <c r="V235" s="535"/>
      <c r="W235" s="535"/>
      <c r="X235" s="535"/>
      <c r="Y235" s="535"/>
      <c r="Z235" s="562">
        <f t="shared" si="32"/>
        <v>1</v>
      </c>
      <c r="AA235" s="576">
        <f t="shared" si="37"/>
        <v>-1</v>
      </c>
      <c r="AB235" s="413">
        <f t="shared" si="38"/>
        <v>-1</v>
      </c>
      <c r="AC235" s="528"/>
      <c r="AD235" s="528">
        <f t="shared" si="33"/>
        <v>0</v>
      </c>
      <c r="AE235" s="551">
        <f t="shared" si="34"/>
        <v>0</v>
      </c>
      <c r="AF235" s="575">
        <f t="shared" si="35"/>
        <v>1</v>
      </c>
      <c r="AG235" s="552"/>
      <c r="AH235" s="553"/>
      <c r="AI235" s="553"/>
      <c r="AJ235" s="553"/>
      <c r="AK235" s="553"/>
      <c r="AL235" s="553"/>
      <c r="AM235" s="553"/>
      <c r="AN235" s="553"/>
      <c r="AO235" s="553"/>
      <c r="AP235" s="553"/>
      <c r="AQ235" s="553"/>
      <c r="AR235" s="553"/>
      <c r="AS235" s="553"/>
      <c r="AT235" s="553"/>
      <c r="AU235" s="553"/>
      <c r="AV235" s="553"/>
      <c r="AW235" s="553"/>
      <c r="AX235" s="553"/>
      <c r="AY235" s="553"/>
      <c r="AZ235" s="553"/>
      <c r="BA235" s="553"/>
      <c r="BB235" s="553"/>
      <c r="BC235" s="553"/>
      <c r="BD235" s="553"/>
      <c r="BE235" s="553"/>
      <c r="BF235" s="553"/>
      <c r="BG235" s="553"/>
      <c r="BH235" s="513"/>
    </row>
    <row r="236" spans="1:60" ht="15" hidden="1" outlineLevel="1">
      <c r="A236" s="433">
        <f t="shared" si="36"/>
        <v>227</v>
      </c>
      <c r="B236" s="584"/>
      <c r="C236" s="585"/>
      <c r="D236" s="525"/>
      <c r="E236" s="526"/>
      <c r="F236" s="416"/>
      <c r="G236" s="417"/>
      <c r="H236" s="535"/>
      <c r="I236" s="535">
        <f>'СМР Приняты СК П6'!I236</f>
        <v>0</v>
      </c>
      <c r="J236" s="537" t="s">
        <v>825</v>
      </c>
      <c r="K236" s="535" t="s">
        <v>294</v>
      </c>
      <c r="L236" s="535">
        <v>3</v>
      </c>
      <c r="M236" s="535"/>
      <c r="N236" s="535"/>
      <c r="O236" s="535"/>
      <c r="P236" s="535"/>
      <c r="Q236" s="535"/>
      <c r="R236" s="535"/>
      <c r="S236" s="535"/>
      <c r="T236" s="535"/>
      <c r="U236" s="535">
        <v>1</v>
      </c>
      <c r="V236" s="535"/>
      <c r="W236" s="535"/>
      <c r="X236" s="535"/>
      <c r="Y236" s="535"/>
      <c r="Z236" s="562">
        <f t="shared" si="32"/>
        <v>1</v>
      </c>
      <c r="AA236" s="576">
        <f t="shared" si="37"/>
        <v>-1</v>
      </c>
      <c r="AB236" s="413">
        <f t="shared" si="38"/>
        <v>-1</v>
      </c>
      <c r="AC236" s="528"/>
      <c r="AD236" s="528">
        <f t="shared" si="33"/>
        <v>0</v>
      </c>
      <c r="AE236" s="551">
        <f t="shared" si="34"/>
        <v>0</v>
      </c>
      <c r="AF236" s="575">
        <f t="shared" si="35"/>
        <v>1</v>
      </c>
      <c r="AG236" s="552"/>
      <c r="AH236" s="553"/>
      <c r="AI236" s="553"/>
      <c r="AJ236" s="553"/>
      <c r="AK236" s="553"/>
      <c r="AL236" s="553"/>
      <c r="AM236" s="553"/>
      <c r="AN236" s="553"/>
      <c r="AO236" s="553"/>
      <c r="AP236" s="553"/>
      <c r="AQ236" s="553"/>
      <c r="AR236" s="553"/>
      <c r="AS236" s="553"/>
      <c r="AT236" s="553"/>
      <c r="AU236" s="553"/>
      <c r="AV236" s="553"/>
      <c r="AW236" s="553"/>
      <c r="AX236" s="553"/>
      <c r="AY236" s="553"/>
      <c r="AZ236" s="553"/>
      <c r="BA236" s="553"/>
      <c r="BB236" s="553"/>
      <c r="BC236" s="553"/>
      <c r="BD236" s="553"/>
      <c r="BE236" s="553"/>
      <c r="BF236" s="553"/>
      <c r="BG236" s="553"/>
      <c r="BH236" s="513"/>
    </row>
    <row r="237" spans="1:60" ht="15" hidden="1" outlineLevel="1">
      <c r="A237" s="433">
        <f t="shared" si="36"/>
        <v>228</v>
      </c>
      <c r="B237" s="584"/>
      <c r="C237" s="585"/>
      <c r="D237" s="525"/>
      <c r="E237" s="526"/>
      <c r="F237" s="416"/>
      <c r="G237" s="417"/>
      <c r="H237" s="535"/>
      <c r="I237" s="535">
        <f>'СМР Приняты СК П6'!I237</f>
        <v>0</v>
      </c>
      <c r="J237" s="537" t="s">
        <v>952</v>
      </c>
      <c r="K237" s="535" t="s">
        <v>957</v>
      </c>
      <c r="L237" s="535">
        <v>1</v>
      </c>
      <c r="M237" s="535"/>
      <c r="N237" s="535"/>
      <c r="O237" s="535"/>
      <c r="P237" s="535"/>
      <c r="Q237" s="535"/>
      <c r="R237" s="535"/>
      <c r="S237" s="535"/>
      <c r="T237" s="535"/>
      <c r="U237" s="535">
        <v>1</v>
      </c>
      <c r="V237" s="535"/>
      <c r="W237" s="535"/>
      <c r="X237" s="535"/>
      <c r="Y237" s="535"/>
      <c r="Z237" s="562">
        <f t="shared" si="32"/>
        <v>1</v>
      </c>
      <c r="AA237" s="576">
        <f t="shared" si="37"/>
        <v>-1</v>
      </c>
      <c r="AB237" s="413">
        <f t="shared" si="38"/>
        <v>-1</v>
      </c>
      <c r="AC237" s="528"/>
      <c r="AD237" s="528">
        <f t="shared" si="33"/>
        <v>0</v>
      </c>
      <c r="AE237" s="551">
        <f t="shared" si="34"/>
        <v>0</v>
      </c>
      <c r="AF237" s="575">
        <f t="shared" si="35"/>
        <v>1</v>
      </c>
      <c r="AG237" s="552"/>
      <c r="AH237" s="553"/>
      <c r="AI237" s="553"/>
      <c r="AJ237" s="553"/>
      <c r="AK237" s="553"/>
      <c r="AL237" s="553"/>
      <c r="AM237" s="553"/>
      <c r="AN237" s="553"/>
      <c r="AO237" s="553"/>
      <c r="AP237" s="553"/>
      <c r="AQ237" s="553"/>
      <c r="AR237" s="553"/>
      <c r="AS237" s="553"/>
      <c r="AT237" s="553"/>
      <c r="AU237" s="553"/>
      <c r="AV237" s="553"/>
      <c r="AW237" s="553"/>
      <c r="AX237" s="553"/>
      <c r="AY237" s="553"/>
      <c r="AZ237" s="553"/>
      <c r="BA237" s="553"/>
      <c r="BB237" s="553"/>
      <c r="BC237" s="553"/>
      <c r="BD237" s="553"/>
      <c r="BE237" s="553"/>
      <c r="BF237" s="553"/>
      <c r="BG237" s="553"/>
      <c r="BH237" s="513"/>
    </row>
    <row r="238" spans="1:60" ht="30" hidden="1" outlineLevel="1">
      <c r="A238" s="433">
        <f t="shared" si="36"/>
        <v>229</v>
      </c>
      <c r="B238" s="584"/>
      <c r="C238" s="585"/>
      <c r="D238" s="525"/>
      <c r="E238" s="526"/>
      <c r="F238" s="416"/>
      <c r="G238" s="417"/>
      <c r="H238" s="535"/>
      <c r="I238" s="535">
        <f>'СМР Приняты СК П6'!I238</f>
        <v>0</v>
      </c>
      <c r="J238" s="537" t="s">
        <v>826</v>
      </c>
      <c r="K238" s="535" t="s">
        <v>294</v>
      </c>
      <c r="L238" s="535">
        <v>1</v>
      </c>
      <c r="M238" s="535"/>
      <c r="N238" s="535"/>
      <c r="O238" s="535"/>
      <c r="P238" s="535"/>
      <c r="Q238" s="535"/>
      <c r="R238" s="535"/>
      <c r="S238" s="535"/>
      <c r="T238" s="535"/>
      <c r="U238" s="535">
        <v>3</v>
      </c>
      <c r="V238" s="535">
        <v>1</v>
      </c>
      <c r="W238" s="535"/>
      <c r="X238" s="535"/>
      <c r="Y238" s="535"/>
      <c r="Z238" s="562">
        <f t="shared" si="32"/>
        <v>4</v>
      </c>
      <c r="AA238" s="576">
        <f t="shared" si="37"/>
        <v>-4</v>
      </c>
      <c r="AB238" s="413">
        <f t="shared" si="38"/>
        <v>-4</v>
      </c>
      <c r="AC238" s="528"/>
      <c r="AD238" s="528">
        <f t="shared" si="33"/>
        <v>0</v>
      </c>
      <c r="AE238" s="551">
        <f t="shared" si="34"/>
        <v>0</v>
      </c>
      <c r="AF238" s="575">
        <f t="shared" si="35"/>
        <v>4</v>
      </c>
      <c r="AG238" s="552"/>
      <c r="AH238" s="553"/>
      <c r="AI238" s="553"/>
      <c r="AJ238" s="553"/>
      <c r="AK238" s="553"/>
      <c r="AL238" s="553"/>
      <c r="AM238" s="553"/>
      <c r="AN238" s="553"/>
      <c r="AO238" s="553"/>
      <c r="AP238" s="553"/>
      <c r="AQ238" s="553"/>
      <c r="AR238" s="553"/>
      <c r="AS238" s="553"/>
      <c r="AT238" s="553"/>
      <c r="AU238" s="553"/>
      <c r="AV238" s="553"/>
      <c r="AW238" s="553"/>
      <c r="AX238" s="553"/>
      <c r="AY238" s="553"/>
      <c r="AZ238" s="553"/>
      <c r="BA238" s="553"/>
      <c r="BB238" s="553"/>
      <c r="BC238" s="553"/>
      <c r="BD238" s="553"/>
      <c r="BE238" s="553"/>
      <c r="BF238" s="553"/>
      <c r="BG238" s="553"/>
      <c r="BH238" s="513"/>
    </row>
    <row r="239" spans="1:60" ht="15">
      <c r="A239" s="433">
        <f t="shared" si="36"/>
        <v>230</v>
      </c>
      <c r="B239" s="584"/>
      <c r="C239" s="585"/>
      <c r="D239" s="525"/>
      <c r="E239" s="526"/>
      <c r="F239" s="416" t="s">
        <v>956</v>
      </c>
      <c r="G239" s="417" t="s">
        <v>294</v>
      </c>
      <c r="H239" s="535">
        <v>2</v>
      </c>
      <c r="I239" s="535">
        <f>'СМР Приняты СК П6'!I239</f>
        <v>1.9079999999999999</v>
      </c>
      <c r="J239" s="537" t="s">
        <v>881</v>
      </c>
      <c r="K239" s="535" t="s">
        <v>294</v>
      </c>
      <c r="L239" s="535">
        <v>2</v>
      </c>
      <c r="M239" s="535"/>
      <c r="N239" s="535"/>
      <c r="O239" s="535"/>
      <c r="P239" s="535"/>
      <c r="Q239" s="535"/>
      <c r="R239" s="535"/>
      <c r="S239" s="535"/>
      <c r="T239" s="535"/>
      <c r="U239" s="535">
        <v>3</v>
      </c>
      <c r="V239" s="535">
        <v>1</v>
      </c>
      <c r="W239" s="535"/>
      <c r="X239" s="535"/>
      <c r="Y239" s="535"/>
      <c r="Z239" s="562">
        <f t="shared" si="32"/>
        <v>4</v>
      </c>
      <c r="AA239" s="576">
        <f t="shared" si="37"/>
        <v>-2</v>
      </c>
      <c r="AB239" s="413">
        <f t="shared" si="38"/>
        <v>-4</v>
      </c>
      <c r="AC239" s="528"/>
      <c r="AD239" s="528">
        <f t="shared" si="33"/>
        <v>0</v>
      </c>
      <c r="AE239" s="551">
        <f t="shared" si="34"/>
        <v>0</v>
      </c>
      <c r="AF239" s="575">
        <f t="shared" si="35"/>
        <v>4</v>
      </c>
      <c r="AG239" s="552"/>
      <c r="AH239" s="553"/>
      <c r="AI239" s="553"/>
      <c r="AJ239" s="553"/>
      <c r="AK239" s="553"/>
      <c r="AL239" s="553"/>
      <c r="AM239" s="553"/>
      <c r="AN239" s="553"/>
      <c r="AO239" s="553"/>
      <c r="AP239" s="553"/>
      <c r="AQ239" s="553"/>
      <c r="AR239" s="553"/>
      <c r="AS239" s="553"/>
      <c r="AT239" s="553"/>
      <c r="AU239" s="553"/>
      <c r="AV239" s="553"/>
      <c r="AW239" s="553"/>
      <c r="AX239" s="553"/>
      <c r="AY239" s="553"/>
      <c r="AZ239" s="553"/>
      <c r="BA239" s="553"/>
      <c r="BB239" s="553"/>
      <c r="BC239" s="553"/>
      <c r="BD239" s="553"/>
      <c r="BE239" s="553"/>
      <c r="BF239" s="553"/>
      <c r="BG239" s="553"/>
      <c r="BH239" s="513"/>
    </row>
    <row r="240" spans="1:60" ht="30" collapsed="1">
      <c r="A240" s="433">
        <f t="shared" si="36"/>
        <v>231</v>
      </c>
      <c r="B240" s="584"/>
      <c r="C240" s="585"/>
      <c r="D240" s="525"/>
      <c r="E240" s="526"/>
      <c r="F240" s="416" t="s">
        <v>958</v>
      </c>
      <c r="G240" s="417" t="s">
        <v>294</v>
      </c>
      <c r="H240" s="535">
        <v>2</v>
      </c>
      <c r="I240" s="535">
        <f>'СМР Приняты СК П6'!I240</f>
        <v>2.71</v>
      </c>
      <c r="J240" s="537" t="s">
        <v>959</v>
      </c>
      <c r="K240" s="535" t="s">
        <v>294</v>
      </c>
      <c r="L240" s="535">
        <v>20</v>
      </c>
      <c r="M240" s="535"/>
      <c r="N240" s="535"/>
      <c r="O240" s="535"/>
      <c r="P240" s="535"/>
      <c r="Q240" s="535"/>
      <c r="R240" s="535"/>
      <c r="S240" s="535"/>
      <c r="T240" s="535"/>
      <c r="U240" s="535">
        <v>3</v>
      </c>
      <c r="V240" s="535">
        <v>1</v>
      </c>
      <c r="W240" s="535"/>
      <c r="X240" s="535"/>
      <c r="Y240" s="535"/>
      <c r="Z240" s="562">
        <f t="shared" si="32"/>
        <v>4</v>
      </c>
      <c r="AA240" s="576">
        <f t="shared" si="37"/>
        <v>-2</v>
      </c>
      <c r="AB240" s="413">
        <f t="shared" si="38"/>
        <v>-4</v>
      </c>
      <c r="AC240" s="528"/>
      <c r="AD240" s="528">
        <f t="shared" si="33"/>
        <v>0</v>
      </c>
      <c r="AE240" s="551">
        <f t="shared" si="34"/>
        <v>0</v>
      </c>
      <c r="AF240" s="575">
        <f t="shared" si="35"/>
        <v>4</v>
      </c>
      <c r="AG240" s="552"/>
      <c r="AH240" s="553"/>
      <c r="AI240" s="553"/>
      <c r="AJ240" s="553"/>
      <c r="AK240" s="553"/>
      <c r="AL240" s="553"/>
      <c r="AM240" s="553"/>
      <c r="AN240" s="553"/>
      <c r="AO240" s="553"/>
      <c r="AP240" s="553"/>
      <c r="AQ240" s="553"/>
      <c r="AR240" s="553"/>
      <c r="AS240" s="553"/>
      <c r="AT240" s="553"/>
      <c r="AU240" s="553"/>
      <c r="AV240" s="553"/>
      <c r="AW240" s="553"/>
      <c r="AX240" s="553"/>
      <c r="AY240" s="553"/>
      <c r="AZ240" s="553"/>
      <c r="BA240" s="553"/>
      <c r="BB240" s="553"/>
      <c r="BC240" s="553"/>
      <c r="BD240" s="553"/>
      <c r="BE240" s="553"/>
      <c r="BF240" s="553"/>
      <c r="BG240" s="553"/>
      <c r="BH240" s="513"/>
    </row>
    <row r="241" spans="1:60" ht="15" hidden="1" outlineLevel="1">
      <c r="A241" s="433">
        <f t="shared" si="36"/>
        <v>232</v>
      </c>
      <c r="B241" s="584"/>
      <c r="C241" s="585"/>
      <c r="D241" s="525"/>
      <c r="E241" s="526"/>
      <c r="F241" s="416"/>
      <c r="G241" s="417"/>
      <c r="H241" s="535"/>
      <c r="I241" s="535">
        <f>'СМР Приняты СК П6'!I241</f>
        <v>0</v>
      </c>
      <c r="J241" s="537" t="s">
        <v>960</v>
      </c>
      <c r="K241" s="535" t="s">
        <v>294</v>
      </c>
      <c r="L241" s="535">
        <v>6</v>
      </c>
      <c r="M241" s="535"/>
      <c r="N241" s="535"/>
      <c r="O241" s="535"/>
      <c r="P241" s="535"/>
      <c r="Q241" s="535"/>
      <c r="R241" s="535"/>
      <c r="S241" s="535"/>
      <c r="T241" s="535"/>
      <c r="U241" s="535">
        <v>3</v>
      </c>
      <c r="V241" s="535">
        <v>1</v>
      </c>
      <c r="W241" s="535"/>
      <c r="X241" s="535"/>
      <c r="Y241" s="535"/>
      <c r="Z241" s="562">
        <f t="shared" si="32"/>
        <v>4</v>
      </c>
      <c r="AA241" s="576">
        <f t="shared" si="37"/>
        <v>-4</v>
      </c>
      <c r="AB241" s="413">
        <f t="shared" si="38"/>
        <v>-4</v>
      </c>
      <c r="AC241" s="528"/>
      <c r="AD241" s="528">
        <f t="shared" si="33"/>
        <v>0</v>
      </c>
      <c r="AE241" s="551">
        <f t="shared" si="34"/>
        <v>0</v>
      </c>
      <c r="AF241" s="575">
        <f t="shared" si="35"/>
        <v>4</v>
      </c>
      <c r="AG241" s="552"/>
      <c r="AH241" s="553"/>
      <c r="AI241" s="553"/>
      <c r="AJ241" s="553"/>
      <c r="AK241" s="553"/>
      <c r="AL241" s="553"/>
      <c r="AM241" s="553"/>
      <c r="AN241" s="553"/>
      <c r="AO241" s="553"/>
      <c r="AP241" s="553"/>
      <c r="AQ241" s="553"/>
      <c r="AR241" s="553"/>
      <c r="AS241" s="553"/>
      <c r="AT241" s="553"/>
      <c r="AU241" s="553"/>
      <c r="AV241" s="553"/>
      <c r="AW241" s="553"/>
      <c r="AX241" s="553"/>
      <c r="AY241" s="553"/>
      <c r="AZ241" s="553"/>
      <c r="BA241" s="553"/>
      <c r="BB241" s="553"/>
      <c r="BC241" s="553"/>
      <c r="BD241" s="553"/>
      <c r="BE241" s="553"/>
      <c r="BF241" s="553"/>
      <c r="BG241" s="553"/>
      <c r="BH241" s="513"/>
    </row>
    <row r="242" spans="1:60" ht="15" hidden="1" outlineLevel="1">
      <c r="A242" s="433">
        <f t="shared" si="36"/>
        <v>233</v>
      </c>
      <c r="B242" s="584"/>
      <c r="C242" s="585"/>
      <c r="D242" s="525"/>
      <c r="E242" s="526"/>
      <c r="F242" s="416"/>
      <c r="G242" s="417"/>
      <c r="H242" s="535"/>
      <c r="I242" s="535">
        <f>'СМР Приняты СК П6'!I242</f>
        <v>0</v>
      </c>
      <c r="J242" s="537" t="s">
        <v>961</v>
      </c>
      <c r="K242" s="535" t="s">
        <v>294</v>
      </c>
      <c r="L242" s="535">
        <v>6</v>
      </c>
      <c r="M242" s="535"/>
      <c r="N242" s="535"/>
      <c r="O242" s="535"/>
      <c r="P242" s="535"/>
      <c r="Q242" s="535"/>
      <c r="R242" s="535"/>
      <c r="S242" s="535"/>
      <c r="T242" s="535"/>
      <c r="U242" s="535">
        <v>15</v>
      </c>
      <c r="V242" s="535">
        <v>4</v>
      </c>
      <c r="W242" s="535"/>
      <c r="X242" s="535"/>
      <c r="Y242" s="535"/>
      <c r="Z242" s="562">
        <f t="shared" si="32"/>
        <v>19</v>
      </c>
      <c r="AA242" s="576">
        <f t="shared" si="37"/>
        <v>-19</v>
      </c>
      <c r="AB242" s="413">
        <f t="shared" si="38"/>
        <v>-19</v>
      </c>
      <c r="AC242" s="528"/>
      <c r="AD242" s="528">
        <f t="shared" si="33"/>
        <v>0</v>
      </c>
      <c r="AE242" s="551">
        <f t="shared" si="34"/>
        <v>0</v>
      </c>
      <c r="AF242" s="575">
        <f t="shared" si="35"/>
        <v>19</v>
      </c>
      <c r="AG242" s="552"/>
      <c r="AH242" s="553"/>
      <c r="AI242" s="553"/>
      <c r="AJ242" s="553"/>
      <c r="AK242" s="553"/>
      <c r="AL242" s="553"/>
      <c r="AM242" s="553"/>
      <c r="AN242" s="553"/>
      <c r="AO242" s="553"/>
      <c r="AP242" s="553"/>
      <c r="AQ242" s="553"/>
      <c r="AR242" s="553"/>
      <c r="AS242" s="553"/>
      <c r="AT242" s="553"/>
      <c r="AU242" s="553"/>
      <c r="AV242" s="553"/>
      <c r="AW242" s="553"/>
      <c r="AX242" s="553"/>
      <c r="AY242" s="553"/>
      <c r="AZ242" s="553"/>
      <c r="BA242" s="553"/>
      <c r="BB242" s="553"/>
      <c r="BC242" s="553"/>
      <c r="BD242" s="553"/>
      <c r="BE242" s="553"/>
      <c r="BF242" s="553"/>
      <c r="BG242" s="553"/>
      <c r="BH242" s="513"/>
    </row>
    <row r="243" spans="1:60" ht="15" hidden="1" outlineLevel="1">
      <c r="A243" s="433">
        <f t="shared" si="36"/>
        <v>234</v>
      </c>
      <c r="B243" s="584"/>
      <c r="C243" s="585"/>
      <c r="D243" s="525"/>
      <c r="E243" s="526"/>
      <c r="F243" s="416"/>
      <c r="G243" s="417"/>
      <c r="H243" s="535"/>
      <c r="I243" s="535">
        <f>'СМР Приняты СК П6'!I243</f>
        <v>0</v>
      </c>
      <c r="J243" s="537" t="s">
        <v>932</v>
      </c>
      <c r="K243" s="535" t="s">
        <v>291</v>
      </c>
      <c r="L243" s="535">
        <v>2</v>
      </c>
      <c r="M243" s="535"/>
      <c r="N243" s="535"/>
      <c r="O243" s="535"/>
      <c r="P243" s="535"/>
      <c r="Q243" s="535"/>
      <c r="R243" s="535"/>
      <c r="S243" s="535"/>
      <c r="T243" s="535"/>
      <c r="U243" s="535"/>
      <c r="V243" s="535"/>
      <c r="W243" s="535"/>
      <c r="X243" s="535"/>
      <c r="Y243" s="535"/>
      <c r="Z243" s="562">
        <f t="shared" si="32"/>
        <v>0</v>
      </c>
      <c r="AA243" s="576">
        <f t="shared" si="37"/>
        <v>0</v>
      </c>
      <c r="AB243" s="413">
        <f t="shared" si="38"/>
        <v>0</v>
      </c>
      <c r="AC243" s="528"/>
      <c r="AD243" s="528">
        <f t="shared" si="33"/>
        <v>0</v>
      </c>
      <c r="AE243" s="551">
        <f t="shared" si="34"/>
        <v>0</v>
      </c>
      <c r="AF243" s="575">
        <f t="shared" si="35"/>
        <v>0</v>
      </c>
      <c r="AG243" s="552"/>
      <c r="AH243" s="553"/>
      <c r="AI243" s="553"/>
      <c r="AJ243" s="553"/>
      <c r="AK243" s="553"/>
      <c r="AL243" s="553"/>
      <c r="AM243" s="553"/>
      <c r="AN243" s="553"/>
      <c r="AO243" s="553"/>
      <c r="AP243" s="553"/>
      <c r="AQ243" s="553"/>
      <c r="AR243" s="553"/>
      <c r="AS243" s="553"/>
      <c r="AT243" s="553"/>
      <c r="AU243" s="553"/>
      <c r="AV243" s="553"/>
      <c r="AW243" s="553"/>
      <c r="AX243" s="553"/>
      <c r="AY243" s="553"/>
      <c r="AZ243" s="553"/>
      <c r="BA243" s="553"/>
      <c r="BB243" s="553"/>
      <c r="BC243" s="553"/>
      <c r="BD243" s="553"/>
      <c r="BE243" s="553"/>
      <c r="BF243" s="553"/>
      <c r="BG243" s="553"/>
      <c r="BH243" s="513"/>
    </row>
    <row r="244" spans="1:60" ht="15" hidden="1" outlineLevel="1">
      <c r="A244" s="433">
        <f t="shared" si="36"/>
        <v>235</v>
      </c>
      <c r="B244" s="584"/>
      <c r="C244" s="585"/>
      <c r="D244" s="525"/>
      <c r="E244" s="526"/>
      <c r="F244" s="416"/>
      <c r="G244" s="417"/>
      <c r="H244" s="535"/>
      <c r="I244" s="535">
        <f>'СМР Приняты СК П6'!I244</f>
        <v>0</v>
      </c>
      <c r="J244" s="537" t="s">
        <v>962</v>
      </c>
      <c r="K244" s="535" t="s">
        <v>289</v>
      </c>
      <c r="L244" s="535">
        <v>0.42</v>
      </c>
      <c r="M244" s="535"/>
      <c r="N244" s="535"/>
      <c r="O244" s="535"/>
      <c r="P244" s="535"/>
      <c r="Q244" s="535"/>
      <c r="R244" s="535"/>
      <c r="S244" s="535"/>
      <c r="T244" s="535"/>
      <c r="U244" s="535">
        <v>4</v>
      </c>
      <c r="V244" s="535">
        <v>1</v>
      </c>
      <c r="W244" s="535"/>
      <c r="X244" s="535"/>
      <c r="Y244" s="535"/>
      <c r="Z244" s="562">
        <f t="shared" si="32"/>
        <v>5</v>
      </c>
      <c r="AA244" s="576">
        <f t="shared" si="37"/>
        <v>-5</v>
      </c>
      <c r="AB244" s="413">
        <f t="shared" si="38"/>
        <v>-5</v>
      </c>
      <c r="AC244" s="528"/>
      <c r="AD244" s="528">
        <f t="shared" si="33"/>
        <v>0</v>
      </c>
      <c r="AE244" s="551">
        <f t="shared" si="34"/>
        <v>0</v>
      </c>
      <c r="AF244" s="575">
        <f t="shared" si="35"/>
        <v>5</v>
      </c>
      <c r="AG244" s="552"/>
      <c r="AH244" s="553"/>
      <c r="AI244" s="553"/>
      <c r="AJ244" s="553"/>
      <c r="AK244" s="553"/>
      <c r="AL244" s="553"/>
      <c r="AM244" s="553"/>
      <c r="AN244" s="553"/>
      <c r="AO244" s="553"/>
      <c r="AP244" s="553"/>
      <c r="AQ244" s="553"/>
      <c r="AR244" s="553"/>
      <c r="AS244" s="553"/>
      <c r="AT244" s="553"/>
      <c r="AU244" s="553"/>
      <c r="AV244" s="553"/>
      <c r="AW244" s="553"/>
      <c r="AX244" s="553"/>
      <c r="AY244" s="553"/>
      <c r="AZ244" s="553"/>
      <c r="BA244" s="553"/>
      <c r="BB244" s="553"/>
      <c r="BC244" s="553"/>
      <c r="BD244" s="553"/>
      <c r="BE244" s="553"/>
      <c r="BF244" s="553"/>
      <c r="BG244" s="553"/>
      <c r="BH244" s="513"/>
    </row>
    <row r="245" spans="1:60" ht="15" hidden="1" outlineLevel="1">
      <c r="A245" s="433">
        <f t="shared" si="36"/>
        <v>236</v>
      </c>
      <c r="B245" s="584"/>
      <c r="C245" s="585"/>
      <c r="D245" s="525"/>
      <c r="E245" s="526"/>
      <c r="F245" s="416"/>
      <c r="G245" s="417"/>
      <c r="H245" s="535"/>
      <c r="I245" s="535">
        <f>'СМР Приняты СК П6'!I245</f>
        <v>0</v>
      </c>
      <c r="J245" s="537" t="s">
        <v>963</v>
      </c>
      <c r="K245" s="535" t="s">
        <v>289</v>
      </c>
      <c r="L245" s="535">
        <v>0.12</v>
      </c>
      <c r="M245" s="535"/>
      <c r="N245" s="535"/>
      <c r="O245" s="535"/>
      <c r="P245" s="535"/>
      <c r="Q245" s="535"/>
      <c r="R245" s="535"/>
      <c r="S245" s="535"/>
      <c r="T245" s="535"/>
      <c r="U245" s="535"/>
      <c r="V245" s="535"/>
      <c r="W245" s="535"/>
      <c r="X245" s="535"/>
      <c r="Y245" s="535"/>
      <c r="Z245" s="562">
        <f t="shared" si="32"/>
        <v>0</v>
      </c>
      <c r="AA245" s="576">
        <f t="shared" si="37"/>
        <v>0</v>
      </c>
      <c r="AB245" s="413">
        <f t="shared" si="38"/>
        <v>0</v>
      </c>
      <c r="AC245" s="528"/>
      <c r="AD245" s="528">
        <f t="shared" si="33"/>
        <v>0</v>
      </c>
      <c r="AE245" s="551">
        <f t="shared" si="34"/>
        <v>0</v>
      </c>
      <c r="AF245" s="575">
        <f t="shared" si="35"/>
        <v>0</v>
      </c>
      <c r="AG245" s="552"/>
      <c r="AH245" s="553"/>
      <c r="AI245" s="553"/>
      <c r="AJ245" s="553"/>
      <c r="AK245" s="553"/>
      <c r="AL245" s="553"/>
      <c r="AM245" s="553"/>
      <c r="AN245" s="553"/>
      <c r="AO245" s="553"/>
      <c r="AP245" s="553"/>
      <c r="AQ245" s="553"/>
      <c r="AR245" s="553"/>
      <c r="AS245" s="553"/>
      <c r="AT245" s="553"/>
      <c r="AU245" s="553"/>
      <c r="AV245" s="553"/>
      <c r="AW245" s="553"/>
      <c r="AX245" s="553"/>
      <c r="AY245" s="553"/>
      <c r="AZ245" s="553"/>
      <c r="BA245" s="553"/>
      <c r="BB245" s="553"/>
      <c r="BC245" s="553"/>
      <c r="BD245" s="553"/>
      <c r="BE245" s="553"/>
      <c r="BF245" s="553"/>
      <c r="BG245" s="553"/>
      <c r="BH245" s="513"/>
    </row>
    <row r="246" spans="1:60" ht="15" hidden="1" outlineLevel="1">
      <c r="A246" s="433">
        <f t="shared" si="36"/>
        <v>237</v>
      </c>
      <c r="B246" s="584"/>
      <c r="C246" s="585"/>
      <c r="D246" s="525"/>
      <c r="E246" s="526"/>
      <c r="F246" s="416"/>
      <c r="G246" s="417"/>
      <c r="H246" s="535"/>
      <c r="I246" s="535">
        <f>'СМР Приняты СК П6'!I246</f>
        <v>0</v>
      </c>
      <c r="J246" s="537" t="s">
        <v>964</v>
      </c>
      <c r="K246" s="535" t="s">
        <v>293</v>
      </c>
      <c r="L246" s="535">
        <v>2.8</v>
      </c>
      <c r="M246" s="535"/>
      <c r="N246" s="535"/>
      <c r="O246" s="535"/>
      <c r="P246" s="535"/>
      <c r="Q246" s="535"/>
      <c r="R246" s="535"/>
      <c r="S246" s="535"/>
      <c r="T246" s="535"/>
      <c r="U246" s="535"/>
      <c r="V246" s="535"/>
      <c r="W246" s="535"/>
      <c r="X246" s="535"/>
      <c r="Y246" s="535"/>
      <c r="Z246" s="562">
        <f t="shared" si="32"/>
        <v>0</v>
      </c>
      <c r="AA246" s="576">
        <f t="shared" si="37"/>
        <v>0</v>
      </c>
      <c r="AB246" s="413">
        <f t="shared" si="38"/>
        <v>0</v>
      </c>
      <c r="AC246" s="528"/>
      <c r="AD246" s="528">
        <f t="shared" si="33"/>
        <v>0</v>
      </c>
      <c r="AE246" s="551">
        <f t="shared" si="34"/>
        <v>0</v>
      </c>
      <c r="AF246" s="575">
        <f t="shared" si="35"/>
        <v>0</v>
      </c>
      <c r="AG246" s="552"/>
      <c r="AH246" s="553"/>
      <c r="AI246" s="553"/>
      <c r="AJ246" s="553"/>
      <c r="AK246" s="553"/>
      <c r="AL246" s="553"/>
      <c r="AM246" s="553"/>
      <c r="AN246" s="553"/>
      <c r="AO246" s="553"/>
      <c r="AP246" s="553"/>
      <c r="AQ246" s="553"/>
      <c r="AR246" s="553"/>
      <c r="AS246" s="553"/>
      <c r="AT246" s="553"/>
      <c r="AU246" s="553"/>
      <c r="AV246" s="553"/>
      <c r="AW246" s="553"/>
      <c r="AX246" s="553"/>
      <c r="AY246" s="553"/>
      <c r="AZ246" s="553"/>
      <c r="BA246" s="553"/>
      <c r="BB246" s="553"/>
      <c r="BC246" s="553"/>
      <c r="BD246" s="553"/>
      <c r="BE246" s="553"/>
      <c r="BF246" s="553"/>
      <c r="BG246" s="553"/>
      <c r="BH246" s="513"/>
    </row>
    <row r="247" spans="1:60" ht="15" collapsed="1">
      <c r="A247" s="433">
        <f t="shared" si="36"/>
        <v>238</v>
      </c>
      <c r="B247" s="584"/>
      <c r="C247" s="585"/>
      <c r="D247" s="525"/>
      <c r="E247" s="526"/>
      <c r="F247" s="416" t="s">
        <v>965</v>
      </c>
      <c r="G247" s="417" t="s">
        <v>294</v>
      </c>
      <c r="H247" s="535">
        <f>M247+M248+M249+M250</f>
        <v>0</v>
      </c>
      <c r="I247" s="535">
        <f>'СМР Приняты СК П6'!I247</f>
        <v>23.1</v>
      </c>
      <c r="J247" s="537" t="s">
        <v>967</v>
      </c>
      <c r="K247" s="535" t="s">
        <v>294</v>
      </c>
      <c r="L247" s="535">
        <v>1</v>
      </c>
      <c r="M247" s="535"/>
      <c r="N247" s="535"/>
      <c r="O247" s="535"/>
      <c r="P247" s="535"/>
      <c r="Q247" s="535"/>
      <c r="R247" s="535"/>
      <c r="S247" s="535"/>
      <c r="T247" s="535"/>
      <c r="U247" s="535"/>
      <c r="V247" s="535"/>
      <c r="W247" s="535"/>
      <c r="X247" s="535"/>
      <c r="Y247" s="535"/>
      <c r="Z247" s="562">
        <f t="shared" si="32"/>
        <v>0</v>
      </c>
      <c r="AA247" s="576">
        <f t="shared" si="37"/>
        <v>0</v>
      </c>
      <c r="AB247" s="413">
        <f t="shared" si="38"/>
        <v>0</v>
      </c>
      <c r="AC247" s="528"/>
      <c r="AD247" s="528">
        <f t="shared" si="33"/>
        <v>0</v>
      </c>
      <c r="AE247" s="551">
        <f t="shared" si="34"/>
        <v>0</v>
      </c>
      <c r="AF247" s="575">
        <f t="shared" si="35"/>
        <v>0</v>
      </c>
      <c r="AG247" s="552"/>
      <c r="AH247" s="553"/>
      <c r="AI247" s="553"/>
      <c r="AJ247" s="553"/>
      <c r="AK247" s="553"/>
      <c r="AL247" s="553"/>
      <c r="AM247" s="553"/>
      <c r="AN247" s="553"/>
      <c r="AO247" s="553"/>
      <c r="AP247" s="553"/>
      <c r="AQ247" s="553"/>
      <c r="AR247" s="553"/>
      <c r="AS247" s="553"/>
      <c r="AT247" s="553"/>
      <c r="AU247" s="553"/>
      <c r="AV247" s="553"/>
      <c r="AW247" s="553"/>
      <c r="AX247" s="553"/>
      <c r="AY247" s="553"/>
      <c r="AZ247" s="553"/>
      <c r="BA247" s="553"/>
      <c r="BB247" s="553"/>
      <c r="BC247" s="553"/>
      <c r="BD247" s="553"/>
      <c r="BE247" s="553"/>
      <c r="BF247" s="553"/>
      <c r="BG247" s="553"/>
      <c r="BH247" s="513"/>
    </row>
    <row r="248" spans="1:60" ht="15" hidden="1" outlineLevel="1">
      <c r="A248" s="433">
        <f t="shared" si="36"/>
        <v>239</v>
      </c>
      <c r="B248" s="584"/>
      <c r="C248" s="585"/>
      <c r="D248" s="525"/>
      <c r="E248" s="526"/>
      <c r="F248" s="416"/>
      <c r="G248" s="417"/>
      <c r="H248" s="535"/>
      <c r="I248" s="535">
        <f>'СМР Приняты СК П6'!I248</f>
        <v>0</v>
      </c>
      <c r="J248" s="537" t="s">
        <v>966</v>
      </c>
      <c r="K248" s="535" t="s">
        <v>294</v>
      </c>
      <c r="L248" s="535">
        <v>1</v>
      </c>
      <c r="M248" s="535"/>
      <c r="N248" s="535"/>
      <c r="O248" s="535"/>
      <c r="P248" s="535"/>
      <c r="Q248" s="535"/>
      <c r="R248" s="535"/>
      <c r="S248" s="535"/>
      <c r="T248" s="535"/>
      <c r="U248" s="535"/>
      <c r="V248" s="535"/>
      <c r="W248" s="535"/>
      <c r="X248" s="535"/>
      <c r="Y248" s="535"/>
      <c r="Z248" s="562">
        <f t="shared" si="32"/>
        <v>0</v>
      </c>
      <c r="AA248" s="576">
        <f t="shared" si="37"/>
        <v>0</v>
      </c>
      <c r="AB248" s="413">
        <f t="shared" si="38"/>
        <v>0</v>
      </c>
      <c r="AC248" s="528"/>
      <c r="AD248" s="528">
        <f t="shared" si="33"/>
        <v>0</v>
      </c>
      <c r="AE248" s="551">
        <f t="shared" si="34"/>
        <v>0</v>
      </c>
      <c r="AF248" s="575">
        <f t="shared" si="35"/>
        <v>0</v>
      </c>
      <c r="AG248" s="552"/>
      <c r="AH248" s="553"/>
      <c r="AI248" s="553"/>
      <c r="AJ248" s="553"/>
      <c r="AK248" s="553"/>
      <c r="AL248" s="553"/>
      <c r="AM248" s="553"/>
      <c r="AN248" s="553"/>
      <c r="AO248" s="553"/>
      <c r="AP248" s="553"/>
      <c r="AQ248" s="553"/>
      <c r="AR248" s="553"/>
      <c r="AS248" s="553"/>
      <c r="AT248" s="553"/>
      <c r="AU248" s="553"/>
      <c r="AV248" s="553"/>
      <c r="AW248" s="553"/>
      <c r="AX248" s="553"/>
      <c r="AY248" s="553"/>
      <c r="AZ248" s="553"/>
      <c r="BA248" s="553"/>
      <c r="BB248" s="553"/>
      <c r="BC248" s="553"/>
      <c r="BD248" s="553"/>
      <c r="BE248" s="553"/>
      <c r="BF248" s="553"/>
      <c r="BG248" s="553"/>
      <c r="BH248" s="513"/>
    </row>
    <row r="249" spans="1:60" ht="15" hidden="1" outlineLevel="1">
      <c r="A249" s="433">
        <f t="shared" si="36"/>
        <v>240</v>
      </c>
      <c r="B249" s="584"/>
      <c r="C249" s="585"/>
      <c r="D249" s="525"/>
      <c r="E249" s="526"/>
      <c r="F249" s="416"/>
      <c r="G249" s="417"/>
      <c r="H249" s="535"/>
      <c r="I249" s="535">
        <f>'СМР Приняты СК П6'!I249</f>
        <v>0</v>
      </c>
      <c r="J249" s="537" t="s">
        <v>968</v>
      </c>
      <c r="K249" s="535" t="s">
        <v>294</v>
      </c>
      <c r="L249" s="535">
        <v>1</v>
      </c>
      <c r="M249" s="535"/>
      <c r="N249" s="535"/>
      <c r="O249" s="535"/>
      <c r="P249" s="535"/>
      <c r="Q249" s="535"/>
      <c r="R249" s="535"/>
      <c r="S249" s="535"/>
      <c r="T249" s="535"/>
      <c r="U249" s="535"/>
      <c r="V249" s="535"/>
      <c r="W249" s="535"/>
      <c r="X249" s="535"/>
      <c r="Y249" s="535"/>
      <c r="Z249" s="562">
        <f t="shared" si="32"/>
        <v>0</v>
      </c>
      <c r="AA249" s="576">
        <f t="shared" si="37"/>
        <v>0</v>
      </c>
      <c r="AB249" s="413">
        <f t="shared" si="38"/>
        <v>0</v>
      </c>
      <c r="AC249" s="528"/>
      <c r="AD249" s="528">
        <f t="shared" si="33"/>
        <v>0</v>
      </c>
      <c r="AE249" s="551">
        <f t="shared" si="34"/>
        <v>0</v>
      </c>
      <c r="AF249" s="575">
        <f t="shared" si="35"/>
        <v>0</v>
      </c>
      <c r="AG249" s="552"/>
      <c r="AH249" s="553"/>
      <c r="AI249" s="553"/>
      <c r="AJ249" s="553"/>
      <c r="AK249" s="553"/>
      <c r="AL249" s="553"/>
      <c r="AM249" s="553"/>
      <c r="AN249" s="553"/>
      <c r="AO249" s="553"/>
      <c r="AP249" s="553"/>
      <c r="AQ249" s="553"/>
      <c r="AR249" s="553"/>
      <c r="AS249" s="553"/>
      <c r="AT249" s="553"/>
      <c r="AU249" s="553"/>
      <c r="AV249" s="553"/>
      <c r="AW249" s="553"/>
      <c r="AX249" s="553"/>
      <c r="AY249" s="553"/>
      <c r="AZ249" s="553"/>
      <c r="BA249" s="553"/>
      <c r="BB249" s="553"/>
      <c r="BC249" s="553"/>
      <c r="BD249" s="553"/>
      <c r="BE249" s="553"/>
      <c r="BF249" s="553"/>
      <c r="BG249" s="553"/>
      <c r="BH249" s="513"/>
    </row>
    <row r="250" spans="1:60" ht="15" hidden="1" outlineLevel="1">
      <c r="A250" s="433">
        <f t="shared" si="36"/>
        <v>241</v>
      </c>
      <c r="B250" s="584"/>
      <c r="C250" s="585"/>
      <c r="D250" s="525"/>
      <c r="E250" s="526"/>
      <c r="F250" s="416"/>
      <c r="G250" s="417"/>
      <c r="H250" s="535"/>
      <c r="I250" s="535">
        <f>'СМР Приняты СК П6'!I250</f>
        <v>0</v>
      </c>
      <c r="J250" s="537" t="s">
        <v>969</v>
      </c>
      <c r="K250" s="535" t="s">
        <v>294</v>
      </c>
      <c r="L250" s="535">
        <v>1</v>
      </c>
      <c r="M250" s="535"/>
      <c r="N250" s="535"/>
      <c r="O250" s="535"/>
      <c r="P250" s="535"/>
      <c r="Q250" s="535"/>
      <c r="R250" s="535"/>
      <c r="S250" s="535"/>
      <c r="T250" s="535"/>
      <c r="U250" s="535"/>
      <c r="V250" s="535"/>
      <c r="W250" s="535"/>
      <c r="X250" s="535"/>
      <c r="Y250" s="535"/>
      <c r="Z250" s="562">
        <f t="shared" si="32"/>
        <v>0</v>
      </c>
      <c r="AA250" s="576">
        <f t="shared" si="37"/>
        <v>0</v>
      </c>
      <c r="AB250" s="413">
        <f t="shared" si="38"/>
        <v>0</v>
      </c>
      <c r="AC250" s="528"/>
      <c r="AD250" s="528">
        <f t="shared" si="33"/>
        <v>0</v>
      </c>
      <c r="AE250" s="540">
        <f t="shared" si="34"/>
        <v>0</v>
      </c>
      <c r="AF250" s="575">
        <f t="shared" si="35"/>
        <v>0</v>
      </c>
      <c r="AG250" s="552"/>
      <c r="AH250" s="553"/>
      <c r="AI250" s="553"/>
      <c r="AJ250" s="553"/>
      <c r="AK250" s="553"/>
      <c r="AL250" s="553"/>
      <c r="AM250" s="553"/>
      <c r="AN250" s="553"/>
      <c r="AO250" s="553"/>
      <c r="AP250" s="553"/>
      <c r="AQ250" s="553"/>
      <c r="AR250" s="553"/>
      <c r="AS250" s="553"/>
      <c r="AT250" s="553"/>
      <c r="AU250" s="553"/>
      <c r="AV250" s="553"/>
      <c r="AW250" s="553"/>
      <c r="AX250" s="553"/>
      <c r="AY250" s="553"/>
      <c r="AZ250" s="553"/>
      <c r="BA250" s="553"/>
      <c r="BB250" s="553"/>
      <c r="BC250" s="553"/>
      <c r="BD250" s="553"/>
      <c r="BE250" s="553"/>
      <c r="BF250" s="553"/>
      <c r="BG250" s="553"/>
      <c r="BH250" s="513"/>
    </row>
    <row r="251" spans="1:60" ht="15" collapsed="1">
      <c r="A251" s="433">
        <f t="shared" si="36"/>
        <v>242</v>
      </c>
      <c r="B251" s="584"/>
      <c r="C251" s="585"/>
      <c r="D251" s="525"/>
      <c r="E251" s="526"/>
      <c r="F251" s="416" t="s">
        <v>1066</v>
      </c>
      <c r="G251" s="417" t="s">
        <v>616</v>
      </c>
      <c r="H251" s="535">
        <v>3009</v>
      </c>
      <c r="I251" s="535">
        <f>'СМР Приняты СК П6'!I251</f>
        <v>2.339</v>
      </c>
      <c r="J251" s="537" t="s">
        <v>971</v>
      </c>
      <c r="K251" s="535" t="s">
        <v>291</v>
      </c>
      <c r="L251" s="535">
        <v>957</v>
      </c>
      <c r="M251" s="535"/>
      <c r="N251" s="535"/>
      <c r="O251" s="535"/>
      <c r="P251" s="535"/>
      <c r="Q251" s="535"/>
      <c r="R251" s="535"/>
      <c r="S251" s="535"/>
      <c r="T251" s="535"/>
      <c r="U251" s="535">
        <v>585</v>
      </c>
      <c r="V251" s="535"/>
      <c r="W251" s="535"/>
      <c r="X251" s="535"/>
      <c r="Y251" s="535"/>
      <c r="Z251" s="562">
        <f t="shared" si="32"/>
        <v>585</v>
      </c>
      <c r="AA251" s="576">
        <f t="shared" si="37"/>
        <v>2424</v>
      </c>
      <c r="AB251" s="413">
        <f t="shared" si="38"/>
        <v>-585</v>
      </c>
      <c r="AC251" s="528"/>
      <c r="AD251" s="528">
        <f t="shared" si="33"/>
        <v>0</v>
      </c>
      <c r="AE251" s="551">
        <f t="shared" si="34"/>
        <v>0</v>
      </c>
      <c r="AF251" s="575">
        <f t="shared" si="35"/>
        <v>585</v>
      </c>
      <c r="AG251" s="552"/>
      <c r="AH251" s="553"/>
      <c r="AI251" s="553"/>
      <c r="AJ251" s="553"/>
      <c r="AK251" s="553"/>
      <c r="AL251" s="553"/>
      <c r="AM251" s="553"/>
      <c r="AN251" s="553"/>
      <c r="AO251" s="553"/>
      <c r="AP251" s="553"/>
      <c r="AQ251" s="553"/>
      <c r="AR251" s="553"/>
      <c r="AS251" s="553"/>
      <c r="AT251" s="553"/>
      <c r="AU251" s="553"/>
      <c r="AV251" s="553"/>
      <c r="AW251" s="553"/>
      <c r="AX251" s="553"/>
      <c r="AY251" s="553"/>
      <c r="AZ251" s="553"/>
      <c r="BA251" s="553"/>
      <c r="BB251" s="553"/>
      <c r="BC251" s="553"/>
      <c r="BD251" s="553"/>
      <c r="BE251" s="553"/>
      <c r="BF251" s="553"/>
      <c r="BG251" s="553"/>
      <c r="BH251" s="513"/>
    </row>
    <row r="252" spans="1:60" ht="15" hidden="1" outlineLevel="1">
      <c r="A252" s="433">
        <f t="shared" si="36"/>
        <v>243</v>
      </c>
      <c r="B252" s="584"/>
      <c r="C252" s="585"/>
      <c r="D252" s="525"/>
      <c r="E252" s="526"/>
      <c r="F252" s="416"/>
      <c r="G252" s="417"/>
      <c r="H252" s="535"/>
      <c r="I252" s="535">
        <f>'СМР Приняты СК П6'!I252</f>
        <v>0</v>
      </c>
      <c r="J252" s="537" t="s">
        <v>972</v>
      </c>
      <c r="K252" s="535" t="s">
        <v>291</v>
      </c>
      <c r="L252" s="535">
        <v>957</v>
      </c>
      <c r="M252" s="535"/>
      <c r="N252" s="535"/>
      <c r="O252" s="535"/>
      <c r="P252" s="535"/>
      <c r="Q252" s="535"/>
      <c r="R252" s="535"/>
      <c r="S252" s="535"/>
      <c r="T252" s="535"/>
      <c r="U252" s="535">
        <v>585</v>
      </c>
      <c r="V252" s="535"/>
      <c r="W252" s="535"/>
      <c r="X252" s="535"/>
      <c r="Y252" s="535"/>
      <c r="Z252" s="562">
        <f t="shared" si="32"/>
        <v>585</v>
      </c>
      <c r="AA252" s="576">
        <f t="shared" si="37"/>
        <v>-585</v>
      </c>
      <c r="AB252" s="413">
        <f t="shared" si="38"/>
        <v>-585</v>
      </c>
      <c r="AC252" s="528"/>
      <c r="AD252" s="528">
        <f t="shared" si="33"/>
        <v>0</v>
      </c>
      <c r="AE252" s="551">
        <f t="shared" si="34"/>
        <v>0</v>
      </c>
      <c r="AF252" s="575">
        <f t="shared" si="35"/>
        <v>585</v>
      </c>
      <c r="AG252" s="552"/>
      <c r="AH252" s="553"/>
      <c r="AI252" s="553"/>
      <c r="AJ252" s="553"/>
      <c r="AK252" s="553"/>
      <c r="AL252" s="553"/>
      <c r="AM252" s="553"/>
      <c r="AN252" s="553"/>
      <c r="AO252" s="553"/>
      <c r="AP252" s="553"/>
      <c r="AQ252" s="553"/>
      <c r="AR252" s="553"/>
      <c r="AS252" s="553"/>
      <c r="AT252" s="553"/>
      <c r="AU252" s="553"/>
      <c r="AV252" s="553"/>
      <c r="AW252" s="553"/>
      <c r="AX252" s="553"/>
      <c r="AY252" s="553"/>
      <c r="AZ252" s="553"/>
      <c r="BA252" s="553"/>
      <c r="BB252" s="553"/>
      <c r="BC252" s="553"/>
      <c r="BD252" s="553"/>
      <c r="BE252" s="553"/>
      <c r="BF252" s="553"/>
      <c r="BG252" s="553"/>
      <c r="BH252" s="513"/>
    </row>
    <row r="253" spans="1:60" ht="15" hidden="1" outlineLevel="1">
      <c r="A253" s="433">
        <f t="shared" si="36"/>
        <v>244</v>
      </c>
      <c r="B253" s="584"/>
      <c r="C253" s="585"/>
      <c r="D253" s="525"/>
      <c r="E253" s="526"/>
      <c r="F253" s="416"/>
      <c r="G253" s="417"/>
      <c r="H253" s="535"/>
      <c r="I253" s="535">
        <f>'СМР Приняты СК П6'!I253</f>
        <v>0</v>
      </c>
      <c r="J253" s="537" t="s">
        <v>970</v>
      </c>
      <c r="K253" s="535" t="s">
        <v>294</v>
      </c>
      <c r="L253" s="535">
        <v>266</v>
      </c>
      <c r="M253" s="535"/>
      <c r="N253" s="535"/>
      <c r="O253" s="535"/>
      <c r="P253" s="535"/>
      <c r="Q253" s="535"/>
      <c r="R253" s="535"/>
      <c r="S253" s="535"/>
      <c r="T253" s="535"/>
      <c r="U253" s="535">
        <v>160</v>
      </c>
      <c r="V253" s="535"/>
      <c r="W253" s="535"/>
      <c r="X253" s="535"/>
      <c r="Y253" s="535"/>
      <c r="Z253" s="562">
        <f t="shared" si="32"/>
        <v>160</v>
      </c>
      <c r="AA253" s="576">
        <f t="shared" si="37"/>
        <v>-160</v>
      </c>
      <c r="AB253" s="413">
        <f t="shared" si="38"/>
        <v>-160</v>
      </c>
      <c r="AC253" s="528"/>
      <c r="AD253" s="528">
        <f t="shared" si="33"/>
        <v>0</v>
      </c>
      <c r="AE253" s="551">
        <f t="shared" si="34"/>
        <v>0</v>
      </c>
      <c r="AF253" s="575">
        <f t="shared" si="35"/>
        <v>160</v>
      </c>
      <c r="AG253" s="552"/>
      <c r="AH253" s="553"/>
      <c r="AI253" s="553"/>
      <c r="AJ253" s="553"/>
      <c r="AK253" s="553"/>
      <c r="AL253" s="553"/>
      <c r="AM253" s="553"/>
      <c r="AN253" s="553"/>
      <c r="AO253" s="553"/>
      <c r="AP253" s="553"/>
      <c r="AQ253" s="553"/>
      <c r="AR253" s="553"/>
      <c r="AS253" s="553"/>
      <c r="AT253" s="553"/>
      <c r="AU253" s="553"/>
      <c r="AV253" s="553"/>
      <c r="AW253" s="553"/>
      <c r="AX253" s="553"/>
      <c r="AY253" s="553"/>
      <c r="AZ253" s="553"/>
      <c r="BA253" s="553"/>
      <c r="BB253" s="553"/>
      <c r="BC253" s="553"/>
      <c r="BD253" s="553"/>
      <c r="BE253" s="553"/>
      <c r="BF253" s="553"/>
      <c r="BG253" s="553"/>
      <c r="BH253" s="513"/>
    </row>
    <row r="254" spans="1:60" ht="15" hidden="1" outlineLevel="1">
      <c r="A254" s="433">
        <f t="shared" si="36"/>
        <v>245</v>
      </c>
      <c r="B254" s="584"/>
      <c r="C254" s="585"/>
      <c r="D254" s="525"/>
      <c r="E254" s="526"/>
      <c r="F254" s="416"/>
      <c r="G254" s="417"/>
      <c r="H254" s="535"/>
      <c r="I254" s="535">
        <f>'СМР Приняты СК П6'!I254</f>
        <v>0</v>
      </c>
      <c r="J254" s="537" t="s">
        <v>973</v>
      </c>
      <c r="K254" s="535" t="s">
        <v>291</v>
      </c>
      <c r="L254" s="535">
        <v>638</v>
      </c>
      <c r="M254" s="535"/>
      <c r="N254" s="535"/>
      <c r="O254" s="535"/>
      <c r="P254" s="535"/>
      <c r="Q254" s="535"/>
      <c r="R254" s="535"/>
      <c r="S254" s="535"/>
      <c r="T254" s="535"/>
      <c r="U254" s="535">
        <v>390</v>
      </c>
      <c r="V254" s="535"/>
      <c r="W254" s="535"/>
      <c r="X254" s="535"/>
      <c r="Y254" s="535"/>
      <c r="Z254" s="562">
        <f t="shared" si="32"/>
        <v>390</v>
      </c>
      <c r="AA254" s="576">
        <f t="shared" si="37"/>
        <v>-390</v>
      </c>
      <c r="AB254" s="413">
        <f t="shared" si="38"/>
        <v>-390</v>
      </c>
      <c r="AC254" s="528"/>
      <c r="AD254" s="528">
        <f t="shared" si="33"/>
        <v>0</v>
      </c>
      <c r="AE254" s="551">
        <f t="shared" si="34"/>
        <v>0</v>
      </c>
      <c r="AF254" s="575">
        <f t="shared" si="35"/>
        <v>390</v>
      </c>
      <c r="AG254" s="552"/>
      <c r="AH254" s="553"/>
      <c r="AI254" s="553"/>
      <c r="AJ254" s="553"/>
      <c r="AK254" s="553"/>
      <c r="AL254" s="553"/>
      <c r="AM254" s="553"/>
      <c r="AN254" s="553"/>
      <c r="AO254" s="553"/>
      <c r="AP254" s="553"/>
      <c r="AQ254" s="553"/>
      <c r="AR254" s="553"/>
      <c r="AS254" s="553"/>
      <c r="AT254" s="553"/>
      <c r="AU254" s="553"/>
      <c r="AV254" s="553"/>
      <c r="AW254" s="553"/>
      <c r="AX254" s="553"/>
      <c r="AY254" s="553"/>
      <c r="AZ254" s="553"/>
      <c r="BA254" s="553"/>
      <c r="BB254" s="553"/>
      <c r="BC254" s="553"/>
      <c r="BD254" s="553"/>
      <c r="BE254" s="553"/>
      <c r="BF254" s="553"/>
      <c r="BG254" s="553"/>
      <c r="BH254" s="513"/>
    </row>
    <row r="255" spans="1:60" ht="15" hidden="1" outlineLevel="1">
      <c r="A255" s="433">
        <f t="shared" si="36"/>
        <v>246</v>
      </c>
      <c r="B255" s="584"/>
      <c r="C255" s="585"/>
      <c r="D255" s="525"/>
      <c r="E255" s="526"/>
      <c r="F255" s="416"/>
      <c r="G255" s="417"/>
      <c r="H255" s="535"/>
      <c r="I255" s="535">
        <f>'СМР Приняты СК П6'!I255</f>
        <v>0</v>
      </c>
      <c r="J255" s="537" t="s">
        <v>975</v>
      </c>
      <c r="K255" s="535" t="s">
        <v>291</v>
      </c>
      <c r="L255" s="535">
        <v>638</v>
      </c>
      <c r="M255" s="535"/>
      <c r="N255" s="535"/>
      <c r="O255" s="535"/>
      <c r="P255" s="535"/>
      <c r="Q255" s="535"/>
      <c r="R255" s="535"/>
      <c r="S255" s="535"/>
      <c r="T255" s="535"/>
      <c r="U255" s="535">
        <v>390</v>
      </c>
      <c r="V255" s="535"/>
      <c r="W255" s="535"/>
      <c r="X255" s="535"/>
      <c r="Y255" s="535"/>
      <c r="Z255" s="562">
        <f t="shared" si="32"/>
        <v>390</v>
      </c>
      <c r="AA255" s="576">
        <f t="shared" si="37"/>
        <v>-390</v>
      </c>
      <c r="AB255" s="413">
        <f t="shared" si="38"/>
        <v>-390</v>
      </c>
      <c r="AC255" s="528"/>
      <c r="AD255" s="528">
        <f t="shared" si="33"/>
        <v>0</v>
      </c>
      <c r="AE255" s="551">
        <f t="shared" si="34"/>
        <v>0</v>
      </c>
      <c r="AF255" s="575">
        <f t="shared" si="35"/>
        <v>390</v>
      </c>
      <c r="AG255" s="552"/>
      <c r="AH255" s="553"/>
      <c r="AI255" s="553"/>
      <c r="AJ255" s="553"/>
      <c r="AK255" s="553"/>
      <c r="AL255" s="553"/>
      <c r="AM255" s="553"/>
      <c r="AN255" s="553"/>
      <c r="AO255" s="553"/>
      <c r="AP255" s="553"/>
      <c r="AQ255" s="553"/>
      <c r="AR255" s="553"/>
      <c r="AS255" s="553"/>
      <c r="AT255" s="553"/>
      <c r="AU255" s="553"/>
      <c r="AV255" s="553"/>
      <c r="AW255" s="553"/>
      <c r="AX255" s="553"/>
      <c r="AY255" s="553"/>
      <c r="AZ255" s="553"/>
      <c r="BA255" s="553"/>
      <c r="BB255" s="553"/>
      <c r="BC255" s="553"/>
      <c r="BD255" s="553"/>
      <c r="BE255" s="553"/>
      <c r="BF255" s="553"/>
      <c r="BG255" s="553"/>
      <c r="BH255" s="513"/>
    </row>
    <row r="256" spans="1:60" ht="15" hidden="1" outlineLevel="1">
      <c r="A256" s="433">
        <f t="shared" si="36"/>
        <v>247</v>
      </c>
      <c r="B256" s="584"/>
      <c r="C256" s="585"/>
      <c r="D256" s="525"/>
      <c r="E256" s="526"/>
      <c r="F256" s="416"/>
      <c r="G256" s="417"/>
      <c r="H256" s="535"/>
      <c r="I256" s="535">
        <f>'СМР Приняты СК П6'!I256</f>
        <v>0</v>
      </c>
      <c r="J256" s="537" t="s">
        <v>974</v>
      </c>
      <c r="K256" s="535" t="s">
        <v>291</v>
      </c>
      <c r="L256" s="535">
        <v>319</v>
      </c>
      <c r="M256" s="535"/>
      <c r="N256" s="535"/>
      <c r="O256" s="535"/>
      <c r="P256" s="535"/>
      <c r="Q256" s="535"/>
      <c r="R256" s="535"/>
      <c r="S256" s="535"/>
      <c r="T256" s="535"/>
      <c r="U256" s="535">
        <v>195</v>
      </c>
      <c r="V256" s="535"/>
      <c r="W256" s="535"/>
      <c r="X256" s="535"/>
      <c r="Y256" s="535"/>
      <c r="Z256" s="562">
        <f t="shared" si="32"/>
        <v>195</v>
      </c>
      <c r="AA256" s="576">
        <f t="shared" si="37"/>
        <v>-195</v>
      </c>
      <c r="AB256" s="413">
        <f t="shared" si="38"/>
        <v>-195</v>
      </c>
      <c r="AC256" s="528"/>
      <c r="AD256" s="528">
        <f t="shared" si="33"/>
        <v>0</v>
      </c>
      <c r="AE256" s="551">
        <f t="shared" si="34"/>
        <v>0</v>
      </c>
      <c r="AF256" s="575">
        <f t="shared" si="35"/>
        <v>195</v>
      </c>
      <c r="AG256" s="552"/>
      <c r="AH256" s="553"/>
      <c r="AI256" s="553"/>
      <c r="AJ256" s="553"/>
      <c r="AK256" s="553"/>
      <c r="AL256" s="553"/>
      <c r="AM256" s="553"/>
      <c r="AN256" s="553"/>
      <c r="AO256" s="553"/>
      <c r="AP256" s="553"/>
      <c r="AQ256" s="553"/>
      <c r="AR256" s="553"/>
      <c r="AS256" s="553"/>
      <c r="AT256" s="553"/>
      <c r="AU256" s="553"/>
      <c r="AV256" s="553"/>
      <c r="AW256" s="553"/>
      <c r="AX256" s="553"/>
      <c r="AY256" s="553"/>
      <c r="AZ256" s="553"/>
      <c r="BA256" s="553"/>
      <c r="BB256" s="553"/>
      <c r="BC256" s="553"/>
      <c r="BD256" s="553"/>
      <c r="BE256" s="553"/>
      <c r="BF256" s="553"/>
      <c r="BG256" s="553"/>
      <c r="BH256" s="513"/>
    </row>
    <row r="257" spans="1:60" ht="15" hidden="1" outlineLevel="1">
      <c r="A257" s="433">
        <f t="shared" si="36"/>
        <v>248</v>
      </c>
      <c r="B257" s="584"/>
      <c r="C257" s="585"/>
      <c r="D257" s="525"/>
      <c r="E257" s="526"/>
      <c r="F257" s="416"/>
      <c r="G257" s="417"/>
      <c r="H257" s="535"/>
      <c r="I257" s="535">
        <f>'СМР Приняты СК П6'!I257</f>
        <v>0</v>
      </c>
      <c r="J257" s="537" t="s">
        <v>976</v>
      </c>
      <c r="K257" s="535" t="s">
        <v>291</v>
      </c>
      <c r="L257" s="535">
        <v>319</v>
      </c>
      <c r="M257" s="535"/>
      <c r="N257" s="535"/>
      <c r="O257" s="535"/>
      <c r="P257" s="535"/>
      <c r="Q257" s="535"/>
      <c r="R257" s="535"/>
      <c r="S257" s="535"/>
      <c r="T257" s="535"/>
      <c r="U257" s="535">
        <v>192</v>
      </c>
      <c r="V257" s="535"/>
      <c r="W257" s="535"/>
      <c r="X257" s="535"/>
      <c r="Y257" s="535"/>
      <c r="Z257" s="562">
        <f t="shared" si="32"/>
        <v>192</v>
      </c>
      <c r="AA257" s="576">
        <f t="shared" si="37"/>
        <v>-192</v>
      </c>
      <c r="AB257" s="413">
        <f t="shared" si="38"/>
        <v>-192</v>
      </c>
      <c r="AC257" s="528"/>
      <c r="AD257" s="528">
        <f t="shared" si="33"/>
        <v>0</v>
      </c>
      <c r="AE257" s="540">
        <f t="shared" si="34"/>
        <v>0</v>
      </c>
      <c r="AF257" s="575">
        <f t="shared" si="35"/>
        <v>192</v>
      </c>
      <c r="AG257" s="552"/>
      <c r="AH257" s="553"/>
      <c r="AI257" s="553"/>
      <c r="AJ257" s="553"/>
      <c r="AK257" s="553"/>
      <c r="AL257" s="553"/>
      <c r="AM257" s="553"/>
      <c r="AN257" s="553"/>
      <c r="AO257" s="553"/>
      <c r="AP257" s="553"/>
      <c r="AQ257" s="553"/>
      <c r="AR257" s="553"/>
      <c r="AS257" s="553"/>
      <c r="AT257" s="553"/>
      <c r="AU257" s="553"/>
      <c r="AV257" s="553"/>
      <c r="AW257" s="553"/>
      <c r="AX257" s="553"/>
      <c r="AY257" s="553"/>
      <c r="AZ257" s="553"/>
      <c r="BA257" s="553"/>
      <c r="BB257" s="553"/>
      <c r="BC257" s="553"/>
      <c r="BD257" s="553"/>
      <c r="BE257" s="553"/>
      <c r="BF257" s="553"/>
      <c r="BG257" s="553"/>
      <c r="BH257" s="513"/>
    </row>
    <row r="258" spans="1:60" ht="15" hidden="1" outlineLevel="1">
      <c r="A258" s="433">
        <f t="shared" si="36"/>
        <v>249</v>
      </c>
      <c r="B258" s="584"/>
      <c r="C258" s="585"/>
      <c r="D258" s="525"/>
      <c r="E258" s="526"/>
      <c r="F258" s="416"/>
      <c r="G258" s="417"/>
      <c r="H258" s="535"/>
      <c r="I258" s="535">
        <f>'СМР Приняты СК П6'!I258</f>
        <v>0</v>
      </c>
      <c r="J258" s="537" t="s">
        <v>977</v>
      </c>
      <c r="K258" s="535" t="s">
        <v>291</v>
      </c>
      <c r="L258" s="535">
        <v>593</v>
      </c>
      <c r="M258" s="535"/>
      <c r="N258" s="535"/>
      <c r="O258" s="535"/>
      <c r="P258" s="535"/>
      <c r="Q258" s="535"/>
      <c r="R258" s="535"/>
      <c r="S258" s="535"/>
      <c r="T258" s="535"/>
      <c r="U258" s="535">
        <v>282</v>
      </c>
      <c r="V258" s="535"/>
      <c r="W258" s="535"/>
      <c r="X258" s="535"/>
      <c r="Y258" s="535"/>
      <c r="Z258" s="562">
        <f t="shared" si="32"/>
        <v>282</v>
      </c>
      <c r="AA258" s="576">
        <f t="shared" si="37"/>
        <v>-282</v>
      </c>
      <c r="AB258" s="413">
        <f t="shared" si="38"/>
        <v>-282</v>
      </c>
      <c r="AC258" s="528"/>
      <c r="AD258" s="528">
        <f t="shared" si="33"/>
        <v>0</v>
      </c>
      <c r="AE258" s="551">
        <f t="shared" si="34"/>
        <v>0</v>
      </c>
      <c r="AF258" s="575">
        <f t="shared" si="35"/>
        <v>282</v>
      </c>
      <c r="AG258" s="552"/>
      <c r="AH258" s="553"/>
      <c r="AI258" s="553"/>
      <c r="AJ258" s="553"/>
      <c r="AK258" s="553"/>
      <c r="AL258" s="553"/>
      <c r="AM258" s="553"/>
      <c r="AN258" s="553"/>
      <c r="AO258" s="553"/>
      <c r="AP258" s="553"/>
      <c r="AQ258" s="553"/>
      <c r="AR258" s="553"/>
      <c r="AS258" s="553"/>
      <c r="AT258" s="553"/>
      <c r="AU258" s="553"/>
      <c r="AV258" s="553"/>
      <c r="AW258" s="553"/>
      <c r="AX258" s="553"/>
      <c r="AY258" s="553"/>
      <c r="AZ258" s="553"/>
      <c r="BA258" s="553"/>
      <c r="BB258" s="553"/>
      <c r="BC258" s="553"/>
      <c r="BD258" s="553"/>
      <c r="BE258" s="553"/>
      <c r="BF258" s="553"/>
      <c r="BG258" s="553"/>
      <c r="BH258" s="513"/>
    </row>
    <row r="259" spans="1:60" ht="15" hidden="1" outlineLevel="1">
      <c r="A259" s="433">
        <f t="shared" si="36"/>
        <v>250</v>
      </c>
      <c r="B259" s="584"/>
      <c r="C259" s="585"/>
      <c r="D259" s="525"/>
      <c r="E259" s="526"/>
      <c r="F259" s="416"/>
      <c r="G259" s="417"/>
      <c r="H259" s="535"/>
      <c r="I259" s="535">
        <f>'СМР Приняты СК П6'!I259</f>
        <v>0</v>
      </c>
      <c r="J259" s="537" t="s">
        <v>978</v>
      </c>
      <c r="K259" s="535" t="s">
        <v>482</v>
      </c>
      <c r="L259" s="535">
        <v>21</v>
      </c>
      <c r="M259" s="535"/>
      <c r="N259" s="535"/>
      <c r="O259" s="535"/>
      <c r="P259" s="535"/>
      <c r="Q259" s="535"/>
      <c r="R259" s="535"/>
      <c r="S259" s="535"/>
      <c r="T259" s="535"/>
      <c r="U259" s="535">
        <v>21</v>
      </c>
      <c r="V259" s="535"/>
      <c r="W259" s="535"/>
      <c r="X259" s="535"/>
      <c r="Y259" s="535"/>
      <c r="Z259" s="562">
        <f t="shared" si="32"/>
        <v>21</v>
      </c>
      <c r="AA259" s="576">
        <f t="shared" si="37"/>
        <v>-21</v>
      </c>
      <c r="AB259" s="413">
        <f t="shared" si="38"/>
        <v>-21</v>
      </c>
      <c r="AC259" s="528"/>
      <c r="AD259" s="528">
        <f t="shared" si="33"/>
        <v>0</v>
      </c>
      <c r="AE259" s="551">
        <f t="shared" si="34"/>
        <v>0</v>
      </c>
      <c r="AF259" s="575">
        <f t="shared" si="35"/>
        <v>21</v>
      </c>
      <c r="AG259" s="552"/>
      <c r="AH259" s="553"/>
      <c r="AI259" s="553"/>
      <c r="AJ259" s="553"/>
      <c r="AK259" s="553"/>
      <c r="AL259" s="553"/>
      <c r="AM259" s="553"/>
      <c r="AN259" s="553"/>
      <c r="AO259" s="553"/>
      <c r="AP259" s="553"/>
      <c r="AQ259" s="553"/>
      <c r="AR259" s="553"/>
      <c r="AS259" s="553"/>
      <c r="AT259" s="553"/>
      <c r="AU259" s="553"/>
      <c r="AV259" s="553"/>
      <c r="AW259" s="553"/>
      <c r="AX259" s="553"/>
      <c r="AY259" s="553"/>
      <c r="AZ259" s="553"/>
      <c r="BA259" s="553"/>
      <c r="BB259" s="553"/>
      <c r="BC259" s="553"/>
      <c r="BD259" s="553"/>
      <c r="BE259" s="553"/>
      <c r="BF259" s="553"/>
      <c r="BG259" s="553"/>
      <c r="BH259" s="513"/>
    </row>
    <row r="260" spans="1:60" ht="15" hidden="1" outlineLevel="1">
      <c r="A260" s="433">
        <f t="shared" si="36"/>
        <v>251</v>
      </c>
      <c r="B260" s="584"/>
      <c r="C260" s="585"/>
      <c r="D260" s="525"/>
      <c r="E260" s="526"/>
      <c r="F260" s="416"/>
      <c r="G260" s="417"/>
      <c r="H260" s="535"/>
      <c r="I260" s="535">
        <f>'СМР Приняты СК П6'!I260</f>
        <v>0</v>
      </c>
      <c r="J260" s="537" t="s">
        <v>979</v>
      </c>
      <c r="K260" s="535" t="s">
        <v>291</v>
      </c>
      <c r="L260" s="535">
        <v>502</v>
      </c>
      <c r="M260" s="535"/>
      <c r="N260" s="535"/>
      <c r="O260" s="535"/>
      <c r="P260" s="535"/>
      <c r="Q260" s="535"/>
      <c r="R260" s="535"/>
      <c r="S260" s="535"/>
      <c r="T260" s="535"/>
      <c r="U260" s="535">
        <v>188</v>
      </c>
      <c r="V260" s="535"/>
      <c r="W260" s="535"/>
      <c r="X260" s="535"/>
      <c r="Y260" s="535"/>
      <c r="Z260" s="562">
        <f t="shared" si="32"/>
        <v>188</v>
      </c>
      <c r="AA260" s="576">
        <f t="shared" si="37"/>
        <v>-188</v>
      </c>
      <c r="AB260" s="413">
        <f t="shared" si="38"/>
        <v>-188</v>
      </c>
      <c r="AC260" s="528"/>
      <c r="AD260" s="528">
        <f t="shared" si="33"/>
        <v>0</v>
      </c>
      <c r="AE260" s="551">
        <f t="shared" si="34"/>
        <v>0</v>
      </c>
      <c r="AF260" s="575">
        <f t="shared" si="35"/>
        <v>188</v>
      </c>
      <c r="AG260" s="552"/>
      <c r="AH260" s="553"/>
      <c r="AI260" s="553"/>
      <c r="AJ260" s="553"/>
      <c r="AK260" s="553"/>
      <c r="AL260" s="553"/>
      <c r="AM260" s="553"/>
      <c r="AN260" s="553"/>
      <c r="AO260" s="553"/>
      <c r="AP260" s="553"/>
      <c r="AQ260" s="553"/>
      <c r="AR260" s="553"/>
      <c r="AS260" s="553"/>
      <c r="AT260" s="553"/>
      <c r="AU260" s="553"/>
      <c r="AV260" s="553"/>
      <c r="AW260" s="553"/>
      <c r="AX260" s="553"/>
      <c r="AY260" s="553"/>
      <c r="AZ260" s="553"/>
      <c r="BA260" s="553"/>
      <c r="BB260" s="553"/>
      <c r="BC260" s="553"/>
      <c r="BD260" s="553"/>
      <c r="BE260" s="553"/>
      <c r="BF260" s="553"/>
      <c r="BG260" s="553"/>
      <c r="BH260" s="513"/>
    </row>
    <row r="261" spans="1:60" ht="15" hidden="1" outlineLevel="1">
      <c r="A261" s="433">
        <f t="shared" si="36"/>
        <v>252</v>
      </c>
      <c r="B261" s="584"/>
      <c r="C261" s="585"/>
      <c r="D261" s="525"/>
      <c r="E261" s="526"/>
      <c r="F261" s="416"/>
      <c r="G261" s="417"/>
      <c r="H261" s="535"/>
      <c r="I261" s="535">
        <f>'СМР Приняты СК П6'!I261</f>
        <v>0</v>
      </c>
      <c r="J261" s="537" t="s">
        <v>980</v>
      </c>
      <c r="K261" s="535" t="s">
        <v>291</v>
      </c>
      <c r="L261" s="535">
        <v>502</v>
      </c>
      <c r="M261" s="535"/>
      <c r="N261" s="535"/>
      <c r="O261" s="535"/>
      <c r="P261" s="535"/>
      <c r="Q261" s="535"/>
      <c r="R261" s="535"/>
      <c r="S261" s="535"/>
      <c r="T261" s="535"/>
      <c r="U261" s="535">
        <v>188</v>
      </c>
      <c r="V261" s="535"/>
      <c r="W261" s="535"/>
      <c r="X261" s="535"/>
      <c r="Y261" s="535"/>
      <c r="Z261" s="562">
        <f t="shared" si="32"/>
        <v>188</v>
      </c>
      <c r="AA261" s="576">
        <f t="shared" si="37"/>
        <v>-188</v>
      </c>
      <c r="AB261" s="413">
        <f t="shared" si="38"/>
        <v>-188</v>
      </c>
      <c r="AC261" s="528"/>
      <c r="AD261" s="528">
        <f t="shared" si="33"/>
        <v>0</v>
      </c>
      <c r="AE261" s="551">
        <f t="shared" si="34"/>
        <v>0</v>
      </c>
      <c r="AF261" s="575">
        <f t="shared" si="35"/>
        <v>188</v>
      </c>
      <c r="AG261" s="552"/>
      <c r="AH261" s="553"/>
      <c r="AI261" s="553"/>
      <c r="AJ261" s="553"/>
      <c r="AK261" s="553"/>
      <c r="AL261" s="553"/>
      <c r="AM261" s="553"/>
      <c r="AN261" s="553"/>
      <c r="AO261" s="553"/>
      <c r="AP261" s="553"/>
      <c r="AQ261" s="553"/>
      <c r="AR261" s="553"/>
      <c r="AS261" s="553"/>
      <c r="AT261" s="553"/>
      <c r="AU261" s="553"/>
      <c r="AV261" s="553"/>
      <c r="AW261" s="553"/>
      <c r="AX261" s="553"/>
      <c r="AY261" s="553"/>
      <c r="AZ261" s="553"/>
      <c r="BA261" s="553"/>
      <c r="BB261" s="553"/>
      <c r="BC261" s="553"/>
      <c r="BD261" s="553"/>
      <c r="BE261" s="553"/>
      <c r="BF261" s="553"/>
      <c r="BG261" s="553"/>
      <c r="BH261" s="513"/>
    </row>
    <row r="262" spans="1:60" ht="15" hidden="1" outlineLevel="1">
      <c r="A262" s="433">
        <f t="shared" si="36"/>
        <v>253</v>
      </c>
      <c r="B262" s="584"/>
      <c r="C262" s="585"/>
      <c r="D262" s="525"/>
      <c r="E262" s="526"/>
      <c r="F262" s="416"/>
      <c r="G262" s="417"/>
      <c r="H262" s="535"/>
      <c r="I262" s="535">
        <f>'СМР Приняты СК П6'!I262</f>
        <v>0</v>
      </c>
      <c r="J262" s="537" t="s">
        <v>981</v>
      </c>
      <c r="K262" s="535" t="s">
        <v>294</v>
      </c>
      <c r="L262" s="535">
        <v>23</v>
      </c>
      <c r="M262" s="535"/>
      <c r="N262" s="535"/>
      <c r="O262" s="535"/>
      <c r="P262" s="535"/>
      <c r="Q262" s="535"/>
      <c r="R262" s="535"/>
      <c r="S262" s="535"/>
      <c r="T262" s="535"/>
      <c r="U262" s="535">
        <v>14</v>
      </c>
      <c r="V262" s="535"/>
      <c r="W262" s="535"/>
      <c r="X262" s="535"/>
      <c r="Y262" s="535"/>
      <c r="Z262" s="562">
        <f t="shared" si="32"/>
        <v>14</v>
      </c>
      <c r="AA262" s="576">
        <f t="shared" si="37"/>
        <v>-14</v>
      </c>
      <c r="AB262" s="413">
        <f t="shared" si="38"/>
        <v>-14</v>
      </c>
      <c r="AC262" s="528"/>
      <c r="AD262" s="528">
        <f t="shared" si="33"/>
        <v>0</v>
      </c>
      <c r="AE262" s="551">
        <f t="shared" si="34"/>
        <v>0</v>
      </c>
      <c r="AF262" s="575">
        <f t="shared" si="35"/>
        <v>14</v>
      </c>
      <c r="AG262" s="552"/>
      <c r="AH262" s="553"/>
      <c r="AI262" s="553"/>
      <c r="AJ262" s="553"/>
      <c r="AK262" s="553"/>
      <c r="AL262" s="553"/>
      <c r="AM262" s="553"/>
      <c r="AN262" s="553"/>
      <c r="AO262" s="553"/>
      <c r="AP262" s="553"/>
      <c r="AQ262" s="553"/>
      <c r="AR262" s="553"/>
      <c r="AS262" s="553"/>
      <c r="AT262" s="553"/>
      <c r="AU262" s="553"/>
      <c r="AV262" s="553"/>
      <c r="AW262" s="553"/>
      <c r="AX262" s="553"/>
      <c r="AY262" s="553"/>
      <c r="AZ262" s="553"/>
      <c r="BA262" s="553"/>
      <c r="BB262" s="553"/>
      <c r="BC262" s="553"/>
      <c r="BD262" s="553"/>
      <c r="BE262" s="553"/>
      <c r="BF262" s="553"/>
      <c r="BG262" s="553"/>
      <c r="BH262" s="513"/>
    </row>
    <row r="263" spans="1:60" ht="15" hidden="1" outlineLevel="1">
      <c r="A263" s="433">
        <f t="shared" si="36"/>
        <v>254</v>
      </c>
      <c r="B263" s="584"/>
      <c r="C263" s="585"/>
      <c r="D263" s="525"/>
      <c r="E263" s="526"/>
      <c r="F263" s="416"/>
      <c r="G263" s="417"/>
      <c r="H263" s="535"/>
      <c r="I263" s="535">
        <f>'СМР Приняты СК П6'!I263</f>
        <v>0</v>
      </c>
      <c r="J263" s="537" t="s">
        <v>982</v>
      </c>
      <c r="K263" s="535" t="s">
        <v>482</v>
      </c>
      <c r="L263" s="535">
        <v>9</v>
      </c>
      <c r="M263" s="535"/>
      <c r="N263" s="535"/>
      <c r="O263" s="535"/>
      <c r="P263" s="535"/>
      <c r="Q263" s="535"/>
      <c r="R263" s="535"/>
      <c r="S263" s="535"/>
      <c r="T263" s="535"/>
      <c r="U263" s="535">
        <v>9</v>
      </c>
      <c r="V263" s="535"/>
      <c r="W263" s="535"/>
      <c r="X263" s="535"/>
      <c r="Y263" s="535"/>
      <c r="Z263" s="562">
        <f t="shared" si="32"/>
        <v>9</v>
      </c>
      <c r="AA263" s="576">
        <f t="shared" si="37"/>
        <v>-9</v>
      </c>
      <c r="AB263" s="413">
        <f t="shared" si="38"/>
        <v>-9</v>
      </c>
      <c r="AC263" s="528"/>
      <c r="AD263" s="528">
        <f t="shared" si="33"/>
        <v>0</v>
      </c>
      <c r="AE263" s="551">
        <f t="shared" si="34"/>
        <v>0</v>
      </c>
      <c r="AF263" s="575">
        <f t="shared" si="35"/>
        <v>9</v>
      </c>
      <c r="AG263" s="552"/>
      <c r="AH263" s="553"/>
      <c r="AI263" s="553"/>
      <c r="AJ263" s="553"/>
      <c r="AK263" s="553"/>
      <c r="AL263" s="553"/>
      <c r="AM263" s="553"/>
      <c r="AN263" s="553"/>
      <c r="AO263" s="553"/>
      <c r="AP263" s="553"/>
      <c r="AQ263" s="553"/>
      <c r="AR263" s="553"/>
      <c r="AS263" s="553"/>
      <c r="AT263" s="553"/>
      <c r="AU263" s="553"/>
      <c r="AV263" s="553"/>
      <c r="AW263" s="553"/>
      <c r="AX263" s="553"/>
      <c r="AY263" s="553"/>
      <c r="AZ263" s="553"/>
      <c r="BA263" s="553"/>
      <c r="BB263" s="553"/>
      <c r="BC263" s="553"/>
      <c r="BD263" s="553"/>
      <c r="BE263" s="553"/>
      <c r="BF263" s="553"/>
      <c r="BG263" s="553"/>
      <c r="BH263" s="513"/>
    </row>
    <row r="264" spans="1:60" ht="15" hidden="1" outlineLevel="1">
      <c r="A264" s="433">
        <f t="shared" si="36"/>
        <v>255</v>
      </c>
      <c r="B264" s="584"/>
      <c r="C264" s="585"/>
      <c r="D264" s="525"/>
      <c r="E264" s="526"/>
      <c r="F264" s="416"/>
      <c r="G264" s="417"/>
      <c r="H264" s="535"/>
      <c r="I264" s="535">
        <f>'СМР Приняты СК П6'!I264</f>
        <v>0</v>
      </c>
      <c r="J264" s="537" t="s">
        <v>983</v>
      </c>
      <c r="K264" s="535" t="s">
        <v>482</v>
      </c>
      <c r="L264" s="535">
        <v>5</v>
      </c>
      <c r="M264" s="535"/>
      <c r="N264" s="535"/>
      <c r="O264" s="535"/>
      <c r="P264" s="535"/>
      <c r="Q264" s="535"/>
      <c r="R264" s="535"/>
      <c r="S264" s="535"/>
      <c r="T264" s="535"/>
      <c r="U264" s="535">
        <v>5</v>
      </c>
      <c r="V264" s="535"/>
      <c r="W264" s="535"/>
      <c r="X264" s="535"/>
      <c r="Y264" s="535"/>
      <c r="Z264" s="562">
        <f t="shared" si="32"/>
        <v>5</v>
      </c>
      <c r="AA264" s="576">
        <f t="shared" si="37"/>
        <v>-5</v>
      </c>
      <c r="AB264" s="413">
        <f t="shared" si="38"/>
        <v>-5</v>
      </c>
      <c r="AC264" s="528"/>
      <c r="AD264" s="528">
        <f t="shared" si="33"/>
        <v>0</v>
      </c>
      <c r="AE264" s="539">
        <f t="shared" si="34"/>
        <v>0</v>
      </c>
      <c r="AF264" s="521">
        <f t="shared" si="35"/>
        <v>5</v>
      </c>
      <c r="AG264" s="552"/>
      <c r="AH264" s="553"/>
      <c r="AI264" s="553"/>
      <c r="AJ264" s="553"/>
      <c r="AK264" s="553"/>
      <c r="AL264" s="553"/>
      <c r="AM264" s="553"/>
      <c r="AN264" s="553"/>
      <c r="AO264" s="553"/>
      <c r="AP264" s="553"/>
      <c r="AQ264" s="553"/>
      <c r="AR264" s="553"/>
      <c r="AS264" s="553"/>
      <c r="AT264" s="553"/>
      <c r="AU264" s="553"/>
      <c r="AV264" s="553"/>
      <c r="AW264" s="553"/>
      <c r="AX264" s="553"/>
      <c r="AY264" s="553"/>
      <c r="AZ264" s="553"/>
      <c r="BA264" s="553"/>
      <c r="BB264" s="553"/>
      <c r="BC264" s="553"/>
      <c r="BD264" s="553"/>
      <c r="BE264" s="553"/>
      <c r="BF264" s="553"/>
      <c r="BG264" s="553"/>
      <c r="BH264" s="513"/>
    </row>
    <row r="265" spans="1:60" ht="30" collapsed="1">
      <c r="A265" s="433">
        <f t="shared" si="36"/>
        <v>256</v>
      </c>
      <c r="B265" s="584"/>
      <c r="C265" s="585"/>
      <c r="D265" s="525"/>
      <c r="E265" s="526"/>
      <c r="F265" s="416" t="s">
        <v>984</v>
      </c>
      <c r="G265" s="417" t="s">
        <v>291</v>
      </c>
      <c r="H265" s="535">
        <f>M265+M266+M267+M268+M269+M270+M271+M272+M273</f>
        <v>0</v>
      </c>
      <c r="I265" s="535">
        <f>'СМР Приняты СК П6'!I265</f>
        <v>0.13200000000000001</v>
      </c>
      <c r="J265" s="537" t="s">
        <v>985</v>
      </c>
      <c r="K265" s="535" t="s">
        <v>291</v>
      </c>
      <c r="L265" s="535">
        <v>524</v>
      </c>
      <c r="M265" s="535"/>
      <c r="N265" s="535"/>
      <c r="O265" s="535"/>
      <c r="P265" s="535"/>
      <c r="Q265" s="535"/>
      <c r="R265" s="535"/>
      <c r="S265" s="535"/>
      <c r="T265" s="535"/>
      <c r="U265" s="535"/>
      <c r="V265" s="535"/>
      <c r="W265" s="535"/>
      <c r="X265" s="535"/>
      <c r="Y265" s="535"/>
      <c r="Z265" s="562">
        <f t="shared" si="32"/>
        <v>0</v>
      </c>
      <c r="AA265" s="576">
        <f t="shared" si="37"/>
        <v>0</v>
      </c>
      <c r="AB265" s="413">
        <f t="shared" si="38"/>
        <v>0</v>
      </c>
      <c r="AC265" s="528"/>
      <c r="AD265" s="528">
        <f t="shared" si="33"/>
        <v>0</v>
      </c>
      <c r="AE265" s="551">
        <f t="shared" si="34"/>
        <v>0</v>
      </c>
      <c r="AF265" s="575">
        <f t="shared" si="35"/>
        <v>0</v>
      </c>
      <c r="AG265" s="522"/>
      <c r="AH265" s="523"/>
      <c r="AI265" s="523"/>
      <c r="AJ265" s="523"/>
      <c r="AK265" s="523"/>
      <c r="AL265" s="523"/>
      <c r="AM265" s="523"/>
      <c r="AN265" s="523"/>
      <c r="AO265" s="523"/>
      <c r="AP265" s="523"/>
      <c r="AQ265" s="523"/>
      <c r="AR265" s="523"/>
      <c r="AS265" s="523"/>
      <c r="AT265" s="523"/>
      <c r="AU265" s="523"/>
      <c r="AV265" s="523"/>
      <c r="AW265" s="523"/>
      <c r="AX265" s="523"/>
      <c r="AY265" s="523"/>
      <c r="AZ265" s="523"/>
      <c r="BA265" s="523"/>
      <c r="BB265" s="523"/>
      <c r="BC265" s="523"/>
      <c r="BD265" s="523"/>
      <c r="BE265" s="523"/>
      <c r="BF265" s="523"/>
      <c r="BG265" s="523"/>
      <c r="BH265" s="513"/>
    </row>
    <row r="266" spans="1:60" ht="30" hidden="1" outlineLevel="1">
      <c r="A266" s="433">
        <f t="shared" si="36"/>
        <v>257</v>
      </c>
      <c r="B266" s="584"/>
      <c r="C266" s="585"/>
      <c r="D266" s="525"/>
      <c r="E266" s="526"/>
      <c r="F266" s="416"/>
      <c r="G266" s="417"/>
      <c r="H266" s="535"/>
      <c r="I266" s="535">
        <f>'СМР Приняты СК П6'!I266</f>
        <v>0</v>
      </c>
      <c r="J266" s="537" t="s">
        <v>986</v>
      </c>
      <c r="K266" s="535" t="s">
        <v>291</v>
      </c>
      <c r="L266" s="535">
        <v>334</v>
      </c>
      <c r="M266" s="535"/>
      <c r="N266" s="535"/>
      <c r="O266" s="535"/>
      <c r="P266" s="535"/>
      <c r="Q266" s="535"/>
      <c r="R266" s="535"/>
      <c r="S266" s="535"/>
      <c r="T266" s="535"/>
      <c r="U266" s="535"/>
      <c r="V266" s="535"/>
      <c r="W266" s="535"/>
      <c r="X266" s="535"/>
      <c r="Y266" s="535"/>
      <c r="Z266" s="562">
        <f t="shared" si="32"/>
        <v>0</v>
      </c>
      <c r="AA266" s="576">
        <f t="shared" si="37"/>
        <v>0</v>
      </c>
      <c r="AB266" s="413">
        <f t="shared" si="38"/>
        <v>0</v>
      </c>
      <c r="AC266" s="528"/>
      <c r="AD266" s="528">
        <f t="shared" si="33"/>
        <v>0</v>
      </c>
      <c r="AE266" s="551">
        <f t="shared" si="34"/>
        <v>0</v>
      </c>
      <c r="AF266" s="575">
        <f t="shared" si="35"/>
        <v>0</v>
      </c>
      <c r="AG266" s="552"/>
      <c r="AH266" s="553"/>
      <c r="AI266" s="553"/>
      <c r="AJ266" s="553"/>
      <c r="AK266" s="553"/>
      <c r="AL266" s="553"/>
      <c r="AM266" s="553"/>
      <c r="AN266" s="553"/>
      <c r="AO266" s="553"/>
      <c r="AP266" s="553"/>
      <c r="AQ266" s="553"/>
      <c r="AR266" s="553"/>
      <c r="AS266" s="553"/>
      <c r="AT266" s="553"/>
      <c r="AU266" s="553"/>
      <c r="AV266" s="553"/>
      <c r="AW266" s="553"/>
      <c r="AX266" s="553"/>
      <c r="AY266" s="553"/>
      <c r="AZ266" s="553"/>
      <c r="BA266" s="553"/>
      <c r="BB266" s="553"/>
      <c r="BC266" s="553"/>
      <c r="BD266" s="553"/>
      <c r="BE266" s="553"/>
      <c r="BF266" s="553"/>
      <c r="BG266" s="553"/>
      <c r="BH266" s="513"/>
    </row>
    <row r="267" spans="1:60" ht="30" hidden="1" outlineLevel="1">
      <c r="A267" s="433">
        <f t="shared" si="36"/>
        <v>258</v>
      </c>
      <c r="B267" s="584"/>
      <c r="C267" s="585"/>
      <c r="D267" s="525"/>
      <c r="E267" s="526"/>
      <c r="F267" s="416"/>
      <c r="G267" s="417"/>
      <c r="H267" s="535"/>
      <c r="I267" s="535">
        <f>'СМР Приняты СК П6'!I267</f>
        <v>0</v>
      </c>
      <c r="J267" s="537" t="s">
        <v>987</v>
      </c>
      <c r="K267" s="535" t="s">
        <v>291</v>
      </c>
      <c r="L267" s="535">
        <v>117</v>
      </c>
      <c r="M267" s="535"/>
      <c r="N267" s="535"/>
      <c r="O267" s="535"/>
      <c r="P267" s="535"/>
      <c r="Q267" s="535"/>
      <c r="R267" s="535"/>
      <c r="S267" s="535"/>
      <c r="T267" s="535"/>
      <c r="U267" s="535"/>
      <c r="V267" s="535"/>
      <c r="W267" s="535"/>
      <c r="X267" s="535"/>
      <c r="Y267" s="535"/>
      <c r="Z267" s="562">
        <f t="shared" ref="Z267:Z303" si="39">SUM(M267:Y267)</f>
        <v>0</v>
      </c>
      <c r="AA267" s="576">
        <f t="shared" si="37"/>
        <v>0</v>
      </c>
      <c r="AB267" s="413">
        <f t="shared" si="38"/>
        <v>0</v>
      </c>
      <c r="AC267" s="528"/>
      <c r="AD267" s="528">
        <f t="shared" ref="AD267:AD303" si="40">AE267*I267</f>
        <v>0</v>
      </c>
      <c r="AE267" s="551">
        <f t="shared" ref="AE267:AE303" si="41">SUM(AG267:BG267)</f>
        <v>0</v>
      </c>
      <c r="AF267" s="575">
        <f t="shared" ref="AF267:AF303" si="42">Z267-AE267</f>
        <v>0</v>
      </c>
      <c r="AG267" s="552"/>
      <c r="AH267" s="553"/>
      <c r="AI267" s="553"/>
      <c r="AJ267" s="553"/>
      <c r="AK267" s="553"/>
      <c r="AL267" s="553"/>
      <c r="AM267" s="553"/>
      <c r="AN267" s="553"/>
      <c r="AO267" s="553"/>
      <c r="AP267" s="553"/>
      <c r="AQ267" s="553"/>
      <c r="AR267" s="553"/>
      <c r="AS267" s="553"/>
      <c r="AT267" s="553"/>
      <c r="AU267" s="553"/>
      <c r="AV267" s="553"/>
      <c r="AW267" s="553"/>
      <c r="AX267" s="553"/>
      <c r="AY267" s="553"/>
      <c r="AZ267" s="553"/>
      <c r="BA267" s="553"/>
      <c r="BB267" s="553"/>
      <c r="BC267" s="553"/>
      <c r="BD267" s="553"/>
      <c r="BE267" s="553"/>
      <c r="BF267" s="553"/>
      <c r="BG267" s="553"/>
      <c r="BH267" s="513"/>
    </row>
    <row r="268" spans="1:60" ht="75" hidden="1" outlineLevel="1">
      <c r="A268" s="433">
        <f t="shared" ref="A268:A303" si="43">A267+1</f>
        <v>259</v>
      </c>
      <c r="B268" s="584"/>
      <c r="C268" s="585"/>
      <c r="D268" s="525"/>
      <c r="E268" s="526"/>
      <c r="F268" s="416"/>
      <c r="G268" s="417"/>
      <c r="H268" s="535"/>
      <c r="I268" s="535">
        <f>'СМР Приняты СК П6'!I268</f>
        <v>0</v>
      </c>
      <c r="J268" s="537" t="s">
        <v>988</v>
      </c>
      <c r="K268" s="535" t="s">
        <v>291</v>
      </c>
      <c r="L268" s="535">
        <v>128</v>
      </c>
      <c r="M268" s="535"/>
      <c r="N268" s="535"/>
      <c r="O268" s="535"/>
      <c r="P268" s="535"/>
      <c r="Q268" s="535"/>
      <c r="R268" s="535"/>
      <c r="S268" s="535"/>
      <c r="T268" s="535"/>
      <c r="U268" s="535"/>
      <c r="V268" s="535"/>
      <c r="W268" s="535"/>
      <c r="X268" s="535"/>
      <c r="Y268" s="535"/>
      <c r="Z268" s="562">
        <f t="shared" si="39"/>
        <v>0</v>
      </c>
      <c r="AA268" s="576">
        <f t="shared" si="37"/>
        <v>0</v>
      </c>
      <c r="AB268" s="413">
        <f t="shared" si="38"/>
        <v>0</v>
      </c>
      <c r="AC268" s="528"/>
      <c r="AD268" s="528">
        <f t="shared" si="40"/>
        <v>0</v>
      </c>
      <c r="AE268" s="551">
        <f t="shared" si="41"/>
        <v>0</v>
      </c>
      <c r="AF268" s="575">
        <f t="shared" si="42"/>
        <v>0</v>
      </c>
      <c r="AG268" s="552"/>
      <c r="AH268" s="553"/>
      <c r="AI268" s="553"/>
      <c r="AJ268" s="553"/>
      <c r="AK268" s="553"/>
      <c r="AL268" s="553"/>
      <c r="AM268" s="553"/>
      <c r="AN268" s="553"/>
      <c r="AO268" s="553"/>
      <c r="AP268" s="553"/>
      <c r="AQ268" s="553"/>
      <c r="AR268" s="553"/>
      <c r="AS268" s="553"/>
      <c r="AT268" s="553"/>
      <c r="AU268" s="553"/>
      <c r="AV268" s="553"/>
      <c r="AW268" s="553"/>
      <c r="AX268" s="553"/>
      <c r="AY268" s="553"/>
      <c r="AZ268" s="553"/>
      <c r="BA268" s="553"/>
      <c r="BB268" s="553"/>
      <c r="BC268" s="553"/>
      <c r="BD268" s="553"/>
      <c r="BE268" s="553"/>
      <c r="BF268" s="553"/>
      <c r="BG268" s="553"/>
      <c r="BH268" s="513"/>
    </row>
    <row r="269" spans="1:60" ht="30" hidden="1" outlineLevel="1">
      <c r="A269" s="433">
        <f t="shared" si="43"/>
        <v>260</v>
      </c>
      <c r="B269" s="584"/>
      <c r="C269" s="585"/>
      <c r="D269" s="525"/>
      <c r="E269" s="526"/>
      <c r="F269" s="416"/>
      <c r="G269" s="417"/>
      <c r="H269" s="535"/>
      <c r="I269" s="535">
        <f>'СМР Приняты СК П6'!I269</f>
        <v>0</v>
      </c>
      <c r="J269" s="537" t="s">
        <v>989</v>
      </c>
      <c r="K269" s="535" t="s">
        <v>291</v>
      </c>
      <c r="L269" s="535">
        <v>378</v>
      </c>
      <c r="M269" s="535"/>
      <c r="N269" s="535"/>
      <c r="O269" s="535"/>
      <c r="P269" s="535"/>
      <c r="Q269" s="535"/>
      <c r="R269" s="535"/>
      <c r="S269" s="535"/>
      <c r="T269" s="535"/>
      <c r="U269" s="535"/>
      <c r="V269" s="535"/>
      <c r="W269" s="535"/>
      <c r="X269" s="535"/>
      <c r="Y269" s="535"/>
      <c r="Z269" s="562">
        <f t="shared" si="39"/>
        <v>0</v>
      </c>
      <c r="AA269" s="576">
        <f t="shared" si="37"/>
        <v>0</v>
      </c>
      <c r="AB269" s="413">
        <f t="shared" si="38"/>
        <v>0</v>
      </c>
      <c r="AC269" s="528"/>
      <c r="AD269" s="528">
        <f t="shared" si="40"/>
        <v>0</v>
      </c>
      <c r="AE269" s="551">
        <f t="shared" si="41"/>
        <v>0</v>
      </c>
      <c r="AF269" s="575">
        <f t="shared" si="42"/>
        <v>0</v>
      </c>
      <c r="AG269" s="552"/>
      <c r="AH269" s="553"/>
      <c r="AI269" s="553"/>
      <c r="AJ269" s="553"/>
      <c r="AK269" s="553"/>
      <c r="AL269" s="553"/>
      <c r="AM269" s="553"/>
      <c r="AN269" s="553"/>
      <c r="AO269" s="553"/>
      <c r="AP269" s="553"/>
      <c r="AQ269" s="553"/>
      <c r="AR269" s="553"/>
      <c r="AS269" s="553"/>
      <c r="AT269" s="553"/>
      <c r="AU269" s="553"/>
      <c r="AV269" s="553"/>
      <c r="AW269" s="553"/>
      <c r="AX269" s="553"/>
      <c r="AY269" s="553"/>
      <c r="AZ269" s="553"/>
      <c r="BA269" s="553"/>
      <c r="BB269" s="553"/>
      <c r="BC269" s="553"/>
      <c r="BD269" s="553"/>
      <c r="BE269" s="553"/>
      <c r="BF269" s="553"/>
      <c r="BG269" s="553"/>
      <c r="BH269" s="513"/>
    </row>
    <row r="270" spans="1:60" ht="75" hidden="1" outlineLevel="1">
      <c r="A270" s="433">
        <f t="shared" si="43"/>
        <v>261</v>
      </c>
      <c r="B270" s="584"/>
      <c r="C270" s="585"/>
      <c r="D270" s="525"/>
      <c r="E270" s="526"/>
      <c r="F270" s="416"/>
      <c r="G270" s="417"/>
      <c r="H270" s="535"/>
      <c r="I270" s="535">
        <f>'СМР Приняты СК П6'!I270</f>
        <v>0</v>
      </c>
      <c r="J270" s="537" t="s">
        <v>910</v>
      </c>
      <c r="K270" s="535" t="s">
        <v>291</v>
      </c>
      <c r="L270" s="535">
        <v>149</v>
      </c>
      <c r="M270" s="535"/>
      <c r="N270" s="535"/>
      <c r="O270" s="535"/>
      <c r="P270" s="535"/>
      <c r="Q270" s="535"/>
      <c r="R270" s="535"/>
      <c r="S270" s="535"/>
      <c r="T270" s="535"/>
      <c r="U270" s="535"/>
      <c r="V270" s="535"/>
      <c r="W270" s="535"/>
      <c r="X270" s="535"/>
      <c r="Y270" s="535"/>
      <c r="Z270" s="562">
        <f t="shared" si="39"/>
        <v>0</v>
      </c>
      <c r="AA270" s="576">
        <f t="shared" si="37"/>
        <v>0</v>
      </c>
      <c r="AB270" s="413">
        <f t="shared" si="38"/>
        <v>0</v>
      </c>
      <c r="AC270" s="528"/>
      <c r="AD270" s="528">
        <f t="shared" si="40"/>
        <v>0</v>
      </c>
      <c r="AE270" s="551">
        <f t="shared" si="41"/>
        <v>0</v>
      </c>
      <c r="AF270" s="575">
        <f t="shared" si="42"/>
        <v>0</v>
      </c>
      <c r="AG270" s="552"/>
      <c r="AH270" s="553"/>
      <c r="AI270" s="553"/>
      <c r="AJ270" s="553"/>
      <c r="AK270" s="553"/>
      <c r="AL270" s="553"/>
      <c r="AM270" s="553"/>
      <c r="AN270" s="553"/>
      <c r="AO270" s="553"/>
      <c r="AP270" s="553"/>
      <c r="AQ270" s="553"/>
      <c r="AR270" s="553"/>
      <c r="AS270" s="553"/>
      <c r="AT270" s="553"/>
      <c r="AU270" s="553"/>
      <c r="AV270" s="553"/>
      <c r="AW270" s="553"/>
      <c r="AX270" s="553"/>
      <c r="AY270" s="553"/>
      <c r="AZ270" s="553"/>
      <c r="BA270" s="553"/>
      <c r="BB270" s="553"/>
      <c r="BC270" s="553"/>
      <c r="BD270" s="553"/>
      <c r="BE270" s="553"/>
      <c r="BF270" s="553"/>
      <c r="BG270" s="553"/>
      <c r="BH270" s="513"/>
    </row>
    <row r="271" spans="1:60" ht="75" hidden="1" outlineLevel="1">
      <c r="A271" s="433">
        <f t="shared" si="43"/>
        <v>262</v>
      </c>
      <c r="B271" s="584"/>
      <c r="C271" s="585"/>
      <c r="D271" s="525"/>
      <c r="E271" s="526"/>
      <c r="F271" s="416"/>
      <c r="G271" s="417"/>
      <c r="H271" s="535"/>
      <c r="I271" s="535">
        <f>'СМР Приняты СК П6'!I271</f>
        <v>0</v>
      </c>
      <c r="J271" s="537" t="s">
        <v>990</v>
      </c>
      <c r="K271" s="535" t="s">
        <v>291</v>
      </c>
      <c r="L271" s="535">
        <v>281</v>
      </c>
      <c r="M271" s="535"/>
      <c r="N271" s="535"/>
      <c r="O271" s="535"/>
      <c r="P271" s="535"/>
      <c r="Q271" s="535"/>
      <c r="R271" s="535"/>
      <c r="S271" s="535"/>
      <c r="T271" s="535"/>
      <c r="U271" s="535"/>
      <c r="V271" s="535"/>
      <c r="W271" s="535"/>
      <c r="X271" s="535"/>
      <c r="Y271" s="535"/>
      <c r="Z271" s="562">
        <f t="shared" si="39"/>
        <v>0</v>
      </c>
      <c r="AA271" s="576">
        <f t="shared" si="37"/>
        <v>0</v>
      </c>
      <c r="AB271" s="413">
        <f t="shared" si="38"/>
        <v>0</v>
      </c>
      <c r="AC271" s="528"/>
      <c r="AD271" s="528">
        <f t="shared" si="40"/>
        <v>0</v>
      </c>
      <c r="AE271" s="551">
        <f t="shared" si="41"/>
        <v>0</v>
      </c>
      <c r="AF271" s="575">
        <f t="shared" si="42"/>
        <v>0</v>
      </c>
      <c r="AG271" s="552"/>
      <c r="AH271" s="553"/>
      <c r="AI271" s="553"/>
      <c r="AJ271" s="553"/>
      <c r="AK271" s="553"/>
      <c r="AL271" s="553"/>
      <c r="AM271" s="553"/>
      <c r="AN271" s="553"/>
      <c r="AO271" s="553"/>
      <c r="AP271" s="553"/>
      <c r="AQ271" s="553"/>
      <c r="AR271" s="553"/>
      <c r="AS271" s="553"/>
      <c r="AT271" s="553"/>
      <c r="AU271" s="553"/>
      <c r="AV271" s="553"/>
      <c r="AW271" s="553"/>
      <c r="AX271" s="553"/>
      <c r="AY271" s="553"/>
      <c r="AZ271" s="553"/>
      <c r="BA271" s="553"/>
      <c r="BB271" s="553"/>
      <c r="BC271" s="553"/>
      <c r="BD271" s="553"/>
      <c r="BE271" s="553"/>
      <c r="BF271" s="553"/>
      <c r="BG271" s="553"/>
      <c r="BH271" s="513"/>
    </row>
    <row r="272" spans="1:60" ht="75" hidden="1" outlineLevel="1">
      <c r="A272" s="433">
        <f t="shared" si="43"/>
        <v>263</v>
      </c>
      <c r="B272" s="584"/>
      <c r="C272" s="585"/>
      <c r="D272" s="525"/>
      <c r="E272" s="526"/>
      <c r="F272" s="416"/>
      <c r="G272" s="417"/>
      <c r="H272" s="535"/>
      <c r="I272" s="535">
        <f>'СМР Приняты СК П6'!I272</f>
        <v>0</v>
      </c>
      <c r="J272" s="537" t="s">
        <v>991</v>
      </c>
      <c r="K272" s="535" t="s">
        <v>291</v>
      </c>
      <c r="L272" s="535">
        <v>71</v>
      </c>
      <c r="M272" s="535"/>
      <c r="N272" s="535"/>
      <c r="O272" s="535"/>
      <c r="P272" s="535"/>
      <c r="Q272" s="535"/>
      <c r="R272" s="535"/>
      <c r="S272" s="535"/>
      <c r="T272" s="535"/>
      <c r="U272" s="535"/>
      <c r="V272" s="535"/>
      <c r="W272" s="535"/>
      <c r="X272" s="535"/>
      <c r="Y272" s="535"/>
      <c r="Z272" s="562">
        <f t="shared" si="39"/>
        <v>0</v>
      </c>
      <c r="AA272" s="576">
        <f t="shared" si="37"/>
        <v>0</v>
      </c>
      <c r="AB272" s="413">
        <f t="shared" si="38"/>
        <v>0</v>
      </c>
      <c r="AC272" s="528"/>
      <c r="AD272" s="528">
        <f t="shared" si="40"/>
        <v>0</v>
      </c>
      <c r="AE272" s="551">
        <f t="shared" si="41"/>
        <v>0</v>
      </c>
      <c r="AF272" s="575">
        <f t="shared" si="42"/>
        <v>0</v>
      </c>
      <c r="AG272" s="552"/>
      <c r="AH272" s="553"/>
      <c r="AI272" s="553"/>
      <c r="AJ272" s="553"/>
      <c r="AK272" s="553"/>
      <c r="AL272" s="553"/>
      <c r="AM272" s="553"/>
      <c r="AN272" s="553"/>
      <c r="AO272" s="553"/>
      <c r="AP272" s="553"/>
      <c r="AQ272" s="553"/>
      <c r="AR272" s="553"/>
      <c r="AS272" s="553"/>
      <c r="AT272" s="553"/>
      <c r="AU272" s="553"/>
      <c r="AV272" s="553"/>
      <c r="AW272" s="553"/>
      <c r="AX272" s="553"/>
      <c r="AY272" s="553"/>
      <c r="AZ272" s="553"/>
      <c r="BA272" s="553"/>
      <c r="BB272" s="553"/>
      <c r="BC272" s="553"/>
      <c r="BD272" s="553"/>
      <c r="BE272" s="553"/>
      <c r="BF272" s="553"/>
      <c r="BG272" s="553"/>
      <c r="BH272" s="513"/>
    </row>
    <row r="273" spans="1:60" ht="75" hidden="1" outlineLevel="1">
      <c r="A273" s="433">
        <f t="shared" si="43"/>
        <v>264</v>
      </c>
      <c r="B273" s="584"/>
      <c r="C273" s="585"/>
      <c r="D273" s="525"/>
      <c r="E273" s="526"/>
      <c r="F273" s="416"/>
      <c r="G273" s="417"/>
      <c r="H273" s="535"/>
      <c r="I273" s="535">
        <f>'СМР Приняты СК П6'!I273</f>
        <v>0</v>
      </c>
      <c r="J273" s="537" t="s">
        <v>992</v>
      </c>
      <c r="K273" s="535" t="s">
        <v>291</v>
      </c>
      <c r="L273" s="535">
        <v>50</v>
      </c>
      <c r="M273" s="535"/>
      <c r="N273" s="535"/>
      <c r="O273" s="535"/>
      <c r="P273" s="535"/>
      <c r="Q273" s="535"/>
      <c r="R273" s="535"/>
      <c r="S273" s="535"/>
      <c r="T273" s="535"/>
      <c r="U273" s="535"/>
      <c r="V273" s="535"/>
      <c r="W273" s="535"/>
      <c r="X273" s="535"/>
      <c r="Y273" s="535"/>
      <c r="Z273" s="562">
        <f t="shared" si="39"/>
        <v>0</v>
      </c>
      <c r="AA273" s="576">
        <f t="shared" ref="AA273:AA274" si="44">H273-Z273</f>
        <v>0</v>
      </c>
      <c r="AB273" s="413">
        <f t="shared" ref="AB273:AB274" si="45">E273-Z273</f>
        <v>0</v>
      </c>
      <c r="AC273" s="528"/>
      <c r="AD273" s="528">
        <f t="shared" si="40"/>
        <v>0</v>
      </c>
      <c r="AE273" s="551">
        <f t="shared" si="41"/>
        <v>0</v>
      </c>
      <c r="AF273" s="575">
        <f t="shared" si="42"/>
        <v>0</v>
      </c>
      <c r="AG273" s="552"/>
      <c r="AH273" s="553"/>
      <c r="AI273" s="553"/>
      <c r="AJ273" s="553"/>
      <c r="AK273" s="553"/>
      <c r="AL273" s="553"/>
      <c r="AM273" s="553"/>
      <c r="AN273" s="553"/>
      <c r="AO273" s="553"/>
      <c r="AP273" s="553"/>
      <c r="AQ273" s="553"/>
      <c r="AR273" s="553"/>
      <c r="AS273" s="553"/>
      <c r="AT273" s="553"/>
      <c r="AU273" s="553"/>
      <c r="AV273" s="553"/>
      <c r="AW273" s="553"/>
      <c r="AX273" s="553"/>
      <c r="AY273" s="553"/>
      <c r="AZ273" s="553"/>
      <c r="BA273" s="553"/>
      <c r="BB273" s="553"/>
      <c r="BC273" s="553"/>
      <c r="BD273" s="553"/>
      <c r="BE273" s="553"/>
      <c r="BF273" s="553"/>
      <c r="BG273" s="553"/>
      <c r="BH273" s="513"/>
    </row>
    <row r="274" spans="1:60" ht="30" hidden="1" outlineLevel="1">
      <c r="A274" s="433">
        <f t="shared" si="43"/>
        <v>265</v>
      </c>
      <c r="B274" s="584"/>
      <c r="C274" s="585"/>
      <c r="D274" s="525"/>
      <c r="E274" s="526"/>
      <c r="F274" s="416"/>
      <c r="G274" s="417"/>
      <c r="H274" s="535"/>
      <c r="I274" s="535">
        <f>'СМР Приняты СК П6'!I274</f>
        <v>0</v>
      </c>
      <c r="J274" s="537" t="s">
        <v>993</v>
      </c>
      <c r="K274" s="535" t="s">
        <v>291</v>
      </c>
      <c r="L274" s="535"/>
      <c r="M274" s="535"/>
      <c r="N274" s="535"/>
      <c r="O274" s="535"/>
      <c r="P274" s="535"/>
      <c r="Q274" s="535"/>
      <c r="R274" s="535"/>
      <c r="S274" s="535"/>
      <c r="T274" s="535"/>
      <c r="U274" s="535"/>
      <c r="V274" s="535"/>
      <c r="W274" s="535"/>
      <c r="X274" s="535"/>
      <c r="Y274" s="535"/>
      <c r="Z274" s="562">
        <f t="shared" si="39"/>
        <v>0</v>
      </c>
      <c r="AA274" s="576">
        <f t="shared" si="44"/>
        <v>0</v>
      </c>
      <c r="AB274" s="413">
        <f t="shared" si="45"/>
        <v>0</v>
      </c>
      <c r="AC274" s="528"/>
      <c r="AD274" s="528">
        <f t="shared" si="40"/>
        <v>0</v>
      </c>
      <c r="AE274" s="551">
        <f t="shared" si="41"/>
        <v>0</v>
      </c>
      <c r="AF274" s="575">
        <f t="shared" si="42"/>
        <v>0</v>
      </c>
      <c r="AG274" s="552"/>
      <c r="AH274" s="553"/>
      <c r="AI274" s="553"/>
      <c r="AJ274" s="553"/>
      <c r="AK274" s="553"/>
      <c r="AL274" s="553"/>
      <c r="AM274" s="553"/>
      <c r="AN274" s="553"/>
      <c r="AO274" s="553"/>
      <c r="AP274" s="553"/>
      <c r="AQ274" s="553"/>
      <c r="AR274" s="553"/>
      <c r="AS274" s="553"/>
      <c r="AT274" s="553"/>
      <c r="AU274" s="553"/>
      <c r="AV274" s="553"/>
      <c r="AW274" s="553"/>
      <c r="AX274" s="553"/>
      <c r="AY274" s="553"/>
      <c r="AZ274" s="553"/>
      <c r="BA274" s="553"/>
      <c r="BB274" s="553"/>
      <c r="BC274" s="553"/>
      <c r="BD274" s="553"/>
      <c r="BE274" s="553"/>
      <c r="BF274" s="553"/>
      <c r="BG274" s="553"/>
      <c r="BH274" s="513"/>
    </row>
    <row r="275" spans="1:60" s="760" customFormat="1" ht="15">
      <c r="A275" s="595">
        <f>A265+1</f>
        <v>257</v>
      </c>
      <c r="B275" s="596"/>
      <c r="C275" s="544" t="s">
        <v>1198</v>
      </c>
      <c r="D275" s="545"/>
      <c r="E275" s="545"/>
      <c r="F275" s="546" t="s">
        <v>1198</v>
      </c>
      <c r="G275" s="543"/>
      <c r="H275" s="547"/>
      <c r="I275" s="550"/>
      <c r="J275" s="766"/>
      <c r="K275" s="550"/>
      <c r="L275" s="550"/>
      <c r="M275" s="550"/>
      <c r="N275" s="550"/>
      <c r="O275" s="550"/>
      <c r="P275" s="550"/>
      <c r="Q275" s="550"/>
      <c r="R275" s="550"/>
      <c r="S275" s="550"/>
      <c r="T275" s="550"/>
      <c r="U275" s="550"/>
      <c r="V275" s="550"/>
      <c r="W275" s="550"/>
      <c r="X275" s="550"/>
      <c r="Y275" s="550"/>
      <c r="Z275" s="589"/>
      <c r="AA275" s="767"/>
      <c r="AB275" s="533"/>
      <c r="AC275" s="534"/>
      <c r="AD275" s="534"/>
      <c r="AE275" s="591"/>
      <c r="AF275" s="592"/>
      <c r="AG275" s="593"/>
      <c r="AH275" s="594"/>
      <c r="AI275" s="594"/>
      <c r="AJ275" s="594"/>
      <c r="AK275" s="594"/>
      <c r="AL275" s="594"/>
      <c r="AM275" s="594"/>
      <c r="AN275" s="594"/>
      <c r="AO275" s="594"/>
      <c r="AP275" s="594"/>
      <c r="AQ275" s="594"/>
      <c r="AR275" s="594"/>
      <c r="AS275" s="594"/>
      <c r="AT275" s="594"/>
      <c r="AU275" s="594"/>
      <c r="AV275" s="594"/>
      <c r="AW275" s="594"/>
      <c r="AX275" s="594"/>
      <c r="AY275" s="594"/>
      <c r="AZ275" s="594"/>
      <c r="BA275" s="594"/>
      <c r="BB275" s="594"/>
      <c r="BC275" s="594"/>
      <c r="BD275" s="594"/>
      <c r="BE275" s="594"/>
      <c r="BF275" s="594"/>
      <c r="BG275" s="594"/>
      <c r="BH275" s="513"/>
    </row>
    <row r="276" spans="1:60" s="760" customFormat="1" ht="60">
      <c r="A276" s="433"/>
      <c r="B276" s="584"/>
      <c r="C276" s="585"/>
      <c r="D276" s="525"/>
      <c r="E276" s="526"/>
      <c r="F276" s="753" t="s">
        <v>15</v>
      </c>
      <c r="G276" s="741" t="s">
        <v>289</v>
      </c>
      <c r="H276" s="755">
        <v>0</v>
      </c>
      <c r="I276" s="535">
        <f>'СМР Приняты СК П6'!I276</f>
        <v>0</v>
      </c>
      <c r="J276" s="537"/>
      <c r="K276" s="535"/>
      <c r="L276" s="535"/>
      <c r="M276" s="535"/>
      <c r="N276" s="535"/>
      <c r="O276" s="535"/>
      <c r="P276" s="535"/>
      <c r="Q276" s="535"/>
      <c r="R276" s="535"/>
      <c r="S276" s="535"/>
      <c r="T276" s="535"/>
      <c r="U276" s="535">
        <v>11.11</v>
      </c>
      <c r="V276" s="535"/>
      <c r="W276" s="535"/>
      <c r="X276" s="535"/>
      <c r="Y276" s="535"/>
      <c r="Z276" s="562"/>
      <c r="AA276" s="576"/>
      <c r="AB276" s="413"/>
      <c r="AC276" s="528"/>
      <c r="AD276" s="528"/>
      <c r="AE276" s="551"/>
      <c r="AF276" s="575"/>
      <c r="AG276" s="552"/>
      <c r="AH276" s="553"/>
      <c r="AI276" s="553"/>
      <c r="AJ276" s="553"/>
      <c r="AK276" s="553"/>
      <c r="AL276" s="553"/>
      <c r="AM276" s="553"/>
      <c r="AN276" s="553"/>
      <c r="AO276" s="553"/>
      <c r="AP276" s="553"/>
      <c r="AQ276" s="553"/>
      <c r="AR276" s="553"/>
      <c r="AS276" s="553"/>
      <c r="AT276" s="553"/>
      <c r="AU276" s="553"/>
      <c r="AV276" s="553"/>
      <c r="AW276" s="553"/>
      <c r="AX276" s="553"/>
      <c r="AY276" s="553"/>
      <c r="AZ276" s="553"/>
      <c r="BA276" s="553"/>
      <c r="BB276" s="553"/>
      <c r="BC276" s="553"/>
      <c r="BD276" s="553"/>
      <c r="BE276" s="553"/>
      <c r="BF276" s="553"/>
      <c r="BG276" s="553"/>
      <c r="BH276" s="513"/>
    </row>
    <row r="277" spans="1:60" s="760" customFormat="1" ht="30">
      <c r="A277" s="433"/>
      <c r="B277" s="584"/>
      <c r="C277" s="585"/>
      <c r="D277" s="525"/>
      <c r="E277" s="526"/>
      <c r="F277" s="753" t="s">
        <v>19</v>
      </c>
      <c r="G277" s="741" t="s">
        <v>289</v>
      </c>
      <c r="H277" s="755">
        <v>0</v>
      </c>
      <c r="I277" s="535">
        <f>'СМР Приняты СК П6'!I277</f>
        <v>0</v>
      </c>
      <c r="J277" s="537"/>
      <c r="K277" s="535"/>
      <c r="L277" s="535"/>
      <c r="M277" s="535"/>
      <c r="N277" s="535"/>
      <c r="O277" s="535"/>
      <c r="P277" s="535"/>
      <c r="Q277" s="535"/>
      <c r="R277" s="535"/>
      <c r="S277" s="535"/>
      <c r="T277" s="535"/>
      <c r="U277" s="535">
        <v>1.1200000000000001</v>
      </c>
      <c r="V277" s="535"/>
      <c r="W277" s="535"/>
      <c r="X277" s="535"/>
      <c r="Y277" s="535"/>
      <c r="Z277" s="562"/>
      <c r="AA277" s="576"/>
      <c r="AB277" s="413"/>
      <c r="AC277" s="528"/>
      <c r="AD277" s="528"/>
      <c r="AE277" s="551"/>
      <c r="AF277" s="575"/>
      <c r="AG277" s="552"/>
      <c r="AH277" s="553"/>
      <c r="AI277" s="553"/>
      <c r="AJ277" s="553"/>
      <c r="AK277" s="553"/>
      <c r="AL277" s="553"/>
      <c r="AM277" s="553"/>
      <c r="AN277" s="553"/>
      <c r="AO277" s="553"/>
      <c r="AP277" s="553"/>
      <c r="AQ277" s="553"/>
      <c r="AR277" s="553"/>
      <c r="AS277" s="553"/>
      <c r="AT277" s="553"/>
      <c r="AU277" s="553"/>
      <c r="AV277" s="553"/>
      <c r="AW277" s="553"/>
      <c r="AX277" s="553"/>
      <c r="AY277" s="553"/>
      <c r="AZ277" s="553"/>
      <c r="BA277" s="553"/>
      <c r="BB277" s="553"/>
      <c r="BC277" s="553"/>
      <c r="BD277" s="553"/>
      <c r="BE277" s="553"/>
      <c r="BF277" s="553"/>
      <c r="BG277" s="553"/>
      <c r="BH277" s="513"/>
    </row>
    <row r="278" spans="1:60" s="760" customFormat="1" ht="60">
      <c r="A278" s="433"/>
      <c r="B278" s="584"/>
      <c r="C278" s="585"/>
      <c r="D278" s="525"/>
      <c r="E278" s="526"/>
      <c r="F278" s="753" t="s">
        <v>59</v>
      </c>
      <c r="G278" s="741" t="s">
        <v>289</v>
      </c>
      <c r="H278" s="755">
        <v>0</v>
      </c>
      <c r="I278" s="535">
        <f>'СМР Приняты СК П6'!I278</f>
        <v>0</v>
      </c>
      <c r="J278" s="537"/>
      <c r="K278" s="535"/>
      <c r="L278" s="535"/>
      <c r="M278" s="535"/>
      <c r="N278" s="535"/>
      <c r="O278" s="535"/>
      <c r="P278" s="535"/>
      <c r="Q278" s="535"/>
      <c r="R278" s="535"/>
      <c r="S278" s="535"/>
      <c r="T278" s="535"/>
      <c r="U278" s="535">
        <v>5.94</v>
      </c>
      <c r="V278" s="535"/>
      <c r="W278" s="535"/>
      <c r="X278" s="535"/>
      <c r="Y278" s="535"/>
      <c r="Z278" s="562"/>
      <c r="AA278" s="576"/>
      <c r="AB278" s="413"/>
      <c r="AC278" s="528"/>
      <c r="AD278" s="528"/>
      <c r="AE278" s="551"/>
      <c r="AF278" s="575"/>
      <c r="AG278" s="552"/>
      <c r="AH278" s="553"/>
      <c r="AI278" s="553"/>
      <c r="AJ278" s="553"/>
      <c r="AK278" s="553"/>
      <c r="AL278" s="553"/>
      <c r="AM278" s="553"/>
      <c r="AN278" s="553"/>
      <c r="AO278" s="553"/>
      <c r="AP278" s="553"/>
      <c r="AQ278" s="553"/>
      <c r="AR278" s="553"/>
      <c r="AS278" s="553"/>
      <c r="AT278" s="553"/>
      <c r="AU278" s="553"/>
      <c r="AV278" s="553"/>
      <c r="AW278" s="553"/>
      <c r="AX278" s="553"/>
      <c r="AY278" s="553"/>
      <c r="AZ278" s="553"/>
      <c r="BA278" s="553"/>
      <c r="BB278" s="553"/>
      <c r="BC278" s="553"/>
      <c r="BD278" s="553"/>
      <c r="BE278" s="553"/>
      <c r="BF278" s="553"/>
      <c r="BG278" s="553"/>
      <c r="BH278" s="513"/>
    </row>
    <row r="279" spans="1:60" s="760" customFormat="1" ht="30">
      <c r="A279" s="433"/>
      <c r="B279" s="584"/>
      <c r="C279" s="585"/>
      <c r="D279" s="525"/>
      <c r="E279" s="526"/>
      <c r="F279" s="753" t="s">
        <v>63</v>
      </c>
      <c r="G279" s="741" t="s">
        <v>289</v>
      </c>
      <c r="H279" s="755">
        <v>0</v>
      </c>
      <c r="I279" s="535">
        <f>'СМР Приняты СК П6'!I279</f>
        <v>0</v>
      </c>
      <c r="J279" s="537"/>
      <c r="K279" s="535"/>
      <c r="L279" s="535"/>
      <c r="M279" s="535"/>
      <c r="N279" s="535"/>
      <c r="O279" s="535"/>
      <c r="P279" s="535"/>
      <c r="Q279" s="535"/>
      <c r="R279" s="535"/>
      <c r="S279" s="535"/>
      <c r="T279" s="535"/>
      <c r="U279" s="535">
        <v>2.04</v>
      </c>
      <c r="V279" s="535"/>
      <c r="W279" s="535"/>
      <c r="X279" s="535"/>
      <c r="Y279" s="535"/>
      <c r="Z279" s="562"/>
      <c r="AA279" s="576"/>
      <c r="AB279" s="413"/>
      <c r="AC279" s="528"/>
      <c r="AD279" s="528"/>
      <c r="AE279" s="551"/>
      <c r="AF279" s="575"/>
      <c r="AG279" s="552"/>
      <c r="AH279" s="553"/>
      <c r="AI279" s="553"/>
      <c r="AJ279" s="553"/>
      <c r="AK279" s="553"/>
      <c r="AL279" s="553"/>
      <c r="AM279" s="553"/>
      <c r="AN279" s="553"/>
      <c r="AO279" s="553"/>
      <c r="AP279" s="553"/>
      <c r="AQ279" s="553"/>
      <c r="AR279" s="553"/>
      <c r="AS279" s="553"/>
      <c r="AT279" s="553"/>
      <c r="AU279" s="553"/>
      <c r="AV279" s="553"/>
      <c r="AW279" s="553"/>
      <c r="AX279" s="553"/>
      <c r="AY279" s="553"/>
      <c r="AZ279" s="553"/>
      <c r="BA279" s="553"/>
      <c r="BB279" s="553"/>
      <c r="BC279" s="553"/>
      <c r="BD279" s="553"/>
      <c r="BE279" s="553"/>
      <c r="BF279" s="553"/>
      <c r="BG279" s="553"/>
      <c r="BH279" s="513"/>
    </row>
    <row r="280" spans="1:60" s="760" customFormat="1" ht="15">
      <c r="A280" s="433"/>
      <c r="B280" s="584"/>
      <c r="C280" s="585"/>
      <c r="D280" s="525"/>
      <c r="E280" s="526"/>
      <c r="F280" s="753" t="s">
        <v>1195</v>
      </c>
      <c r="G280" s="741" t="s">
        <v>291</v>
      </c>
      <c r="H280" s="755">
        <v>0</v>
      </c>
      <c r="I280" s="535">
        <f>'СМР Приняты СК П6'!I280</f>
        <v>0</v>
      </c>
      <c r="J280" s="747" t="s">
        <v>926</v>
      </c>
      <c r="K280" s="535"/>
      <c r="L280" s="535"/>
      <c r="M280" s="535"/>
      <c r="N280" s="535"/>
      <c r="O280" s="535"/>
      <c r="P280" s="535"/>
      <c r="Q280" s="535"/>
      <c r="R280" s="535"/>
      <c r="S280" s="535"/>
      <c r="T280" s="535"/>
      <c r="U280" s="535">
        <v>30</v>
      </c>
      <c r="V280" s="535">
        <v>233</v>
      </c>
      <c r="W280" s="535"/>
      <c r="X280" s="535"/>
      <c r="Y280" s="535"/>
      <c r="Z280" s="562"/>
      <c r="AA280" s="576"/>
      <c r="AB280" s="413"/>
      <c r="AC280" s="528"/>
      <c r="AD280" s="528"/>
      <c r="AE280" s="551"/>
      <c r="AF280" s="575"/>
      <c r="AG280" s="552"/>
      <c r="AH280" s="553"/>
      <c r="AI280" s="553"/>
      <c r="AJ280" s="553"/>
      <c r="AK280" s="553"/>
      <c r="AL280" s="553"/>
      <c r="AM280" s="553"/>
      <c r="AN280" s="553"/>
      <c r="AO280" s="553"/>
      <c r="AP280" s="553"/>
      <c r="AQ280" s="553"/>
      <c r="AR280" s="553"/>
      <c r="AS280" s="553"/>
      <c r="AT280" s="553"/>
      <c r="AU280" s="553"/>
      <c r="AV280" s="553"/>
      <c r="AW280" s="553"/>
      <c r="AX280" s="553"/>
      <c r="AY280" s="553"/>
      <c r="AZ280" s="553"/>
      <c r="BA280" s="553"/>
      <c r="BB280" s="553"/>
      <c r="BC280" s="553"/>
      <c r="BD280" s="553"/>
      <c r="BE280" s="553"/>
      <c r="BF280" s="553"/>
      <c r="BG280" s="553"/>
      <c r="BH280" s="513"/>
    </row>
    <row r="281" spans="1:60" s="760" customFormat="1" ht="15">
      <c r="A281" s="433"/>
      <c r="B281" s="584"/>
      <c r="C281" s="585"/>
      <c r="D281" s="525"/>
      <c r="E281" s="526"/>
      <c r="F281" s="753" t="s">
        <v>1196</v>
      </c>
      <c r="G281" s="741" t="s">
        <v>291</v>
      </c>
      <c r="H281" s="755">
        <v>0</v>
      </c>
      <c r="I281" s="535">
        <f>'СМР Приняты СК П6'!I281</f>
        <v>0</v>
      </c>
      <c r="J281" s="747" t="s">
        <v>1197</v>
      </c>
      <c r="K281" s="535"/>
      <c r="L281" s="535"/>
      <c r="M281" s="535"/>
      <c r="N281" s="535"/>
      <c r="O281" s="535"/>
      <c r="P281" s="535"/>
      <c r="Q281" s="535"/>
      <c r="R281" s="535"/>
      <c r="S281" s="535"/>
      <c r="T281" s="535"/>
      <c r="U281" s="535">
        <v>30</v>
      </c>
      <c r="V281" s="535"/>
      <c r="W281" s="535"/>
      <c r="X281" s="535"/>
      <c r="Y281" s="535"/>
      <c r="Z281" s="562"/>
      <c r="AA281" s="576"/>
      <c r="AB281" s="413"/>
      <c r="AC281" s="528"/>
      <c r="AD281" s="528"/>
      <c r="AE281" s="551"/>
      <c r="AF281" s="575"/>
      <c r="AG281" s="552"/>
      <c r="AH281" s="553"/>
      <c r="AI281" s="553"/>
      <c r="AJ281" s="553"/>
      <c r="AK281" s="553"/>
      <c r="AL281" s="553"/>
      <c r="AM281" s="553"/>
      <c r="AN281" s="553"/>
      <c r="AO281" s="553"/>
      <c r="AP281" s="553"/>
      <c r="AQ281" s="553"/>
      <c r="AR281" s="553"/>
      <c r="AS281" s="553"/>
      <c r="AT281" s="553"/>
      <c r="AU281" s="553"/>
      <c r="AV281" s="553"/>
      <c r="AW281" s="553"/>
      <c r="AX281" s="553"/>
      <c r="AY281" s="553"/>
      <c r="AZ281" s="553"/>
      <c r="BA281" s="553"/>
      <c r="BB281" s="553"/>
      <c r="BC281" s="553"/>
      <c r="BD281" s="553"/>
      <c r="BE281" s="553"/>
      <c r="BF281" s="553"/>
      <c r="BG281" s="553"/>
      <c r="BH281" s="513"/>
    </row>
    <row r="282" spans="1:60" s="65" customFormat="1">
      <c r="A282" s="595">
        <f>A274+1</f>
        <v>266</v>
      </c>
      <c r="B282" s="596"/>
      <c r="C282" s="544" t="s">
        <v>424</v>
      </c>
      <c r="D282" s="545"/>
      <c r="E282" s="545"/>
      <c r="F282" s="546" t="s">
        <v>424</v>
      </c>
      <c r="G282" s="543"/>
      <c r="H282" s="547"/>
      <c r="I282" s="547"/>
      <c r="J282" s="549"/>
      <c r="K282" s="549"/>
      <c r="L282" s="549"/>
      <c r="M282" s="547"/>
      <c r="N282" s="547"/>
      <c r="O282" s="547"/>
      <c r="P282" s="547"/>
      <c r="Q282" s="547"/>
      <c r="R282" s="547"/>
      <c r="S282" s="547"/>
      <c r="T282" s="547"/>
      <c r="U282" s="547"/>
      <c r="V282" s="547"/>
      <c r="W282" s="547"/>
      <c r="X282" s="547"/>
      <c r="Y282" s="547"/>
      <c r="Z282" s="589"/>
      <c r="AA282" s="597"/>
      <c r="AB282" s="547"/>
      <c r="AC282" s="547"/>
      <c r="AD282" s="547"/>
      <c r="AE282" s="591"/>
      <c r="AF282" s="592"/>
      <c r="AG282" s="593"/>
      <c r="AH282" s="594"/>
      <c r="AI282" s="594"/>
      <c r="AJ282" s="594"/>
      <c r="AK282" s="594"/>
      <c r="AL282" s="594"/>
      <c r="AM282" s="594"/>
      <c r="AN282" s="594"/>
      <c r="AO282" s="594"/>
      <c r="AP282" s="594"/>
      <c r="AQ282" s="594"/>
      <c r="AR282" s="594"/>
      <c r="AS282" s="594"/>
      <c r="AT282" s="594"/>
      <c r="AU282" s="594"/>
      <c r="AV282" s="594"/>
      <c r="AW282" s="594"/>
      <c r="AX282" s="594"/>
      <c r="AY282" s="594"/>
      <c r="AZ282" s="594"/>
      <c r="BA282" s="594"/>
      <c r="BB282" s="594"/>
      <c r="BC282" s="594"/>
      <c r="BD282" s="594"/>
      <c r="BE282" s="594"/>
      <c r="BF282" s="594"/>
      <c r="BG282" s="594"/>
    </row>
    <row r="283" spans="1:60" ht="45">
      <c r="A283" s="405">
        <f t="shared" si="43"/>
        <v>267</v>
      </c>
      <c r="B283" s="584"/>
      <c r="C283" s="585"/>
      <c r="D283" s="525"/>
      <c r="E283" s="526"/>
      <c r="F283" s="408" t="s">
        <v>407</v>
      </c>
      <c r="G283" s="409" t="s">
        <v>289</v>
      </c>
      <c r="H283" s="527">
        <v>0</v>
      </c>
      <c r="I283" s="527">
        <f>'СМР Приняты СК П6'!I283</f>
        <v>0.36</v>
      </c>
      <c r="J283" s="535"/>
      <c r="K283" s="535"/>
      <c r="L283" s="535">
        <v>0</v>
      </c>
      <c r="M283" s="540"/>
      <c r="N283" s="540"/>
      <c r="O283" s="527">
        <v>46.4</v>
      </c>
      <c r="P283" s="540"/>
      <c r="Q283" s="540"/>
      <c r="R283" s="540"/>
      <c r="S283" s="540"/>
      <c r="T283" s="540"/>
      <c r="U283" s="540"/>
      <c r="V283" s="540"/>
      <c r="W283" s="540"/>
      <c r="X283" s="540"/>
      <c r="Y283" s="540"/>
      <c r="Z283" s="562">
        <f t="shared" si="39"/>
        <v>46.4</v>
      </c>
      <c r="AA283" s="574">
        <f t="shared" ref="AA283:AA290" si="46">H283-Z283</f>
        <v>-46.4</v>
      </c>
      <c r="AB283" s="413">
        <f t="shared" ref="AB283:AB290" si="47">E283-Z283</f>
        <v>-46.4</v>
      </c>
      <c r="AC283" s="528"/>
      <c r="AD283" s="528">
        <f t="shared" si="40"/>
        <v>0</v>
      </c>
      <c r="AE283" s="551">
        <f t="shared" si="41"/>
        <v>0</v>
      </c>
      <c r="AF283" s="575">
        <f t="shared" si="42"/>
        <v>46.4</v>
      </c>
      <c r="AG283" s="552"/>
      <c r="AH283" s="553"/>
      <c r="AI283" s="553"/>
      <c r="AJ283" s="553"/>
      <c r="AK283" s="553"/>
      <c r="AL283" s="553"/>
      <c r="AM283" s="553"/>
      <c r="AN283" s="553"/>
      <c r="AO283" s="553"/>
      <c r="AP283" s="553"/>
      <c r="AQ283" s="553"/>
      <c r="AR283" s="553"/>
      <c r="AS283" s="553"/>
      <c r="AT283" s="553"/>
      <c r="AU283" s="553"/>
      <c r="AV283" s="553"/>
      <c r="AW283" s="553"/>
      <c r="AX283" s="553"/>
      <c r="AY283" s="553"/>
      <c r="AZ283" s="553"/>
      <c r="BA283" s="553"/>
      <c r="BB283" s="553"/>
      <c r="BC283" s="553"/>
      <c r="BD283" s="553"/>
      <c r="BE283" s="553"/>
      <c r="BF283" s="553"/>
      <c r="BG283" s="553"/>
      <c r="BH283" s="513"/>
    </row>
    <row r="284" spans="1:60" ht="30">
      <c r="A284" s="405">
        <f t="shared" si="43"/>
        <v>268</v>
      </c>
      <c r="B284" s="584"/>
      <c r="C284" s="585"/>
      <c r="D284" s="525"/>
      <c r="E284" s="526"/>
      <c r="F284" s="408" t="s">
        <v>399</v>
      </c>
      <c r="G284" s="409" t="s">
        <v>289</v>
      </c>
      <c r="H284" s="527">
        <v>0</v>
      </c>
      <c r="I284" s="527">
        <f>'СМР Приняты СК П6'!I284</f>
        <v>0.18</v>
      </c>
      <c r="J284" s="535"/>
      <c r="K284" s="535"/>
      <c r="L284" s="535">
        <v>0</v>
      </c>
      <c r="M284" s="540"/>
      <c r="N284" s="540"/>
      <c r="O284" s="527">
        <v>1.44</v>
      </c>
      <c r="P284" s="540"/>
      <c r="Q284" s="540"/>
      <c r="R284" s="540"/>
      <c r="S284" s="540"/>
      <c r="T284" s="540"/>
      <c r="U284" s="540"/>
      <c r="V284" s="540"/>
      <c r="W284" s="540"/>
      <c r="X284" s="540"/>
      <c r="Y284" s="540"/>
      <c r="Z284" s="562">
        <f t="shared" si="39"/>
        <v>1.44</v>
      </c>
      <c r="AA284" s="574">
        <f t="shared" si="46"/>
        <v>-1.44</v>
      </c>
      <c r="AB284" s="413">
        <f t="shared" si="47"/>
        <v>-1.44</v>
      </c>
      <c r="AC284" s="528"/>
      <c r="AD284" s="528">
        <f t="shared" si="40"/>
        <v>0</v>
      </c>
      <c r="AE284" s="551">
        <f t="shared" si="41"/>
        <v>0</v>
      </c>
      <c r="AF284" s="575">
        <f t="shared" si="42"/>
        <v>1.44</v>
      </c>
      <c r="AG284" s="552"/>
      <c r="AH284" s="553"/>
      <c r="AI284" s="553"/>
      <c r="AJ284" s="553"/>
      <c r="AK284" s="553"/>
      <c r="AL284" s="553"/>
      <c r="AM284" s="553"/>
      <c r="AN284" s="553"/>
      <c r="AO284" s="553"/>
      <c r="AP284" s="553"/>
      <c r="AQ284" s="553"/>
      <c r="AR284" s="553"/>
      <c r="AS284" s="553"/>
      <c r="AT284" s="553"/>
      <c r="AU284" s="553"/>
      <c r="AV284" s="553"/>
      <c r="AW284" s="553"/>
      <c r="AX284" s="553"/>
      <c r="AY284" s="553"/>
      <c r="AZ284" s="553"/>
      <c r="BA284" s="553"/>
      <c r="BB284" s="553"/>
      <c r="BC284" s="553"/>
      <c r="BD284" s="553"/>
      <c r="BE284" s="553"/>
      <c r="BF284" s="553"/>
      <c r="BG284" s="553"/>
      <c r="BH284" s="513"/>
    </row>
    <row r="285" spans="1:60" ht="30">
      <c r="A285" s="405">
        <f t="shared" si="43"/>
        <v>269</v>
      </c>
      <c r="B285" s="584"/>
      <c r="C285" s="585"/>
      <c r="D285" s="525"/>
      <c r="E285" s="526"/>
      <c r="F285" s="408" t="s">
        <v>401</v>
      </c>
      <c r="G285" s="409" t="s">
        <v>291</v>
      </c>
      <c r="H285" s="527">
        <v>0</v>
      </c>
      <c r="I285" s="527">
        <f>'СМР Приняты СК П6'!I285</f>
        <v>0.11600000000000001</v>
      </c>
      <c r="J285" s="535"/>
      <c r="K285" s="535"/>
      <c r="L285" s="535">
        <v>0</v>
      </c>
      <c r="M285" s="540"/>
      <c r="N285" s="540"/>
      <c r="O285" s="527">
        <v>96</v>
      </c>
      <c r="P285" s="540"/>
      <c r="Q285" s="540"/>
      <c r="R285" s="540"/>
      <c r="S285" s="540"/>
      <c r="T285" s="540"/>
      <c r="U285" s="540"/>
      <c r="V285" s="540"/>
      <c r="W285" s="540"/>
      <c r="X285" s="540"/>
      <c r="Y285" s="540"/>
      <c r="Z285" s="562">
        <f t="shared" si="39"/>
        <v>96</v>
      </c>
      <c r="AA285" s="574">
        <f t="shared" si="46"/>
        <v>-96</v>
      </c>
      <c r="AB285" s="413">
        <f t="shared" si="47"/>
        <v>-96</v>
      </c>
      <c r="AC285" s="528"/>
      <c r="AD285" s="528">
        <f t="shared" si="40"/>
        <v>0</v>
      </c>
      <c r="AE285" s="551">
        <f t="shared" si="41"/>
        <v>0</v>
      </c>
      <c r="AF285" s="575">
        <f t="shared" si="42"/>
        <v>96</v>
      </c>
      <c r="AG285" s="552"/>
      <c r="AH285" s="553"/>
      <c r="AI285" s="553"/>
      <c r="AJ285" s="553"/>
      <c r="AK285" s="553"/>
      <c r="AL285" s="553"/>
      <c r="AM285" s="553"/>
      <c r="AN285" s="553"/>
      <c r="AO285" s="553"/>
      <c r="AP285" s="553"/>
      <c r="AQ285" s="553"/>
      <c r="AR285" s="553"/>
      <c r="AS285" s="553"/>
      <c r="AT285" s="553"/>
      <c r="AU285" s="553"/>
      <c r="AV285" s="553"/>
      <c r="AW285" s="553"/>
      <c r="AX285" s="553"/>
      <c r="AY285" s="553"/>
      <c r="AZ285" s="553"/>
      <c r="BA285" s="553"/>
      <c r="BB285" s="553"/>
      <c r="BC285" s="553"/>
      <c r="BD285" s="553"/>
      <c r="BE285" s="553"/>
      <c r="BF285" s="553"/>
      <c r="BG285" s="553"/>
      <c r="BH285" s="513"/>
    </row>
    <row r="286" spans="1:60" ht="30">
      <c r="A286" s="405">
        <f t="shared" si="43"/>
        <v>270</v>
      </c>
      <c r="B286" s="584"/>
      <c r="C286" s="585"/>
      <c r="D286" s="525"/>
      <c r="E286" s="526"/>
      <c r="F286" s="408" t="s">
        <v>400</v>
      </c>
      <c r="G286" s="409" t="s">
        <v>291</v>
      </c>
      <c r="H286" s="527">
        <v>0</v>
      </c>
      <c r="I286" s="527">
        <f>'СМР Приняты СК П6'!I286</f>
        <v>0.11600000000000001</v>
      </c>
      <c r="J286" s="535"/>
      <c r="K286" s="535"/>
      <c r="L286" s="535">
        <v>0</v>
      </c>
      <c r="M286" s="540"/>
      <c r="N286" s="540"/>
      <c r="O286" s="527">
        <v>35</v>
      </c>
      <c r="P286" s="540"/>
      <c r="Q286" s="540"/>
      <c r="R286" s="540"/>
      <c r="S286" s="540"/>
      <c r="T286" s="540"/>
      <c r="U286" s="540"/>
      <c r="V286" s="540"/>
      <c r="W286" s="540"/>
      <c r="X286" s="540"/>
      <c r="Y286" s="540"/>
      <c r="Z286" s="562">
        <f t="shared" si="39"/>
        <v>35</v>
      </c>
      <c r="AA286" s="574">
        <f t="shared" si="46"/>
        <v>-35</v>
      </c>
      <c r="AB286" s="413">
        <f t="shared" si="47"/>
        <v>-35</v>
      </c>
      <c r="AC286" s="528"/>
      <c r="AD286" s="528">
        <f t="shared" si="40"/>
        <v>0</v>
      </c>
      <c r="AE286" s="551">
        <f t="shared" si="41"/>
        <v>0</v>
      </c>
      <c r="AF286" s="575">
        <f t="shared" si="42"/>
        <v>35</v>
      </c>
      <c r="AG286" s="552"/>
      <c r="AH286" s="553"/>
      <c r="AI286" s="553"/>
      <c r="AJ286" s="553"/>
      <c r="AK286" s="553"/>
      <c r="AL286" s="553"/>
      <c r="AM286" s="553"/>
      <c r="AN286" s="553"/>
      <c r="AO286" s="553"/>
      <c r="AP286" s="553"/>
      <c r="AQ286" s="553"/>
      <c r="AR286" s="553"/>
      <c r="AS286" s="553"/>
      <c r="AT286" s="553"/>
      <c r="AU286" s="553"/>
      <c r="AV286" s="553"/>
      <c r="AW286" s="553"/>
      <c r="AX286" s="553"/>
      <c r="AY286" s="553"/>
      <c r="AZ286" s="553"/>
      <c r="BA286" s="553"/>
      <c r="BB286" s="553"/>
      <c r="BC286" s="553"/>
      <c r="BD286" s="553"/>
      <c r="BE286" s="553"/>
      <c r="BF286" s="553"/>
      <c r="BG286" s="553"/>
      <c r="BH286" s="513"/>
    </row>
    <row r="287" spans="1:60" ht="15">
      <c r="A287" s="405">
        <f t="shared" si="43"/>
        <v>271</v>
      </c>
      <c r="B287" s="584"/>
      <c r="C287" s="585"/>
      <c r="D287" s="525"/>
      <c r="E287" s="526"/>
      <c r="F287" s="408" t="s">
        <v>408</v>
      </c>
      <c r="G287" s="409" t="s">
        <v>289</v>
      </c>
      <c r="H287" s="527">
        <v>0</v>
      </c>
      <c r="I287" s="527">
        <f>'СМР Приняты СК П6'!I287</f>
        <v>1.77</v>
      </c>
      <c r="J287" s="535"/>
      <c r="K287" s="535"/>
      <c r="L287" s="535">
        <v>0</v>
      </c>
      <c r="M287" s="540"/>
      <c r="N287" s="540"/>
      <c r="O287" s="527">
        <v>98</v>
      </c>
      <c r="P287" s="540"/>
      <c r="Q287" s="540"/>
      <c r="R287" s="540"/>
      <c r="S287" s="540"/>
      <c r="T287" s="540"/>
      <c r="U287" s="540"/>
      <c r="V287" s="540"/>
      <c r="W287" s="540"/>
      <c r="X287" s="540"/>
      <c r="Y287" s="540"/>
      <c r="Z287" s="562">
        <f t="shared" si="39"/>
        <v>98</v>
      </c>
      <c r="AA287" s="574">
        <f t="shared" si="46"/>
        <v>-98</v>
      </c>
      <c r="AB287" s="413">
        <f t="shared" si="47"/>
        <v>-98</v>
      </c>
      <c r="AC287" s="528"/>
      <c r="AD287" s="528">
        <f t="shared" si="40"/>
        <v>0</v>
      </c>
      <c r="AE287" s="551">
        <f t="shared" si="41"/>
        <v>0</v>
      </c>
      <c r="AF287" s="575">
        <f t="shared" si="42"/>
        <v>98</v>
      </c>
      <c r="AG287" s="552"/>
      <c r="AH287" s="553"/>
      <c r="AI287" s="553"/>
      <c r="AJ287" s="553"/>
      <c r="AK287" s="553"/>
      <c r="AL287" s="553"/>
      <c r="AM287" s="553"/>
      <c r="AN287" s="553"/>
      <c r="AO287" s="553"/>
      <c r="AP287" s="553"/>
      <c r="AQ287" s="553"/>
      <c r="AR287" s="553"/>
      <c r="AS287" s="553"/>
      <c r="AT287" s="553"/>
      <c r="AU287" s="553"/>
      <c r="AV287" s="553"/>
      <c r="AW287" s="553"/>
      <c r="AX287" s="553"/>
      <c r="AY287" s="553"/>
      <c r="AZ287" s="553"/>
      <c r="BA287" s="553"/>
      <c r="BB287" s="553"/>
      <c r="BC287" s="553"/>
      <c r="BD287" s="553"/>
      <c r="BE287" s="553"/>
      <c r="BF287" s="553"/>
      <c r="BG287" s="553"/>
      <c r="BH287" s="513"/>
    </row>
    <row r="288" spans="1:60" ht="15">
      <c r="A288" s="405">
        <f t="shared" si="43"/>
        <v>272</v>
      </c>
      <c r="B288" s="584"/>
      <c r="C288" s="585"/>
      <c r="D288" s="525"/>
      <c r="E288" s="526"/>
      <c r="F288" s="408" t="s">
        <v>1128</v>
      </c>
      <c r="G288" s="409" t="s">
        <v>291</v>
      </c>
      <c r="H288" s="527">
        <v>0</v>
      </c>
      <c r="I288" s="527">
        <f>'СМР Приняты СК П6'!I288</f>
        <v>0.63</v>
      </c>
      <c r="J288" s="535"/>
      <c r="K288" s="535"/>
      <c r="L288" s="535">
        <v>0</v>
      </c>
      <c r="M288" s="540"/>
      <c r="N288" s="540"/>
      <c r="O288" s="527">
        <v>350</v>
      </c>
      <c r="P288" s="540"/>
      <c r="Q288" s="540"/>
      <c r="R288" s="540"/>
      <c r="S288" s="540"/>
      <c r="T288" s="540"/>
      <c r="U288" s="540"/>
      <c r="V288" s="540"/>
      <c r="W288" s="540"/>
      <c r="X288" s="540"/>
      <c r="Y288" s="540"/>
      <c r="Z288" s="562">
        <f t="shared" si="39"/>
        <v>350</v>
      </c>
      <c r="AA288" s="574">
        <f t="shared" si="46"/>
        <v>-350</v>
      </c>
      <c r="AB288" s="413">
        <f t="shared" si="47"/>
        <v>-350</v>
      </c>
      <c r="AC288" s="528"/>
      <c r="AD288" s="528">
        <f t="shared" si="40"/>
        <v>0</v>
      </c>
      <c r="AE288" s="551">
        <f t="shared" si="41"/>
        <v>0</v>
      </c>
      <c r="AF288" s="575">
        <f t="shared" si="42"/>
        <v>350</v>
      </c>
      <c r="AG288" s="552"/>
      <c r="AH288" s="553"/>
      <c r="AI288" s="553"/>
      <c r="AJ288" s="553"/>
      <c r="AK288" s="553"/>
      <c r="AL288" s="553"/>
      <c r="AM288" s="553"/>
      <c r="AN288" s="553"/>
      <c r="AO288" s="553"/>
      <c r="AP288" s="553"/>
      <c r="AQ288" s="553"/>
      <c r="AR288" s="553"/>
      <c r="AS288" s="553"/>
      <c r="AT288" s="553"/>
      <c r="AU288" s="553"/>
      <c r="AV288" s="553"/>
      <c r="AW288" s="553"/>
      <c r="AX288" s="553"/>
      <c r="AY288" s="553"/>
      <c r="AZ288" s="553"/>
      <c r="BA288" s="553"/>
      <c r="BB288" s="553"/>
      <c r="BC288" s="553"/>
      <c r="BD288" s="553"/>
      <c r="BE288" s="553"/>
      <c r="BF288" s="553"/>
      <c r="BG288" s="553"/>
      <c r="BH288" s="513"/>
    </row>
    <row r="289" spans="1:60" ht="45">
      <c r="A289" s="405">
        <f t="shared" si="43"/>
        <v>273</v>
      </c>
      <c r="B289" s="584"/>
      <c r="C289" s="585"/>
      <c r="D289" s="525"/>
      <c r="E289" s="526"/>
      <c r="F289" s="408" t="s">
        <v>402</v>
      </c>
      <c r="G289" s="409" t="s">
        <v>291</v>
      </c>
      <c r="H289" s="527">
        <v>0</v>
      </c>
      <c r="I289" s="527">
        <f>'СМР Приняты СК П6'!I289</f>
        <v>0.18</v>
      </c>
      <c r="J289" s="535"/>
      <c r="K289" s="535"/>
      <c r="L289" s="535">
        <v>0</v>
      </c>
      <c r="M289" s="540"/>
      <c r="N289" s="540"/>
      <c r="O289" s="527">
        <v>250</v>
      </c>
      <c r="P289" s="540"/>
      <c r="Q289" s="540"/>
      <c r="R289" s="540"/>
      <c r="S289" s="540"/>
      <c r="T289" s="540"/>
      <c r="U289" s="540"/>
      <c r="V289" s="540"/>
      <c r="W289" s="540"/>
      <c r="X289" s="540"/>
      <c r="Y289" s="540"/>
      <c r="Z289" s="562">
        <f t="shared" si="39"/>
        <v>250</v>
      </c>
      <c r="AA289" s="574">
        <f t="shared" si="46"/>
        <v>-250</v>
      </c>
      <c r="AB289" s="413">
        <f t="shared" si="47"/>
        <v>-250</v>
      </c>
      <c r="AC289" s="528"/>
      <c r="AD289" s="528">
        <f t="shared" si="40"/>
        <v>0</v>
      </c>
      <c r="AE289" s="551">
        <f t="shared" si="41"/>
        <v>0</v>
      </c>
      <c r="AF289" s="578">
        <f t="shared" si="42"/>
        <v>250</v>
      </c>
      <c r="AG289" s="552"/>
      <c r="AH289" s="553"/>
      <c r="AI289" s="553"/>
      <c r="AJ289" s="553"/>
      <c r="AK289" s="553"/>
      <c r="AL289" s="553"/>
      <c r="AM289" s="553"/>
      <c r="AN289" s="553"/>
      <c r="AO289" s="553"/>
      <c r="AP289" s="553"/>
      <c r="AQ289" s="553"/>
      <c r="AR289" s="553"/>
      <c r="AS289" s="553"/>
      <c r="AT289" s="553"/>
      <c r="AU289" s="553"/>
      <c r="AV289" s="553"/>
      <c r="AW289" s="553"/>
      <c r="AX289" s="553"/>
      <c r="AY289" s="553"/>
      <c r="AZ289" s="553"/>
      <c r="BA289" s="553"/>
      <c r="BB289" s="553"/>
      <c r="BC289" s="553"/>
      <c r="BD289" s="553"/>
      <c r="BE289" s="553"/>
      <c r="BF289" s="553"/>
      <c r="BG289" s="553"/>
      <c r="BH289" s="513"/>
    </row>
    <row r="290" spans="1:60" ht="30">
      <c r="A290" s="405">
        <f t="shared" si="43"/>
        <v>274</v>
      </c>
      <c r="B290" s="584"/>
      <c r="C290" s="585"/>
      <c r="D290" s="525"/>
      <c r="E290" s="526"/>
      <c r="F290" s="408" t="s">
        <v>403</v>
      </c>
      <c r="G290" s="409" t="s">
        <v>291</v>
      </c>
      <c r="H290" s="527">
        <v>0</v>
      </c>
      <c r="I290" s="527">
        <f>'СМР Приняты СК П6'!I290</f>
        <v>0.43199999999999994</v>
      </c>
      <c r="J290" s="535"/>
      <c r="K290" s="535"/>
      <c r="L290" s="535">
        <v>0</v>
      </c>
      <c r="M290" s="540"/>
      <c r="N290" s="540"/>
      <c r="O290" s="527">
        <v>100</v>
      </c>
      <c r="P290" s="540"/>
      <c r="Q290" s="540"/>
      <c r="R290" s="540"/>
      <c r="S290" s="540"/>
      <c r="T290" s="540"/>
      <c r="U290" s="540"/>
      <c r="V290" s="540"/>
      <c r="W290" s="540"/>
      <c r="X290" s="540"/>
      <c r="Y290" s="540"/>
      <c r="Z290" s="562">
        <f t="shared" si="39"/>
        <v>100</v>
      </c>
      <c r="AA290" s="574">
        <f t="shared" si="46"/>
        <v>-100</v>
      </c>
      <c r="AB290" s="413">
        <f t="shared" si="47"/>
        <v>-100</v>
      </c>
      <c r="AC290" s="528"/>
      <c r="AD290" s="528">
        <f t="shared" si="40"/>
        <v>0</v>
      </c>
      <c r="AE290" s="551">
        <f t="shared" si="41"/>
        <v>0</v>
      </c>
      <c r="AF290" s="578">
        <f t="shared" si="42"/>
        <v>100</v>
      </c>
      <c r="AG290" s="555"/>
      <c r="AH290" s="556"/>
      <c r="AI290" s="556"/>
      <c r="AJ290" s="556"/>
      <c r="AK290" s="556"/>
      <c r="AL290" s="556"/>
      <c r="AM290" s="556"/>
      <c r="AN290" s="556"/>
      <c r="AO290" s="556"/>
      <c r="AP290" s="556"/>
      <c r="AQ290" s="556"/>
      <c r="AR290" s="556"/>
      <c r="AS290" s="556"/>
      <c r="AT290" s="556"/>
      <c r="AU290" s="556"/>
      <c r="AV290" s="556"/>
      <c r="AW290" s="556"/>
      <c r="AX290" s="556"/>
      <c r="AY290" s="556"/>
      <c r="AZ290" s="556"/>
      <c r="BA290" s="556"/>
      <c r="BB290" s="556"/>
      <c r="BC290" s="556"/>
      <c r="BD290" s="556"/>
      <c r="BE290" s="556"/>
      <c r="BF290" s="556"/>
      <c r="BG290" s="556"/>
      <c r="BH290" s="513"/>
    </row>
    <row r="291" spans="1:60" s="760" customFormat="1" ht="15">
      <c r="A291" s="405"/>
      <c r="B291" s="584"/>
      <c r="C291" s="585"/>
      <c r="D291" s="525"/>
      <c r="E291" s="526"/>
      <c r="F291" s="749" t="s">
        <v>1191</v>
      </c>
      <c r="G291" s="409"/>
      <c r="H291" s="527"/>
      <c r="I291" s="527"/>
      <c r="J291" s="535"/>
      <c r="K291" s="535"/>
      <c r="L291" s="535"/>
      <c r="M291" s="540"/>
      <c r="N291" s="540"/>
      <c r="O291" s="527"/>
      <c r="P291" s="540"/>
      <c r="Q291" s="540"/>
      <c r="R291" s="540"/>
      <c r="S291" s="540"/>
      <c r="T291" s="540"/>
      <c r="U291" s="540"/>
      <c r="V291" s="540"/>
      <c r="W291" s="540"/>
      <c r="X291" s="540"/>
      <c r="Y291" s="540"/>
      <c r="Z291" s="562"/>
      <c r="AA291" s="574"/>
      <c r="AB291" s="413"/>
      <c r="AC291" s="528"/>
      <c r="AD291" s="528"/>
      <c r="AE291" s="551"/>
      <c r="AF291" s="578"/>
      <c r="AG291" s="555"/>
      <c r="AH291" s="556"/>
      <c r="AI291" s="556"/>
      <c r="AJ291" s="556"/>
      <c r="AK291" s="556"/>
      <c r="AL291" s="556"/>
      <c r="AM291" s="556"/>
      <c r="AN291" s="556"/>
      <c r="AO291" s="556"/>
      <c r="AP291" s="556"/>
      <c r="AQ291" s="556"/>
      <c r="AR291" s="556"/>
      <c r="AS291" s="556"/>
      <c r="AT291" s="556"/>
      <c r="AU291" s="556"/>
      <c r="AV291" s="556"/>
      <c r="AW291" s="556"/>
      <c r="AX291" s="556"/>
      <c r="AY291" s="556"/>
      <c r="AZ291" s="556"/>
      <c r="BA291" s="556"/>
      <c r="BB291" s="556"/>
      <c r="BC291" s="556"/>
      <c r="BD291" s="556"/>
      <c r="BE291" s="556"/>
      <c r="BF291" s="556"/>
      <c r="BG291" s="556"/>
      <c r="BH291" s="513"/>
    </row>
    <row r="292" spans="1:60" s="65" customFormat="1">
      <c r="A292" s="595">
        <f>A290+1</f>
        <v>275</v>
      </c>
      <c r="B292" s="596"/>
      <c r="C292" s="544" t="s">
        <v>1016</v>
      </c>
      <c r="D292" s="545"/>
      <c r="E292" s="545"/>
      <c r="F292" s="546" t="str">
        <f>C292</f>
        <v>Сети ЛК</v>
      </c>
      <c r="G292" s="543"/>
      <c r="H292" s="547"/>
      <c r="I292" s="547"/>
      <c r="J292" s="549"/>
      <c r="K292" s="549"/>
      <c r="L292" s="550"/>
      <c r="M292" s="547"/>
      <c r="N292" s="547"/>
      <c r="O292" s="547"/>
      <c r="P292" s="547"/>
      <c r="Q292" s="547"/>
      <c r="R292" s="547"/>
      <c r="S292" s="547"/>
      <c r="T292" s="547"/>
      <c r="U292" s="547"/>
      <c r="V292" s="547"/>
      <c r="W292" s="547"/>
      <c r="X292" s="547"/>
      <c r="Y292" s="547"/>
      <c r="Z292" s="589"/>
      <c r="AA292" s="597"/>
      <c r="AB292" s="547"/>
      <c r="AC292" s="547"/>
      <c r="AD292" s="547"/>
      <c r="AE292" s="591"/>
      <c r="AF292" s="598"/>
      <c r="AG292" s="599"/>
      <c r="AH292" s="600"/>
      <c r="AI292" s="600"/>
      <c r="AJ292" s="600"/>
      <c r="AK292" s="600"/>
      <c r="AL292" s="600"/>
      <c r="AM292" s="600"/>
      <c r="AN292" s="600"/>
      <c r="AO292" s="600"/>
      <c r="AP292" s="600"/>
      <c r="AQ292" s="600"/>
      <c r="AR292" s="600"/>
      <c r="AS292" s="600"/>
      <c r="AT292" s="600"/>
      <c r="AU292" s="600"/>
      <c r="AV292" s="600"/>
      <c r="AW292" s="600"/>
      <c r="AX292" s="600"/>
      <c r="AY292" s="600"/>
      <c r="AZ292" s="600"/>
      <c r="BA292" s="600"/>
      <c r="BB292" s="600"/>
      <c r="BC292" s="600"/>
      <c r="BD292" s="600"/>
      <c r="BE292" s="600"/>
      <c r="BF292" s="600"/>
      <c r="BG292" s="600"/>
    </row>
    <row r="293" spans="1:60" ht="30">
      <c r="A293" s="405">
        <f t="shared" si="43"/>
        <v>276</v>
      </c>
      <c r="B293" s="584" t="s">
        <v>374</v>
      </c>
      <c r="C293" s="585" t="s">
        <v>375</v>
      </c>
      <c r="D293" s="525" t="s">
        <v>289</v>
      </c>
      <c r="E293" s="526">
        <v>3.98</v>
      </c>
      <c r="F293" s="408" t="s">
        <v>375</v>
      </c>
      <c r="G293" s="409" t="s">
        <v>289</v>
      </c>
      <c r="H293" s="527">
        <v>3.9799999999999995</v>
      </c>
      <c r="I293" s="527">
        <f>'СМР Приняты СК П6'!I293</f>
        <v>2.806</v>
      </c>
      <c r="J293" s="535"/>
      <c r="K293" s="535"/>
      <c r="L293" s="535">
        <v>3.98</v>
      </c>
      <c r="M293" s="527"/>
      <c r="N293" s="527"/>
      <c r="O293" s="527"/>
      <c r="P293" s="527"/>
      <c r="Q293" s="527"/>
      <c r="R293" s="527"/>
      <c r="S293" s="527"/>
      <c r="T293" s="527"/>
      <c r="U293" s="527"/>
      <c r="V293" s="527"/>
      <c r="W293" s="527"/>
      <c r="X293" s="527"/>
      <c r="Y293" s="527"/>
      <c r="Z293" s="562">
        <f t="shared" si="39"/>
        <v>0</v>
      </c>
      <c r="AA293" s="574">
        <f t="shared" ref="AA293:AA303" si="48">H293-Z293</f>
        <v>3.9799999999999995</v>
      </c>
      <c r="AB293" s="413">
        <f t="shared" ref="AB293:AB303" si="49">E293-Z293</f>
        <v>3.98</v>
      </c>
      <c r="AC293" s="528"/>
      <c r="AD293" s="528">
        <f t="shared" si="40"/>
        <v>0</v>
      </c>
      <c r="AE293" s="551">
        <f t="shared" si="41"/>
        <v>0</v>
      </c>
      <c r="AF293" s="578">
        <f t="shared" si="42"/>
        <v>0</v>
      </c>
      <c r="AG293" s="555"/>
      <c r="AH293" s="556"/>
      <c r="AI293" s="556"/>
      <c r="AJ293" s="556"/>
      <c r="AK293" s="556"/>
      <c r="AL293" s="556"/>
      <c r="AM293" s="556"/>
      <c r="AN293" s="556"/>
      <c r="AO293" s="556"/>
      <c r="AP293" s="556"/>
      <c r="AQ293" s="556"/>
      <c r="AR293" s="556"/>
      <c r="AS293" s="556"/>
      <c r="AT293" s="556"/>
      <c r="AU293" s="556"/>
      <c r="AV293" s="556"/>
      <c r="AW293" s="556"/>
      <c r="AX293" s="556"/>
      <c r="AY293" s="556"/>
      <c r="AZ293" s="556"/>
      <c r="BA293" s="556"/>
      <c r="BB293" s="556"/>
      <c r="BC293" s="556"/>
      <c r="BD293" s="556"/>
      <c r="BE293" s="556"/>
      <c r="BF293" s="556"/>
      <c r="BG293" s="556"/>
      <c r="BH293" s="513"/>
    </row>
    <row r="294" spans="1:60" ht="30">
      <c r="A294" s="405">
        <f t="shared" si="43"/>
        <v>277</v>
      </c>
      <c r="B294" s="584" t="s">
        <v>62</v>
      </c>
      <c r="C294" s="585" t="s">
        <v>63</v>
      </c>
      <c r="D294" s="525" t="s">
        <v>289</v>
      </c>
      <c r="E294" s="526">
        <v>49.8</v>
      </c>
      <c r="F294" s="408" t="s">
        <v>63</v>
      </c>
      <c r="G294" s="409" t="s">
        <v>289</v>
      </c>
      <c r="H294" s="527">
        <v>49.8</v>
      </c>
      <c r="I294" s="527">
        <f>'СМР Приняты СК П6'!I294</f>
        <v>0.17</v>
      </c>
      <c r="J294" s="535"/>
      <c r="K294" s="535"/>
      <c r="L294" s="535">
        <v>49.8</v>
      </c>
      <c r="M294" s="527"/>
      <c r="N294" s="527"/>
      <c r="O294" s="527"/>
      <c r="P294" s="527"/>
      <c r="Q294" s="527"/>
      <c r="R294" s="527"/>
      <c r="S294" s="527"/>
      <c r="T294" s="527"/>
      <c r="U294" s="527"/>
      <c r="V294" s="527"/>
      <c r="W294" s="527"/>
      <c r="X294" s="527"/>
      <c r="Y294" s="527"/>
      <c r="Z294" s="562">
        <f t="shared" si="39"/>
        <v>0</v>
      </c>
      <c r="AA294" s="574">
        <f t="shared" si="48"/>
        <v>49.8</v>
      </c>
      <c r="AB294" s="413">
        <f t="shared" si="49"/>
        <v>49.8</v>
      </c>
      <c r="AC294" s="528"/>
      <c r="AD294" s="528">
        <f t="shared" si="40"/>
        <v>0</v>
      </c>
      <c r="AE294" s="551">
        <f t="shared" si="41"/>
        <v>0</v>
      </c>
      <c r="AF294" s="578">
        <f t="shared" si="42"/>
        <v>0</v>
      </c>
      <c r="AG294" s="555"/>
      <c r="AH294" s="556"/>
      <c r="AI294" s="556"/>
      <c r="AJ294" s="556"/>
      <c r="AK294" s="556"/>
      <c r="AL294" s="556"/>
      <c r="AM294" s="556"/>
      <c r="AN294" s="556"/>
      <c r="AO294" s="556"/>
      <c r="AP294" s="556"/>
      <c r="AQ294" s="556"/>
      <c r="AR294" s="556"/>
      <c r="AS294" s="556"/>
      <c r="AT294" s="556"/>
      <c r="AU294" s="556"/>
      <c r="AV294" s="556"/>
      <c r="AW294" s="556"/>
      <c r="AX294" s="556"/>
      <c r="AY294" s="556"/>
      <c r="AZ294" s="556"/>
      <c r="BA294" s="556"/>
      <c r="BB294" s="556"/>
      <c r="BC294" s="556"/>
      <c r="BD294" s="556"/>
      <c r="BE294" s="556"/>
      <c r="BF294" s="556"/>
      <c r="BG294" s="556"/>
      <c r="BH294" s="513"/>
    </row>
    <row r="295" spans="1:60" ht="60">
      <c r="A295" s="405">
        <f t="shared" si="43"/>
        <v>278</v>
      </c>
      <c r="B295" s="584" t="s">
        <v>376</v>
      </c>
      <c r="C295" s="585" t="s">
        <v>377</v>
      </c>
      <c r="D295" s="525" t="s">
        <v>289</v>
      </c>
      <c r="E295" s="526">
        <v>72.7</v>
      </c>
      <c r="F295" s="408" t="s">
        <v>377</v>
      </c>
      <c r="G295" s="409" t="s">
        <v>289</v>
      </c>
      <c r="H295" s="527">
        <v>72.7</v>
      </c>
      <c r="I295" s="527">
        <f>'СМР Приняты СК П6'!I295</f>
        <v>0.16600000000000001</v>
      </c>
      <c r="J295" s="535"/>
      <c r="K295" s="535"/>
      <c r="L295" s="535">
        <v>72.7</v>
      </c>
      <c r="M295" s="527"/>
      <c r="N295" s="527"/>
      <c r="O295" s="527"/>
      <c r="P295" s="527"/>
      <c r="Q295" s="527"/>
      <c r="R295" s="527"/>
      <c r="S295" s="527"/>
      <c r="T295" s="527"/>
      <c r="U295" s="527"/>
      <c r="V295" s="527"/>
      <c r="W295" s="527"/>
      <c r="X295" s="527"/>
      <c r="Y295" s="527"/>
      <c r="Z295" s="562">
        <f t="shared" si="39"/>
        <v>0</v>
      </c>
      <c r="AA295" s="574">
        <f t="shared" si="48"/>
        <v>72.7</v>
      </c>
      <c r="AB295" s="413">
        <f t="shared" si="49"/>
        <v>72.7</v>
      </c>
      <c r="AC295" s="528"/>
      <c r="AD295" s="528">
        <f t="shared" si="40"/>
        <v>0</v>
      </c>
      <c r="AE295" s="551">
        <f t="shared" si="41"/>
        <v>0</v>
      </c>
      <c r="AF295" s="578">
        <f t="shared" si="42"/>
        <v>0</v>
      </c>
      <c r="AG295" s="555"/>
      <c r="AH295" s="556"/>
      <c r="AI295" s="556"/>
      <c r="AJ295" s="556"/>
      <c r="AK295" s="556"/>
      <c r="AL295" s="556"/>
      <c r="AM295" s="556"/>
      <c r="AN295" s="556"/>
      <c r="AO295" s="556"/>
      <c r="AP295" s="556"/>
      <c r="AQ295" s="556"/>
      <c r="AR295" s="556"/>
      <c r="AS295" s="556"/>
      <c r="AT295" s="556"/>
      <c r="AU295" s="556"/>
      <c r="AV295" s="556"/>
      <c r="AW295" s="556"/>
      <c r="AX295" s="556"/>
      <c r="AY295" s="556"/>
      <c r="AZ295" s="556"/>
      <c r="BA295" s="556"/>
      <c r="BB295" s="556"/>
      <c r="BC295" s="556"/>
      <c r="BD295" s="556"/>
      <c r="BE295" s="556"/>
      <c r="BF295" s="556"/>
      <c r="BG295" s="556"/>
      <c r="BH295" s="513"/>
    </row>
    <row r="296" spans="1:60" ht="15">
      <c r="A296" s="405">
        <f t="shared" si="43"/>
        <v>279</v>
      </c>
      <c r="B296" s="584" t="s">
        <v>378</v>
      </c>
      <c r="C296" s="585" t="s">
        <v>379</v>
      </c>
      <c r="D296" s="525" t="s">
        <v>292</v>
      </c>
      <c r="E296" s="526">
        <v>0.41</v>
      </c>
      <c r="F296" s="408" t="s">
        <v>379</v>
      </c>
      <c r="G296" s="409" t="s">
        <v>292</v>
      </c>
      <c r="H296" s="527">
        <v>0.41</v>
      </c>
      <c r="I296" s="527">
        <f>'СМР Приняты СК П6'!I296</f>
        <v>1.3919999999999999</v>
      </c>
      <c r="J296" s="535"/>
      <c r="K296" s="535"/>
      <c r="L296" s="535">
        <v>0.41</v>
      </c>
      <c r="M296" s="527"/>
      <c r="N296" s="527"/>
      <c r="O296" s="527"/>
      <c r="P296" s="527"/>
      <c r="Q296" s="527"/>
      <c r="R296" s="527"/>
      <c r="S296" s="527"/>
      <c r="T296" s="527"/>
      <c r="U296" s="527"/>
      <c r="V296" s="527"/>
      <c r="W296" s="527"/>
      <c r="X296" s="527"/>
      <c r="Y296" s="527"/>
      <c r="Z296" s="562">
        <f t="shared" si="39"/>
        <v>0</v>
      </c>
      <c r="AA296" s="574">
        <f t="shared" si="48"/>
        <v>0.41</v>
      </c>
      <c r="AB296" s="413">
        <f t="shared" si="49"/>
        <v>0.41</v>
      </c>
      <c r="AC296" s="528"/>
      <c r="AD296" s="528">
        <f t="shared" si="40"/>
        <v>0</v>
      </c>
      <c r="AE296" s="551">
        <f t="shared" si="41"/>
        <v>0</v>
      </c>
      <c r="AF296" s="575">
        <f t="shared" si="42"/>
        <v>0</v>
      </c>
      <c r="AG296" s="555"/>
      <c r="AH296" s="556"/>
      <c r="AI296" s="556"/>
      <c r="AJ296" s="556"/>
      <c r="AK296" s="556"/>
      <c r="AL296" s="556"/>
      <c r="AM296" s="556"/>
      <c r="AN296" s="556"/>
      <c r="AO296" s="556"/>
      <c r="AP296" s="556"/>
      <c r="AQ296" s="556"/>
      <c r="AR296" s="556"/>
      <c r="AS296" s="556"/>
      <c r="AT296" s="556"/>
      <c r="AU296" s="556"/>
      <c r="AV296" s="556"/>
      <c r="AW296" s="556"/>
      <c r="AX296" s="556"/>
      <c r="AY296" s="556"/>
      <c r="AZ296" s="556"/>
      <c r="BA296" s="556"/>
      <c r="BB296" s="556"/>
      <c r="BC296" s="556"/>
      <c r="BD296" s="556"/>
      <c r="BE296" s="556"/>
      <c r="BF296" s="556"/>
      <c r="BG296" s="556"/>
      <c r="BH296" s="513"/>
    </row>
    <row r="297" spans="1:60" ht="30">
      <c r="A297" s="405">
        <f t="shared" si="43"/>
        <v>280</v>
      </c>
      <c r="B297" s="584" t="s">
        <v>106</v>
      </c>
      <c r="C297" s="585" t="s">
        <v>107</v>
      </c>
      <c r="D297" s="525" t="s">
        <v>293</v>
      </c>
      <c r="E297" s="526">
        <v>34</v>
      </c>
      <c r="F297" s="408" t="s">
        <v>107</v>
      </c>
      <c r="G297" s="409" t="s">
        <v>293</v>
      </c>
      <c r="H297" s="527">
        <v>34</v>
      </c>
      <c r="I297" s="527">
        <f>'СМР Приняты СК П6'!I297</f>
        <v>0.28000000000000003</v>
      </c>
      <c r="J297" s="535"/>
      <c r="K297" s="535"/>
      <c r="L297" s="535">
        <v>34</v>
      </c>
      <c r="M297" s="527"/>
      <c r="N297" s="527"/>
      <c r="O297" s="527"/>
      <c r="P297" s="527"/>
      <c r="Q297" s="527"/>
      <c r="R297" s="527"/>
      <c r="S297" s="527"/>
      <c r="T297" s="527"/>
      <c r="U297" s="527"/>
      <c r="V297" s="527"/>
      <c r="W297" s="527"/>
      <c r="X297" s="527"/>
      <c r="Y297" s="527"/>
      <c r="Z297" s="562">
        <f t="shared" si="39"/>
        <v>0</v>
      </c>
      <c r="AA297" s="574">
        <f t="shared" si="48"/>
        <v>34</v>
      </c>
      <c r="AB297" s="413">
        <f t="shared" si="49"/>
        <v>34</v>
      </c>
      <c r="AC297" s="528"/>
      <c r="AD297" s="528">
        <f t="shared" si="40"/>
        <v>0</v>
      </c>
      <c r="AE297" s="551">
        <f t="shared" si="41"/>
        <v>0</v>
      </c>
      <c r="AF297" s="575">
        <f t="shared" si="42"/>
        <v>0</v>
      </c>
      <c r="AG297" s="552"/>
      <c r="AH297" s="553"/>
      <c r="AI297" s="553"/>
      <c r="AJ297" s="553"/>
      <c r="AK297" s="553"/>
      <c r="AL297" s="553"/>
      <c r="AM297" s="553"/>
      <c r="AN297" s="553"/>
      <c r="AO297" s="553"/>
      <c r="AP297" s="553"/>
      <c r="AQ297" s="553"/>
      <c r="AR297" s="553"/>
      <c r="AS297" s="553"/>
      <c r="AT297" s="553"/>
      <c r="AU297" s="553"/>
      <c r="AV297" s="553"/>
      <c r="AW297" s="553"/>
      <c r="AX297" s="553"/>
      <c r="AY297" s="553"/>
      <c r="AZ297" s="553"/>
      <c r="BA297" s="553"/>
      <c r="BB297" s="553"/>
      <c r="BC297" s="553"/>
      <c r="BD297" s="553"/>
      <c r="BE297" s="553"/>
      <c r="BF297" s="553"/>
      <c r="BG297" s="553"/>
      <c r="BH297" s="513"/>
    </row>
    <row r="298" spans="1:60" ht="30">
      <c r="A298" s="405">
        <f t="shared" si="43"/>
        <v>281</v>
      </c>
      <c r="B298" s="584" t="s">
        <v>380</v>
      </c>
      <c r="C298" s="585" t="s">
        <v>381</v>
      </c>
      <c r="D298" s="525" t="s">
        <v>289</v>
      </c>
      <c r="E298" s="526">
        <v>0.6</v>
      </c>
      <c r="F298" s="408" t="s">
        <v>381</v>
      </c>
      <c r="G298" s="409" t="s">
        <v>289</v>
      </c>
      <c r="H298" s="527">
        <v>0.6</v>
      </c>
      <c r="I298" s="527">
        <f>'СМР Приняты СК П6'!I298</f>
        <v>1.534</v>
      </c>
      <c r="J298" s="535"/>
      <c r="K298" s="535"/>
      <c r="L298" s="535">
        <v>0.6</v>
      </c>
      <c r="M298" s="527"/>
      <c r="N298" s="527"/>
      <c r="O298" s="527"/>
      <c r="P298" s="527"/>
      <c r="Q298" s="527"/>
      <c r="R298" s="527"/>
      <c r="S298" s="527"/>
      <c r="T298" s="527"/>
      <c r="U298" s="527"/>
      <c r="V298" s="527"/>
      <c r="W298" s="527"/>
      <c r="X298" s="527"/>
      <c r="Y298" s="527"/>
      <c r="Z298" s="562">
        <f t="shared" si="39"/>
        <v>0</v>
      </c>
      <c r="AA298" s="574">
        <f t="shared" si="48"/>
        <v>0.6</v>
      </c>
      <c r="AB298" s="413">
        <f t="shared" si="49"/>
        <v>0.6</v>
      </c>
      <c r="AC298" s="528"/>
      <c r="AD298" s="528">
        <f t="shared" si="40"/>
        <v>0</v>
      </c>
      <c r="AE298" s="551">
        <f t="shared" si="41"/>
        <v>0</v>
      </c>
      <c r="AF298" s="575">
        <f t="shared" si="42"/>
        <v>0</v>
      </c>
      <c r="AG298" s="552"/>
      <c r="AH298" s="553"/>
      <c r="AI298" s="553"/>
      <c r="AJ298" s="553"/>
      <c r="AK298" s="553"/>
      <c r="AL298" s="553"/>
      <c r="AM298" s="553"/>
      <c r="AN298" s="553"/>
      <c r="AO298" s="553"/>
      <c r="AP298" s="553"/>
      <c r="AQ298" s="553"/>
      <c r="AR298" s="553"/>
      <c r="AS298" s="553"/>
      <c r="AT298" s="553"/>
      <c r="AU298" s="553"/>
      <c r="AV298" s="553"/>
      <c r="AW298" s="553"/>
      <c r="AX298" s="553"/>
      <c r="AY298" s="553"/>
      <c r="AZ298" s="553"/>
      <c r="BA298" s="553"/>
      <c r="BB298" s="553"/>
      <c r="BC298" s="553"/>
      <c r="BD298" s="553"/>
      <c r="BE298" s="553"/>
      <c r="BF298" s="553"/>
      <c r="BG298" s="553"/>
      <c r="BH298" s="513"/>
    </row>
    <row r="299" spans="1:60" ht="15">
      <c r="A299" s="405">
        <f t="shared" si="43"/>
        <v>282</v>
      </c>
      <c r="B299" s="584" t="s">
        <v>382</v>
      </c>
      <c r="C299" s="585" t="s">
        <v>383</v>
      </c>
      <c r="D299" s="525" t="s">
        <v>294</v>
      </c>
      <c r="E299" s="526">
        <v>2</v>
      </c>
      <c r="F299" s="408" t="s">
        <v>383</v>
      </c>
      <c r="G299" s="409" t="s">
        <v>294</v>
      </c>
      <c r="H299" s="527">
        <v>2</v>
      </c>
      <c r="I299" s="527">
        <f>'СМР Приняты СК П6'!I299</f>
        <v>1.7769999999999999</v>
      </c>
      <c r="J299" s="535"/>
      <c r="K299" s="535"/>
      <c r="L299" s="535">
        <v>2</v>
      </c>
      <c r="M299" s="527"/>
      <c r="N299" s="527"/>
      <c r="O299" s="527"/>
      <c r="P299" s="527"/>
      <c r="Q299" s="527"/>
      <c r="R299" s="527"/>
      <c r="S299" s="527"/>
      <c r="T299" s="527"/>
      <c r="U299" s="527"/>
      <c r="V299" s="527"/>
      <c r="W299" s="527"/>
      <c r="X299" s="527"/>
      <c r="Y299" s="527"/>
      <c r="Z299" s="562">
        <f t="shared" si="39"/>
        <v>0</v>
      </c>
      <c r="AA299" s="574">
        <f t="shared" si="48"/>
        <v>2</v>
      </c>
      <c r="AB299" s="413">
        <f t="shared" si="49"/>
        <v>2</v>
      </c>
      <c r="AC299" s="528"/>
      <c r="AD299" s="528">
        <f t="shared" si="40"/>
        <v>0</v>
      </c>
      <c r="AE299" s="551">
        <f t="shared" si="41"/>
        <v>0</v>
      </c>
      <c r="AF299" s="575">
        <f t="shared" si="42"/>
        <v>0</v>
      </c>
      <c r="AG299" s="552"/>
      <c r="AH299" s="553"/>
      <c r="AI299" s="553"/>
      <c r="AJ299" s="553"/>
      <c r="AK299" s="553"/>
      <c r="AL299" s="553"/>
      <c r="AM299" s="553"/>
      <c r="AN299" s="553"/>
      <c r="AO299" s="553"/>
      <c r="AP299" s="553"/>
      <c r="AQ299" s="553"/>
      <c r="AR299" s="553"/>
      <c r="AS299" s="553"/>
      <c r="AT299" s="553"/>
      <c r="AU299" s="553"/>
      <c r="AV299" s="553"/>
      <c r="AW299" s="553"/>
      <c r="AX299" s="553"/>
      <c r="AY299" s="553"/>
      <c r="AZ299" s="553"/>
      <c r="BA299" s="553"/>
      <c r="BB299" s="553"/>
      <c r="BC299" s="553"/>
      <c r="BD299" s="553"/>
      <c r="BE299" s="553"/>
      <c r="BF299" s="553"/>
      <c r="BG299" s="553"/>
      <c r="BH299" s="513"/>
    </row>
    <row r="300" spans="1:60" ht="15">
      <c r="A300" s="405">
        <f t="shared" si="43"/>
        <v>283</v>
      </c>
      <c r="B300" s="584" t="s">
        <v>70</v>
      </c>
      <c r="C300" s="585" t="s">
        <v>71</v>
      </c>
      <c r="D300" s="525" t="s">
        <v>289</v>
      </c>
      <c r="E300" s="526">
        <v>0.9</v>
      </c>
      <c r="F300" s="408" t="s">
        <v>71</v>
      </c>
      <c r="G300" s="409" t="s">
        <v>289</v>
      </c>
      <c r="H300" s="527">
        <v>0.89999999999999991</v>
      </c>
      <c r="I300" s="527">
        <f>'СМР Приняты СК П6'!I300</f>
        <v>14.67</v>
      </c>
      <c r="J300" s="535"/>
      <c r="K300" s="535"/>
      <c r="L300" s="535">
        <v>0.9</v>
      </c>
      <c r="M300" s="527"/>
      <c r="N300" s="527">
        <v>2.5549999999999997</v>
      </c>
      <c r="O300" s="527"/>
      <c r="P300" s="527"/>
      <c r="Q300" s="527"/>
      <c r="R300" s="527"/>
      <c r="S300" s="527"/>
      <c r="T300" s="527"/>
      <c r="U300" s="527"/>
      <c r="V300" s="527"/>
      <c r="W300" s="527"/>
      <c r="X300" s="527"/>
      <c r="Y300" s="527"/>
      <c r="Z300" s="562">
        <f t="shared" si="39"/>
        <v>2.5549999999999997</v>
      </c>
      <c r="AA300" s="574">
        <f t="shared" si="48"/>
        <v>-1.6549999999999998</v>
      </c>
      <c r="AB300" s="413">
        <f t="shared" si="49"/>
        <v>-1.6549999999999998</v>
      </c>
      <c r="AC300" s="528" t="s">
        <v>387</v>
      </c>
      <c r="AD300" s="528">
        <f t="shared" si="40"/>
        <v>0</v>
      </c>
      <c r="AE300" s="551">
        <f t="shared" si="41"/>
        <v>0</v>
      </c>
      <c r="AF300" s="575">
        <f t="shared" si="42"/>
        <v>2.5549999999999997</v>
      </c>
      <c r="AG300" s="552"/>
      <c r="AH300" s="553"/>
      <c r="AI300" s="553"/>
      <c r="AJ300" s="553"/>
      <c r="AK300" s="553"/>
      <c r="AL300" s="553"/>
      <c r="AM300" s="553"/>
      <c r="AN300" s="553"/>
      <c r="AO300" s="553"/>
      <c r="AP300" s="553"/>
      <c r="AQ300" s="553"/>
      <c r="AR300" s="553"/>
      <c r="AS300" s="553"/>
      <c r="AT300" s="553"/>
      <c r="AU300" s="553"/>
      <c r="AV300" s="553"/>
      <c r="AW300" s="553"/>
      <c r="AX300" s="553"/>
      <c r="AY300" s="553"/>
      <c r="AZ300" s="553"/>
      <c r="BA300" s="553"/>
      <c r="BB300" s="553"/>
      <c r="BC300" s="553"/>
      <c r="BD300" s="553"/>
      <c r="BE300" s="553"/>
      <c r="BF300" s="553"/>
      <c r="BG300" s="553"/>
      <c r="BH300" s="513"/>
    </row>
    <row r="301" spans="1:60" ht="15">
      <c r="A301" s="405">
        <f t="shared" si="43"/>
        <v>284</v>
      </c>
      <c r="B301" s="584" t="s">
        <v>79</v>
      </c>
      <c r="C301" s="585" t="s">
        <v>80</v>
      </c>
      <c r="D301" s="525" t="s">
        <v>294</v>
      </c>
      <c r="E301" s="526">
        <v>3</v>
      </c>
      <c r="F301" s="408" t="s">
        <v>80</v>
      </c>
      <c r="G301" s="409" t="s">
        <v>294</v>
      </c>
      <c r="H301" s="527">
        <v>3</v>
      </c>
      <c r="I301" s="527">
        <f>'СМР Приняты СК П6'!I301</f>
        <v>6.2</v>
      </c>
      <c r="J301" s="535"/>
      <c r="K301" s="535"/>
      <c r="L301" s="535">
        <v>3</v>
      </c>
      <c r="M301" s="540"/>
      <c r="N301" s="540"/>
      <c r="O301" s="527">
        <v>1</v>
      </c>
      <c r="P301" s="540"/>
      <c r="Q301" s="540"/>
      <c r="R301" s="540"/>
      <c r="S301" s="540"/>
      <c r="T301" s="540"/>
      <c r="U301" s="540"/>
      <c r="V301" s="540"/>
      <c r="W301" s="540"/>
      <c r="X301" s="540"/>
      <c r="Y301" s="540"/>
      <c r="Z301" s="562">
        <f t="shared" si="39"/>
        <v>1</v>
      </c>
      <c r="AA301" s="574">
        <f t="shared" si="48"/>
        <v>2</v>
      </c>
      <c r="AB301" s="413">
        <f t="shared" si="49"/>
        <v>2</v>
      </c>
      <c r="AC301" s="528"/>
      <c r="AD301" s="528">
        <f t="shared" si="40"/>
        <v>0</v>
      </c>
      <c r="AE301" s="551">
        <f t="shared" si="41"/>
        <v>0</v>
      </c>
      <c r="AF301" s="575">
        <f t="shared" si="42"/>
        <v>1</v>
      </c>
      <c r="AG301" s="552"/>
      <c r="AH301" s="553"/>
      <c r="AI301" s="553"/>
      <c r="AJ301" s="553"/>
      <c r="AK301" s="553"/>
      <c r="AL301" s="553"/>
      <c r="AM301" s="553"/>
      <c r="AN301" s="553"/>
      <c r="AO301" s="553"/>
      <c r="AP301" s="553"/>
      <c r="AQ301" s="553"/>
      <c r="AR301" s="553"/>
      <c r="AS301" s="553"/>
      <c r="AT301" s="553"/>
      <c r="AU301" s="553"/>
      <c r="AV301" s="553"/>
      <c r="AW301" s="553"/>
      <c r="AX301" s="553"/>
      <c r="AY301" s="553"/>
      <c r="AZ301" s="553"/>
      <c r="BA301" s="553"/>
      <c r="BB301" s="553"/>
      <c r="BC301" s="553"/>
      <c r="BD301" s="553"/>
      <c r="BE301" s="553"/>
      <c r="BF301" s="553"/>
      <c r="BG301" s="553"/>
      <c r="BH301" s="513"/>
    </row>
    <row r="302" spans="1:60" ht="15">
      <c r="A302" s="405">
        <f t="shared" si="43"/>
        <v>285</v>
      </c>
      <c r="B302" s="584"/>
      <c r="C302" s="585"/>
      <c r="D302" s="525"/>
      <c r="E302" s="526"/>
      <c r="F302" s="408" t="s">
        <v>388</v>
      </c>
      <c r="G302" s="409" t="s">
        <v>289</v>
      </c>
      <c r="H302" s="527">
        <v>0</v>
      </c>
      <c r="I302" s="527">
        <f>'СМР Приняты СК П6'!I302</f>
        <v>0</v>
      </c>
      <c r="J302" s="535"/>
      <c r="K302" s="535"/>
      <c r="L302" s="535">
        <v>0</v>
      </c>
      <c r="M302" s="527"/>
      <c r="N302" s="527">
        <v>5</v>
      </c>
      <c r="O302" s="527"/>
      <c r="P302" s="527"/>
      <c r="Q302" s="527"/>
      <c r="R302" s="527"/>
      <c r="S302" s="527"/>
      <c r="T302" s="527"/>
      <c r="U302" s="527"/>
      <c r="V302" s="527"/>
      <c r="W302" s="527"/>
      <c r="X302" s="527"/>
      <c r="Y302" s="527"/>
      <c r="Z302" s="562">
        <f t="shared" si="39"/>
        <v>5</v>
      </c>
      <c r="AA302" s="574">
        <f t="shared" si="48"/>
        <v>-5</v>
      </c>
      <c r="AB302" s="413">
        <f t="shared" si="49"/>
        <v>-5</v>
      </c>
      <c r="AC302" s="528"/>
      <c r="AD302" s="528">
        <f t="shared" si="40"/>
        <v>0</v>
      </c>
      <c r="AE302" s="551">
        <f t="shared" si="41"/>
        <v>0</v>
      </c>
      <c r="AF302" s="575">
        <f t="shared" si="42"/>
        <v>5</v>
      </c>
      <c r="AG302" s="552"/>
      <c r="AH302" s="553"/>
      <c r="AI302" s="553"/>
      <c r="AJ302" s="553"/>
      <c r="AK302" s="553"/>
      <c r="AL302" s="553"/>
      <c r="AM302" s="553"/>
      <c r="AN302" s="553"/>
      <c r="AO302" s="553"/>
      <c r="AP302" s="553"/>
      <c r="AQ302" s="553"/>
      <c r="AR302" s="553"/>
      <c r="AS302" s="553"/>
      <c r="AT302" s="553"/>
      <c r="AU302" s="553"/>
      <c r="AV302" s="553"/>
      <c r="AW302" s="553"/>
      <c r="AX302" s="553"/>
      <c r="AY302" s="553"/>
      <c r="AZ302" s="553"/>
      <c r="BA302" s="553"/>
      <c r="BB302" s="553"/>
      <c r="BC302" s="553"/>
      <c r="BD302" s="553"/>
      <c r="BE302" s="553"/>
      <c r="BF302" s="553"/>
      <c r="BG302" s="553"/>
      <c r="BH302" s="513"/>
    </row>
    <row r="303" spans="1:60" thickBot="1">
      <c r="A303" s="467">
        <f t="shared" si="43"/>
        <v>286</v>
      </c>
      <c r="B303" s="586" t="s">
        <v>72</v>
      </c>
      <c r="C303" s="587" t="s">
        <v>73</v>
      </c>
      <c r="D303" s="564" t="s">
        <v>294</v>
      </c>
      <c r="E303" s="565">
        <v>3</v>
      </c>
      <c r="F303" s="566" t="s">
        <v>73</v>
      </c>
      <c r="G303" s="567" t="s">
        <v>294</v>
      </c>
      <c r="H303" s="568">
        <v>3</v>
      </c>
      <c r="I303" s="568">
        <f>'СМР Приняты СК П6'!I303</f>
        <v>7.18</v>
      </c>
      <c r="J303" s="569"/>
      <c r="K303" s="569"/>
      <c r="L303" s="569">
        <v>3</v>
      </c>
      <c r="M303" s="570"/>
      <c r="N303" s="570"/>
      <c r="O303" s="568"/>
      <c r="P303" s="570"/>
      <c r="Q303" s="570"/>
      <c r="R303" s="570"/>
      <c r="S303" s="570"/>
      <c r="T303" s="570"/>
      <c r="U303" s="570"/>
      <c r="V303" s="570"/>
      <c r="W303" s="570"/>
      <c r="X303" s="570"/>
      <c r="Y303" s="570"/>
      <c r="Z303" s="571">
        <f t="shared" si="39"/>
        <v>0</v>
      </c>
      <c r="AA303" s="579">
        <f t="shared" si="48"/>
        <v>3</v>
      </c>
      <c r="AB303" s="580">
        <f t="shared" si="49"/>
        <v>3</v>
      </c>
      <c r="AC303" s="581"/>
      <c r="AD303" s="581">
        <f t="shared" si="40"/>
        <v>0</v>
      </c>
      <c r="AE303" s="582">
        <f t="shared" si="41"/>
        <v>0</v>
      </c>
      <c r="AF303" s="583">
        <f t="shared" si="42"/>
        <v>0</v>
      </c>
      <c r="AG303" s="552"/>
      <c r="AH303" s="553"/>
      <c r="AI303" s="553"/>
      <c r="AJ303" s="553"/>
      <c r="AK303" s="553"/>
      <c r="AL303" s="553"/>
      <c r="AM303" s="553"/>
      <c r="AN303" s="553"/>
      <c r="AO303" s="553"/>
      <c r="AP303" s="553"/>
      <c r="AQ303" s="553"/>
      <c r="AR303" s="553"/>
      <c r="AS303" s="553"/>
      <c r="AT303" s="553"/>
      <c r="AU303" s="553"/>
      <c r="AV303" s="553"/>
      <c r="AW303" s="553"/>
      <c r="AX303" s="553"/>
      <c r="AY303" s="553"/>
      <c r="AZ303" s="553"/>
      <c r="BA303" s="553"/>
      <c r="BB303" s="553"/>
      <c r="BC303" s="553"/>
      <c r="BD303" s="553"/>
      <c r="BE303" s="553"/>
      <c r="BF303" s="553"/>
      <c r="BG303" s="553"/>
      <c r="BH303" s="513"/>
    </row>
    <row r="304" spans="1:60"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513"/>
    </row>
  </sheetData>
  <autoFilter ref="A4:BG303"/>
  <mergeCells count="6">
    <mergeCell ref="BC2:BG2"/>
    <mergeCell ref="AG2:AJ2"/>
    <mergeCell ref="AK2:AO2"/>
    <mergeCell ref="AP2:AS2"/>
    <mergeCell ref="AT2:AW2"/>
    <mergeCell ref="AX2:BB2"/>
  </mergeCells>
  <pageMargins left="0" right="0" top="0" bottom="0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outlinePr summaryBelow="0"/>
  </sheetPr>
  <dimension ref="A1:BH304"/>
  <sheetViews>
    <sheetView zoomScale="70" zoomScaleNormal="70" workbookViewId="0">
      <pane ySplit="4" topLeftCell="A5" activePane="bottomLeft" state="frozen"/>
      <selection activeCell="B1" sqref="B1"/>
      <selection pane="bottomLeft" activeCell="F11" sqref="F11"/>
    </sheetView>
  </sheetViews>
  <sheetFormatPr defaultRowHeight="15.75" outlineLevelRow="1" outlineLevelCol="1"/>
  <cols>
    <col min="1" max="1" width="5.7109375" style="36" hidden="1" customWidth="1" outlineLevel="1"/>
    <col min="2" max="2" width="19.85546875" style="36" customWidth="1" collapsed="1"/>
    <col min="3" max="3" width="54.28515625" style="36" hidden="1" customWidth="1" outlineLevel="1"/>
    <col min="4" max="4" width="7.42578125" style="42" hidden="1" customWidth="1" outlineLevel="1"/>
    <col min="5" max="5" width="11" style="43" hidden="1" customWidth="1" outlineLevel="1"/>
    <col min="6" max="6" width="52.85546875" style="36" customWidth="1" collapsed="1"/>
    <col min="7" max="7" width="6.140625" style="42" customWidth="1"/>
    <col min="8" max="8" width="14.28515625" style="43" customWidth="1"/>
    <col min="9" max="9" width="14.28515625" style="43" hidden="1" customWidth="1" outlineLevel="1"/>
    <col min="10" max="10" width="42.85546875" style="43" hidden="1" customWidth="1" outlineLevel="1"/>
    <col min="11" max="11" width="7.42578125" style="43" hidden="1" customWidth="1" outlineLevel="1"/>
    <col min="12" max="12" width="11.28515625" style="43" hidden="1" customWidth="1" outlineLevel="1"/>
    <col min="13" max="25" width="10.42578125" style="44" hidden="1" customWidth="1" outlineLevel="1"/>
    <col min="26" max="26" width="14.28515625" style="45" customWidth="1" collapsed="1"/>
    <col min="27" max="28" width="11.85546875" style="45" hidden="1" customWidth="1" outlineLevel="1"/>
    <col min="29" max="29" width="57.5703125" style="36" hidden="1" customWidth="1" outlineLevel="1"/>
    <col min="30" max="30" width="14.28515625" style="36" hidden="1" customWidth="1" outlineLevel="1"/>
    <col min="31" max="31" width="14.28515625" style="1" customWidth="1" collapsed="1"/>
    <col min="32" max="32" width="14.28515625" style="1" customWidth="1"/>
    <col min="33" max="59" width="9.7109375" style="1" customWidth="1"/>
    <col min="60" max="16384" width="9.140625" style="36"/>
  </cols>
  <sheetData>
    <row r="1" spans="1:60" ht="19.5" customHeight="1">
      <c r="A1" s="602"/>
      <c r="B1" s="602" t="s">
        <v>409</v>
      </c>
      <c r="C1" s="602"/>
      <c r="D1" s="602"/>
      <c r="E1" s="602"/>
      <c r="F1" s="602"/>
      <c r="G1" s="602"/>
      <c r="H1" s="602"/>
      <c r="I1" s="602"/>
      <c r="J1" s="602"/>
      <c r="K1" s="602"/>
      <c r="L1" s="602"/>
      <c r="M1" s="602"/>
      <c r="N1" s="602"/>
      <c r="O1" s="602"/>
      <c r="P1" s="602"/>
      <c r="Q1" s="602"/>
      <c r="R1" s="602"/>
      <c r="S1" s="602"/>
      <c r="T1" s="602"/>
      <c r="U1" s="602"/>
      <c r="V1" s="602"/>
      <c r="W1" s="602"/>
      <c r="X1" s="602"/>
      <c r="Y1" s="602"/>
      <c r="Z1" s="602"/>
      <c r="AA1" s="602"/>
      <c r="AB1" s="602"/>
      <c r="AC1" s="602"/>
      <c r="AD1" s="602"/>
      <c r="AE1" s="603"/>
      <c r="AF1" s="603"/>
    </row>
    <row r="2" spans="1:60">
      <c r="A2" s="514"/>
      <c r="B2" s="607" t="s">
        <v>1123</v>
      </c>
      <c r="C2" s="608"/>
      <c r="D2" s="609"/>
      <c r="E2" s="610"/>
      <c r="F2" s="608"/>
      <c r="G2" s="609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  <c r="U2" s="610"/>
      <c r="V2" s="610"/>
      <c r="W2" s="610"/>
      <c r="X2" s="610"/>
      <c r="Y2" s="610"/>
      <c r="Z2" s="611"/>
      <c r="AA2" s="611"/>
      <c r="AB2" s="611"/>
      <c r="AC2" s="608"/>
      <c r="AD2" s="608"/>
      <c r="AE2" s="604"/>
      <c r="AF2" s="604"/>
      <c r="AG2" s="731">
        <v>45383</v>
      </c>
      <c r="AH2" s="732"/>
      <c r="AI2" s="732"/>
      <c r="AJ2" s="732"/>
      <c r="AK2" s="731">
        <v>45413</v>
      </c>
      <c r="AL2" s="732"/>
      <c r="AM2" s="732"/>
      <c r="AN2" s="732"/>
      <c r="AO2" s="732"/>
      <c r="AP2" s="731">
        <v>45444</v>
      </c>
      <c r="AQ2" s="732"/>
      <c r="AR2" s="732"/>
      <c r="AS2" s="732"/>
      <c r="AT2" s="731">
        <v>45474</v>
      </c>
      <c r="AU2" s="732"/>
      <c r="AV2" s="732"/>
      <c r="AW2" s="732"/>
      <c r="AX2" s="731">
        <v>45505</v>
      </c>
      <c r="AY2" s="732"/>
      <c r="AZ2" s="732"/>
      <c r="BA2" s="732"/>
      <c r="BB2" s="732"/>
      <c r="BC2" s="731">
        <v>45536</v>
      </c>
      <c r="BD2" s="732"/>
      <c r="BE2" s="732"/>
      <c r="BF2" s="732"/>
      <c r="BG2" s="732"/>
    </row>
    <row r="3" spans="1:60" ht="16.5" thickBot="1">
      <c r="A3" s="513"/>
      <c r="B3" s="380"/>
      <c r="C3" s="381"/>
      <c r="D3" s="382"/>
      <c r="E3" s="383"/>
      <c r="F3" s="381"/>
      <c r="G3" s="382"/>
      <c r="H3" s="383"/>
      <c r="I3" s="383"/>
      <c r="J3" s="383"/>
      <c r="K3" s="382"/>
      <c r="L3" s="383"/>
      <c r="M3" s="383"/>
      <c r="N3" s="383"/>
      <c r="O3" s="383"/>
      <c r="P3" s="383"/>
      <c r="Q3" s="383"/>
      <c r="R3" s="383"/>
      <c r="S3" s="383"/>
      <c r="T3" s="383"/>
      <c r="U3" s="383"/>
      <c r="V3" s="383"/>
      <c r="W3" s="383"/>
      <c r="X3" s="383"/>
      <c r="Y3" s="383"/>
      <c r="Z3" s="383"/>
      <c r="AA3" s="384"/>
      <c r="AB3" s="384"/>
      <c r="AC3" s="378"/>
      <c r="AD3" s="378"/>
      <c r="AE3" s="378"/>
      <c r="AF3" s="378"/>
      <c r="AG3" s="371" t="s">
        <v>1085</v>
      </c>
      <c r="AH3" s="371" t="s">
        <v>1086</v>
      </c>
      <c r="AI3" s="371" t="s">
        <v>1087</v>
      </c>
      <c r="AJ3" s="371" t="s">
        <v>1088</v>
      </c>
      <c r="AK3" s="371" t="s">
        <v>1089</v>
      </c>
      <c r="AL3" s="371" t="s">
        <v>1090</v>
      </c>
      <c r="AM3" s="371" t="s">
        <v>1091</v>
      </c>
      <c r="AN3" s="371" t="s">
        <v>1092</v>
      </c>
      <c r="AO3" s="371" t="s">
        <v>1093</v>
      </c>
      <c r="AP3" s="371" t="s">
        <v>1094</v>
      </c>
      <c r="AQ3" s="371" t="s">
        <v>1095</v>
      </c>
      <c r="AR3" s="371" t="s">
        <v>1096</v>
      </c>
      <c r="AS3" s="371" t="s">
        <v>1097</v>
      </c>
      <c r="AT3" s="371" t="s">
        <v>1098</v>
      </c>
      <c r="AU3" s="371" t="s">
        <v>1099</v>
      </c>
      <c r="AV3" s="371" t="s">
        <v>1100</v>
      </c>
      <c r="AW3" s="371" t="s">
        <v>1101</v>
      </c>
      <c r="AX3" s="371" t="s">
        <v>1102</v>
      </c>
      <c r="AY3" s="371" t="s">
        <v>1103</v>
      </c>
      <c r="AZ3" s="371" t="s">
        <v>1104</v>
      </c>
      <c r="BA3" s="371" t="s">
        <v>1105</v>
      </c>
      <c r="BB3" s="371" t="s">
        <v>1106</v>
      </c>
      <c r="BC3" s="371" t="s">
        <v>1107</v>
      </c>
      <c r="BD3" s="371" t="s">
        <v>1108</v>
      </c>
      <c r="BE3" s="371" t="s">
        <v>1109</v>
      </c>
      <c r="BF3" s="371" t="s">
        <v>1110</v>
      </c>
      <c r="BG3" s="371" t="s">
        <v>1114</v>
      </c>
    </row>
    <row r="4" spans="1:60" ht="45" customHeight="1">
      <c r="A4" s="560" t="s">
        <v>0</v>
      </c>
      <c r="B4" s="557" t="s">
        <v>7</v>
      </c>
      <c r="C4" s="557" t="s">
        <v>1004</v>
      </c>
      <c r="D4" s="557" t="s">
        <v>2</v>
      </c>
      <c r="E4" s="558" t="s">
        <v>1022</v>
      </c>
      <c r="F4" s="557" t="s">
        <v>1005</v>
      </c>
      <c r="G4" s="557" t="s">
        <v>2</v>
      </c>
      <c r="H4" s="558" t="s">
        <v>288</v>
      </c>
      <c r="I4" s="394" t="s">
        <v>1136</v>
      </c>
      <c r="J4" s="558" t="s">
        <v>506</v>
      </c>
      <c r="K4" s="557" t="s">
        <v>2</v>
      </c>
      <c r="L4" s="558" t="s">
        <v>507</v>
      </c>
      <c r="M4" s="558" t="s">
        <v>385</v>
      </c>
      <c r="N4" s="558" t="s">
        <v>432</v>
      </c>
      <c r="O4" s="558" t="s">
        <v>434</v>
      </c>
      <c r="P4" s="558" t="s">
        <v>433</v>
      </c>
      <c r="Q4" s="558" t="s">
        <v>435</v>
      </c>
      <c r="R4" s="558" t="s">
        <v>436</v>
      </c>
      <c r="S4" s="558" t="s">
        <v>437</v>
      </c>
      <c r="T4" s="558" t="s">
        <v>438</v>
      </c>
      <c r="U4" s="558" t="s">
        <v>439</v>
      </c>
      <c r="V4" s="558" t="s">
        <v>440</v>
      </c>
      <c r="W4" s="558" t="s">
        <v>441</v>
      </c>
      <c r="X4" s="558" t="s">
        <v>442</v>
      </c>
      <c r="Y4" s="558" t="s">
        <v>443</v>
      </c>
      <c r="Z4" s="561" t="s">
        <v>649</v>
      </c>
      <c r="AA4" s="572" t="s">
        <v>1021</v>
      </c>
      <c r="AB4" s="558" t="s">
        <v>1020</v>
      </c>
      <c r="AC4" s="557" t="s">
        <v>464</v>
      </c>
      <c r="AD4" s="626" t="s">
        <v>1184</v>
      </c>
      <c r="AE4" s="508" t="s">
        <v>1121</v>
      </c>
      <c r="AF4" s="509" t="s">
        <v>1122</v>
      </c>
      <c r="AG4" s="377">
        <v>45383</v>
      </c>
      <c r="AH4" s="376">
        <v>45390</v>
      </c>
      <c r="AI4" s="376">
        <v>45397</v>
      </c>
      <c r="AJ4" s="376">
        <v>45404</v>
      </c>
      <c r="AK4" s="376">
        <v>45411</v>
      </c>
      <c r="AL4" s="376">
        <v>45418</v>
      </c>
      <c r="AM4" s="376">
        <v>45425</v>
      </c>
      <c r="AN4" s="376">
        <v>45432</v>
      </c>
      <c r="AO4" s="376">
        <v>45439</v>
      </c>
      <c r="AP4" s="376">
        <v>45446</v>
      </c>
      <c r="AQ4" s="376">
        <v>45453</v>
      </c>
      <c r="AR4" s="376">
        <v>45460</v>
      </c>
      <c r="AS4" s="376">
        <v>45467</v>
      </c>
      <c r="AT4" s="376">
        <v>45474</v>
      </c>
      <c r="AU4" s="376">
        <v>45481</v>
      </c>
      <c r="AV4" s="376">
        <v>45488</v>
      </c>
      <c r="AW4" s="376">
        <v>45495</v>
      </c>
      <c r="AX4" s="376">
        <v>45502</v>
      </c>
      <c r="AY4" s="376">
        <v>45509</v>
      </c>
      <c r="AZ4" s="376">
        <v>45516</v>
      </c>
      <c r="BA4" s="376">
        <v>45523</v>
      </c>
      <c r="BB4" s="376">
        <v>45530</v>
      </c>
      <c r="BC4" s="376">
        <v>45537</v>
      </c>
      <c r="BD4" s="376">
        <v>45544</v>
      </c>
      <c r="BE4" s="376">
        <v>45551</v>
      </c>
      <c r="BF4" s="376">
        <v>45558</v>
      </c>
      <c r="BG4" s="376">
        <v>45565</v>
      </c>
    </row>
    <row r="5" spans="1:60" ht="15">
      <c r="A5" s="405">
        <v>1</v>
      </c>
      <c r="B5" s="584" t="s">
        <v>301</v>
      </c>
      <c r="C5" s="585" t="s">
        <v>302</v>
      </c>
      <c r="D5" s="525" t="s">
        <v>293</v>
      </c>
      <c r="E5" s="526">
        <v>9000</v>
      </c>
      <c r="F5" s="408" t="s">
        <v>302</v>
      </c>
      <c r="G5" s="409" t="s">
        <v>293</v>
      </c>
      <c r="H5" s="527">
        <v>9000</v>
      </c>
      <c r="I5" s="527">
        <f>'СМР Приняты СК П6'!I5</f>
        <v>8.0000000000000002E-3</v>
      </c>
      <c r="J5" s="527"/>
      <c r="K5" s="527"/>
      <c r="L5" s="527"/>
      <c r="M5" s="527">
        <v>9000</v>
      </c>
      <c r="N5" s="527"/>
      <c r="O5" s="527"/>
      <c r="P5" s="527"/>
      <c r="Q5" s="527"/>
      <c r="R5" s="527"/>
      <c r="S5" s="527"/>
      <c r="T5" s="527"/>
      <c r="U5" s="527"/>
      <c r="V5" s="527"/>
      <c r="W5" s="527"/>
      <c r="X5" s="527"/>
      <c r="Y5" s="527"/>
      <c r="Z5" s="562">
        <f>SUM(M5:Y5)</f>
        <v>9000</v>
      </c>
      <c r="AA5" s="574">
        <f>H5-Z5</f>
        <v>0</v>
      </c>
      <c r="AB5" s="413">
        <f>E5-Z5</f>
        <v>0</v>
      </c>
      <c r="AC5" s="528" t="s">
        <v>1070</v>
      </c>
      <c r="AD5" s="528">
        <f>AE5*I5</f>
        <v>0</v>
      </c>
      <c r="AE5" s="529">
        <f>SUM(AG5:BG5)</f>
        <v>0</v>
      </c>
      <c r="AF5" s="515">
        <f>Z5-AE5</f>
        <v>9000</v>
      </c>
      <c r="AG5" s="524"/>
      <c r="AH5" s="516"/>
      <c r="AI5" s="516"/>
      <c r="AJ5" s="516"/>
      <c r="AK5" s="516"/>
      <c r="AL5" s="516"/>
      <c r="AM5" s="516"/>
      <c r="AN5" s="516"/>
      <c r="AO5" s="516"/>
      <c r="AP5" s="516"/>
      <c r="AQ5" s="516"/>
      <c r="AR5" s="516"/>
      <c r="AS5" s="516"/>
      <c r="AT5" s="516"/>
      <c r="AU5" s="516"/>
      <c r="AV5" s="516"/>
      <c r="AW5" s="516"/>
      <c r="AX5" s="516"/>
      <c r="AY5" s="516"/>
      <c r="AZ5" s="516"/>
      <c r="BA5" s="516"/>
      <c r="BB5" s="516"/>
      <c r="BC5" s="516"/>
      <c r="BD5" s="516"/>
      <c r="BE5" s="516"/>
      <c r="BF5" s="516"/>
      <c r="BG5" s="517"/>
    </row>
    <row r="6" spans="1:60" ht="15">
      <c r="A6" s="405">
        <f>A5+1</f>
        <v>2</v>
      </c>
      <c r="B6" s="584" t="s">
        <v>303</v>
      </c>
      <c r="C6" s="585" t="s">
        <v>304</v>
      </c>
      <c r="D6" s="525" t="s">
        <v>294</v>
      </c>
      <c r="E6" s="526">
        <v>200</v>
      </c>
      <c r="F6" s="408" t="s">
        <v>304</v>
      </c>
      <c r="G6" s="409" t="s">
        <v>294</v>
      </c>
      <c r="H6" s="527">
        <v>337</v>
      </c>
      <c r="I6" s="527">
        <f>'СМР Приняты СК П6'!I6</f>
        <v>1.429</v>
      </c>
      <c r="J6" s="527"/>
      <c r="K6" s="527"/>
      <c r="L6" s="527"/>
      <c r="M6" s="527">
        <v>337</v>
      </c>
      <c r="N6" s="527"/>
      <c r="O6" s="527"/>
      <c r="P6" s="527"/>
      <c r="Q6" s="527"/>
      <c r="R6" s="527"/>
      <c r="S6" s="527"/>
      <c r="T6" s="527"/>
      <c r="U6" s="527"/>
      <c r="V6" s="527"/>
      <c r="W6" s="527"/>
      <c r="X6" s="527"/>
      <c r="Y6" s="527"/>
      <c r="Z6" s="562">
        <f t="shared" ref="Z6:Z69" si="0">SUM(M6:Y6)</f>
        <v>337</v>
      </c>
      <c r="AA6" s="574">
        <f>H6-Z6</f>
        <v>0</v>
      </c>
      <c r="AB6" s="413">
        <f>E6-Z6</f>
        <v>-137</v>
      </c>
      <c r="AC6" s="528" t="s">
        <v>1070</v>
      </c>
      <c r="AD6" s="528">
        <f t="shared" ref="AD6:AD69" si="1">AE6*I6</f>
        <v>0</v>
      </c>
      <c r="AE6" s="529">
        <f t="shared" ref="AE6:AE69" si="2">SUM(AG6:BG6)</f>
        <v>0</v>
      </c>
      <c r="AF6" s="518">
        <f t="shared" ref="AF6:AF69" si="3">Z6-AE6</f>
        <v>337</v>
      </c>
      <c r="AG6" s="520"/>
      <c r="AH6" s="519"/>
      <c r="AI6" s="519"/>
      <c r="AJ6" s="519"/>
      <c r="AK6" s="519"/>
      <c r="AL6" s="519"/>
      <c r="AM6" s="519"/>
      <c r="AN6" s="519"/>
      <c r="AO6" s="519"/>
      <c r="AP6" s="519"/>
      <c r="AQ6" s="519"/>
      <c r="AR6" s="519"/>
      <c r="AS6" s="519"/>
      <c r="AT6" s="519"/>
      <c r="AU6" s="519"/>
      <c r="AV6" s="519"/>
      <c r="AW6" s="519"/>
      <c r="AX6" s="519"/>
      <c r="AY6" s="519"/>
      <c r="AZ6" s="519"/>
      <c r="BA6" s="519"/>
      <c r="BB6" s="519"/>
      <c r="BC6" s="519"/>
      <c r="BD6" s="519"/>
      <c r="BE6" s="519"/>
      <c r="BF6" s="519"/>
      <c r="BG6" s="519"/>
    </row>
    <row r="7" spans="1:60" ht="15">
      <c r="A7" s="405">
        <f t="shared" ref="A7:A70" si="4">A6+1</f>
        <v>3</v>
      </c>
      <c r="B7" s="584" t="s">
        <v>305</v>
      </c>
      <c r="C7" s="585" t="s">
        <v>306</v>
      </c>
      <c r="D7" s="525" t="s">
        <v>294</v>
      </c>
      <c r="E7" s="526">
        <v>200</v>
      </c>
      <c r="F7" s="408" t="s">
        <v>306</v>
      </c>
      <c r="G7" s="409" t="s">
        <v>294</v>
      </c>
      <c r="H7" s="527">
        <v>337</v>
      </c>
      <c r="I7" s="527">
        <f>'СМР Приняты СК П6'!I7</f>
        <v>2.3809999999999998</v>
      </c>
      <c r="J7" s="527"/>
      <c r="K7" s="527"/>
      <c r="L7" s="527"/>
      <c r="M7" s="527">
        <v>337</v>
      </c>
      <c r="N7" s="527"/>
      <c r="O7" s="527"/>
      <c r="P7" s="527"/>
      <c r="Q7" s="527"/>
      <c r="R7" s="527"/>
      <c r="S7" s="527"/>
      <c r="T7" s="527"/>
      <c r="U7" s="527"/>
      <c r="V7" s="527"/>
      <c r="W7" s="527"/>
      <c r="X7" s="527"/>
      <c r="Y7" s="527"/>
      <c r="Z7" s="562">
        <f t="shared" si="0"/>
        <v>337</v>
      </c>
      <c r="AA7" s="574">
        <f>H7-Z7</f>
        <v>0</v>
      </c>
      <c r="AB7" s="413">
        <f>E7-Z7</f>
        <v>-137</v>
      </c>
      <c r="AC7" s="528" t="s">
        <v>1070</v>
      </c>
      <c r="AD7" s="528">
        <f t="shared" si="1"/>
        <v>0</v>
      </c>
      <c r="AE7" s="529">
        <f t="shared" si="2"/>
        <v>0</v>
      </c>
      <c r="AF7" s="518">
        <f t="shared" si="3"/>
        <v>337</v>
      </c>
      <c r="AG7" s="520"/>
      <c r="AH7" s="519"/>
      <c r="AI7" s="519"/>
      <c r="AJ7" s="519"/>
      <c r="AK7" s="519"/>
      <c r="AL7" s="519"/>
      <c r="AM7" s="519"/>
      <c r="AN7" s="519"/>
      <c r="AO7" s="519"/>
      <c r="AP7" s="519"/>
      <c r="AQ7" s="519"/>
      <c r="AR7" s="519"/>
      <c r="AS7" s="519"/>
      <c r="AT7" s="519"/>
      <c r="AU7" s="519"/>
      <c r="AV7" s="519"/>
      <c r="AW7" s="519"/>
      <c r="AX7" s="519"/>
      <c r="AY7" s="519"/>
      <c r="AZ7" s="519"/>
      <c r="BA7" s="519"/>
      <c r="BB7" s="519"/>
      <c r="BC7" s="519"/>
      <c r="BD7" s="519"/>
      <c r="BE7" s="519"/>
      <c r="BF7" s="519"/>
      <c r="BG7" s="519"/>
    </row>
    <row r="8" spans="1:60" ht="15">
      <c r="A8" s="595">
        <f t="shared" si="4"/>
        <v>4</v>
      </c>
      <c r="B8" s="588"/>
      <c r="C8" s="544" t="s">
        <v>32</v>
      </c>
      <c r="D8" s="530"/>
      <c r="E8" s="530"/>
      <c r="F8" s="531" t="s">
        <v>32</v>
      </c>
      <c r="G8" s="532"/>
      <c r="H8" s="533"/>
      <c r="I8" s="533"/>
      <c r="J8" s="533"/>
      <c r="K8" s="533"/>
      <c r="L8" s="533"/>
      <c r="M8" s="533"/>
      <c r="N8" s="533"/>
      <c r="O8" s="533"/>
      <c r="P8" s="533"/>
      <c r="Q8" s="533"/>
      <c r="R8" s="533"/>
      <c r="S8" s="533"/>
      <c r="T8" s="533"/>
      <c r="U8" s="533"/>
      <c r="V8" s="533"/>
      <c r="W8" s="533"/>
      <c r="X8" s="533"/>
      <c r="Y8" s="533"/>
      <c r="Z8" s="589"/>
      <c r="AA8" s="590"/>
      <c r="AB8" s="533"/>
      <c r="AC8" s="534"/>
      <c r="AD8" s="534"/>
      <c r="AE8" s="591"/>
      <c r="AF8" s="592"/>
      <c r="AG8" s="593"/>
      <c r="AH8" s="594"/>
      <c r="AI8" s="594"/>
      <c r="AJ8" s="594"/>
      <c r="AK8" s="594"/>
      <c r="AL8" s="594"/>
      <c r="AM8" s="594"/>
      <c r="AN8" s="594"/>
      <c r="AO8" s="594"/>
      <c r="AP8" s="594"/>
      <c r="AQ8" s="594"/>
      <c r="AR8" s="594"/>
      <c r="AS8" s="594"/>
      <c r="AT8" s="594"/>
      <c r="AU8" s="594"/>
      <c r="AV8" s="594"/>
      <c r="AW8" s="594"/>
      <c r="AX8" s="594"/>
      <c r="AY8" s="594"/>
      <c r="AZ8" s="594"/>
      <c r="BA8" s="594"/>
      <c r="BB8" s="594"/>
      <c r="BC8" s="594"/>
      <c r="BD8" s="594"/>
      <c r="BE8" s="594"/>
      <c r="BF8" s="594"/>
      <c r="BG8" s="594"/>
      <c r="BH8" s="513"/>
    </row>
    <row r="9" spans="1:60" s="65" customFormat="1">
      <c r="A9" s="405">
        <f t="shared" si="4"/>
        <v>5</v>
      </c>
      <c r="B9" s="584" t="s">
        <v>307</v>
      </c>
      <c r="C9" s="585" t="s">
        <v>308</v>
      </c>
      <c r="D9" s="525" t="s">
        <v>293</v>
      </c>
      <c r="E9" s="526">
        <v>13672</v>
      </c>
      <c r="F9" s="408" t="s">
        <v>308</v>
      </c>
      <c r="G9" s="409" t="s">
        <v>293</v>
      </c>
      <c r="H9" s="527">
        <f>12389+241</f>
        <v>12630</v>
      </c>
      <c r="I9" s="527">
        <f>'СМР Приняты СК П6'!I9</f>
        <v>0.01</v>
      </c>
      <c r="J9" s="527"/>
      <c r="K9" s="527"/>
      <c r="L9" s="527"/>
      <c r="M9" s="527">
        <v>9550.52</v>
      </c>
      <c r="N9" s="527"/>
      <c r="O9" s="527"/>
      <c r="P9" s="527"/>
      <c r="Q9" s="527"/>
      <c r="R9" s="527"/>
      <c r="S9" s="527"/>
      <c r="T9" s="527">
        <v>188</v>
      </c>
      <c r="U9" s="527">
        <v>1151.5</v>
      </c>
      <c r="V9" s="527">
        <v>1000</v>
      </c>
      <c r="W9" s="527"/>
      <c r="X9" s="527"/>
      <c r="Y9" s="527"/>
      <c r="Z9" s="562">
        <f t="shared" si="0"/>
        <v>11890.02</v>
      </c>
      <c r="AA9" s="574">
        <f t="shared" ref="AA9:AA61" si="5">H9-Z9</f>
        <v>739.97999999999956</v>
      </c>
      <c r="AB9" s="413">
        <f t="shared" ref="AB9:AB61" si="6">E9-Z9</f>
        <v>1781.9799999999996</v>
      </c>
      <c r="AC9" s="528"/>
      <c r="AD9" s="528">
        <f t="shared" si="1"/>
        <v>0</v>
      </c>
      <c r="AE9" s="551">
        <f t="shared" si="2"/>
        <v>0</v>
      </c>
      <c r="AF9" s="575">
        <f t="shared" si="3"/>
        <v>11890.02</v>
      </c>
      <c r="AG9" s="552"/>
      <c r="AH9" s="553"/>
      <c r="AI9" s="553"/>
      <c r="AJ9" s="553"/>
      <c r="AK9" s="553"/>
      <c r="AL9" s="553"/>
      <c r="AM9" s="553"/>
      <c r="AN9" s="553"/>
      <c r="AO9" s="553"/>
      <c r="AP9" s="553"/>
      <c r="AQ9" s="553"/>
      <c r="AR9" s="553"/>
      <c r="AS9" s="553"/>
      <c r="AT9" s="553"/>
      <c r="AU9" s="553"/>
      <c r="AV9" s="553"/>
      <c r="AW9" s="553"/>
      <c r="AX9" s="553"/>
      <c r="AY9" s="553"/>
      <c r="AZ9" s="553"/>
      <c r="BA9" s="553"/>
      <c r="BB9" s="553"/>
      <c r="BC9" s="553"/>
      <c r="BD9" s="553"/>
      <c r="BE9" s="553"/>
      <c r="BF9" s="553"/>
      <c r="BG9" s="553"/>
    </row>
    <row r="10" spans="1:60" ht="75">
      <c r="A10" s="405">
        <f t="shared" si="4"/>
        <v>6</v>
      </c>
      <c r="B10" s="584" t="s">
        <v>98</v>
      </c>
      <c r="C10" s="585" t="s">
        <v>99</v>
      </c>
      <c r="D10" s="525" t="s">
        <v>289</v>
      </c>
      <c r="E10" s="526">
        <v>26709.599999999999</v>
      </c>
      <c r="F10" s="408" t="s">
        <v>669</v>
      </c>
      <c r="G10" s="409" t="s">
        <v>289</v>
      </c>
      <c r="H10" s="527">
        <f>12411+176</f>
        <v>12587</v>
      </c>
      <c r="I10" s="527">
        <f>'СМР Приняты СК П6'!I10</f>
        <v>0.36</v>
      </c>
      <c r="J10" s="527"/>
      <c r="K10" s="527"/>
      <c r="L10" s="527"/>
      <c r="M10" s="527">
        <v>6674</v>
      </c>
      <c r="N10" s="527"/>
      <c r="O10" s="527">
        <v>706.04</v>
      </c>
      <c r="P10" s="527">
        <v>1360.8075999999999</v>
      </c>
      <c r="Q10" s="527">
        <v>319.68</v>
      </c>
      <c r="R10" s="527">
        <v>120</v>
      </c>
      <c r="S10" s="527">
        <v>532.9</v>
      </c>
      <c r="T10" s="527"/>
      <c r="U10" s="527">
        <v>2750</v>
      </c>
      <c r="V10" s="527"/>
      <c r="W10" s="527"/>
      <c r="X10" s="527"/>
      <c r="Y10" s="527"/>
      <c r="Z10" s="562">
        <f t="shared" si="0"/>
        <v>12463.427599999999</v>
      </c>
      <c r="AA10" s="574">
        <f t="shared" si="5"/>
        <v>123.57240000000093</v>
      </c>
      <c r="AB10" s="413">
        <f t="shared" si="6"/>
        <v>14246.172399999999</v>
      </c>
      <c r="AC10" s="528" t="s">
        <v>1075</v>
      </c>
      <c r="AD10" s="528">
        <f t="shared" si="1"/>
        <v>0</v>
      </c>
      <c r="AE10" s="551">
        <f t="shared" si="2"/>
        <v>0</v>
      </c>
      <c r="AF10" s="575">
        <f t="shared" si="3"/>
        <v>12463.427599999999</v>
      </c>
      <c r="AG10" s="552"/>
      <c r="AH10" s="553"/>
      <c r="AI10" s="553"/>
      <c r="AJ10" s="553"/>
      <c r="AK10" s="553"/>
      <c r="AL10" s="553"/>
      <c r="AM10" s="553"/>
      <c r="AN10" s="553"/>
      <c r="AO10" s="553"/>
      <c r="AP10" s="553"/>
      <c r="AQ10" s="553"/>
      <c r="AR10" s="553"/>
      <c r="AS10" s="553"/>
      <c r="AT10" s="553"/>
      <c r="AU10" s="553"/>
      <c r="AV10" s="553"/>
      <c r="AW10" s="553"/>
      <c r="AX10" s="553"/>
      <c r="AY10" s="553"/>
      <c r="AZ10" s="553"/>
      <c r="BA10" s="553"/>
      <c r="BB10" s="553"/>
      <c r="BC10" s="553"/>
      <c r="BD10" s="553"/>
      <c r="BE10" s="553"/>
      <c r="BF10" s="553"/>
      <c r="BG10" s="553"/>
      <c r="BH10" s="513"/>
    </row>
    <row r="11" spans="1:60" ht="75">
      <c r="A11" s="405">
        <f t="shared" si="4"/>
        <v>7</v>
      </c>
      <c r="B11" s="584"/>
      <c r="C11" s="585"/>
      <c r="D11" s="525"/>
      <c r="E11" s="526"/>
      <c r="F11" s="416" t="s">
        <v>1124</v>
      </c>
      <c r="G11" s="417" t="s">
        <v>293</v>
      </c>
      <c r="H11" s="535">
        <v>1992.5</v>
      </c>
      <c r="I11" s="535">
        <f>'СМР Приняты СК П6'!I11</f>
        <v>0.36</v>
      </c>
      <c r="J11" s="535"/>
      <c r="K11" s="535"/>
      <c r="L11" s="535"/>
      <c r="M11" s="535"/>
      <c r="N11" s="535"/>
      <c r="O11" s="535"/>
      <c r="P11" s="535"/>
      <c r="Q11" s="535">
        <v>1992.5</v>
      </c>
      <c r="R11" s="535"/>
      <c r="S11" s="535"/>
      <c r="T11" s="535"/>
      <c r="U11" s="535"/>
      <c r="V11" s="535"/>
      <c r="W11" s="535"/>
      <c r="X11" s="535"/>
      <c r="Y11" s="535"/>
      <c r="Z11" s="562">
        <f t="shared" si="0"/>
        <v>1992.5</v>
      </c>
      <c r="AA11" s="576">
        <f t="shared" si="5"/>
        <v>0</v>
      </c>
      <c r="AB11" s="413">
        <f t="shared" si="6"/>
        <v>-1992.5</v>
      </c>
      <c r="AC11" s="536" t="s">
        <v>450</v>
      </c>
      <c r="AD11" s="536">
        <f t="shared" si="1"/>
        <v>0</v>
      </c>
      <c r="AE11" s="551">
        <f t="shared" si="2"/>
        <v>0</v>
      </c>
      <c r="AF11" s="575">
        <f t="shared" si="3"/>
        <v>1992.5</v>
      </c>
      <c r="AG11" s="552"/>
      <c r="AH11" s="553"/>
      <c r="AI11" s="553"/>
      <c r="AJ11" s="553"/>
      <c r="AK11" s="553"/>
      <c r="AL11" s="553"/>
      <c r="AM11" s="553"/>
      <c r="AN11" s="553"/>
      <c r="AO11" s="553"/>
      <c r="AP11" s="553"/>
      <c r="AQ11" s="553"/>
      <c r="AR11" s="553"/>
      <c r="AS11" s="553"/>
      <c r="AT11" s="553"/>
      <c r="AU11" s="553"/>
      <c r="AV11" s="553"/>
      <c r="AW11" s="553"/>
      <c r="AX11" s="553"/>
      <c r="AY11" s="553"/>
      <c r="AZ11" s="553"/>
      <c r="BA11" s="553"/>
      <c r="BB11" s="553"/>
      <c r="BC11" s="553"/>
      <c r="BD11" s="553"/>
      <c r="BE11" s="553"/>
      <c r="BF11" s="553"/>
      <c r="BG11" s="553"/>
      <c r="BH11" s="513"/>
    </row>
    <row r="12" spans="1:60" ht="15">
      <c r="A12" s="405">
        <f t="shared" si="4"/>
        <v>8</v>
      </c>
      <c r="B12" s="584"/>
      <c r="C12" s="585"/>
      <c r="D12" s="525"/>
      <c r="E12" s="526"/>
      <c r="F12" s="406" t="s">
        <v>666</v>
      </c>
      <c r="G12" s="407" t="s">
        <v>289</v>
      </c>
      <c r="H12" s="434">
        <f>3724+1261+176</f>
        <v>5161</v>
      </c>
      <c r="I12" s="434">
        <f>'СМР Приняты СК П6'!I12</f>
        <v>0</v>
      </c>
      <c r="J12" s="535"/>
      <c r="K12" s="535"/>
      <c r="L12" s="535"/>
      <c r="M12" s="535"/>
      <c r="N12" s="535"/>
      <c r="O12" s="535"/>
      <c r="P12" s="535"/>
      <c r="Q12" s="535">
        <v>5000</v>
      </c>
      <c r="R12" s="535"/>
      <c r="S12" s="535">
        <v>161</v>
      </c>
      <c r="T12" s="535"/>
      <c r="U12" s="535"/>
      <c r="V12" s="535"/>
      <c r="W12" s="535"/>
      <c r="X12" s="535"/>
      <c r="Y12" s="535"/>
      <c r="Z12" s="562">
        <f t="shared" si="0"/>
        <v>5161</v>
      </c>
      <c r="AA12" s="576">
        <f t="shared" si="5"/>
        <v>0</v>
      </c>
      <c r="AB12" s="413">
        <f t="shared" si="6"/>
        <v>-5161</v>
      </c>
      <c r="AC12" s="536"/>
      <c r="AD12" s="536">
        <f t="shared" si="1"/>
        <v>0</v>
      </c>
      <c r="AE12" s="551">
        <f t="shared" si="2"/>
        <v>0</v>
      </c>
      <c r="AF12" s="575">
        <f t="shared" si="3"/>
        <v>5161</v>
      </c>
      <c r="AG12" s="552"/>
      <c r="AH12" s="553"/>
      <c r="AI12" s="553"/>
      <c r="AJ12" s="553"/>
      <c r="AK12" s="553"/>
      <c r="AL12" s="553"/>
      <c r="AM12" s="553"/>
      <c r="AN12" s="553"/>
      <c r="AO12" s="553"/>
      <c r="AP12" s="553"/>
      <c r="AQ12" s="553"/>
      <c r="AR12" s="553"/>
      <c r="AS12" s="553"/>
      <c r="AT12" s="553"/>
      <c r="AU12" s="553"/>
      <c r="AV12" s="553"/>
      <c r="AW12" s="553"/>
      <c r="AX12" s="553"/>
      <c r="AY12" s="553"/>
      <c r="AZ12" s="553"/>
      <c r="BA12" s="553"/>
      <c r="BB12" s="553"/>
      <c r="BC12" s="553"/>
      <c r="BD12" s="553"/>
      <c r="BE12" s="553"/>
      <c r="BF12" s="553"/>
      <c r="BG12" s="553"/>
      <c r="BH12" s="513"/>
    </row>
    <row r="13" spans="1:60" ht="30">
      <c r="A13" s="405">
        <f t="shared" si="4"/>
        <v>9</v>
      </c>
      <c r="B13" s="584"/>
      <c r="C13" s="585"/>
      <c r="D13" s="525"/>
      <c r="E13" s="526"/>
      <c r="F13" s="406" t="s">
        <v>660</v>
      </c>
      <c r="G13" s="407" t="s">
        <v>289</v>
      </c>
      <c r="H13" s="434">
        <v>1261</v>
      </c>
      <c r="I13" s="434">
        <f>'СМР Приняты СК П6'!I13</f>
        <v>0</v>
      </c>
      <c r="J13" s="537"/>
      <c r="K13" s="535"/>
      <c r="L13" s="535"/>
      <c r="M13" s="535">
        <v>1000</v>
      </c>
      <c r="N13" s="535">
        <v>261</v>
      </c>
      <c r="O13" s="535"/>
      <c r="P13" s="535"/>
      <c r="Q13" s="535"/>
      <c r="R13" s="535"/>
      <c r="S13" s="535"/>
      <c r="T13" s="535"/>
      <c r="U13" s="535"/>
      <c r="V13" s="535"/>
      <c r="W13" s="535"/>
      <c r="X13" s="535"/>
      <c r="Y13" s="535"/>
      <c r="Z13" s="562">
        <f t="shared" si="0"/>
        <v>1261</v>
      </c>
      <c r="AA13" s="576">
        <f>H13-Z13</f>
        <v>0</v>
      </c>
      <c r="AB13" s="413">
        <f t="shared" si="6"/>
        <v>-1261</v>
      </c>
      <c r="AC13" s="536" t="s">
        <v>659</v>
      </c>
      <c r="AD13" s="536">
        <f t="shared" si="1"/>
        <v>0</v>
      </c>
      <c r="AE13" s="540">
        <f t="shared" si="2"/>
        <v>0</v>
      </c>
      <c r="AF13" s="575">
        <f t="shared" si="3"/>
        <v>1261</v>
      </c>
      <c r="AG13" s="552"/>
      <c r="AH13" s="553"/>
      <c r="AI13" s="553"/>
      <c r="AJ13" s="553"/>
      <c r="AK13" s="553"/>
      <c r="AL13" s="553"/>
      <c r="AM13" s="553"/>
      <c r="AN13" s="553"/>
      <c r="AO13" s="553"/>
      <c r="AP13" s="553"/>
      <c r="AQ13" s="553"/>
      <c r="AR13" s="553"/>
      <c r="AS13" s="553"/>
      <c r="AT13" s="553"/>
      <c r="AU13" s="553"/>
      <c r="AV13" s="553"/>
      <c r="AW13" s="553"/>
      <c r="AX13" s="553"/>
      <c r="AY13" s="553"/>
      <c r="AZ13" s="553"/>
      <c r="BA13" s="553"/>
      <c r="BB13" s="553"/>
      <c r="BC13" s="553"/>
      <c r="BD13" s="553"/>
      <c r="BE13" s="553"/>
      <c r="BF13" s="553"/>
      <c r="BG13" s="553"/>
      <c r="BH13" s="513"/>
    </row>
    <row r="14" spans="1:60" ht="75">
      <c r="A14" s="405">
        <f t="shared" si="4"/>
        <v>10</v>
      </c>
      <c r="B14" s="584"/>
      <c r="C14" s="585"/>
      <c r="D14" s="525"/>
      <c r="E14" s="526"/>
      <c r="F14" s="408" t="s">
        <v>667</v>
      </c>
      <c r="G14" s="409" t="s">
        <v>289</v>
      </c>
      <c r="H14" s="527">
        <v>1261</v>
      </c>
      <c r="I14" s="527">
        <f>'СМР Приняты СК П6'!I14</f>
        <v>0.36</v>
      </c>
      <c r="J14" s="527"/>
      <c r="K14" s="527"/>
      <c r="L14" s="527"/>
      <c r="M14" s="527"/>
      <c r="N14" s="527">
        <v>1261</v>
      </c>
      <c r="O14" s="527"/>
      <c r="P14" s="527"/>
      <c r="Q14" s="527"/>
      <c r="R14" s="527"/>
      <c r="S14" s="527"/>
      <c r="T14" s="527"/>
      <c r="U14" s="527"/>
      <c r="V14" s="527"/>
      <c r="W14" s="527"/>
      <c r="X14" s="527"/>
      <c r="Y14" s="527"/>
      <c r="Z14" s="562">
        <f t="shared" si="0"/>
        <v>1261</v>
      </c>
      <c r="AA14" s="574">
        <f t="shared" ref="AA14:AA15" si="7">H14-Z14</f>
        <v>0</v>
      </c>
      <c r="AB14" s="413">
        <f t="shared" si="6"/>
        <v>-1261</v>
      </c>
      <c r="AC14" s="536" t="s">
        <v>661</v>
      </c>
      <c r="AD14" s="536">
        <f t="shared" si="1"/>
        <v>0</v>
      </c>
      <c r="AE14" s="551">
        <f t="shared" si="2"/>
        <v>0</v>
      </c>
      <c r="AF14" s="575">
        <f t="shared" si="3"/>
        <v>1261</v>
      </c>
      <c r="AG14" s="552"/>
      <c r="AH14" s="553"/>
      <c r="AI14" s="553"/>
      <c r="AJ14" s="553"/>
      <c r="AK14" s="553"/>
      <c r="AL14" s="553"/>
      <c r="AM14" s="553"/>
      <c r="AN14" s="553"/>
      <c r="AO14" s="553"/>
      <c r="AP14" s="553"/>
      <c r="AQ14" s="553"/>
      <c r="AR14" s="553"/>
      <c r="AS14" s="553"/>
      <c r="AT14" s="553"/>
      <c r="AU14" s="553"/>
      <c r="AV14" s="553"/>
      <c r="AW14" s="553"/>
      <c r="AX14" s="553"/>
      <c r="AY14" s="553"/>
      <c r="AZ14" s="553"/>
      <c r="BA14" s="553"/>
      <c r="BB14" s="553"/>
      <c r="BC14" s="553"/>
      <c r="BD14" s="553"/>
      <c r="BE14" s="553"/>
      <c r="BF14" s="553"/>
      <c r="BG14" s="553"/>
      <c r="BH14" s="513"/>
    </row>
    <row r="15" spans="1:60" ht="15">
      <c r="A15" s="405">
        <f t="shared" si="4"/>
        <v>11</v>
      </c>
      <c r="B15" s="584"/>
      <c r="C15" s="585"/>
      <c r="D15" s="525"/>
      <c r="E15" s="526"/>
      <c r="F15" s="406" t="s">
        <v>668</v>
      </c>
      <c r="G15" s="407" t="s">
        <v>289</v>
      </c>
      <c r="H15" s="434">
        <v>1261</v>
      </c>
      <c r="I15" s="434">
        <f>'СМР Приняты СК П6'!I15</f>
        <v>0</v>
      </c>
      <c r="J15" s="535"/>
      <c r="K15" s="535"/>
      <c r="L15" s="535">
        <v>2018</v>
      </c>
      <c r="M15" s="535">
        <v>1000</v>
      </c>
      <c r="N15" s="535">
        <v>261</v>
      </c>
      <c r="O15" s="535"/>
      <c r="P15" s="535"/>
      <c r="Q15" s="535"/>
      <c r="R15" s="535"/>
      <c r="S15" s="535"/>
      <c r="T15" s="535"/>
      <c r="U15" s="535"/>
      <c r="V15" s="535"/>
      <c r="W15" s="535"/>
      <c r="X15" s="535"/>
      <c r="Y15" s="535"/>
      <c r="Z15" s="562">
        <f t="shared" si="0"/>
        <v>1261</v>
      </c>
      <c r="AA15" s="576">
        <f t="shared" si="7"/>
        <v>0</v>
      </c>
      <c r="AB15" s="413">
        <f t="shared" si="6"/>
        <v>-1261</v>
      </c>
      <c r="AC15" s="536"/>
      <c r="AD15" s="536">
        <f t="shared" si="1"/>
        <v>0</v>
      </c>
      <c r="AE15" s="551">
        <f t="shared" si="2"/>
        <v>0</v>
      </c>
      <c r="AF15" s="575">
        <f t="shared" si="3"/>
        <v>1261</v>
      </c>
      <c r="AG15" s="552"/>
      <c r="AH15" s="553"/>
      <c r="AI15" s="553"/>
      <c r="AJ15" s="553"/>
      <c r="AK15" s="553"/>
      <c r="AL15" s="553"/>
      <c r="AM15" s="553"/>
      <c r="AN15" s="553"/>
      <c r="AO15" s="553"/>
      <c r="AP15" s="553"/>
      <c r="AQ15" s="553"/>
      <c r="AR15" s="553"/>
      <c r="AS15" s="553"/>
      <c r="AT15" s="553"/>
      <c r="AU15" s="553"/>
      <c r="AV15" s="553"/>
      <c r="AW15" s="553"/>
      <c r="AX15" s="553"/>
      <c r="AY15" s="553"/>
      <c r="AZ15" s="553"/>
      <c r="BA15" s="553"/>
      <c r="BB15" s="553"/>
      <c r="BC15" s="553"/>
      <c r="BD15" s="553"/>
      <c r="BE15" s="553"/>
      <c r="BF15" s="553"/>
      <c r="BG15" s="553"/>
      <c r="BH15" s="513"/>
    </row>
    <row r="16" spans="1:60" ht="30">
      <c r="A16" s="405">
        <f t="shared" si="4"/>
        <v>12</v>
      </c>
      <c r="B16" s="584"/>
      <c r="C16" s="585"/>
      <c r="D16" s="525"/>
      <c r="E16" s="526"/>
      <c r="F16" s="406" t="s">
        <v>658</v>
      </c>
      <c r="G16" s="407" t="s">
        <v>289</v>
      </c>
      <c r="H16" s="434">
        <v>1261</v>
      </c>
      <c r="I16" s="434">
        <f>'СМР Приняты СК П6'!I16</f>
        <v>0</v>
      </c>
      <c r="J16" s="537" t="s">
        <v>505</v>
      </c>
      <c r="K16" s="535" t="s">
        <v>289</v>
      </c>
      <c r="L16" s="535">
        <v>2018</v>
      </c>
      <c r="M16" s="535">
        <v>1000</v>
      </c>
      <c r="N16" s="535">
        <v>261</v>
      </c>
      <c r="O16" s="535"/>
      <c r="P16" s="535"/>
      <c r="Q16" s="535"/>
      <c r="R16" s="535"/>
      <c r="S16" s="535"/>
      <c r="T16" s="535"/>
      <c r="U16" s="535">
        <v>146</v>
      </c>
      <c r="V16" s="535"/>
      <c r="W16" s="535"/>
      <c r="X16" s="535"/>
      <c r="Y16" s="535"/>
      <c r="Z16" s="562">
        <f t="shared" si="0"/>
        <v>1407</v>
      </c>
      <c r="AA16" s="576">
        <f>H16-Z16</f>
        <v>-146</v>
      </c>
      <c r="AB16" s="413">
        <f t="shared" si="6"/>
        <v>-1407</v>
      </c>
      <c r="AC16" s="536"/>
      <c r="AD16" s="536">
        <f t="shared" si="1"/>
        <v>0</v>
      </c>
      <c r="AE16" s="540">
        <f t="shared" si="2"/>
        <v>0</v>
      </c>
      <c r="AF16" s="575">
        <f t="shared" si="3"/>
        <v>1407</v>
      </c>
      <c r="AG16" s="552"/>
      <c r="AH16" s="553"/>
      <c r="AI16" s="553"/>
      <c r="AJ16" s="553"/>
      <c r="AK16" s="553"/>
      <c r="AL16" s="553"/>
      <c r="AM16" s="553"/>
      <c r="AN16" s="553"/>
      <c r="AO16" s="553"/>
      <c r="AP16" s="553"/>
      <c r="AQ16" s="553"/>
      <c r="AR16" s="553"/>
      <c r="AS16" s="553"/>
      <c r="AT16" s="553"/>
      <c r="AU16" s="553"/>
      <c r="AV16" s="553"/>
      <c r="AW16" s="553"/>
      <c r="AX16" s="553"/>
      <c r="AY16" s="553"/>
      <c r="AZ16" s="553"/>
      <c r="BA16" s="553"/>
      <c r="BB16" s="553"/>
      <c r="BC16" s="553"/>
      <c r="BD16" s="553"/>
      <c r="BE16" s="553"/>
      <c r="BF16" s="553"/>
      <c r="BG16" s="553"/>
      <c r="BH16" s="513"/>
    </row>
    <row r="17" spans="1:60" ht="30">
      <c r="A17" s="405">
        <f t="shared" si="4"/>
        <v>13</v>
      </c>
      <c r="B17" s="584" t="s">
        <v>309</v>
      </c>
      <c r="C17" s="585" t="s">
        <v>1006</v>
      </c>
      <c r="D17" s="525" t="s">
        <v>289</v>
      </c>
      <c r="E17" s="526">
        <v>2</v>
      </c>
      <c r="F17" s="408" t="s">
        <v>1001</v>
      </c>
      <c r="G17" s="409" t="s">
        <v>289</v>
      </c>
      <c r="H17" s="527">
        <v>45</v>
      </c>
      <c r="I17" s="527">
        <f>'СМР Приняты СК П6'!I17</f>
        <v>3.1749999999999998</v>
      </c>
      <c r="J17" s="527"/>
      <c r="K17" s="527"/>
      <c r="L17" s="527"/>
      <c r="M17" s="527"/>
      <c r="N17" s="527"/>
      <c r="O17" s="527"/>
      <c r="P17" s="527"/>
      <c r="Q17" s="527"/>
      <c r="R17" s="527"/>
      <c r="S17" s="527"/>
      <c r="T17" s="527"/>
      <c r="U17" s="527">
        <v>45</v>
      </c>
      <c r="V17" s="527"/>
      <c r="W17" s="527"/>
      <c r="X17" s="527"/>
      <c r="Y17" s="527"/>
      <c r="Z17" s="562">
        <f t="shared" si="0"/>
        <v>45</v>
      </c>
      <c r="AA17" s="574">
        <f t="shared" si="5"/>
        <v>0</v>
      </c>
      <c r="AB17" s="413">
        <f t="shared" si="6"/>
        <v>-43</v>
      </c>
      <c r="AC17" s="528"/>
      <c r="AD17" s="528">
        <f t="shared" si="1"/>
        <v>0</v>
      </c>
      <c r="AE17" s="540">
        <f t="shared" si="2"/>
        <v>0</v>
      </c>
      <c r="AF17" s="575">
        <f t="shared" si="3"/>
        <v>45</v>
      </c>
      <c r="AG17" s="552"/>
      <c r="AH17" s="553"/>
      <c r="AI17" s="553"/>
      <c r="AJ17" s="553"/>
      <c r="AK17" s="553"/>
      <c r="AL17" s="553"/>
      <c r="AM17" s="553"/>
      <c r="AN17" s="553"/>
      <c r="AO17" s="553"/>
      <c r="AP17" s="553"/>
      <c r="AQ17" s="553"/>
      <c r="AR17" s="553"/>
      <c r="AS17" s="553"/>
      <c r="AT17" s="553"/>
      <c r="AU17" s="553"/>
      <c r="AV17" s="553"/>
      <c r="AW17" s="553"/>
      <c r="AX17" s="553"/>
      <c r="AY17" s="553"/>
      <c r="AZ17" s="553"/>
      <c r="BA17" s="553"/>
      <c r="BB17" s="553"/>
      <c r="BC17" s="553"/>
      <c r="BD17" s="553"/>
      <c r="BE17" s="553"/>
      <c r="BF17" s="553"/>
      <c r="BG17" s="553"/>
      <c r="BH17" s="513"/>
    </row>
    <row r="18" spans="1:60" ht="30">
      <c r="A18" s="405">
        <f t="shared" si="4"/>
        <v>14</v>
      </c>
      <c r="B18" s="584" t="s">
        <v>16</v>
      </c>
      <c r="C18" s="585" t="s">
        <v>17</v>
      </c>
      <c r="D18" s="525" t="s">
        <v>292</v>
      </c>
      <c r="E18" s="526">
        <v>10.76</v>
      </c>
      <c r="F18" s="408" t="s">
        <v>657</v>
      </c>
      <c r="G18" s="409" t="s">
        <v>651</v>
      </c>
      <c r="H18" s="527">
        <f>15202.3+2206.8</f>
        <v>17409.099999999999</v>
      </c>
      <c r="I18" s="527">
        <f>'СМР Приняты СК П6'!I18</f>
        <v>0.03</v>
      </c>
      <c r="J18" s="527"/>
      <c r="K18" s="527"/>
      <c r="L18" s="527"/>
      <c r="M18" s="527">
        <v>800</v>
      </c>
      <c r="N18" s="527">
        <v>1200</v>
      </c>
      <c r="O18" s="527">
        <v>1000</v>
      </c>
      <c r="P18" s="527">
        <v>750</v>
      </c>
      <c r="Q18" s="527">
        <v>1500</v>
      </c>
      <c r="R18" s="527">
        <v>1100</v>
      </c>
      <c r="S18" s="527">
        <v>1250</v>
      </c>
      <c r="T18" s="527">
        <v>1300</v>
      </c>
      <c r="U18" s="527"/>
      <c r="V18" s="527">
        <v>1500</v>
      </c>
      <c r="W18" s="527"/>
      <c r="X18" s="527"/>
      <c r="Y18" s="527"/>
      <c r="Z18" s="562">
        <f t="shared" si="0"/>
        <v>10400</v>
      </c>
      <c r="AA18" s="574">
        <f t="shared" si="5"/>
        <v>7009.0999999999985</v>
      </c>
      <c r="AB18" s="413">
        <f t="shared" si="6"/>
        <v>-10389.24</v>
      </c>
      <c r="AC18" s="528"/>
      <c r="AD18" s="528">
        <f t="shared" si="1"/>
        <v>0</v>
      </c>
      <c r="AE18" s="551">
        <f t="shared" si="2"/>
        <v>0</v>
      </c>
      <c r="AF18" s="575">
        <f t="shared" si="3"/>
        <v>10400</v>
      </c>
      <c r="AG18" s="552"/>
      <c r="AH18" s="553"/>
      <c r="AI18" s="553"/>
      <c r="AJ18" s="553"/>
      <c r="AK18" s="553"/>
      <c r="AL18" s="553"/>
      <c r="AM18" s="553"/>
      <c r="AN18" s="553"/>
      <c r="AO18" s="553"/>
      <c r="AP18" s="553"/>
      <c r="AQ18" s="553"/>
      <c r="AR18" s="553"/>
      <c r="AS18" s="553"/>
      <c r="AT18" s="553"/>
      <c r="AU18" s="553"/>
      <c r="AV18" s="553"/>
      <c r="AW18" s="553"/>
      <c r="AX18" s="553"/>
      <c r="AY18" s="553"/>
      <c r="AZ18" s="553"/>
      <c r="BA18" s="553"/>
      <c r="BB18" s="553"/>
      <c r="BC18" s="553"/>
      <c r="BD18" s="553"/>
      <c r="BE18" s="553"/>
      <c r="BF18" s="553"/>
      <c r="BG18" s="553"/>
      <c r="BH18" s="513"/>
    </row>
    <row r="19" spans="1:60" ht="30">
      <c r="A19" s="405">
        <f t="shared" si="4"/>
        <v>15</v>
      </c>
      <c r="B19" s="584" t="s">
        <v>18</v>
      </c>
      <c r="C19" s="585" t="s">
        <v>19</v>
      </c>
      <c r="D19" s="525" t="s">
        <v>289</v>
      </c>
      <c r="E19" s="526">
        <v>6063</v>
      </c>
      <c r="F19" s="408" t="s">
        <v>19</v>
      </c>
      <c r="G19" s="409" t="s">
        <v>289</v>
      </c>
      <c r="H19" s="527">
        <f>4360+229+448+100+104+244+30</f>
        <v>5515</v>
      </c>
      <c r="I19" s="527">
        <f>'СМР Приняты СК П6'!I19</f>
        <v>0.17</v>
      </c>
      <c r="J19" s="537" t="s">
        <v>505</v>
      </c>
      <c r="K19" s="535" t="s">
        <v>289</v>
      </c>
      <c r="L19" s="535">
        <v>5515</v>
      </c>
      <c r="M19" s="527"/>
      <c r="N19" s="527">
        <v>1261</v>
      </c>
      <c r="O19" s="527"/>
      <c r="P19" s="527">
        <v>723.14</v>
      </c>
      <c r="Q19" s="527"/>
      <c r="R19" s="527">
        <v>3580</v>
      </c>
      <c r="S19" s="527">
        <v>262.8</v>
      </c>
      <c r="T19" s="527"/>
      <c r="U19" s="527">
        <v>255.4</v>
      </c>
      <c r="V19" s="527"/>
      <c r="W19" s="527"/>
      <c r="X19" s="527"/>
      <c r="Y19" s="527"/>
      <c r="Z19" s="562">
        <f t="shared" si="0"/>
        <v>6082.3399999999992</v>
      </c>
      <c r="AA19" s="574">
        <f t="shared" si="5"/>
        <v>-567.33999999999924</v>
      </c>
      <c r="AB19" s="413">
        <f t="shared" si="6"/>
        <v>-19.339999999999236</v>
      </c>
      <c r="AC19" s="528" t="s">
        <v>1075</v>
      </c>
      <c r="AD19" s="528">
        <f t="shared" si="1"/>
        <v>0</v>
      </c>
      <c r="AE19" s="551">
        <f t="shared" si="2"/>
        <v>0</v>
      </c>
      <c r="AF19" s="575">
        <f t="shared" si="3"/>
        <v>6082.3399999999992</v>
      </c>
      <c r="AG19" s="552"/>
      <c r="AH19" s="553"/>
      <c r="AI19" s="553"/>
      <c r="AJ19" s="553"/>
      <c r="AK19" s="553"/>
      <c r="AL19" s="553"/>
      <c r="AM19" s="553"/>
      <c r="AN19" s="553"/>
      <c r="AO19" s="553"/>
      <c r="AP19" s="553"/>
      <c r="AQ19" s="553"/>
      <c r="AR19" s="553"/>
      <c r="AS19" s="553"/>
      <c r="AT19" s="553"/>
      <c r="AU19" s="553"/>
      <c r="AV19" s="553"/>
      <c r="AW19" s="553"/>
      <c r="AX19" s="553"/>
      <c r="AY19" s="553"/>
      <c r="AZ19" s="553"/>
      <c r="BA19" s="553"/>
      <c r="BB19" s="553"/>
      <c r="BC19" s="553"/>
      <c r="BD19" s="553"/>
      <c r="BE19" s="553"/>
      <c r="BF19" s="553"/>
      <c r="BG19" s="553"/>
      <c r="BH19" s="513"/>
    </row>
    <row r="20" spans="1:60" ht="30">
      <c r="A20" s="405">
        <f t="shared" si="4"/>
        <v>16</v>
      </c>
      <c r="B20" s="584" t="s">
        <v>310</v>
      </c>
      <c r="C20" s="585" t="s">
        <v>311</v>
      </c>
      <c r="D20" s="525" t="s">
        <v>289</v>
      </c>
      <c r="E20" s="526">
        <v>36.799999999999997</v>
      </c>
      <c r="F20" s="408" t="s">
        <v>311</v>
      </c>
      <c r="G20" s="409" t="s">
        <v>289</v>
      </c>
      <c r="H20" s="527">
        <v>36.799999999999997</v>
      </c>
      <c r="I20" s="527">
        <f>'СМР Приняты СК П6'!I20</f>
        <v>1.84</v>
      </c>
      <c r="J20" s="527"/>
      <c r="K20" s="527"/>
      <c r="L20" s="527"/>
      <c r="M20" s="527"/>
      <c r="N20" s="527"/>
      <c r="O20" s="527"/>
      <c r="P20" s="527"/>
      <c r="Q20" s="527"/>
      <c r="R20" s="527"/>
      <c r="S20" s="527"/>
      <c r="T20" s="527"/>
      <c r="U20" s="527"/>
      <c r="V20" s="527"/>
      <c r="W20" s="527"/>
      <c r="X20" s="527"/>
      <c r="Y20" s="527"/>
      <c r="Z20" s="562">
        <f t="shared" si="0"/>
        <v>0</v>
      </c>
      <c r="AA20" s="574">
        <f t="shared" si="5"/>
        <v>36.799999999999997</v>
      </c>
      <c r="AB20" s="413">
        <f t="shared" si="6"/>
        <v>36.799999999999997</v>
      </c>
      <c r="AC20" s="528" t="s">
        <v>1075</v>
      </c>
      <c r="AD20" s="528">
        <f t="shared" si="1"/>
        <v>0</v>
      </c>
      <c r="AE20" s="551">
        <f t="shared" si="2"/>
        <v>0</v>
      </c>
      <c r="AF20" s="575">
        <f t="shared" si="3"/>
        <v>0</v>
      </c>
      <c r="AG20" s="552"/>
      <c r="AH20" s="553"/>
      <c r="AI20" s="553"/>
      <c r="AJ20" s="553"/>
      <c r="AK20" s="553"/>
      <c r="AL20" s="553"/>
      <c r="AM20" s="553"/>
      <c r="AN20" s="553"/>
      <c r="AO20" s="553"/>
      <c r="AP20" s="553"/>
      <c r="AQ20" s="553"/>
      <c r="AR20" s="553"/>
      <c r="AS20" s="553"/>
      <c r="AT20" s="553"/>
      <c r="AU20" s="553"/>
      <c r="AV20" s="553"/>
      <c r="AW20" s="553"/>
      <c r="AX20" s="553"/>
      <c r="AY20" s="553"/>
      <c r="AZ20" s="553"/>
      <c r="BA20" s="553"/>
      <c r="BB20" s="553"/>
      <c r="BC20" s="553"/>
      <c r="BD20" s="553"/>
      <c r="BE20" s="553"/>
      <c r="BF20" s="553"/>
      <c r="BG20" s="553"/>
      <c r="BH20" s="513"/>
    </row>
    <row r="21" spans="1:60" ht="15">
      <c r="A21" s="405">
        <f t="shared" si="4"/>
        <v>17</v>
      </c>
      <c r="B21" s="584" t="s">
        <v>312</v>
      </c>
      <c r="C21" s="585" t="s">
        <v>313</v>
      </c>
      <c r="D21" s="525" t="s">
        <v>289</v>
      </c>
      <c r="E21" s="526">
        <v>1</v>
      </c>
      <c r="F21" s="408" t="s">
        <v>313</v>
      </c>
      <c r="G21" s="409" t="s">
        <v>289</v>
      </c>
      <c r="H21" s="527">
        <v>1</v>
      </c>
      <c r="I21" s="527">
        <f>'СМР Приняты СК П6'!I21</f>
        <v>4.7619999999999996</v>
      </c>
      <c r="J21" s="527"/>
      <c r="K21" s="527"/>
      <c r="L21" s="527"/>
      <c r="M21" s="527"/>
      <c r="N21" s="527"/>
      <c r="O21" s="527"/>
      <c r="P21" s="527"/>
      <c r="Q21" s="527"/>
      <c r="R21" s="527"/>
      <c r="S21" s="527"/>
      <c r="T21" s="527"/>
      <c r="U21" s="527"/>
      <c r="V21" s="527"/>
      <c r="W21" s="527"/>
      <c r="X21" s="527"/>
      <c r="Y21" s="527"/>
      <c r="Z21" s="562">
        <f t="shared" si="0"/>
        <v>0</v>
      </c>
      <c r="AA21" s="574">
        <f t="shared" si="5"/>
        <v>1</v>
      </c>
      <c r="AB21" s="413">
        <f t="shared" si="6"/>
        <v>1</v>
      </c>
      <c r="AC21" s="528"/>
      <c r="AD21" s="528">
        <f t="shared" si="1"/>
        <v>0</v>
      </c>
      <c r="AE21" s="551">
        <f t="shared" si="2"/>
        <v>0</v>
      </c>
      <c r="AF21" s="575">
        <f t="shared" si="3"/>
        <v>0</v>
      </c>
      <c r="AG21" s="552"/>
      <c r="AH21" s="553"/>
      <c r="AI21" s="553"/>
      <c r="AJ21" s="553"/>
      <c r="AK21" s="553"/>
      <c r="AL21" s="553"/>
      <c r="AM21" s="553"/>
      <c r="AN21" s="553"/>
      <c r="AO21" s="553"/>
      <c r="AP21" s="553"/>
      <c r="AQ21" s="553"/>
      <c r="AR21" s="553"/>
      <c r="AS21" s="553"/>
      <c r="AT21" s="553"/>
      <c r="AU21" s="553"/>
      <c r="AV21" s="553"/>
      <c r="AW21" s="553"/>
      <c r="AX21" s="553"/>
      <c r="AY21" s="553"/>
      <c r="AZ21" s="553"/>
      <c r="BA21" s="553"/>
      <c r="BB21" s="553"/>
      <c r="BC21" s="553"/>
      <c r="BD21" s="553"/>
      <c r="BE21" s="553"/>
      <c r="BF21" s="553"/>
      <c r="BG21" s="553"/>
      <c r="BH21" s="513"/>
    </row>
    <row r="22" spans="1:60" ht="15">
      <c r="A22" s="405">
        <f t="shared" si="4"/>
        <v>18</v>
      </c>
      <c r="B22" s="584" t="s">
        <v>314</v>
      </c>
      <c r="C22" s="585" t="s">
        <v>315</v>
      </c>
      <c r="D22" s="525" t="s">
        <v>293</v>
      </c>
      <c r="E22" s="526">
        <v>1895</v>
      </c>
      <c r="F22" s="408" t="s">
        <v>315</v>
      </c>
      <c r="G22" s="409" t="s">
        <v>293</v>
      </c>
      <c r="H22" s="527">
        <v>1895</v>
      </c>
      <c r="I22" s="527">
        <f>'СМР Приняты СК П6'!I22</f>
        <v>0.1</v>
      </c>
      <c r="J22" s="527"/>
      <c r="K22" s="527"/>
      <c r="L22" s="527"/>
      <c r="M22" s="527"/>
      <c r="N22" s="527"/>
      <c r="O22" s="527"/>
      <c r="P22" s="527"/>
      <c r="Q22" s="527"/>
      <c r="R22" s="527"/>
      <c r="S22" s="527"/>
      <c r="T22" s="527"/>
      <c r="U22" s="527"/>
      <c r="V22" s="527"/>
      <c r="W22" s="527"/>
      <c r="X22" s="527"/>
      <c r="Y22" s="527"/>
      <c r="Z22" s="562">
        <f t="shared" si="0"/>
        <v>0</v>
      </c>
      <c r="AA22" s="574">
        <f t="shared" si="5"/>
        <v>1895</v>
      </c>
      <c r="AB22" s="413">
        <f t="shared" si="6"/>
        <v>1895</v>
      </c>
      <c r="AC22" s="528"/>
      <c r="AD22" s="528">
        <f t="shared" si="1"/>
        <v>0</v>
      </c>
      <c r="AE22" s="551">
        <f t="shared" si="2"/>
        <v>0</v>
      </c>
      <c r="AF22" s="575">
        <f t="shared" si="3"/>
        <v>0</v>
      </c>
      <c r="AG22" s="552"/>
      <c r="AH22" s="553"/>
      <c r="AI22" s="553"/>
      <c r="AJ22" s="553"/>
      <c r="AK22" s="553"/>
      <c r="AL22" s="553"/>
      <c r="AM22" s="553"/>
      <c r="AN22" s="553"/>
      <c r="AO22" s="553"/>
      <c r="AP22" s="553"/>
      <c r="AQ22" s="553"/>
      <c r="AR22" s="553"/>
      <c r="AS22" s="553"/>
      <c r="AT22" s="553"/>
      <c r="AU22" s="553"/>
      <c r="AV22" s="553"/>
      <c r="AW22" s="553"/>
      <c r="AX22" s="553"/>
      <c r="AY22" s="553"/>
      <c r="AZ22" s="553"/>
      <c r="BA22" s="553"/>
      <c r="BB22" s="553"/>
      <c r="BC22" s="553"/>
      <c r="BD22" s="553"/>
      <c r="BE22" s="553"/>
      <c r="BF22" s="553"/>
      <c r="BG22" s="553"/>
      <c r="BH22" s="513"/>
    </row>
    <row r="23" spans="1:60" ht="30">
      <c r="A23" s="405">
        <f t="shared" si="4"/>
        <v>19</v>
      </c>
      <c r="B23" s="584" t="s">
        <v>33</v>
      </c>
      <c r="C23" s="585" t="s">
        <v>34</v>
      </c>
      <c r="D23" s="525" t="s">
        <v>289</v>
      </c>
      <c r="E23" s="526">
        <v>3156.11</v>
      </c>
      <c r="F23" s="408" t="s">
        <v>34</v>
      </c>
      <c r="G23" s="409" t="s">
        <v>289</v>
      </c>
      <c r="H23" s="527">
        <f>(12630*0.2+317*0.28+96*0.23+324*0.15+274*0.2+99*0.15)</f>
        <v>2755.09</v>
      </c>
      <c r="I23" s="527">
        <f>'СМР Приняты СК П6'!I23</f>
        <v>0.27</v>
      </c>
      <c r="J23" s="537" t="s">
        <v>655</v>
      </c>
      <c r="K23" s="535" t="s">
        <v>651</v>
      </c>
      <c r="L23" s="535">
        <v>3471.4134000000004</v>
      </c>
      <c r="M23" s="527"/>
      <c r="N23" s="527"/>
      <c r="O23" s="527"/>
      <c r="P23" s="527"/>
      <c r="Q23" s="527">
        <v>1544</v>
      </c>
      <c r="R23" s="527">
        <v>95</v>
      </c>
      <c r="S23" s="527">
        <v>1055</v>
      </c>
      <c r="T23" s="527">
        <v>146</v>
      </c>
      <c r="U23" s="527">
        <v>56</v>
      </c>
      <c r="V23" s="527"/>
      <c r="W23" s="527"/>
      <c r="X23" s="527"/>
      <c r="Y23" s="527"/>
      <c r="Z23" s="562">
        <f t="shared" si="0"/>
        <v>2896</v>
      </c>
      <c r="AA23" s="574">
        <f t="shared" si="5"/>
        <v>-140.90999999999985</v>
      </c>
      <c r="AB23" s="413">
        <f t="shared" si="6"/>
        <v>260.11000000000013</v>
      </c>
      <c r="AC23" s="528"/>
      <c r="AD23" s="528">
        <f t="shared" si="1"/>
        <v>0</v>
      </c>
      <c r="AE23" s="551">
        <f t="shared" si="2"/>
        <v>0</v>
      </c>
      <c r="AF23" s="575">
        <f t="shared" si="3"/>
        <v>2896</v>
      </c>
      <c r="AG23" s="552"/>
      <c r="AH23" s="553"/>
      <c r="AI23" s="553"/>
      <c r="AJ23" s="553"/>
      <c r="AK23" s="553"/>
      <c r="AL23" s="553"/>
      <c r="AM23" s="553"/>
      <c r="AN23" s="553"/>
      <c r="AO23" s="553"/>
      <c r="AP23" s="553"/>
      <c r="AQ23" s="553"/>
      <c r="AR23" s="553"/>
      <c r="AS23" s="553"/>
      <c r="AT23" s="553"/>
      <c r="AU23" s="553"/>
      <c r="AV23" s="553"/>
      <c r="AW23" s="553"/>
      <c r="AX23" s="553"/>
      <c r="AY23" s="553"/>
      <c r="AZ23" s="553"/>
      <c r="BA23" s="553"/>
      <c r="BB23" s="553"/>
      <c r="BC23" s="553"/>
      <c r="BD23" s="553"/>
      <c r="BE23" s="553"/>
      <c r="BF23" s="553"/>
      <c r="BG23" s="553"/>
      <c r="BH23" s="513"/>
    </row>
    <row r="24" spans="1:60" ht="45">
      <c r="A24" s="405">
        <f t="shared" si="4"/>
        <v>20</v>
      </c>
      <c r="B24" s="584" t="s">
        <v>24</v>
      </c>
      <c r="C24" s="585" t="s">
        <v>25</v>
      </c>
      <c r="D24" s="525" t="s">
        <v>289</v>
      </c>
      <c r="E24" s="526">
        <v>1471.8</v>
      </c>
      <c r="F24" s="408" t="s">
        <v>25</v>
      </c>
      <c r="G24" s="409" t="s">
        <v>289</v>
      </c>
      <c r="H24" s="527">
        <f>(12630+572+1119+274+259+74+1477)*0.1</f>
        <v>1640.5</v>
      </c>
      <c r="I24" s="527">
        <f>'СМР Приняты СК П6'!I24</f>
        <v>0.27</v>
      </c>
      <c r="J24" s="537" t="s">
        <v>474</v>
      </c>
      <c r="K24" s="535" t="s">
        <v>651</v>
      </c>
      <c r="L24" s="535">
        <v>2067.0300000000002</v>
      </c>
      <c r="M24" s="527"/>
      <c r="N24" s="527"/>
      <c r="O24" s="527"/>
      <c r="P24" s="527"/>
      <c r="Q24" s="527">
        <v>510</v>
      </c>
      <c r="R24" s="527"/>
      <c r="S24" s="527"/>
      <c r="T24" s="527">
        <v>73</v>
      </c>
      <c r="U24" s="527">
        <v>156.89999999999998</v>
      </c>
      <c r="V24" s="527"/>
      <c r="W24" s="527"/>
      <c r="X24" s="527"/>
      <c r="Y24" s="527"/>
      <c r="Z24" s="562">
        <f t="shared" si="0"/>
        <v>739.9</v>
      </c>
      <c r="AA24" s="574">
        <f t="shared" si="5"/>
        <v>900.6</v>
      </c>
      <c r="AB24" s="413">
        <f t="shared" si="6"/>
        <v>731.9</v>
      </c>
      <c r="AC24" s="528" t="s">
        <v>1076</v>
      </c>
      <c r="AD24" s="528">
        <f t="shared" si="1"/>
        <v>0</v>
      </c>
      <c r="AE24" s="540">
        <f t="shared" si="2"/>
        <v>0</v>
      </c>
      <c r="AF24" s="575">
        <f t="shared" si="3"/>
        <v>739.9</v>
      </c>
      <c r="AG24" s="552"/>
      <c r="AH24" s="553"/>
      <c r="AI24" s="553"/>
      <c r="AJ24" s="553"/>
      <c r="AK24" s="553"/>
      <c r="AL24" s="553"/>
      <c r="AM24" s="553"/>
      <c r="AN24" s="553"/>
      <c r="AO24" s="553"/>
      <c r="AP24" s="553"/>
      <c r="AQ24" s="553"/>
      <c r="AR24" s="553"/>
      <c r="AS24" s="553"/>
      <c r="AT24" s="553"/>
      <c r="AU24" s="553"/>
      <c r="AV24" s="553"/>
      <c r="AW24" s="553"/>
      <c r="AX24" s="553"/>
      <c r="AY24" s="553"/>
      <c r="AZ24" s="553"/>
      <c r="BA24" s="553"/>
      <c r="BB24" s="553"/>
      <c r="BC24" s="553"/>
      <c r="BD24" s="553"/>
      <c r="BE24" s="553"/>
      <c r="BF24" s="553"/>
      <c r="BG24" s="553"/>
      <c r="BH24" s="513"/>
    </row>
    <row r="25" spans="1:60" ht="30">
      <c r="A25" s="405">
        <f t="shared" si="4"/>
        <v>21</v>
      </c>
      <c r="B25" s="584" t="s">
        <v>36</v>
      </c>
      <c r="C25" s="585" t="s">
        <v>37</v>
      </c>
      <c r="D25" s="525" t="s">
        <v>291</v>
      </c>
      <c r="E25" s="526">
        <v>1592</v>
      </c>
      <c r="F25" s="408" t="s">
        <v>429</v>
      </c>
      <c r="G25" s="409" t="s">
        <v>430</v>
      </c>
      <c r="H25" s="527">
        <f>2025+454</f>
        <v>2479</v>
      </c>
      <c r="I25" s="527">
        <f>'СМР Приняты СК П6'!I25</f>
        <v>1.42</v>
      </c>
      <c r="J25" s="537" t="s">
        <v>663</v>
      </c>
      <c r="K25" s="535" t="s">
        <v>294</v>
      </c>
      <c r="L25" s="535">
        <v>2479</v>
      </c>
      <c r="M25" s="527"/>
      <c r="N25" s="527"/>
      <c r="O25" s="527"/>
      <c r="P25" s="527">
        <v>160</v>
      </c>
      <c r="Q25" s="527">
        <v>917</v>
      </c>
      <c r="R25" s="527">
        <v>52.700000000000045</v>
      </c>
      <c r="S25" s="527"/>
      <c r="T25" s="527">
        <v>180</v>
      </c>
      <c r="U25" s="527">
        <v>530</v>
      </c>
      <c r="V25" s="527"/>
      <c r="W25" s="527"/>
      <c r="X25" s="527"/>
      <c r="Y25" s="527"/>
      <c r="Z25" s="562">
        <f t="shared" si="0"/>
        <v>1839.7</v>
      </c>
      <c r="AA25" s="574">
        <f t="shared" si="5"/>
        <v>639.29999999999995</v>
      </c>
      <c r="AB25" s="413">
        <f t="shared" si="6"/>
        <v>-247.70000000000005</v>
      </c>
      <c r="AC25" s="536" t="s">
        <v>1125</v>
      </c>
      <c r="AD25" s="536">
        <f t="shared" si="1"/>
        <v>0</v>
      </c>
      <c r="AE25" s="551">
        <f t="shared" si="2"/>
        <v>0</v>
      </c>
      <c r="AF25" s="575">
        <f t="shared" si="3"/>
        <v>1839.7</v>
      </c>
      <c r="AG25" s="552"/>
      <c r="AH25" s="553"/>
      <c r="AI25" s="553"/>
      <c r="AJ25" s="553"/>
      <c r="AK25" s="553"/>
      <c r="AL25" s="553"/>
      <c r="AM25" s="553"/>
      <c r="AN25" s="553"/>
      <c r="AO25" s="553"/>
      <c r="AP25" s="553"/>
      <c r="AQ25" s="553"/>
      <c r="AR25" s="553"/>
      <c r="AS25" s="553"/>
      <c r="AT25" s="553"/>
      <c r="AU25" s="553"/>
      <c r="AV25" s="553"/>
      <c r="AW25" s="553"/>
      <c r="AX25" s="553"/>
      <c r="AY25" s="553"/>
      <c r="AZ25" s="553"/>
      <c r="BA25" s="553"/>
      <c r="BB25" s="553"/>
      <c r="BC25" s="553"/>
      <c r="BD25" s="553"/>
      <c r="BE25" s="553"/>
      <c r="BF25" s="553"/>
      <c r="BG25" s="553"/>
      <c r="BH25" s="513"/>
    </row>
    <row r="26" spans="1:60" ht="30">
      <c r="A26" s="405">
        <f t="shared" si="4"/>
        <v>22</v>
      </c>
      <c r="B26" s="584"/>
      <c r="C26" s="585"/>
      <c r="D26" s="525"/>
      <c r="E26" s="526"/>
      <c r="F26" s="408" t="s">
        <v>662</v>
      </c>
      <c r="G26" s="409" t="s">
        <v>430</v>
      </c>
      <c r="H26" s="527">
        <f>109+819</f>
        <v>928</v>
      </c>
      <c r="I26" s="527">
        <f>'СМР Приняты СК П6'!I26</f>
        <v>1.42</v>
      </c>
      <c r="J26" s="537" t="s">
        <v>664</v>
      </c>
      <c r="K26" s="535" t="s">
        <v>294</v>
      </c>
      <c r="L26" s="535">
        <v>928</v>
      </c>
      <c r="M26" s="527"/>
      <c r="N26" s="527"/>
      <c r="O26" s="527"/>
      <c r="P26" s="527"/>
      <c r="Q26" s="527"/>
      <c r="R26" s="527"/>
      <c r="S26" s="527"/>
      <c r="T26" s="527"/>
      <c r="U26" s="527">
        <v>510</v>
      </c>
      <c r="V26" s="527"/>
      <c r="W26" s="527"/>
      <c r="X26" s="527"/>
      <c r="Y26" s="527"/>
      <c r="Z26" s="562">
        <f t="shared" si="0"/>
        <v>510</v>
      </c>
      <c r="AA26" s="574">
        <f t="shared" si="5"/>
        <v>418</v>
      </c>
      <c r="AB26" s="413">
        <f t="shared" si="6"/>
        <v>-510</v>
      </c>
      <c r="AC26" s="528" t="s">
        <v>1078</v>
      </c>
      <c r="AD26" s="528">
        <f t="shared" si="1"/>
        <v>0</v>
      </c>
      <c r="AE26" s="551">
        <f t="shared" si="2"/>
        <v>0</v>
      </c>
      <c r="AF26" s="575">
        <f t="shared" si="3"/>
        <v>510</v>
      </c>
      <c r="AG26" s="552"/>
      <c r="AH26" s="553"/>
      <c r="AI26" s="553"/>
      <c r="AJ26" s="553"/>
      <c r="AK26" s="553"/>
      <c r="AL26" s="553"/>
      <c r="AM26" s="553"/>
      <c r="AN26" s="553"/>
      <c r="AO26" s="553"/>
      <c r="AP26" s="553"/>
      <c r="AQ26" s="553"/>
      <c r="AR26" s="553"/>
      <c r="AS26" s="553"/>
      <c r="AT26" s="553"/>
      <c r="AU26" s="553"/>
      <c r="AV26" s="553"/>
      <c r="AW26" s="553"/>
      <c r="AX26" s="553"/>
      <c r="AY26" s="553"/>
      <c r="AZ26" s="553"/>
      <c r="BA26" s="553"/>
      <c r="BB26" s="553"/>
      <c r="BC26" s="553"/>
      <c r="BD26" s="553"/>
      <c r="BE26" s="553"/>
      <c r="BF26" s="553"/>
      <c r="BG26" s="553"/>
      <c r="BH26" s="513"/>
    </row>
    <row r="27" spans="1:60" ht="30">
      <c r="A27" s="405">
        <f t="shared" si="4"/>
        <v>23</v>
      </c>
      <c r="B27" s="584" t="s">
        <v>26</v>
      </c>
      <c r="C27" s="585" t="s">
        <v>1018</v>
      </c>
      <c r="D27" s="525" t="s">
        <v>293</v>
      </c>
      <c r="E27" s="538">
        <v>30974</v>
      </c>
      <c r="F27" s="416" t="s">
        <v>672</v>
      </c>
      <c r="G27" s="417" t="s">
        <v>293</v>
      </c>
      <c r="H27" s="535">
        <f>11976+241</f>
        <v>12217</v>
      </c>
      <c r="I27" s="535">
        <f>'СМР Приняты СК П6'!I27</f>
        <v>5.0000000000000001E-4</v>
      </c>
      <c r="J27" s="537" t="s">
        <v>467</v>
      </c>
      <c r="K27" s="535" t="s">
        <v>651</v>
      </c>
      <c r="L27" s="535">
        <v>8.8084570000000006</v>
      </c>
      <c r="M27" s="535"/>
      <c r="N27" s="535">
        <v>0</v>
      </c>
      <c r="O27" s="535"/>
      <c r="P27" s="535">
        <v>0</v>
      </c>
      <c r="Q27" s="535"/>
      <c r="R27" s="535">
        <v>5126.42</v>
      </c>
      <c r="S27" s="535">
        <v>4873.58</v>
      </c>
      <c r="T27" s="535">
        <v>730</v>
      </c>
      <c r="U27" s="535">
        <v>2700</v>
      </c>
      <c r="V27" s="535"/>
      <c r="W27" s="535"/>
      <c r="X27" s="535"/>
      <c r="Y27" s="535"/>
      <c r="Z27" s="562">
        <f t="shared" si="0"/>
        <v>13430</v>
      </c>
      <c r="AA27" s="576">
        <f t="shared" si="5"/>
        <v>-1213</v>
      </c>
      <c r="AB27" s="413">
        <f t="shared" si="6"/>
        <v>17544</v>
      </c>
      <c r="AC27" s="536" t="s">
        <v>1126</v>
      </c>
      <c r="AD27" s="536">
        <f t="shared" si="1"/>
        <v>0</v>
      </c>
      <c r="AE27" s="551">
        <f t="shared" si="2"/>
        <v>0</v>
      </c>
      <c r="AF27" s="575">
        <f t="shared" si="3"/>
        <v>13430</v>
      </c>
      <c r="AG27" s="552"/>
      <c r="AH27" s="553"/>
      <c r="AI27" s="553"/>
      <c r="AJ27" s="553"/>
      <c r="AK27" s="553"/>
      <c r="AL27" s="553"/>
      <c r="AM27" s="553"/>
      <c r="AN27" s="553"/>
      <c r="AO27" s="553"/>
      <c r="AP27" s="553"/>
      <c r="AQ27" s="553"/>
      <c r="AR27" s="553"/>
      <c r="AS27" s="553"/>
      <c r="AT27" s="553"/>
      <c r="AU27" s="553"/>
      <c r="AV27" s="553"/>
      <c r="AW27" s="553"/>
      <c r="AX27" s="553"/>
      <c r="AY27" s="553"/>
      <c r="AZ27" s="553"/>
      <c r="BA27" s="553"/>
      <c r="BB27" s="553"/>
      <c r="BC27" s="553"/>
      <c r="BD27" s="553"/>
      <c r="BE27" s="553"/>
      <c r="BF27" s="553"/>
      <c r="BG27" s="553"/>
      <c r="BH27" s="513"/>
    </row>
    <row r="28" spans="1:60" s="1" customFormat="1" ht="30">
      <c r="A28" s="405">
        <f t="shared" si="4"/>
        <v>24</v>
      </c>
      <c r="B28" s="584" t="s">
        <v>28</v>
      </c>
      <c r="C28" s="585" t="s">
        <v>1007</v>
      </c>
      <c r="D28" s="525" t="s">
        <v>293</v>
      </c>
      <c r="E28" s="526">
        <v>15737</v>
      </c>
      <c r="F28" s="408" t="s">
        <v>671</v>
      </c>
      <c r="G28" s="409" t="s">
        <v>293</v>
      </c>
      <c r="H28" s="527">
        <f>H27</f>
        <v>12217</v>
      </c>
      <c r="I28" s="527">
        <f>'СМР Приняты СК П6'!I28</f>
        <v>4.4999999999999998E-2</v>
      </c>
      <c r="J28" s="537" t="s">
        <v>670</v>
      </c>
      <c r="K28" s="535" t="s">
        <v>651</v>
      </c>
      <c r="L28" s="535">
        <v>2502.0416</v>
      </c>
      <c r="M28" s="527"/>
      <c r="N28" s="527"/>
      <c r="O28" s="527"/>
      <c r="P28" s="527"/>
      <c r="Q28" s="527"/>
      <c r="R28" s="527">
        <v>5126.42</v>
      </c>
      <c r="S28" s="527">
        <v>4873.58</v>
      </c>
      <c r="T28" s="527">
        <v>730</v>
      </c>
      <c r="U28" s="527">
        <v>2700</v>
      </c>
      <c r="V28" s="527"/>
      <c r="W28" s="527"/>
      <c r="X28" s="527"/>
      <c r="Y28" s="527"/>
      <c r="Z28" s="562">
        <f t="shared" si="0"/>
        <v>13430</v>
      </c>
      <c r="AA28" s="574">
        <f t="shared" si="5"/>
        <v>-1213</v>
      </c>
      <c r="AB28" s="413">
        <f t="shared" si="6"/>
        <v>2307</v>
      </c>
      <c r="AC28" s="536" t="s">
        <v>1127</v>
      </c>
      <c r="AD28" s="536">
        <f t="shared" si="1"/>
        <v>0</v>
      </c>
      <c r="AE28" s="540">
        <f t="shared" si="2"/>
        <v>0</v>
      </c>
      <c r="AF28" s="575">
        <f t="shared" si="3"/>
        <v>13430</v>
      </c>
      <c r="AG28" s="552"/>
      <c r="AH28" s="553"/>
      <c r="AI28" s="553"/>
      <c r="AJ28" s="553"/>
      <c r="AK28" s="553"/>
      <c r="AL28" s="553"/>
      <c r="AM28" s="553"/>
      <c r="AN28" s="553"/>
      <c r="AO28" s="553"/>
      <c r="AP28" s="553"/>
      <c r="AQ28" s="553"/>
      <c r="AR28" s="553"/>
      <c r="AS28" s="553"/>
      <c r="AT28" s="553"/>
      <c r="AU28" s="553"/>
      <c r="AV28" s="553"/>
      <c r="AW28" s="553"/>
      <c r="AX28" s="553"/>
      <c r="AY28" s="553"/>
      <c r="AZ28" s="553"/>
      <c r="BA28" s="553"/>
      <c r="BB28" s="553"/>
      <c r="BC28" s="553"/>
      <c r="BD28" s="553"/>
      <c r="BE28" s="553"/>
      <c r="BF28" s="553"/>
      <c r="BG28" s="553"/>
      <c r="BH28" s="65"/>
    </row>
    <row r="29" spans="1:60" ht="30">
      <c r="A29" s="405">
        <f t="shared" si="4"/>
        <v>25</v>
      </c>
      <c r="B29" s="584"/>
      <c r="C29" s="585"/>
      <c r="D29" s="525"/>
      <c r="E29" s="538"/>
      <c r="F29" s="416" t="s">
        <v>665</v>
      </c>
      <c r="G29" s="417" t="s">
        <v>293</v>
      </c>
      <c r="H29" s="535">
        <f>11976+2963+96+241+1216</f>
        <v>16492</v>
      </c>
      <c r="I29" s="535">
        <f>'СМР Приняты СК П6'!I29</f>
        <v>2.5000000000000001E-4</v>
      </c>
      <c r="J29" s="537" t="s">
        <v>467</v>
      </c>
      <c r="K29" s="535" t="s">
        <v>651</v>
      </c>
      <c r="L29" s="535">
        <v>5.0960279999999996</v>
      </c>
      <c r="M29" s="535"/>
      <c r="N29" s="535">
        <v>0</v>
      </c>
      <c r="O29" s="535"/>
      <c r="P29" s="535">
        <v>0</v>
      </c>
      <c r="Q29" s="535"/>
      <c r="R29" s="535">
        <v>0</v>
      </c>
      <c r="S29" s="535">
        <v>4873.58</v>
      </c>
      <c r="T29" s="535">
        <v>730</v>
      </c>
      <c r="U29" s="535"/>
      <c r="V29" s="535"/>
      <c r="W29" s="535"/>
      <c r="X29" s="535"/>
      <c r="Y29" s="535"/>
      <c r="Z29" s="562">
        <f t="shared" si="0"/>
        <v>5603.58</v>
      </c>
      <c r="AA29" s="576">
        <f t="shared" si="5"/>
        <v>10888.42</v>
      </c>
      <c r="AB29" s="413">
        <f t="shared" si="6"/>
        <v>-5603.58</v>
      </c>
      <c r="AC29" s="536" t="s">
        <v>1081</v>
      </c>
      <c r="AD29" s="536">
        <f t="shared" si="1"/>
        <v>0</v>
      </c>
      <c r="AE29" s="551">
        <f t="shared" si="2"/>
        <v>0</v>
      </c>
      <c r="AF29" s="575">
        <f t="shared" si="3"/>
        <v>5603.58</v>
      </c>
      <c r="AG29" s="552"/>
      <c r="AH29" s="553"/>
      <c r="AI29" s="553"/>
      <c r="AJ29" s="553"/>
      <c r="AK29" s="553"/>
      <c r="AL29" s="553"/>
      <c r="AM29" s="553"/>
      <c r="AN29" s="553"/>
      <c r="AO29" s="553"/>
      <c r="AP29" s="553"/>
      <c r="AQ29" s="553"/>
      <c r="AR29" s="553"/>
      <c r="AS29" s="553"/>
      <c r="AT29" s="553"/>
      <c r="AU29" s="553"/>
      <c r="AV29" s="553"/>
      <c r="AW29" s="553"/>
      <c r="AX29" s="553"/>
      <c r="AY29" s="553"/>
      <c r="AZ29" s="553"/>
      <c r="BA29" s="553"/>
      <c r="BB29" s="553"/>
      <c r="BC29" s="553"/>
      <c r="BD29" s="553"/>
      <c r="BE29" s="553"/>
      <c r="BF29" s="553"/>
      <c r="BG29" s="553"/>
      <c r="BH29" s="513"/>
    </row>
    <row r="30" spans="1:60" s="1" customFormat="1" ht="30">
      <c r="A30" s="405">
        <f t="shared" si="4"/>
        <v>26</v>
      </c>
      <c r="B30" s="584" t="s">
        <v>30</v>
      </c>
      <c r="C30" s="585" t="s">
        <v>316</v>
      </c>
      <c r="D30" s="525" t="s">
        <v>293</v>
      </c>
      <c r="E30" s="526">
        <v>15737</v>
      </c>
      <c r="F30" s="408" t="s">
        <v>316</v>
      </c>
      <c r="G30" s="409" t="s">
        <v>293</v>
      </c>
      <c r="H30" s="527">
        <f>11976+2963+96+241+1216</f>
        <v>16492</v>
      </c>
      <c r="I30" s="527">
        <f>'СМР Приняты СК П6'!I30</f>
        <v>0.02</v>
      </c>
      <c r="J30" s="537" t="s">
        <v>469</v>
      </c>
      <c r="K30" s="535" t="s">
        <v>651</v>
      </c>
      <c r="L30" s="535">
        <v>2110.9760000000001</v>
      </c>
      <c r="M30" s="527"/>
      <c r="N30" s="527"/>
      <c r="O30" s="527"/>
      <c r="P30" s="527"/>
      <c r="Q30" s="527"/>
      <c r="R30" s="527"/>
      <c r="S30" s="527"/>
      <c r="T30" s="527"/>
      <c r="U30" s="527"/>
      <c r="V30" s="527"/>
      <c r="W30" s="527"/>
      <c r="X30" s="527"/>
      <c r="Y30" s="527"/>
      <c r="Z30" s="562">
        <f t="shared" si="0"/>
        <v>0</v>
      </c>
      <c r="AA30" s="574">
        <f>H30-Z30</f>
        <v>16492</v>
      </c>
      <c r="AB30" s="413">
        <f t="shared" si="6"/>
        <v>15737</v>
      </c>
      <c r="AC30" s="528"/>
      <c r="AD30" s="528">
        <f t="shared" si="1"/>
        <v>0</v>
      </c>
      <c r="AE30" s="551">
        <f t="shared" si="2"/>
        <v>0</v>
      </c>
      <c r="AF30" s="575">
        <f t="shared" si="3"/>
        <v>0</v>
      </c>
      <c r="AG30" s="552"/>
      <c r="AH30" s="553"/>
      <c r="AI30" s="553"/>
      <c r="AJ30" s="553"/>
      <c r="AK30" s="553"/>
      <c r="AL30" s="553"/>
      <c r="AM30" s="553"/>
      <c r="AN30" s="553"/>
      <c r="AO30" s="553"/>
      <c r="AP30" s="553"/>
      <c r="AQ30" s="553"/>
      <c r="AR30" s="553"/>
      <c r="AS30" s="553"/>
      <c r="AT30" s="553"/>
      <c r="AU30" s="553"/>
      <c r="AV30" s="553"/>
      <c r="AW30" s="553"/>
      <c r="AX30" s="553"/>
      <c r="AY30" s="553"/>
      <c r="AZ30" s="553"/>
      <c r="BA30" s="553"/>
      <c r="BB30" s="553"/>
      <c r="BC30" s="553"/>
      <c r="BD30" s="553"/>
      <c r="BE30" s="553"/>
      <c r="BF30" s="553"/>
      <c r="BG30" s="553"/>
      <c r="BH30" s="65"/>
    </row>
    <row r="31" spans="1:60" ht="30">
      <c r="A31" s="405">
        <f t="shared" si="4"/>
        <v>27</v>
      </c>
      <c r="B31" s="584"/>
      <c r="C31" s="585"/>
      <c r="D31" s="525"/>
      <c r="E31" s="526"/>
      <c r="F31" s="416" t="s">
        <v>676</v>
      </c>
      <c r="G31" s="417" t="s">
        <v>293</v>
      </c>
      <c r="H31" s="535">
        <f>879.06+1216</f>
        <v>2095.06</v>
      </c>
      <c r="I31" s="535">
        <f>'СМР Приняты СК П6'!I31</f>
        <v>1.61375</v>
      </c>
      <c r="J31" s="537"/>
      <c r="K31" s="535"/>
      <c r="L31" s="535"/>
      <c r="M31" s="527"/>
      <c r="N31" s="527"/>
      <c r="O31" s="527"/>
      <c r="P31" s="527"/>
      <c r="Q31" s="527"/>
      <c r="R31" s="527"/>
      <c r="S31" s="527"/>
      <c r="T31" s="527">
        <v>2095.06</v>
      </c>
      <c r="U31" s="527"/>
      <c r="V31" s="527"/>
      <c r="W31" s="527"/>
      <c r="X31" s="527"/>
      <c r="Y31" s="527"/>
      <c r="Z31" s="562">
        <f t="shared" si="0"/>
        <v>2095.06</v>
      </c>
      <c r="AA31" s="576">
        <f t="shared" ref="AA31:AA35" si="8">H31-Z31</f>
        <v>0</v>
      </c>
      <c r="AB31" s="413">
        <f t="shared" si="6"/>
        <v>-2095.06</v>
      </c>
      <c r="AC31" s="528" t="s">
        <v>1082</v>
      </c>
      <c r="AD31" s="528">
        <f t="shared" si="1"/>
        <v>0</v>
      </c>
      <c r="AE31" s="551">
        <f t="shared" si="2"/>
        <v>0</v>
      </c>
      <c r="AF31" s="575">
        <f t="shared" si="3"/>
        <v>2095.06</v>
      </c>
      <c r="AG31" s="552"/>
      <c r="AH31" s="553"/>
      <c r="AI31" s="553"/>
      <c r="AJ31" s="553"/>
      <c r="AK31" s="553"/>
      <c r="AL31" s="553"/>
      <c r="AM31" s="553"/>
      <c r="AN31" s="553"/>
      <c r="AO31" s="553"/>
      <c r="AP31" s="553"/>
      <c r="AQ31" s="553"/>
      <c r="AR31" s="553"/>
      <c r="AS31" s="553"/>
      <c r="AT31" s="553"/>
      <c r="AU31" s="553"/>
      <c r="AV31" s="553"/>
      <c r="AW31" s="553"/>
      <c r="AX31" s="553"/>
      <c r="AY31" s="553"/>
      <c r="AZ31" s="553"/>
      <c r="BA31" s="553"/>
      <c r="BB31" s="553"/>
      <c r="BC31" s="553"/>
      <c r="BD31" s="553"/>
      <c r="BE31" s="553"/>
      <c r="BF31" s="553"/>
      <c r="BG31" s="553"/>
      <c r="BH31" s="513"/>
    </row>
    <row r="32" spans="1:60" ht="45">
      <c r="A32" s="405">
        <f t="shared" si="4"/>
        <v>28</v>
      </c>
      <c r="B32" s="584"/>
      <c r="C32" s="585"/>
      <c r="D32" s="525"/>
      <c r="E32" s="526"/>
      <c r="F32" s="416" t="s">
        <v>673</v>
      </c>
      <c r="G32" s="417" t="s">
        <v>651</v>
      </c>
      <c r="H32" s="535">
        <f>774+1070</f>
        <v>1844</v>
      </c>
      <c r="I32" s="535">
        <f>'СМР Приняты СК П6'!I32</f>
        <v>0</v>
      </c>
      <c r="J32" s="537"/>
      <c r="K32" s="535"/>
      <c r="L32" s="535"/>
      <c r="M32" s="527"/>
      <c r="N32" s="527"/>
      <c r="O32" s="527"/>
      <c r="P32" s="527"/>
      <c r="Q32" s="527"/>
      <c r="R32" s="527"/>
      <c r="S32" s="527"/>
      <c r="T32" s="527">
        <v>1844</v>
      </c>
      <c r="U32" s="527"/>
      <c r="V32" s="527"/>
      <c r="W32" s="527"/>
      <c r="X32" s="527"/>
      <c r="Y32" s="527"/>
      <c r="Z32" s="562">
        <f t="shared" si="0"/>
        <v>1844</v>
      </c>
      <c r="AA32" s="576">
        <f t="shared" si="8"/>
        <v>0</v>
      </c>
      <c r="AB32" s="413">
        <f t="shared" si="6"/>
        <v>-1844</v>
      </c>
      <c r="AC32" s="528" t="s">
        <v>1082</v>
      </c>
      <c r="AD32" s="528">
        <f t="shared" si="1"/>
        <v>0</v>
      </c>
      <c r="AE32" s="540">
        <f t="shared" si="2"/>
        <v>0</v>
      </c>
      <c r="AF32" s="575">
        <f t="shared" si="3"/>
        <v>1844</v>
      </c>
      <c r="AG32" s="552"/>
      <c r="AH32" s="553"/>
      <c r="AI32" s="553"/>
      <c r="AJ32" s="553"/>
      <c r="AK32" s="553"/>
      <c r="AL32" s="553"/>
      <c r="AM32" s="553"/>
      <c r="AN32" s="553"/>
      <c r="AO32" s="553"/>
      <c r="AP32" s="553"/>
      <c r="AQ32" s="553"/>
      <c r="AR32" s="553"/>
      <c r="AS32" s="553"/>
      <c r="AT32" s="553"/>
      <c r="AU32" s="553"/>
      <c r="AV32" s="553"/>
      <c r="AW32" s="553"/>
      <c r="AX32" s="553"/>
      <c r="AY32" s="553"/>
      <c r="AZ32" s="553"/>
      <c r="BA32" s="553"/>
      <c r="BB32" s="553"/>
      <c r="BC32" s="553"/>
      <c r="BD32" s="553"/>
      <c r="BE32" s="553"/>
      <c r="BF32" s="553"/>
      <c r="BG32" s="553"/>
      <c r="BH32" s="513"/>
    </row>
    <row r="33" spans="1:60" ht="30">
      <c r="A33" s="405">
        <f t="shared" si="4"/>
        <v>29</v>
      </c>
      <c r="B33" s="584"/>
      <c r="C33" s="585"/>
      <c r="D33" s="525"/>
      <c r="E33" s="526"/>
      <c r="F33" s="408" t="s">
        <v>674</v>
      </c>
      <c r="G33" s="409" t="s">
        <v>293</v>
      </c>
      <c r="H33" s="527">
        <f>879+1216</f>
        <v>2095</v>
      </c>
      <c r="I33" s="527">
        <f>'СМР Приняты СК П6'!I33</f>
        <v>2.8571428571428579E-4</v>
      </c>
      <c r="J33" s="537" t="s">
        <v>467</v>
      </c>
      <c r="K33" s="535" t="s">
        <v>651</v>
      </c>
      <c r="L33" s="535">
        <v>0.86314000000000002</v>
      </c>
      <c r="M33" s="527"/>
      <c r="N33" s="527"/>
      <c r="O33" s="527"/>
      <c r="P33" s="527"/>
      <c r="Q33" s="527"/>
      <c r="R33" s="527"/>
      <c r="S33" s="527"/>
      <c r="T33" s="527"/>
      <c r="U33" s="527"/>
      <c r="V33" s="527"/>
      <c r="W33" s="527"/>
      <c r="X33" s="527"/>
      <c r="Y33" s="527"/>
      <c r="Z33" s="562">
        <f t="shared" si="0"/>
        <v>0</v>
      </c>
      <c r="AA33" s="574">
        <f t="shared" si="8"/>
        <v>2095</v>
      </c>
      <c r="AB33" s="413">
        <f t="shared" si="6"/>
        <v>0</v>
      </c>
      <c r="AC33" s="528"/>
      <c r="AD33" s="528">
        <f t="shared" si="1"/>
        <v>0</v>
      </c>
      <c r="AE33" s="551">
        <f t="shared" si="2"/>
        <v>0</v>
      </c>
      <c r="AF33" s="575">
        <f t="shared" si="3"/>
        <v>0</v>
      </c>
      <c r="AG33" s="552"/>
      <c r="AH33" s="553"/>
      <c r="AI33" s="553"/>
      <c r="AJ33" s="553"/>
      <c r="AK33" s="553"/>
      <c r="AL33" s="553"/>
      <c r="AM33" s="553"/>
      <c r="AN33" s="553"/>
      <c r="AO33" s="553"/>
      <c r="AP33" s="553"/>
      <c r="AQ33" s="553"/>
      <c r="AR33" s="553"/>
      <c r="AS33" s="553"/>
      <c r="AT33" s="553"/>
      <c r="AU33" s="553"/>
      <c r="AV33" s="553"/>
      <c r="AW33" s="553"/>
      <c r="AX33" s="553"/>
      <c r="AY33" s="553"/>
      <c r="AZ33" s="553"/>
      <c r="BA33" s="553"/>
      <c r="BB33" s="553"/>
      <c r="BC33" s="553"/>
      <c r="BD33" s="553"/>
      <c r="BE33" s="553"/>
      <c r="BF33" s="553"/>
      <c r="BG33" s="553"/>
      <c r="BH33" s="513"/>
    </row>
    <row r="34" spans="1:60" ht="30">
      <c r="A34" s="405">
        <f t="shared" si="4"/>
        <v>30</v>
      </c>
      <c r="B34" s="584"/>
      <c r="C34" s="585"/>
      <c r="D34" s="525"/>
      <c r="E34" s="526"/>
      <c r="F34" s="408" t="s">
        <v>665</v>
      </c>
      <c r="G34" s="409" t="s">
        <v>293</v>
      </c>
      <c r="H34" s="527">
        <v>1220</v>
      </c>
      <c r="I34" s="527">
        <f>'СМР Приняты СК П6'!I34</f>
        <v>2.5000000000000001E-4</v>
      </c>
      <c r="J34" s="537" t="s">
        <v>467</v>
      </c>
      <c r="K34" s="535" t="s">
        <v>651</v>
      </c>
      <c r="L34" s="535">
        <v>0.37697999999999998</v>
      </c>
      <c r="M34" s="527"/>
      <c r="N34" s="527"/>
      <c r="O34" s="527"/>
      <c r="P34" s="527"/>
      <c r="Q34" s="527"/>
      <c r="R34" s="527"/>
      <c r="S34" s="527"/>
      <c r="T34" s="527"/>
      <c r="U34" s="527"/>
      <c r="V34" s="527"/>
      <c r="W34" s="527"/>
      <c r="X34" s="527"/>
      <c r="Y34" s="527"/>
      <c r="Z34" s="562">
        <f t="shared" si="0"/>
        <v>0</v>
      </c>
      <c r="AA34" s="574">
        <f t="shared" si="8"/>
        <v>1220</v>
      </c>
      <c r="AB34" s="413">
        <f t="shared" si="6"/>
        <v>0</v>
      </c>
      <c r="AC34" s="528"/>
      <c r="AD34" s="528">
        <f t="shared" si="1"/>
        <v>0</v>
      </c>
      <c r="AE34" s="551">
        <f t="shared" si="2"/>
        <v>0</v>
      </c>
      <c r="AF34" s="575">
        <f t="shared" si="3"/>
        <v>0</v>
      </c>
      <c r="AG34" s="552"/>
      <c r="AH34" s="553"/>
      <c r="AI34" s="553"/>
      <c r="AJ34" s="553"/>
      <c r="AK34" s="553"/>
      <c r="AL34" s="553"/>
      <c r="AM34" s="553"/>
      <c r="AN34" s="553"/>
      <c r="AO34" s="553"/>
      <c r="AP34" s="553"/>
      <c r="AQ34" s="553"/>
      <c r="AR34" s="553"/>
      <c r="AS34" s="553"/>
      <c r="AT34" s="553"/>
      <c r="AU34" s="553"/>
      <c r="AV34" s="553"/>
      <c r="AW34" s="553"/>
      <c r="AX34" s="553"/>
      <c r="AY34" s="553"/>
      <c r="AZ34" s="553"/>
      <c r="BA34" s="553"/>
      <c r="BB34" s="553"/>
      <c r="BC34" s="553"/>
      <c r="BD34" s="553"/>
      <c r="BE34" s="553"/>
      <c r="BF34" s="553"/>
      <c r="BG34" s="553"/>
      <c r="BH34" s="513"/>
    </row>
    <row r="35" spans="1:60" ht="45">
      <c r="A35" s="405">
        <f t="shared" si="4"/>
        <v>31</v>
      </c>
      <c r="B35" s="584"/>
      <c r="C35" s="585"/>
      <c r="D35" s="525"/>
      <c r="E35" s="526"/>
      <c r="F35" s="416" t="s">
        <v>675</v>
      </c>
      <c r="G35" s="417" t="s">
        <v>293</v>
      </c>
      <c r="H35" s="535">
        <f>1220+1216</f>
        <v>2436</v>
      </c>
      <c r="I35" s="535">
        <f>'СМР Приняты СК П6'!I35</f>
        <v>0.55000000000000004</v>
      </c>
      <c r="J35" s="537" t="s">
        <v>1003</v>
      </c>
      <c r="K35" s="535" t="s">
        <v>651</v>
      </c>
      <c r="L35" s="535">
        <v>249.44640000000001</v>
      </c>
      <c r="M35" s="527"/>
      <c r="N35" s="527"/>
      <c r="O35" s="527"/>
      <c r="P35" s="527"/>
      <c r="Q35" s="527"/>
      <c r="R35" s="527"/>
      <c r="S35" s="527"/>
      <c r="T35" s="527"/>
      <c r="U35" s="527"/>
      <c r="V35" s="527"/>
      <c r="W35" s="527"/>
      <c r="X35" s="527"/>
      <c r="Y35" s="527"/>
      <c r="Z35" s="562">
        <f t="shared" si="0"/>
        <v>0</v>
      </c>
      <c r="AA35" s="576">
        <f t="shared" si="8"/>
        <v>2436</v>
      </c>
      <c r="AB35" s="413">
        <f t="shared" si="6"/>
        <v>0</v>
      </c>
      <c r="AC35" s="528"/>
      <c r="AD35" s="528">
        <f t="shared" si="1"/>
        <v>0</v>
      </c>
      <c r="AE35" s="540">
        <f t="shared" si="2"/>
        <v>0</v>
      </c>
      <c r="AF35" s="575">
        <f t="shared" si="3"/>
        <v>0</v>
      </c>
      <c r="AG35" s="552"/>
      <c r="AH35" s="553"/>
      <c r="AI35" s="553"/>
      <c r="AJ35" s="553"/>
      <c r="AK35" s="553"/>
      <c r="AL35" s="553"/>
      <c r="AM35" s="553"/>
      <c r="AN35" s="553"/>
      <c r="AO35" s="553"/>
      <c r="AP35" s="553"/>
      <c r="AQ35" s="553"/>
      <c r="AR35" s="553"/>
      <c r="AS35" s="553"/>
      <c r="AT35" s="553"/>
      <c r="AU35" s="553"/>
      <c r="AV35" s="553"/>
      <c r="AW35" s="553"/>
      <c r="AX35" s="553"/>
      <c r="AY35" s="553"/>
      <c r="AZ35" s="553"/>
      <c r="BA35" s="553"/>
      <c r="BB35" s="553"/>
      <c r="BC35" s="553"/>
      <c r="BD35" s="553"/>
      <c r="BE35" s="553"/>
      <c r="BF35" s="553"/>
      <c r="BG35" s="553"/>
      <c r="BH35" s="513"/>
    </row>
    <row r="36" spans="1:60" ht="30">
      <c r="A36" s="405">
        <f t="shared" si="4"/>
        <v>32</v>
      </c>
      <c r="B36" s="584"/>
      <c r="C36" s="585"/>
      <c r="D36" s="525"/>
      <c r="E36" s="526"/>
      <c r="F36" s="416" t="s">
        <v>770</v>
      </c>
      <c r="G36" s="417" t="s">
        <v>291</v>
      </c>
      <c r="H36" s="535">
        <v>1477</v>
      </c>
      <c r="I36" s="535">
        <f>'СМР Приняты СК П6'!I36</f>
        <v>0.55000000000000004</v>
      </c>
      <c r="J36" s="537" t="s">
        <v>692</v>
      </c>
      <c r="K36" s="535" t="s">
        <v>651</v>
      </c>
      <c r="L36" s="535">
        <v>189.05600000000001</v>
      </c>
      <c r="M36" s="527"/>
      <c r="N36" s="527"/>
      <c r="O36" s="527"/>
      <c r="P36" s="527"/>
      <c r="Q36" s="527"/>
      <c r="R36" s="527"/>
      <c r="S36" s="527"/>
      <c r="T36" s="527"/>
      <c r="U36" s="527"/>
      <c r="V36" s="527"/>
      <c r="W36" s="527"/>
      <c r="X36" s="527"/>
      <c r="Y36" s="527"/>
      <c r="Z36" s="562">
        <f t="shared" si="0"/>
        <v>0</v>
      </c>
      <c r="AA36" s="576"/>
      <c r="AB36" s="413">
        <f t="shared" si="6"/>
        <v>0</v>
      </c>
      <c r="AC36" s="528"/>
      <c r="AD36" s="528">
        <f t="shared" si="1"/>
        <v>0</v>
      </c>
      <c r="AE36" s="551">
        <f t="shared" si="2"/>
        <v>0</v>
      </c>
      <c r="AF36" s="575">
        <f t="shared" si="3"/>
        <v>0</v>
      </c>
      <c r="AG36" s="552"/>
      <c r="AH36" s="553"/>
      <c r="AI36" s="553"/>
      <c r="AJ36" s="553"/>
      <c r="AK36" s="553"/>
      <c r="AL36" s="553"/>
      <c r="AM36" s="553"/>
      <c r="AN36" s="553"/>
      <c r="AO36" s="553"/>
      <c r="AP36" s="553"/>
      <c r="AQ36" s="553"/>
      <c r="AR36" s="553"/>
      <c r="AS36" s="553"/>
      <c r="AT36" s="553"/>
      <c r="AU36" s="553"/>
      <c r="AV36" s="553"/>
      <c r="AW36" s="553"/>
      <c r="AX36" s="553"/>
      <c r="AY36" s="553"/>
      <c r="AZ36" s="553"/>
      <c r="BA36" s="553"/>
      <c r="BB36" s="553"/>
      <c r="BC36" s="553"/>
      <c r="BD36" s="553"/>
      <c r="BE36" s="553"/>
      <c r="BF36" s="553"/>
      <c r="BG36" s="553"/>
      <c r="BH36" s="513"/>
    </row>
    <row r="37" spans="1:60" ht="30">
      <c r="A37" s="405">
        <f t="shared" si="4"/>
        <v>33</v>
      </c>
      <c r="B37" s="584"/>
      <c r="C37" s="585"/>
      <c r="D37" s="525"/>
      <c r="E37" s="526"/>
      <c r="F37" s="416" t="s">
        <v>472</v>
      </c>
      <c r="G37" s="417" t="s">
        <v>293</v>
      </c>
      <c r="H37" s="535">
        <f>572+1119+259+74</f>
        <v>2024</v>
      </c>
      <c r="I37" s="535">
        <f>'СМР Приняты СК П6'!I37</f>
        <v>9.6153846153846159E-3</v>
      </c>
      <c r="J37" s="537" t="s">
        <v>677</v>
      </c>
      <c r="K37" s="535" t="s">
        <v>293</v>
      </c>
      <c r="L37" s="535">
        <v>2226</v>
      </c>
      <c r="M37" s="527"/>
      <c r="N37" s="527"/>
      <c r="O37" s="527"/>
      <c r="P37" s="527"/>
      <c r="Q37" s="527"/>
      <c r="R37" s="527"/>
      <c r="S37" s="527"/>
      <c r="T37" s="527"/>
      <c r="U37" s="527"/>
      <c r="V37" s="527">
        <v>1700</v>
      </c>
      <c r="W37" s="527"/>
      <c r="X37" s="527"/>
      <c r="Y37" s="527"/>
      <c r="Z37" s="562">
        <f t="shared" si="0"/>
        <v>1700</v>
      </c>
      <c r="AA37" s="576">
        <f t="shared" ref="AA37:AA47" si="9">H37-Z37</f>
        <v>324</v>
      </c>
      <c r="AB37" s="413">
        <f t="shared" si="6"/>
        <v>-1700</v>
      </c>
      <c r="AC37" s="528"/>
      <c r="AD37" s="528">
        <f t="shared" si="1"/>
        <v>0</v>
      </c>
      <c r="AE37" s="551">
        <f t="shared" si="2"/>
        <v>0</v>
      </c>
      <c r="AF37" s="575">
        <f t="shared" si="3"/>
        <v>1700</v>
      </c>
      <c r="AG37" s="552"/>
      <c r="AH37" s="553"/>
      <c r="AI37" s="553"/>
      <c r="AJ37" s="553"/>
      <c r="AK37" s="553"/>
      <c r="AL37" s="553"/>
      <c r="AM37" s="553"/>
      <c r="AN37" s="553"/>
      <c r="AO37" s="553"/>
      <c r="AP37" s="553"/>
      <c r="AQ37" s="553"/>
      <c r="AR37" s="553"/>
      <c r="AS37" s="553"/>
      <c r="AT37" s="553"/>
      <c r="AU37" s="553"/>
      <c r="AV37" s="553"/>
      <c r="AW37" s="553"/>
      <c r="AX37" s="553"/>
      <c r="AY37" s="553"/>
      <c r="AZ37" s="553"/>
      <c r="BA37" s="553"/>
      <c r="BB37" s="553"/>
      <c r="BC37" s="553"/>
      <c r="BD37" s="553"/>
      <c r="BE37" s="553"/>
      <c r="BF37" s="553"/>
      <c r="BG37" s="553"/>
      <c r="BH37" s="513"/>
    </row>
    <row r="38" spans="1:60" ht="15">
      <c r="A38" s="405">
        <f t="shared" si="4"/>
        <v>34</v>
      </c>
      <c r="B38" s="584" t="s">
        <v>1010</v>
      </c>
      <c r="C38" s="585" t="s">
        <v>1011</v>
      </c>
      <c r="D38" s="525" t="s">
        <v>292</v>
      </c>
      <c r="E38" s="526">
        <v>1.3784000000000001</v>
      </c>
      <c r="F38" s="416" t="s">
        <v>678</v>
      </c>
      <c r="G38" s="417" t="s">
        <v>293</v>
      </c>
      <c r="H38" s="535">
        <f>H37</f>
        <v>2024</v>
      </c>
      <c r="I38" s="535">
        <f>'СМР Приняты СК П6'!I38</f>
        <v>14.673999999999999</v>
      </c>
      <c r="J38" s="537" t="s">
        <v>679</v>
      </c>
      <c r="K38" s="535" t="s">
        <v>293</v>
      </c>
      <c r="L38" s="535">
        <v>2024</v>
      </c>
      <c r="M38" s="527"/>
      <c r="N38" s="527"/>
      <c r="O38" s="527"/>
      <c r="P38" s="527"/>
      <c r="Q38" s="527"/>
      <c r="R38" s="527"/>
      <c r="S38" s="527"/>
      <c r="T38" s="527"/>
      <c r="U38" s="527"/>
      <c r="V38" s="527">
        <v>1700</v>
      </c>
      <c r="W38" s="527"/>
      <c r="X38" s="527"/>
      <c r="Y38" s="527"/>
      <c r="Z38" s="562">
        <f t="shared" si="0"/>
        <v>1700</v>
      </c>
      <c r="AA38" s="576">
        <f t="shared" si="9"/>
        <v>324</v>
      </c>
      <c r="AB38" s="413">
        <f t="shared" si="6"/>
        <v>-1698.6215999999999</v>
      </c>
      <c r="AC38" s="528"/>
      <c r="AD38" s="528">
        <f t="shared" si="1"/>
        <v>0</v>
      </c>
      <c r="AE38" s="551">
        <f t="shared" si="2"/>
        <v>0</v>
      </c>
      <c r="AF38" s="575">
        <f t="shared" si="3"/>
        <v>1700</v>
      </c>
      <c r="AG38" s="552"/>
      <c r="AH38" s="553"/>
      <c r="AI38" s="553"/>
      <c r="AJ38" s="553"/>
      <c r="AK38" s="553"/>
      <c r="AL38" s="553"/>
      <c r="AM38" s="553"/>
      <c r="AN38" s="553"/>
      <c r="AO38" s="553"/>
      <c r="AP38" s="553"/>
      <c r="AQ38" s="553"/>
      <c r="AR38" s="553"/>
      <c r="AS38" s="553"/>
      <c r="AT38" s="553"/>
      <c r="AU38" s="553"/>
      <c r="AV38" s="553"/>
      <c r="AW38" s="553"/>
      <c r="AX38" s="553"/>
      <c r="AY38" s="553"/>
      <c r="AZ38" s="553"/>
      <c r="BA38" s="553"/>
      <c r="BB38" s="553"/>
      <c r="BC38" s="553"/>
      <c r="BD38" s="553"/>
      <c r="BE38" s="553"/>
      <c r="BF38" s="553"/>
      <c r="BG38" s="553"/>
      <c r="BH38" s="513"/>
    </row>
    <row r="39" spans="1:60" ht="30">
      <c r="A39" s="405">
        <f t="shared" si="4"/>
        <v>35</v>
      </c>
      <c r="B39" s="584"/>
      <c r="C39" s="585"/>
      <c r="D39" s="525"/>
      <c r="E39" s="526"/>
      <c r="F39" s="416" t="s">
        <v>680</v>
      </c>
      <c r="G39" s="417" t="s">
        <v>289</v>
      </c>
      <c r="H39" s="535">
        <f>114+224+52+15</f>
        <v>405</v>
      </c>
      <c r="I39" s="535">
        <f>'СМР Приняты СК П6'!I39</f>
        <v>2.71</v>
      </c>
      <c r="J39" s="537" t="s">
        <v>681</v>
      </c>
      <c r="K39" s="535" t="s">
        <v>289</v>
      </c>
      <c r="L39" s="535">
        <v>405</v>
      </c>
      <c r="M39" s="527"/>
      <c r="N39" s="527"/>
      <c r="O39" s="527"/>
      <c r="P39" s="527"/>
      <c r="Q39" s="527"/>
      <c r="R39" s="527"/>
      <c r="S39" s="527"/>
      <c r="T39" s="527"/>
      <c r="U39" s="527"/>
      <c r="V39" s="527">
        <v>170</v>
      </c>
      <c r="W39" s="527"/>
      <c r="X39" s="527"/>
      <c r="Y39" s="527"/>
      <c r="Z39" s="562">
        <f t="shared" si="0"/>
        <v>170</v>
      </c>
      <c r="AA39" s="576">
        <f t="shared" si="9"/>
        <v>235</v>
      </c>
      <c r="AB39" s="413">
        <f t="shared" si="6"/>
        <v>-170</v>
      </c>
      <c r="AC39" s="528"/>
      <c r="AD39" s="528">
        <f t="shared" si="1"/>
        <v>0</v>
      </c>
      <c r="AE39" s="551">
        <f t="shared" si="2"/>
        <v>0</v>
      </c>
      <c r="AF39" s="575">
        <f t="shared" si="3"/>
        <v>170</v>
      </c>
      <c r="AG39" s="552"/>
      <c r="AH39" s="553"/>
      <c r="AI39" s="553"/>
      <c r="AJ39" s="553"/>
      <c r="AK39" s="553"/>
      <c r="AL39" s="553"/>
      <c r="AM39" s="553"/>
      <c r="AN39" s="553"/>
      <c r="AO39" s="553"/>
      <c r="AP39" s="553"/>
      <c r="AQ39" s="553"/>
      <c r="AR39" s="553"/>
      <c r="AS39" s="553"/>
      <c r="AT39" s="553"/>
      <c r="AU39" s="553"/>
      <c r="AV39" s="553"/>
      <c r="AW39" s="553"/>
      <c r="AX39" s="553"/>
      <c r="AY39" s="553"/>
      <c r="AZ39" s="553"/>
      <c r="BA39" s="553"/>
      <c r="BB39" s="553"/>
      <c r="BC39" s="553"/>
      <c r="BD39" s="553"/>
      <c r="BE39" s="553"/>
      <c r="BF39" s="553"/>
      <c r="BG39" s="553"/>
      <c r="BH39" s="513"/>
    </row>
    <row r="40" spans="1:60" ht="30">
      <c r="A40" s="405">
        <f t="shared" si="4"/>
        <v>36</v>
      </c>
      <c r="B40" s="584" t="s">
        <v>1014</v>
      </c>
      <c r="C40" s="585" t="s">
        <v>1015</v>
      </c>
      <c r="D40" s="525" t="s">
        <v>289</v>
      </c>
      <c r="E40" s="526">
        <v>69</v>
      </c>
      <c r="F40" s="416" t="s">
        <v>682</v>
      </c>
      <c r="G40" s="417" t="s">
        <v>289</v>
      </c>
      <c r="H40" s="535">
        <f>23+45+10+3</f>
        <v>81</v>
      </c>
      <c r="I40" s="535">
        <f>'СМР Приняты СК П6'!I40</f>
        <v>0.182</v>
      </c>
      <c r="J40" s="537" t="s">
        <v>683</v>
      </c>
      <c r="K40" s="535" t="s">
        <v>289</v>
      </c>
      <c r="L40" s="535">
        <v>81</v>
      </c>
      <c r="M40" s="527"/>
      <c r="N40" s="527"/>
      <c r="O40" s="527"/>
      <c r="P40" s="527"/>
      <c r="Q40" s="527"/>
      <c r="R40" s="527"/>
      <c r="S40" s="527"/>
      <c r="T40" s="527"/>
      <c r="U40" s="527"/>
      <c r="V40" s="527"/>
      <c r="W40" s="527"/>
      <c r="X40" s="527"/>
      <c r="Y40" s="527"/>
      <c r="Z40" s="562">
        <f t="shared" si="0"/>
        <v>0</v>
      </c>
      <c r="AA40" s="576">
        <f t="shared" si="9"/>
        <v>81</v>
      </c>
      <c r="AB40" s="413">
        <f t="shared" si="6"/>
        <v>69</v>
      </c>
      <c r="AC40" s="528"/>
      <c r="AD40" s="528">
        <f t="shared" si="1"/>
        <v>0</v>
      </c>
      <c r="AE40" s="540">
        <f t="shared" si="2"/>
        <v>0</v>
      </c>
      <c r="AF40" s="575">
        <f t="shared" si="3"/>
        <v>0</v>
      </c>
      <c r="AG40" s="552"/>
      <c r="AH40" s="553"/>
      <c r="AI40" s="553"/>
      <c r="AJ40" s="553"/>
      <c r="AK40" s="553"/>
      <c r="AL40" s="553"/>
      <c r="AM40" s="553"/>
      <c r="AN40" s="553"/>
      <c r="AO40" s="553"/>
      <c r="AP40" s="553"/>
      <c r="AQ40" s="553"/>
      <c r="AR40" s="553"/>
      <c r="AS40" s="553"/>
      <c r="AT40" s="553"/>
      <c r="AU40" s="553"/>
      <c r="AV40" s="553"/>
      <c r="AW40" s="553"/>
      <c r="AX40" s="553"/>
      <c r="AY40" s="553"/>
      <c r="AZ40" s="553"/>
      <c r="BA40" s="553"/>
      <c r="BB40" s="553"/>
      <c r="BC40" s="553"/>
      <c r="BD40" s="553"/>
      <c r="BE40" s="553"/>
      <c r="BF40" s="553"/>
      <c r="BG40" s="553"/>
      <c r="BH40" s="513"/>
    </row>
    <row r="41" spans="1:60" ht="30">
      <c r="A41" s="405">
        <f t="shared" si="4"/>
        <v>37</v>
      </c>
      <c r="B41" s="584" t="s">
        <v>1012</v>
      </c>
      <c r="C41" s="585" t="s">
        <v>1013</v>
      </c>
      <c r="D41" s="525" t="s">
        <v>293</v>
      </c>
      <c r="E41" s="526">
        <v>1723</v>
      </c>
      <c r="F41" s="416" t="s">
        <v>684</v>
      </c>
      <c r="G41" s="417" t="s">
        <v>293</v>
      </c>
      <c r="H41" s="535">
        <f>572+1119+259+74</f>
        <v>2024</v>
      </c>
      <c r="I41" s="535">
        <f>'СМР Приняты СК П6'!I41</f>
        <v>1.4550000000000001</v>
      </c>
      <c r="J41" s="537" t="s">
        <v>685</v>
      </c>
      <c r="K41" s="535" t="s">
        <v>293</v>
      </c>
      <c r="L41" s="535">
        <v>2024</v>
      </c>
      <c r="M41" s="527"/>
      <c r="N41" s="527"/>
      <c r="O41" s="527"/>
      <c r="P41" s="527"/>
      <c r="Q41" s="527"/>
      <c r="R41" s="527"/>
      <c r="S41" s="527"/>
      <c r="T41" s="527"/>
      <c r="U41" s="527"/>
      <c r="V41" s="527"/>
      <c r="W41" s="527"/>
      <c r="X41" s="527"/>
      <c r="Y41" s="527"/>
      <c r="Z41" s="562">
        <f t="shared" si="0"/>
        <v>0</v>
      </c>
      <c r="AA41" s="576">
        <f t="shared" si="9"/>
        <v>2024</v>
      </c>
      <c r="AB41" s="413">
        <f t="shared" si="6"/>
        <v>1723</v>
      </c>
      <c r="AC41" s="528"/>
      <c r="AD41" s="528">
        <f t="shared" si="1"/>
        <v>0</v>
      </c>
      <c r="AE41" s="551">
        <f t="shared" si="2"/>
        <v>0</v>
      </c>
      <c r="AF41" s="575">
        <f t="shared" si="3"/>
        <v>0</v>
      </c>
      <c r="AG41" s="552"/>
      <c r="AH41" s="553"/>
      <c r="AI41" s="553"/>
      <c r="AJ41" s="553"/>
      <c r="AK41" s="553"/>
      <c r="AL41" s="553"/>
      <c r="AM41" s="553"/>
      <c r="AN41" s="553"/>
      <c r="AO41" s="553"/>
      <c r="AP41" s="553"/>
      <c r="AQ41" s="553"/>
      <c r="AR41" s="553"/>
      <c r="AS41" s="553"/>
      <c r="AT41" s="553"/>
      <c r="AU41" s="553"/>
      <c r="AV41" s="553"/>
      <c r="AW41" s="553"/>
      <c r="AX41" s="553"/>
      <c r="AY41" s="553"/>
      <c r="AZ41" s="553"/>
      <c r="BA41" s="553"/>
      <c r="BB41" s="553"/>
      <c r="BC41" s="553"/>
      <c r="BD41" s="553"/>
      <c r="BE41" s="553"/>
      <c r="BF41" s="553"/>
      <c r="BG41" s="553"/>
      <c r="BH41" s="513"/>
    </row>
    <row r="42" spans="1:60" ht="15">
      <c r="A42" s="405">
        <f t="shared" si="4"/>
        <v>38</v>
      </c>
      <c r="B42" s="584"/>
      <c r="C42" s="585"/>
      <c r="D42" s="525"/>
      <c r="E42" s="526"/>
      <c r="F42" s="416" t="s">
        <v>686</v>
      </c>
      <c r="G42" s="417" t="s">
        <v>293</v>
      </c>
      <c r="H42" s="535">
        <f>3102+1140</f>
        <v>4242</v>
      </c>
      <c r="I42" s="535">
        <f>'СМР Приняты СК П6'!I42</f>
        <v>2.8180000000000001</v>
      </c>
      <c r="J42" s="537" t="s">
        <v>687</v>
      </c>
      <c r="K42" s="535" t="s">
        <v>289</v>
      </c>
      <c r="L42" s="535">
        <v>4242</v>
      </c>
      <c r="M42" s="527"/>
      <c r="N42" s="527"/>
      <c r="O42" s="527"/>
      <c r="P42" s="527"/>
      <c r="Q42" s="527"/>
      <c r="R42" s="527"/>
      <c r="S42" s="527"/>
      <c r="T42" s="527"/>
      <c r="U42" s="527"/>
      <c r="V42" s="527"/>
      <c r="W42" s="527"/>
      <c r="X42" s="527"/>
      <c r="Y42" s="527"/>
      <c r="Z42" s="562">
        <f t="shared" si="0"/>
        <v>0</v>
      </c>
      <c r="AA42" s="576">
        <f t="shared" si="9"/>
        <v>4242</v>
      </c>
      <c r="AB42" s="413">
        <f t="shared" si="6"/>
        <v>0</v>
      </c>
      <c r="AC42" s="528"/>
      <c r="AD42" s="528">
        <f t="shared" si="1"/>
        <v>0</v>
      </c>
      <c r="AE42" s="551">
        <f t="shared" si="2"/>
        <v>0</v>
      </c>
      <c r="AF42" s="575">
        <f t="shared" si="3"/>
        <v>0</v>
      </c>
      <c r="AG42" s="552"/>
      <c r="AH42" s="553"/>
      <c r="AI42" s="553"/>
      <c r="AJ42" s="553"/>
      <c r="AK42" s="553"/>
      <c r="AL42" s="553"/>
      <c r="AM42" s="553"/>
      <c r="AN42" s="553"/>
      <c r="AO42" s="553"/>
      <c r="AP42" s="553"/>
      <c r="AQ42" s="553"/>
      <c r="AR42" s="553"/>
      <c r="AS42" s="553"/>
      <c r="AT42" s="553"/>
      <c r="AU42" s="553"/>
      <c r="AV42" s="553"/>
      <c r="AW42" s="553"/>
      <c r="AX42" s="553"/>
      <c r="AY42" s="553"/>
      <c r="AZ42" s="553"/>
      <c r="BA42" s="553"/>
      <c r="BB42" s="553"/>
      <c r="BC42" s="553"/>
      <c r="BD42" s="553"/>
      <c r="BE42" s="553"/>
      <c r="BF42" s="553"/>
      <c r="BG42" s="553"/>
      <c r="BH42" s="513"/>
    </row>
    <row r="43" spans="1:60" ht="45">
      <c r="A43" s="405">
        <f t="shared" si="4"/>
        <v>39</v>
      </c>
      <c r="B43" s="584"/>
      <c r="C43" s="585"/>
      <c r="D43" s="525"/>
      <c r="E43" s="526"/>
      <c r="F43" s="416" t="s">
        <v>688</v>
      </c>
      <c r="G43" s="417" t="s">
        <v>430</v>
      </c>
      <c r="H43" s="535">
        <v>14.6</v>
      </c>
      <c r="I43" s="535">
        <f>'СМР Приняты СК П6'!I43</f>
        <v>0.63</v>
      </c>
      <c r="J43" s="537" t="s">
        <v>690</v>
      </c>
      <c r="K43" s="535" t="s">
        <v>691</v>
      </c>
      <c r="L43" s="535">
        <v>22.106000000000002</v>
      </c>
      <c r="M43" s="527"/>
      <c r="N43" s="527"/>
      <c r="O43" s="527"/>
      <c r="P43" s="527"/>
      <c r="Q43" s="527"/>
      <c r="R43" s="527"/>
      <c r="S43" s="527"/>
      <c r="T43" s="527"/>
      <c r="U43" s="527"/>
      <c r="V43" s="527"/>
      <c r="W43" s="527"/>
      <c r="X43" s="527"/>
      <c r="Y43" s="527"/>
      <c r="Z43" s="562">
        <f t="shared" si="0"/>
        <v>0</v>
      </c>
      <c r="AA43" s="576">
        <f t="shared" si="9"/>
        <v>14.6</v>
      </c>
      <c r="AB43" s="413">
        <f t="shared" si="6"/>
        <v>0</v>
      </c>
      <c r="AC43" s="528"/>
      <c r="AD43" s="528">
        <f t="shared" si="1"/>
        <v>0</v>
      </c>
      <c r="AE43" s="551">
        <f t="shared" si="2"/>
        <v>0</v>
      </c>
      <c r="AF43" s="575">
        <f t="shared" si="3"/>
        <v>0</v>
      </c>
      <c r="AG43" s="552"/>
      <c r="AH43" s="553"/>
      <c r="AI43" s="553"/>
      <c r="AJ43" s="553"/>
      <c r="AK43" s="553"/>
      <c r="AL43" s="553"/>
      <c r="AM43" s="553"/>
      <c r="AN43" s="553"/>
      <c r="AO43" s="553"/>
      <c r="AP43" s="553"/>
      <c r="AQ43" s="553"/>
      <c r="AR43" s="553"/>
      <c r="AS43" s="553"/>
      <c r="AT43" s="553"/>
      <c r="AU43" s="553"/>
      <c r="AV43" s="553"/>
      <c r="AW43" s="553"/>
      <c r="AX43" s="553"/>
      <c r="AY43" s="553"/>
      <c r="AZ43" s="553"/>
      <c r="BA43" s="553"/>
      <c r="BB43" s="553"/>
      <c r="BC43" s="553"/>
      <c r="BD43" s="553"/>
      <c r="BE43" s="553"/>
      <c r="BF43" s="553"/>
      <c r="BG43" s="553"/>
      <c r="BH43" s="513"/>
    </row>
    <row r="44" spans="1:60" ht="30">
      <c r="A44" s="405">
        <f t="shared" si="4"/>
        <v>40</v>
      </c>
      <c r="B44" s="584"/>
      <c r="C44" s="585"/>
      <c r="D44" s="525"/>
      <c r="E44" s="526"/>
      <c r="F44" s="416" t="s">
        <v>689</v>
      </c>
      <c r="G44" s="417" t="s">
        <v>289</v>
      </c>
      <c r="H44" s="535">
        <v>22.106000000000002</v>
      </c>
      <c r="I44" s="535">
        <f>'СМР Приняты СК П6'!I44</f>
        <v>0.17</v>
      </c>
      <c r="J44" s="537" t="s">
        <v>505</v>
      </c>
      <c r="K44" s="535" t="s">
        <v>289</v>
      </c>
      <c r="L44" s="535">
        <v>22.106000000000002</v>
      </c>
      <c r="M44" s="527"/>
      <c r="N44" s="527"/>
      <c r="O44" s="527"/>
      <c r="P44" s="527"/>
      <c r="Q44" s="527"/>
      <c r="R44" s="527"/>
      <c r="S44" s="527"/>
      <c r="T44" s="527"/>
      <c r="U44" s="527"/>
      <c r="V44" s="527"/>
      <c r="W44" s="527"/>
      <c r="X44" s="527"/>
      <c r="Y44" s="527"/>
      <c r="Z44" s="562">
        <f t="shared" si="0"/>
        <v>0</v>
      </c>
      <c r="AA44" s="576">
        <f t="shared" si="9"/>
        <v>22.106000000000002</v>
      </c>
      <c r="AB44" s="413">
        <f t="shared" si="6"/>
        <v>0</v>
      </c>
      <c r="AC44" s="528"/>
      <c r="AD44" s="528">
        <f t="shared" si="1"/>
        <v>0</v>
      </c>
      <c r="AE44" s="551">
        <f t="shared" si="2"/>
        <v>0</v>
      </c>
      <c r="AF44" s="575">
        <f t="shared" si="3"/>
        <v>0</v>
      </c>
      <c r="AG44" s="552"/>
      <c r="AH44" s="553"/>
      <c r="AI44" s="553"/>
      <c r="AJ44" s="553"/>
      <c r="AK44" s="553"/>
      <c r="AL44" s="553"/>
      <c r="AM44" s="553"/>
      <c r="AN44" s="553"/>
      <c r="AO44" s="553"/>
      <c r="AP44" s="553"/>
      <c r="AQ44" s="553"/>
      <c r="AR44" s="553"/>
      <c r="AS44" s="553"/>
      <c r="AT44" s="553"/>
      <c r="AU44" s="553"/>
      <c r="AV44" s="553"/>
      <c r="AW44" s="553"/>
      <c r="AX44" s="553"/>
      <c r="AY44" s="553"/>
      <c r="AZ44" s="553"/>
      <c r="BA44" s="553"/>
      <c r="BB44" s="553"/>
      <c r="BC44" s="553"/>
      <c r="BD44" s="553"/>
      <c r="BE44" s="553"/>
      <c r="BF44" s="553"/>
      <c r="BG44" s="553"/>
      <c r="BH44" s="513"/>
    </row>
    <row r="45" spans="1:60" ht="15" collapsed="1">
      <c r="A45" s="405">
        <f t="shared" si="4"/>
        <v>41</v>
      </c>
      <c r="B45" s="584" t="s">
        <v>55</v>
      </c>
      <c r="C45" s="585" t="s">
        <v>56</v>
      </c>
      <c r="D45" s="525" t="s">
        <v>293</v>
      </c>
      <c r="E45" s="526">
        <v>10</v>
      </c>
      <c r="F45" s="408" t="s">
        <v>56</v>
      </c>
      <c r="G45" s="409" t="s">
        <v>430</v>
      </c>
      <c r="H45" s="527">
        <f>391+860+50+42+30+0</f>
        <v>1373</v>
      </c>
      <c r="I45" s="527">
        <f>'СМР Приняты СК П6'!I45</f>
        <v>0.30399999999999999</v>
      </c>
      <c r="J45" s="537" t="s">
        <v>702</v>
      </c>
      <c r="K45" s="535" t="s">
        <v>293</v>
      </c>
      <c r="L45" s="535">
        <v>58.65</v>
      </c>
      <c r="M45" s="527"/>
      <c r="N45" s="527"/>
      <c r="O45" s="527"/>
      <c r="P45" s="527"/>
      <c r="Q45" s="527"/>
      <c r="R45" s="527"/>
      <c r="S45" s="527"/>
      <c r="T45" s="527"/>
      <c r="U45" s="527"/>
      <c r="V45" s="527"/>
      <c r="W45" s="527"/>
      <c r="X45" s="527"/>
      <c r="Y45" s="527"/>
      <c r="Z45" s="562">
        <f t="shared" si="0"/>
        <v>0</v>
      </c>
      <c r="AA45" s="576">
        <f t="shared" si="9"/>
        <v>1373</v>
      </c>
      <c r="AB45" s="413">
        <f t="shared" si="6"/>
        <v>10</v>
      </c>
      <c r="AC45" s="528"/>
      <c r="AD45" s="528">
        <f t="shared" si="1"/>
        <v>0</v>
      </c>
      <c r="AE45" s="551">
        <f t="shared" si="2"/>
        <v>0</v>
      </c>
      <c r="AF45" s="575">
        <f t="shared" si="3"/>
        <v>0</v>
      </c>
      <c r="AG45" s="552"/>
      <c r="AH45" s="553"/>
      <c r="AI45" s="553"/>
      <c r="AJ45" s="553"/>
      <c r="AK45" s="553"/>
      <c r="AL45" s="553"/>
      <c r="AM45" s="553"/>
      <c r="AN45" s="553"/>
      <c r="AO45" s="553"/>
      <c r="AP45" s="553"/>
      <c r="AQ45" s="553"/>
      <c r="AR45" s="553"/>
      <c r="AS45" s="553"/>
      <c r="AT45" s="553"/>
      <c r="AU45" s="553"/>
      <c r="AV45" s="553"/>
      <c r="AW45" s="553"/>
      <c r="AX45" s="553"/>
      <c r="AY45" s="553"/>
      <c r="AZ45" s="553"/>
      <c r="BA45" s="553"/>
      <c r="BB45" s="553"/>
      <c r="BC45" s="553"/>
      <c r="BD45" s="553"/>
      <c r="BE45" s="553"/>
      <c r="BF45" s="553"/>
      <c r="BG45" s="553"/>
      <c r="BH45" s="513"/>
    </row>
    <row r="46" spans="1:60" ht="15" hidden="1" outlineLevel="1">
      <c r="A46" s="405">
        <f t="shared" si="4"/>
        <v>42</v>
      </c>
      <c r="B46" s="584"/>
      <c r="C46" s="585"/>
      <c r="D46" s="525"/>
      <c r="E46" s="526"/>
      <c r="F46" s="408"/>
      <c r="G46" s="409"/>
      <c r="H46" s="527"/>
      <c r="I46" s="527">
        <f>'СМР Приняты СК П6'!I46</f>
        <v>0</v>
      </c>
      <c r="J46" s="537" t="s">
        <v>703</v>
      </c>
      <c r="K46" s="535" t="s">
        <v>293</v>
      </c>
      <c r="L46" s="535">
        <v>32.25</v>
      </c>
      <c r="M46" s="527"/>
      <c r="N46" s="527"/>
      <c r="O46" s="527"/>
      <c r="P46" s="527"/>
      <c r="Q46" s="527"/>
      <c r="R46" s="527"/>
      <c r="S46" s="527"/>
      <c r="T46" s="527"/>
      <c r="U46" s="527"/>
      <c r="V46" s="527"/>
      <c r="W46" s="527"/>
      <c r="X46" s="527"/>
      <c r="Y46" s="527"/>
      <c r="Z46" s="562">
        <f t="shared" si="0"/>
        <v>0</v>
      </c>
      <c r="AA46" s="576">
        <f t="shared" si="9"/>
        <v>0</v>
      </c>
      <c r="AB46" s="413">
        <f t="shared" si="6"/>
        <v>0</v>
      </c>
      <c r="AC46" s="528"/>
      <c r="AD46" s="528">
        <f t="shared" si="1"/>
        <v>0</v>
      </c>
      <c r="AE46" s="551">
        <f t="shared" si="2"/>
        <v>0</v>
      </c>
      <c r="AF46" s="575">
        <f t="shared" si="3"/>
        <v>0</v>
      </c>
      <c r="AG46" s="552"/>
      <c r="AH46" s="553"/>
      <c r="AI46" s="553"/>
      <c r="AJ46" s="553"/>
      <c r="AK46" s="553"/>
      <c r="AL46" s="553"/>
      <c r="AM46" s="553"/>
      <c r="AN46" s="553"/>
      <c r="AO46" s="553"/>
      <c r="AP46" s="553"/>
      <c r="AQ46" s="553"/>
      <c r="AR46" s="553"/>
      <c r="AS46" s="553"/>
      <c r="AT46" s="553"/>
      <c r="AU46" s="553"/>
      <c r="AV46" s="553"/>
      <c r="AW46" s="553"/>
      <c r="AX46" s="553"/>
      <c r="AY46" s="553"/>
      <c r="AZ46" s="553"/>
      <c r="BA46" s="553"/>
      <c r="BB46" s="553"/>
      <c r="BC46" s="553"/>
      <c r="BD46" s="553"/>
      <c r="BE46" s="553"/>
      <c r="BF46" s="553"/>
      <c r="BG46" s="553"/>
      <c r="BH46" s="513"/>
    </row>
    <row r="47" spans="1:60" ht="15" hidden="1" outlineLevel="1">
      <c r="A47" s="405">
        <f t="shared" si="4"/>
        <v>43</v>
      </c>
      <c r="B47" s="584"/>
      <c r="C47" s="585"/>
      <c r="D47" s="525"/>
      <c r="E47" s="526"/>
      <c r="F47" s="408"/>
      <c r="G47" s="409"/>
      <c r="H47" s="527"/>
      <c r="I47" s="527">
        <f>'СМР Приняты СК П6'!I47</f>
        <v>0</v>
      </c>
      <c r="J47" s="537" t="s">
        <v>704</v>
      </c>
      <c r="K47" s="535" t="s">
        <v>293</v>
      </c>
      <c r="L47" s="535">
        <v>5.625</v>
      </c>
      <c r="M47" s="527"/>
      <c r="N47" s="527"/>
      <c r="O47" s="527"/>
      <c r="P47" s="527"/>
      <c r="Q47" s="527"/>
      <c r="R47" s="527"/>
      <c r="S47" s="527"/>
      <c r="T47" s="527"/>
      <c r="U47" s="527"/>
      <c r="V47" s="527"/>
      <c r="W47" s="527"/>
      <c r="X47" s="527"/>
      <c r="Y47" s="527"/>
      <c r="Z47" s="562">
        <f t="shared" si="0"/>
        <v>0</v>
      </c>
      <c r="AA47" s="576">
        <f t="shared" si="9"/>
        <v>0</v>
      </c>
      <c r="AB47" s="413">
        <f t="shared" si="6"/>
        <v>0</v>
      </c>
      <c r="AC47" s="528"/>
      <c r="AD47" s="528">
        <f t="shared" si="1"/>
        <v>0</v>
      </c>
      <c r="AE47" s="551">
        <f t="shared" si="2"/>
        <v>0</v>
      </c>
      <c r="AF47" s="575">
        <f t="shared" si="3"/>
        <v>0</v>
      </c>
      <c r="AG47" s="552"/>
      <c r="AH47" s="553"/>
      <c r="AI47" s="553"/>
      <c r="AJ47" s="553"/>
      <c r="AK47" s="553"/>
      <c r="AL47" s="553"/>
      <c r="AM47" s="553"/>
      <c r="AN47" s="553"/>
      <c r="AO47" s="553"/>
      <c r="AP47" s="553"/>
      <c r="AQ47" s="553"/>
      <c r="AR47" s="553"/>
      <c r="AS47" s="553"/>
      <c r="AT47" s="553"/>
      <c r="AU47" s="553"/>
      <c r="AV47" s="553"/>
      <c r="AW47" s="553"/>
      <c r="AX47" s="553"/>
      <c r="AY47" s="553"/>
      <c r="AZ47" s="553"/>
      <c r="BA47" s="553"/>
      <c r="BB47" s="553"/>
      <c r="BC47" s="553"/>
      <c r="BD47" s="553"/>
      <c r="BE47" s="553"/>
      <c r="BF47" s="553"/>
      <c r="BG47" s="553"/>
      <c r="BH47" s="513"/>
    </row>
    <row r="48" spans="1:60" ht="15" hidden="1" outlineLevel="1">
      <c r="A48" s="405">
        <f t="shared" si="4"/>
        <v>44</v>
      </c>
      <c r="B48" s="584"/>
      <c r="C48" s="585"/>
      <c r="D48" s="525"/>
      <c r="E48" s="526"/>
      <c r="F48" s="408"/>
      <c r="G48" s="409"/>
      <c r="H48" s="527"/>
      <c r="I48" s="527">
        <f>'СМР Приняты СК П6'!I48</f>
        <v>0</v>
      </c>
      <c r="J48" s="537" t="s">
        <v>705</v>
      </c>
      <c r="K48" s="535" t="s">
        <v>293</v>
      </c>
      <c r="L48" s="535">
        <v>67.2</v>
      </c>
      <c r="M48" s="527"/>
      <c r="N48" s="527"/>
      <c r="O48" s="527"/>
      <c r="P48" s="527"/>
      <c r="Q48" s="527"/>
      <c r="R48" s="527"/>
      <c r="S48" s="527"/>
      <c r="T48" s="527"/>
      <c r="U48" s="527"/>
      <c r="V48" s="527"/>
      <c r="W48" s="527"/>
      <c r="X48" s="527"/>
      <c r="Y48" s="527"/>
      <c r="Z48" s="562">
        <f t="shared" si="0"/>
        <v>0</v>
      </c>
      <c r="AA48" s="576"/>
      <c r="AB48" s="413">
        <f t="shared" si="6"/>
        <v>0</v>
      </c>
      <c r="AC48" s="528"/>
      <c r="AD48" s="528">
        <f t="shared" si="1"/>
        <v>0</v>
      </c>
      <c r="AE48" s="551">
        <f t="shared" si="2"/>
        <v>0</v>
      </c>
      <c r="AF48" s="575">
        <f t="shared" si="3"/>
        <v>0</v>
      </c>
      <c r="AG48" s="552"/>
      <c r="AH48" s="553"/>
      <c r="AI48" s="553"/>
      <c r="AJ48" s="553"/>
      <c r="AK48" s="553"/>
      <c r="AL48" s="553"/>
      <c r="AM48" s="553"/>
      <c r="AN48" s="553"/>
      <c r="AO48" s="553"/>
      <c r="AP48" s="553"/>
      <c r="AQ48" s="553"/>
      <c r="AR48" s="553"/>
      <c r="AS48" s="553"/>
      <c r="AT48" s="553"/>
      <c r="AU48" s="553"/>
      <c r="AV48" s="553"/>
      <c r="AW48" s="553"/>
      <c r="AX48" s="553"/>
      <c r="AY48" s="553"/>
      <c r="AZ48" s="553"/>
      <c r="BA48" s="553"/>
      <c r="BB48" s="553"/>
      <c r="BC48" s="553"/>
      <c r="BD48" s="553"/>
      <c r="BE48" s="553"/>
      <c r="BF48" s="553"/>
      <c r="BG48" s="553"/>
      <c r="BH48" s="513"/>
    </row>
    <row r="49" spans="1:60" ht="15" hidden="1" outlineLevel="1">
      <c r="A49" s="405">
        <f t="shared" si="4"/>
        <v>45</v>
      </c>
      <c r="B49" s="584"/>
      <c r="C49" s="585"/>
      <c r="D49" s="525"/>
      <c r="E49" s="526"/>
      <c r="F49" s="408"/>
      <c r="G49" s="409"/>
      <c r="H49" s="527"/>
      <c r="I49" s="527">
        <f>'СМР Приняты СК П6'!I49</f>
        <v>0</v>
      </c>
      <c r="J49" s="537" t="s">
        <v>706</v>
      </c>
      <c r="K49" s="535" t="s">
        <v>293</v>
      </c>
      <c r="L49" s="535">
        <v>12</v>
      </c>
      <c r="M49" s="527"/>
      <c r="N49" s="527"/>
      <c r="O49" s="527"/>
      <c r="P49" s="527"/>
      <c r="Q49" s="527"/>
      <c r="R49" s="527"/>
      <c r="S49" s="527"/>
      <c r="T49" s="527"/>
      <c r="U49" s="527"/>
      <c r="V49" s="527"/>
      <c r="W49" s="527"/>
      <c r="X49" s="527"/>
      <c r="Y49" s="527"/>
      <c r="Z49" s="562">
        <f t="shared" si="0"/>
        <v>0</v>
      </c>
      <c r="AA49" s="576"/>
      <c r="AB49" s="413">
        <f t="shared" si="6"/>
        <v>0</v>
      </c>
      <c r="AC49" s="528"/>
      <c r="AD49" s="528">
        <f t="shared" si="1"/>
        <v>0</v>
      </c>
      <c r="AE49" s="551">
        <f t="shared" si="2"/>
        <v>0</v>
      </c>
      <c r="AF49" s="575">
        <f t="shared" si="3"/>
        <v>0</v>
      </c>
      <c r="AG49" s="552"/>
      <c r="AH49" s="553"/>
      <c r="AI49" s="553"/>
      <c r="AJ49" s="553"/>
      <c r="AK49" s="553"/>
      <c r="AL49" s="553"/>
      <c r="AM49" s="553"/>
      <c r="AN49" s="553"/>
      <c r="AO49" s="553"/>
      <c r="AP49" s="553"/>
      <c r="AQ49" s="553"/>
      <c r="AR49" s="553"/>
      <c r="AS49" s="553"/>
      <c r="AT49" s="553"/>
      <c r="AU49" s="553"/>
      <c r="AV49" s="553"/>
      <c r="AW49" s="553"/>
      <c r="AX49" s="553"/>
      <c r="AY49" s="553"/>
      <c r="AZ49" s="553"/>
      <c r="BA49" s="553"/>
      <c r="BB49" s="553"/>
      <c r="BC49" s="553"/>
      <c r="BD49" s="553"/>
      <c r="BE49" s="553"/>
      <c r="BF49" s="553"/>
      <c r="BG49" s="553"/>
      <c r="BH49" s="513"/>
    </row>
    <row r="50" spans="1:60" ht="15" hidden="1" outlineLevel="1">
      <c r="A50" s="405">
        <f t="shared" si="4"/>
        <v>46</v>
      </c>
      <c r="B50" s="584"/>
      <c r="C50" s="585"/>
      <c r="D50" s="525"/>
      <c r="E50" s="526"/>
      <c r="F50" s="408"/>
      <c r="G50" s="409"/>
      <c r="H50" s="527"/>
      <c r="I50" s="527">
        <f>'СМР Приняты СК П6'!I50</f>
        <v>0</v>
      </c>
      <c r="J50" s="537" t="s">
        <v>707</v>
      </c>
      <c r="K50" s="535" t="s">
        <v>293</v>
      </c>
      <c r="L50" s="535">
        <v>4.88</v>
      </c>
      <c r="M50" s="527"/>
      <c r="N50" s="527"/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62">
        <f t="shared" si="0"/>
        <v>0</v>
      </c>
      <c r="AA50" s="576"/>
      <c r="AB50" s="413">
        <f t="shared" si="6"/>
        <v>0</v>
      </c>
      <c r="AC50" s="528"/>
      <c r="AD50" s="528">
        <f t="shared" si="1"/>
        <v>0</v>
      </c>
      <c r="AE50" s="551">
        <f t="shared" si="2"/>
        <v>0</v>
      </c>
      <c r="AF50" s="575">
        <f t="shared" si="3"/>
        <v>0</v>
      </c>
      <c r="AG50" s="552"/>
      <c r="AH50" s="553"/>
      <c r="AI50" s="553"/>
      <c r="AJ50" s="553"/>
      <c r="AK50" s="553"/>
      <c r="AL50" s="553"/>
      <c r="AM50" s="553"/>
      <c r="AN50" s="553"/>
      <c r="AO50" s="553"/>
      <c r="AP50" s="553"/>
      <c r="AQ50" s="553"/>
      <c r="AR50" s="553"/>
      <c r="AS50" s="553"/>
      <c r="AT50" s="553"/>
      <c r="AU50" s="553"/>
      <c r="AV50" s="553"/>
      <c r="AW50" s="553"/>
      <c r="AX50" s="553"/>
      <c r="AY50" s="553"/>
      <c r="AZ50" s="553"/>
      <c r="BA50" s="553"/>
      <c r="BB50" s="553"/>
      <c r="BC50" s="553"/>
      <c r="BD50" s="553"/>
      <c r="BE50" s="553"/>
      <c r="BF50" s="553"/>
      <c r="BG50" s="553"/>
      <c r="BH50" s="513"/>
    </row>
    <row r="51" spans="1:60" ht="15" hidden="1" outlineLevel="1">
      <c r="A51" s="405">
        <f t="shared" si="4"/>
        <v>47</v>
      </c>
      <c r="B51" s="584"/>
      <c r="C51" s="585"/>
      <c r="D51" s="525"/>
      <c r="E51" s="526"/>
      <c r="F51" s="408"/>
      <c r="G51" s="409"/>
      <c r="H51" s="527"/>
      <c r="I51" s="527">
        <f>'СМР Приняты СК П6'!I51</f>
        <v>0</v>
      </c>
      <c r="J51" s="537" t="s">
        <v>708</v>
      </c>
      <c r="K51" s="535" t="s">
        <v>293</v>
      </c>
      <c r="L51" s="535">
        <v>0</v>
      </c>
      <c r="M51" s="527"/>
      <c r="N51" s="527"/>
      <c r="O51" s="527"/>
      <c r="P51" s="527"/>
      <c r="Q51" s="527"/>
      <c r="R51" s="527"/>
      <c r="S51" s="527"/>
      <c r="T51" s="527"/>
      <c r="U51" s="527"/>
      <c r="V51" s="527"/>
      <c r="W51" s="527"/>
      <c r="X51" s="527"/>
      <c r="Y51" s="527"/>
      <c r="Z51" s="562">
        <f t="shared" si="0"/>
        <v>0</v>
      </c>
      <c r="AA51" s="576"/>
      <c r="AB51" s="413">
        <f t="shared" si="6"/>
        <v>0</v>
      </c>
      <c r="AC51" s="528"/>
      <c r="AD51" s="528">
        <f t="shared" si="1"/>
        <v>0</v>
      </c>
      <c r="AE51" s="551">
        <f t="shared" si="2"/>
        <v>0</v>
      </c>
      <c r="AF51" s="521">
        <f t="shared" si="3"/>
        <v>0</v>
      </c>
      <c r="AG51" s="552"/>
      <c r="AH51" s="553"/>
      <c r="AI51" s="553"/>
      <c r="AJ51" s="553"/>
      <c r="AK51" s="553"/>
      <c r="AL51" s="553"/>
      <c r="AM51" s="553"/>
      <c r="AN51" s="553"/>
      <c r="AO51" s="553"/>
      <c r="AP51" s="553"/>
      <c r="AQ51" s="553"/>
      <c r="AR51" s="553"/>
      <c r="AS51" s="553"/>
      <c r="AT51" s="553"/>
      <c r="AU51" s="553"/>
      <c r="AV51" s="553"/>
      <c r="AW51" s="553"/>
      <c r="AX51" s="553"/>
      <c r="AY51" s="553"/>
      <c r="AZ51" s="553"/>
      <c r="BA51" s="553"/>
      <c r="BB51" s="553"/>
      <c r="BC51" s="553"/>
      <c r="BD51" s="553"/>
      <c r="BE51" s="553"/>
      <c r="BF51" s="553"/>
      <c r="BG51" s="553"/>
      <c r="BH51" s="513"/>
    </row>
    <row r="52" spans="1:60" ht="30" hidden="1" outlineLevel="1">
      <c r="A52" s="405">
        <f t="shared" si="4"/>
        <v>48</v>
      </c>
      <c r="B52" s="584"/>
      <c r="C52" s="585"/>
      <c r="D52" s="525"/>
      <c r="E52" s="526"/>
      <c r="F52" s="408"/>
      <c r="G52" s="409"/>
      <c r="H52" s="527"/>
      <c r="I52" s="527">
        <f>'СМР Приняты СК П6'!I52</f>
        <v>0</v>
      </c>
      <c r="J52" s="537" t="s">
        <v>709</v>
      </c>
      <c r="K52" s="535" t="s">
        <v>293</v>
      </c>
      <c r="L52" s="535">
        <v>0</v>
      </c>
      <c r="M52" s="527"/>
      <c r="N52" s="527"/>
      <c r="O52" s="527"/>
      <c r="P52" s="527"/>
      <c r="Q52" s="527"/>
      <c r="R52" s="527"/>
      <c r="S52" s="527"/>
      <c r="T52" s="527"/>
      <c r="U52" s="527"/>
      <c r="V52" s="527"/>
      <c r="W52" s="527"/>
      <c r="X52" s="527"/>
      <c r="Y52" s="527"/>
      <c r="Z52" s="562">
        <f t="shared" si="0"/>
        <v>0</v>
      </c>
      <c r="AA52" s="576"/>
      <c r="AB52" s="413">
        <f t="shared" si="6"/>
        <v>0</v>
      </c>
      <c r="AC52" s="528"/>
      <c r="AD52" s="528">
        <f t="shared" si="1"/>
        <v>0</v>
      </c>
      <c r="AE52" s="540">
        <f t="shared" si="2"/>
        <v>0</v>
      </c>
      <c r="AF52" s="575">
        <f t="shared" si="3"/>
        <v>0</v>
      </c>
      <c r="AG52" s="522"/>
      <c r="AH52" s="523"/>
      <c r="AI52" s="523"/>
      <c r="AJ52" s="523"/>
      <c r="AK52" s="523"/>
      <c r="AL52" s="523"/>
      <c r="AM52" s="523"/>
      <c r="AN52" s="523"/>
      <c r="AO52" s="523"/>
      <c r="AP52" s="523"/>
      <c r="AQ52" s="523"/>
      <c r="AR52" s="523"/>
      <c r="AS52" s="523"/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523"/>
      <c r="BG52" s="523"/>
      <c r="BH52" s="513"/>
    </row>
    <row r="53" spans="1:60" ht="30" collapsed="1">
      <c r="A53" s="405">
        <f t="shared" si="4"/>
        <v>49</v>
      </c>
      <c r="B53" s="584" t="s">
        <v>52</v>
      </c>
      <c r="C53" s="585" t="s">
        <v>53</v>
      </c>
      <c r="D53" s="525" t="s">
        <v>294</v>
      </c>
      <c r="E53" s="526">
        <v>8</v>
      </c>
      <c r="F53" s="408" t="s">
        <v>53</v>
      </c>
      <c r="G53" s="409" t="s">
        <v>294</v>
      </c>
      <c r="H53" s="527">
        <v>314</v>
      </c>
      <c r="I53" s="527">
        <f>'СМР Приняты СК П6'!I53</f>
        <v>3.8</v>
      </c>
      <c r="J53" s="537" t="s">
        <v>696</v>
      </c>
      <c r="K53" s="535" t="s">
        <v>294</v>
      </c>
      <c r="L53" s="535">
        <v>12</v>
      </c>
      <c r="M53" s="527"/>
      <c r="N53" s="527"/>
      <c r="O53" s="527"/>
      <c r="P53" s="527"/>
      <c r="Q53" s="527"/>
      <c r="R53" s="527"/>
      <c r="S53" s="527"/>
      <c r="T53" s="527"/>
      <c r="U53" s="527"/>
      <c r="V53" s="527"/>
      <c r="W53" s="527"/>
      <c r="X53" s="527"/>
      <c r="Y53" s="527"/>
      <c r="Z53" s="562">
        <f t="shared" si="0"/>
        <v>0</v>
      </c>
      <c r="AA53" s="576">
        <f t="shared" si="5"/>
        <v>314</v>
      </c>
      <c r="AB53" s="413">
        <f t="shared" si="6"/>
        <v>8</v>
      </c>
      <c r="AC53" s="528"/>
      <c r="AD53" s="528">
        <f t="shared" si="1"/>
        <v>0</v>
      </c>
      <c r="AE53" s="540">
        <f t="shared" si="2"/>
        <v>0</v>
      </c>
      <c r="AF53" s="575">
        <f t="shared" si="3"/>
        <v>0</v>
      </c>
      <c r="AG53" s="552"/>
      <c r="AH53" s="553"/>
      <c r="AI53" s="553"/>
      <c r="AJ53" s="553"/>
      <c r="AK53" s="553"/>
      <c r="AL53" s="553"/>
      <c r="AM53" s="553"/>
      <c r="AN53" s="553"/>
      <c r="AO53" s="553"/>
      <c r="AP53" s="553"/>
      <c r="AQ53" s="553"/>
      <c r="AR53" s="553"/>
      <c r="AS53" s="553"/>
      <c r="AT53" s="553"/>
      <c r="AU53" s="553"/>
      <c r="AV53" s="553"/>
      <c r="AW53" s="553"/>
      <c r="AX53" s="553"/>
      <c r="AY53" s="553"/>
      <c r="AZ53" s="553"/>
      <c r="BA53" s="553"/>
      <c r="BB53" s="553"/>
      <c r="BC53" s="553"/>
      <c r="BD53" s="553"/>
      <c r="BE53" s="553"/>
      <c r="BF53" s="553"/>
      <c r="BG53" s="553"/>
      <c r="BH53" s="513"/>
    </row>
    <row r="54" spans="1:60" ht="30" hidden="1" outlineLevel="1">
      <c r="A54" s="405">
        <f t="shared" si="4"/>
        <v>50</v>
      </c>
      <c r="B54" s="584"/>
      <c r="C54" s="585"/>
      <c r="D54" s="525"/>
      <c r="E54" s="526"/>
      <c r="F54" s="408"/>
      <c r="G54" s="409"/>
      <c r="H54" s="527"/>
      <c r="I54" s="527">
        <f>'СМР Приняты СК П6'!I54</f>
        <v>0</v>
      </c>
      <c r="J54" s="537" t="s">
        <v>697</v>
      </c>
      <c r="K54" s="535" t="s">
        <v>294</v>
      </c>
      <c r="L54" s="535">
        <v>60</v>
      </c>
      <c r="M54" s="527"/>
      <c r="N54" s="527"/>
      <c r="O54" s="527"/>
      <c r="P54" s="527"/>
      <c r="Q54" s="527"/>
      <c r="R54" s="527"/>
      <c r="S54" s="527"/>
      <c r="T54" s="527"/>
      <c r="U54" s="527"/>
      <c r="V54" s="527"/>
      <c r="W54" s="527"/>
      <c r="X54" s="527"/>
      <c r="Y54" s="527"/>
      <c r="Z54" s="562">
        <f t="shared" si="0"/>
        <v>0</v>
      </c>
      <c r="AA54" s="576">
        <f t="shared" si="5"/>
        <v>0</v>
      </c>
      <c r="AB54" s="413">
        <f t="shared" si="6"/>
        <v>0</v>
      </c>
      <c r="AC54" s="528"/>
      <c r="AD54" s="528">
        <f t="shared" si="1"/>
        <v>0</v>
      </c>
      <c r="AE54" s="551">
        <f t="shared" si="2"/>
        <v>0</v>
      </c>
      <c r="AF54" s="521">
        <f t="shared" si="3"/>
        <v>0</v>
      </c>
      <c r="AG54" s="552"/>
      <c r="AH54" s="553"/>
      <c r="AI54" s="553"/>
      <c r="AJ54" s="553"/>
      <c r="AK54" s="553"/>
      <c r="AL54" s="553"/>
      <c r="AM54" s="553"/>
      <c r="AN54" s="553"/>
      <c r="AO54" s="553"/>
      <c r="AP54" s="553"/>
      <c r="AQ54" s="553"/>
      <c r="AR54" s="553"/>
      <c r="AS54" s="553"/>
      <c r="AT54" s="553"/>
      <c r="AU54" s="553"/>
      <c r="AV54" s="553"/>
      <c r="AW54" s="553"/>
      <c r="AX54" s="553"/>
      <c r="AY54" s="553"/>
      <c r="AZ54" s="553"/>
      <c r="BA54" s="553"/>
      <c r="BB54" s="553"/>
      <c r="BC54" s="553"/>
      <c r="BD54" s="553"/>
      <c r="BE54" s="553"/>
      <c r="BF54" s="553"/>
      <c r="BG54" s="553"/>
      <c r="BH54" s="513"/>
    </row>
    <row r="55" spans="1:60" ht="30" hidden="1" outlineLevel="1">
      <c r="A55" s="405">
        <f t="shared" si="4"/>
        <v>51</v>
      </c>
      <c r="B55" s="584"/>
      <c r="C55" s="585"/>
      <c r="D55" s="525"/>
      <c r="E55" s="526"/>
      <c r="F55" s="408"/>
      <c r="G55" s="409"/>
      <c r="H55" s="527"/>
      <c r="I55" s="527">
        <f>'СМР Приняты СК П6'!I55</f>
        <v>0</v>
      </c>
      <c r="J55" s="537" t="s">
        <v>698</v>
      </c>
      <c r="K55" s="535" t="s">
        <v>294</v>
      </c>
      <c r="L55" s="535">
        <v>4</v>
      </c>
      <c r="M55" s="527"/>
      <c r="N55" s="527"/>
      <c r="O55" s="527"/>
      <c r="P55" s="527"/>
      <c r="Q55" s="527"/>
      <c r="R55" s="527"/>
      <c r="S55" s="527"/>
      <c r="T55" s="527"/>
      <c r="U55" s="527"/>
      <c r="V55" s="527"/>
      <c r="W55" s="527"/>
      <c r="X55" s="527"/>
      <c r="Y55" s="527"/>
      <c r="Z55" s="562">
        <f t="shared" si="0"/>
        <v>0</v>
      </c>
      <c r="AA55" s="576">
        <f t="shared" si="5"/>
        <v>0</v>
      </c>
      <c r="AB55" s="413">
        <f t="shared" si="6"/>
        <v>0</v>
      </c>
      <c r="AC55" s="528"/>
      <c r="AD55" s="528">
        <f t="shared" si="1"/>
        <v>0</v>
      </c>
      <c r="AE55" s="551">
        <f t="shared" si="2"/>
        <v>0</v>
      </c>
      <c r="AF55" s="521">
        <f t="shared" si="3"/>
        <v>0</v>
      </c>
      <c r="AG55" s="522"/>
      <c r="AH55" s="523"/>
      <c r="AI55" s="523"/>
      <c r="AJ55" s="523"/>
      <c r="AK55" s="523"/>
      <c r="AL55" s="523"/>
      <c r="AM55" s="523"/>
      <c r="AN55" s="523"/>
      <c r="AO55" s="523"/>
      <c r="AP55" s="523"/>
      <c r="AQ55" s="523"/>
      <c r="AR55" s="523"/>
      <c r="AS55" s="523"/>
      <c r="AT55" s="523"/>
      <c r="AU55" s="523"/>
      <c r="AV55" s="523"/>
      <c r="AW55" s="523"/>
      <c r="AX55" s="523"/>
      <c r="AY55" s="523"/>
      <c r="AZ55" s="523"/>
      <c r="BA55" s="523"/>
      <c r="BB55" s="523"/>
      <c r="BC55" s="523"/>
      <c r="BD55" s="523"/>
      <c r="BE55" s="523"/>
      <c r="BF55" s="523"/>
      <c r="BG55" s="523"/>
      <c r="BH55" s="513"/>
    </row>
    <row r="56" spans="1:60" ht="45" hidden="1" outlineLevel="1">
      <c r="A56" s="405">
        <f t="shared" si="4"/>
        <v>52</v>
      </c>
      <c r="B56" s="584"/>
      <c r="C56" s="585"/>
      <c r="D56" s="525"/>
      <c r="E56" s="526"/>
      <c r="F56" s="408"/>
      <c r="G56" s="409"/>
      <c r="H56" s="527"/>
      <c r="I56" s="527">
        <f>'СМР Приняты СК П6'!I56</f>
        <v>0</v>
      </c>
      <c r="J56" s="537" t="s">
        <v>699</v>
      </c>
      <c r="K56" s="535" t="s">
        <v>294</v>
      </c>
      <c r="L56" s="535">
        <v>26</v>
      </c>
      <c r="M56" s="527"/>
      <c r="N56" s="527"/>
      <c r="O56" s="527"/>
      <c r="P56" s="527"/>
      <c r="Q56" s="527"/>
      <c r="R56" s="527"/>
      <c r="S56" s="527"/>
      <c r="T56" s="527"/>
      <c r="U56" s="527"/>
      <c r="V56" s="527"/>
      <c r="W56" s="527"/>
      <c r="X56" s="527"/>
      <c r="Y56" s="527"/>
      <c r="Z56" s="562">
        <f t="shared" si="0"/>
        <v>0</v>
      </c>
      <c r="AA56" s="576">
        <f t="shared" si="5"/>
        <v>0</v>
      </c>
      <c r="AB56" s="413">
        <f t="shared" si="6"/>
        <v>0</v>
      </c>
      <c r="AC56" s="528"/>
      <c r="AD56" s="528">
        <f t="shared" si="1"/>
        <v>0</v>
      </c>
      <c r="AE56" s="551">
        <f t="shared" si="2"/>
        <v>0</v>
      </c>
      <c r="AF56" s="575">
        <f t="shared" si="3"/>
        <v>0</v>
      </c>
      <c r="AG56" s="522"/>
      <c r="AH56" s="523"/>
      <c r="AI56" s="523"/>
      <c r="AJ56" s="523"/>
      <c r="AK56" s="523"/>
      <c r="AL56" s="523"/>
      <c r="AM56" s="523"/>
      <c r="AN56" s="523"/>
      <c r="AO56" s="523"/>
      <c r="AP56" s="523"/>
      <c r="AQ56" s="523"/>
      <c r="AR56" s="523"/>
      <c r="AS56" s="523"/>
      <c r="AT56" s="523"/>
      <c r="AU56" s="523"/>
      <c r="AV56" s="523"/>
      <c r="AW56" s="523"/>
      <c r="AX56" s="523"/>
      <c r="AY56" s="523"/>
      <c r="AZ56" s="523"/>
      <c r="BA56" s="523"/>
      <c r="BB56" s="523"/>
      <c r="BC56" s="523"/>
      <c r="BD56" s="523"/>
      <c r="BE56" s="523"/>
      <c r="BF56" s="523"/>
      <c r="BG56" s="523"/>
      <c r="BH56" s="513"/>
    </row>
    <row r="57" spans="1:60" ht="30" hidden="1" outlineLevel="1">
      <c r="A57" s="405">
        <f t="shared" si="4"/>
        <v>53</v>
      </c>
      <c r="B57" s="584"/>
      <c r="C57" s="585"/>
      <c r="D57" s="525"/>
      <c r="E57" s="526"/>
      <c r="F57" s="408"/>
      <c r="G57" s="409"/>
      <c r="H57" s="527"/>
      <c r="I57" s="527">
        <f>'СМР Приняты СК П6'!I57</f>
        <v>0</v>
      </c>
      <c r="J57" s="537" t="s">
        <v>700</v>
      </c>
      <c r="K57" s="535" t="s">
        <v>294</v>
      </c>
      <c r="L57" s="535">
        <v>40</v>
      </c>
      <c r="M57" s="527"/>
      <c r="N57" s="527"/>
      <c r="O57" s="527"/>
      <c r="P57" s="527"/>
      <c r="Q57" s="527"/>
      <c r="R57" s="527"/>
      <c r="S57" s="527"/>
      <c r="T57" s="527"/>
      <c r="U57" s="527"/>
      <c r="V57" s="527"/>
      <c r="W57" s="527"/>
      <c r="X57" s="527"/>
      <c r="Y57" s="527"/>
      <c r="Z57" s="562">
        <f t="shared" si="0"/>
        <v>0</v>
      </c>
      <c r="AA57" s="576">
        <f t="shared" si="5"/>
        <v>0</v>
      </c>
      <c r="AB57" s="413">
        <f t="shared" si="6"/>
        <v>0</v>
      </c>
      <c r="AC57" s="528"/>
      <c r="AD57" s="528">
        <f t="shared" si="1"/>
        <v>0</v>
      </c>
      <c r="AE57" s="551">
        <f t="shared" si="2"/>
        <v>0</v>
      </c>
      <c r="AF57" s="575">
        <f t="shared" si="3"/>
        <v>0</v>
      </c>
      <c r="AG57" s="552"/>
      <c r="AH57" s="553"/>
      <c r="AI57" s="553"/>
      <c r="AJ57" s="553"/>
      <c r="AK57" s="553"/>
      <c r="AL57" s="553"/>
      <c r="AM57" s="553"/>
      <c r="AN57" s="553"/>
      <c r="AO57" s="553"/>
      <c r="AP57" s="553"/>
      <c r="AQ57" s="553"/>
      <c r="AR57" s="553"/>
      <c r="AS57" s="553"/>
      <c r="AT57" s="553"/>
      <c r="AU57" s="553"/>
      <c r="AV57" s="553"/>
      <c r="AW57" s="553"/>
      <c r="AX57" s="553"/>
      <c r="AY57" s="553"/>
      <c r="AZ57" s="553"/>
      <c r="BA57" s="553"/>
      <c r="BB57" s="553"/>
      <c r="BC57" s="553"/>
      <c r="BD57" s="553"/>
      <c r="BE57" s="553"/>
      <c r="BF57" s="553"/>
      <c r="BG57" s="553"/>
      <c r="BH57" s="513"/>
    </row>
    <row r="58" spans="1:60" ht="60" hidden="1" outlineLevel="1">
      <c r="A58" s="405">
        <f t="shared" si="4"/>
        <v>54</v>
      </c>
      <c r="B58" s="584"/>
      <c r="C58" s="585"/>
      <c r="D58" s="525"/>
      <c r="E58" s="526"/>
      <c r="F58" s="408"/>
      <c r="G58" s="409"/>
      <c r="H58" s="527"/>
      <c r="I58" s="527">
        <f>'СМР Приняты СК П6'!I58</f>
        <v>0</v>
      </c>
      <c r="J58" s="537" t="s">
        <v>701</v>
      </c>
      <c r="K58" s="535" t="s">
        <v>294</v>
      </c>
      <c r="L58" s="535">
        <v>172</v>
      </c>
      <c r="M58" s="527"/>
      <c r="N58" s="527"/>
      <c r="O58" s="527"/>
      <c r="P58" s="527"/>
      <c r="Q58" s="527"/>
      <c r="R58" s="527"/>
      <c r="S58" s="527"/>
      <c r="T58" s="527"/>
      <c r="U58" s="527"/>
      <c r="V58" s="527"/>
      <c r="W58" s="527"/>
      <c r="X58" s="527"/>
      <c r="Y58" s="527"/>
      <c r="Z58" s="562">
        <f t="shared" si="0"/>
        <v>0</v>
      </c>
      <c r="AA58" s="576">
        <f t="shared" si="5"/>
        <v>0</v>
      </c>
      <c r="AB58" s="413">
        <f t="shared" si="6"/>
        <v>0</v>
      </c>
      <c r="AC58" s="528"/>
      <c r="AD58" s="528">
        <f t="shared" si="1"/>
        <v>0</v>
      </c>
      <c r="AE58" s="551">
        <f t="shared" si="2"/>
        <v>0</v>
      </c>
      <c r="AF58" s="575">
        <f t="shared" si="3"/>
        <v>0</v>
      </c>
      <c r="AG58" s="552"/>
      <c r="AH58" s="553"/>
      <c r="AI58" s="553"/>
      <c r="AJ58" s="553"/>
      <c r="AK58" s="553"/>
      <c r="AL58" s="553"/>
      <c r="AM58" s="553"/>
      <c r="AN58" s="553"/>
      <c r="AO58" s="553"/>
      <c r="AP58" s="553"/>
      <c r="AQ58" s="553"/>
      <c r="AR58" s="553"/>
      <c r="AS58" s="553"/>
      <c r="AT58" s="553"/>
      <c r="AU58" s="553"/>
      <c r="AV58" s="553"/>
      <c r="AW58" s="553"/>
      <c r="AX58" s="553"/>
      <c r="AY58" s="553"/>
      <c r="AZ58" s="553"/>
      <c r="BA58" s="553"/>
      <c r="BB58" s="553"/>
      <c r="BC58" s="553"/>
      <c r="BD58" s="553"/>
      <c r="BE58" s="553"/>
      <c r="BF58" s="553"/>
      <c r="BG58" s="553"/>
      <c r="BH58" s="513"/>
    </row>
    <row r="59" spans="1:60" ht="15" hidden="1" outlineLevel="1">
      <c r="A59" s="405">
        <f t="shared" si="4"/>
        <v>55</v>
      </c>
      <c r="B59" s="584" t="s">
        <v>317</v>
      </c>
      <c r="C59" s="585" t="s">
        <v>1008</v>
      </c>
      <c r="D59" s="525" t="s">
        <v>294</v>
      </c>
      <c r="E59" s="526">
        <v>25</v>
      </c>
      <c r="F59" s="408"/>
      <c r="G59" s="409"/>
      <c r="H59" s="527"/>
      <c r="I59" s="527">
        <f>'СМР Приняты СК П6'!I59</f>
        <v>3.81</v>
      </c>
      <c r="J59" s="527"/>
      <c r="K59" s="527"/>
      <c r="L59" s="527"/>
      <c r="M59" s="527"/>
      <c r="N59" s="527"/>
      <c r="O59" s="527"/>
      <c r="P59" s="527"/>
      <c r="Q59" s="527"/>
      <c r="R59" s="527"/>
      <c r="S59" s="527"/>
      <c r="T59" s="527"/>
      <c r="U59" s="527"/>
      <c r="V59" s="527"/>
      <c r="W59" s="527"/>
      <c r="X59" s="527"/>
      <c r="Y59" s="527"/>
      <c r="Z59" s="562">
        <f t="shared" si="0"/>
        <v>0</v>
      </c>
      <c r="AA59" s="576">
        <f t="shared" si="5"/>
        <v>0</v>
      </c>
      <c r="AB59" s="413">
        <f t="shared" si="6"/>
        <v>25</v>
      </c>
      <c r="AC59" s="528"/>
      <c r="AD59" s="528">
        <f t="shared" si="1"/>
        <v>0</v>
      </c>
      <c r="AE59" s="551">
        <f t="shared" si="2"/>
        <v>0</v>
      </c>
      <c r="AF59" s="575">
        <f t="shared" si="3"/>
        <v>0</v>
      </c>
      <c r="AG59" s="552"/>
      <c r="AH59" s="553"/>
      <c r="AI59" s="553"/>
      <c r="AJ59" s="553"/>
      <c r="AK59" s="553"/>
      <c r="AL59" s="553"/>
      <c r="AM59" s="553"/>
      <c r="AN59" s="553"/>
      <c r="AO59" s="553"/>
      <c r="AP59" s="553"/>
      <c r="AQ59" s="553"/>
      <c r="AR59" s="553"/>
      <c r="AS59" s="553"/>
      <c r="AT59" s="553"/>
      <c r="AU59" s="553"/>
      <c r="AV59" s="553"/>
      <c r="AW59" s="553"/>
      <c r="AX59" s="553"/>
      <c r="AY59" s="553"/>
      <c r="AZ59" s="553"/>
      <c r="BA59" s="553"/>
      <c r="BB59" s="553"/>
      <c r="BC59" s="553"/>
      <c r="BD59" s="553"/>
      <c r="BE59" s="553"/>
      <c r="BF59" s="553"/>
      <c r="BG59" s="553"/>
      <c r="BH59" s="513"/>
    </row>
    <row r="60" spans="1:60" ht="30">
      <c r="A60" s="405">
        <f t="shared" si="4"/>
        <v>56</v>
      </c>
      <c r="B60" s="584"/>
      <c r="C60" s="585"/>
      <c r="D60" s="525"/>
      <c r="E60" s="526"/>
      <c r="F60" s="416" t="s">
        <v>693</v>
      </c>
      <c r="G60" s="417" t="s">
        <v>289</v>
      </c>
      <c r="H60" s="535">
        <v>14.1</v>
      </c>
      <c r="I60" s="535">
        <f>'СМР Приняты СК П6'!I60</f>
        <v>2.71</v>
      </c>
      <c r="J60" s="537" t="s">
        <v>694</v>
      </c>
      <c r="K60" s="535" t="s">
        <v>289</v>
      </c>
      <c r="L60" s="535">
        <v>14.1</v>
      </c>
      <c r="M60" s="527"/>
      <c r="N60" s="527"/>
      <c r="O60" s="527"/>
      <c r="P60" s="527"/>
      <c r="Q60" s="527"/>
      <c r="R60" s="527"/>
      <c r="S60" s="527"/>
      <c r="T60" s="527"/>
      <c r="U60" s="527"/>
      <c r="V60" s="527"/>
      <c r="W60" s="527"/>
      <c r="X60" s="527"/>
      <c r="Y60" s="527"/>
      <c r="Z60" s="562">
        <f t="shared" si="0"/>
        <v>0</v>
      </c>
      <c r="AA60" s="576">
        <f t="shared" si="5"/>
        <v>14.1</v>
      </c>
      <c r="AB60" s="413">
        <f t="shared" si="6"/>
        <v>0</v>
      </c>
      <c r="AC60" s="528"/>
      <c r="AD60" s="528">
        <f t="shared" si="1"/>
        <v>0</v>
      </c>
      <c r="AE60" s="540">
        <f t="shared" si="2"/>
        <v>0</v>
      </c>
      <c r="AF60" s="575">
        <f t="shared" si="3"/>
        <v>0</v>
      </c>
      <c r="AG60" s="552"/>
      <c r="AH60" s="553"/>
      <c r="AI60" s="553"/>
      <c r="AJ60" s="553"/>
      <c r="AK60" s="553"/>
      <c r="AL60" s="553"/>
      <c r="AM60" s="553"/>
      <c r="AN60" s="553"/>
      <c r="AO60" s="553"/>
      <c r="AP60" s="553"/>
      <c r="AQ60" s="553"/>
      <c r="AR60" s="553"/>
      <c r="AS60" s="553"/>
      <c r="AT60" s="553"/>
      <c r="AU60" s="553"/>
      <c r="AV60" s="553"/>
      <c r="AW60" s="553"/>
      <c r="AX60" s="553"/>
      <c r="AY60" s="553"/>
      <c r="AZ60" s="553"/>
      <c r="BA60" s="553"/>
      <c r="BB60" s="553"/>
      <c r="BC60" s="553"/>
      <c r="BD60" s="553"/>
      <c r="BE60" s="553"/>
      <c r="BF60" s="553"/>
      <c r="BG60" s="553"/>
      <c r="BH60" s="513"/>
    </row>
    <row r="61" spans="1:60" ht="30">
      <c r="A61" s="405">
        <f t="shared" si="4"/>
        <v>57</v>
      </c>
      <c r="B61" s="584"/>
      <c r="C61" s="585"/>
      <c r="D61" s="525"/>
      <c r="E61" s="526"/>
      <c r="F61" s="416" t="s">
        <v>695</v>
      </c>
      <c r="G61" s="417" t="s">
        <v>294</v>
      </c>
      <c r="H61" s="535">
        <v>94</v>
      </c>
      <c r="I61" s="535">
        <f>'СМР Приняты СК П6'!I61</f>
        <v>3.8</v>
      </c>
      <c r="J61" s="527"/>
      <c r="K61" s="527"/>
      <c r="L61" s="527"/>
      <c r="M61" s="527"/>
      <c r="N61" s="527"/>
      <c r="O61" s="527"/>
      <c r="P61" s="527"/>
      <c r="Q61" s="527"/>
      <c r="R61" s="527"/>
      <c r="S61" s="527"/>
      <c r="T61" s="527"/>
      <c r="U61" s="527"/>
      <c r="V61" s="527"/>
      <c r="W61" s="527"/>
      <c r="X61" s="527"/>
      <c r="Y61" s="527"/>
      <c r="Z61" s="562">
        <f t="shared" si="0"/>
        <v>0</v>
      </c>
      <c r="AA61" s="574">
        <f t="shared" si="5"/>
        <v>94</v>
      </c>
      <c r="AB61" s="413">
        <f t="shared" si="6"/>
        <v>0</v>
      </c>
      <c r="AC61" s="528"/>
      <c r="AD61" s="528">
        <f t="shared" si="1"/>
        <v>0</v>
      </c>
      <c r="AE61" s="551">
        <f t="shared" si="2"/>
        <v>0</v>
      </c>
      <c r="AF61" s="575">
        <f t="shared" si="3"/>
        <v>0</v>
      </c>
      <c r="AG61" s="552"/>
      <c r="AH61" s="553"/>
      <c r="AI61" s="553"/>
      <c r="AJ61" s="553"/>
      <c r="AK61" s="553"/>
      <c r="AL61" s="553"/>
      <c r="AM61" s="553"/>
      <c r="AN61" s="553"/>
      <c r="AO61" s="553"/>
      <c r="AP61" s="553"/>
      <c r="AQ61" s="553"/>
      <c r="AR61" s="553"/>
      <c r="AS61" s="553"/>
      <c r="AT61" s="553"/>
      <c r="AU61" s="553"/>
      <c r="AV61" s="553"/>
      <c r="AW61" s="553"/>
      <c r="AX61" s="553"/>
      <c r="AY61" s="553"/>
      <c r="AZ61" s="553"/>
      <c r="BA61" s="553"/>
      <c r="BB61" s="553"/>
      <c r="BC61" s="553"/>
      <c r="BD61" s="553"/>
      <c r="BE61" s="553"/>
      <c r="BF61" s="553"/>
      <c r="BG61" s="553"/>
      <c r="BH61" s="513"/>
    </row>
    <row r="62" spans="1:60" ht="15">
      <c r="A62" s="595">
        <f t="shared" si="4"/>
        <v>58</v>
      </c>
      <c r="B62" s="588"/>
      <c r="C62" s="544" t="s">
        <v>57</v>
      </c>
      <c r="D62" s="530"/>
      <c r="E62" s="530"/>
      <c r="F62" s="531" t="s">
        <v>57</v>
      </c>
      <c r="G62" s="532"/>
      <c r="H62" s="533"/>
      <c r="I62" s="533"/>
      <c r="J62" s="533"/>
      <c r="K62" s="533"/>
      <c r="L62" s="533"/>
      <c r="M62" s="533"/>
      <c r="N62" s="533"/>
      <c r="O62" s="533"/>
      <c r="P62" s="533"/>
      <c r="Q62" s="533"/>
      <c r="R62" s="533"/>
      <c r="S62" s="533"/>
      <c r="T62" s="533"/>
      <c r="U62" s="533"/>
      <c r="V62" s="533"/>
      <c r="W62" s="533"/>
      <c r="X62" s="533"/>
      <c r="Y62" s="533"/>
      <c r="Z62" s="589"/>
      <c r="AA62" s="590"/>
      <c r="AB62" s="533"/>
      <c r="AC62" s="534"/>
      <c r="AD62" s="534"/>
      <c r="AE62" s="591"/>
      <c r="AF62" s="592"/>
      <c r="AG62" s="593"/>
      <c r="AH62" s="594"/>
      <c r="AI62" s="594"/>
      <c r="AJ62" s="594"/>
      <c r="AK62" s="594"/>
      <c r="AL62" s="594"/>
      <c r="AM62" s="594"/>
      <c r="AN62" s="594"/>
      <c r="AO62" s="594"/>
      <c r="AP62" s="594"/>
      <c r="AQ62" s="594"/>
      <c r="AR62" s="594"/>
      <c r="AS62" s="594"/>
      <c r="AT62" s="594"/>
      <c r="AU62" s="594"/>
      <c r="AV62" s="594"/>
      <c r="AW62" s="594"/>
      <c r="AX62" s="594"/>
      <c r="AY62" s="594"/>
      <c r="AZ62" s="594"/>
      <c r="BA62" s="594"/>
      <c r="BB62" s="594"/>
      <c r="BC62" s="594"/>
      <c r="BD62" s="594"/>
      <c r="BE62" s="594"/>
      <c r="BF62" s="594"/>
      <c r="BG62" s="594"/>
      <c r="BH62" s="513"/>
    </row>
    <row r="63" spans="1:60" s="65" customFormat="1" ht="90">
      <c r="A63" s="405">
        <f t="shared" si="4"/>
        <v>59</v>
      </c>
      <c r="B63" s="584"/>
      <c r="C63" s="585"/>
      <c r="D63" s="525"/>
      <c r="E63" s="526"/>
      <c r="F63" s="416" t="s">
        <v>711</v>
      </c>
      <c r="G63" s="417" t="s">
        <v>289</v>
      </c>
      <c r="H63" s="754">
        <v>3631.0730000000003</v>
      </c>
      <c r="I63" s="535">
        <f>'СМР Приняты СК П6'!I63</f>
        <v>0.36</v>
      </c>
      <c r="J63" s="537"/>
      <c r="K63" s="535"/>
      <c r="L63" s="535"/>
      <c r="M63" s="535"/>
      <c r="N63" s="535"/>
      <c r="O63" s="535">
        <v>300</v>
      </c>
      <c r="P63" s="535">
        <v>180</v>
      </c>
      <c r="Q63" s="535">
        <v>50</v>
      </c>
      <c r="R63" s="535">
        <v>60</v>
      </c>
      <c r="S63" s="535"/>
      <c r="T63" s="535">
        <v>1041.5999999999999</v>
      </c>
      <c r="U63" s="535"/>
      <c r="V63" s="535">
        <v>450</v>
      </c>
      <c r="W63" s="535"/>
      <c r="X63" s="535"/>
      <c r="Y63" s="535"/>
      <c r="Z63" s="562">
        <f t="shared" si="0"/>
        <v>2081.6</v>
      </c>
      <c r="AA63" s="576">
        <f>H63-Z63</f>
        <v>1549.4730000000004</v>
      </c>
      <c r="AB63" s="413">
        <f t="shared" ref="AB63:AB128" si="10">E63-Z63</f>
        <v>-2081.6</v>
      </c>
      <c r="AC63" s="528" t="s">
        <v>1083</v>
      </c>
      <c r="AD63" s="528">
        <f t="shared" si="1"/>
        <v>0</v>
      </c>
      <c r="AE63" s="551">
        <f t="shared" si="2"/>
        <v>0</v>
      </c>
      <c r="AF63" s="575">
        <f t="shared" si="3"/>
        <v>2081.6</v>
      </c>
      <c r="AG63" s="552"/>
      <c r="AH63" s="553"/>
      <c r="AI63" s="553"/>
      <c r="AJ63" s="553"/>
      <c r="AK63" s="553"/>
      <c r="AL63" s="553"/>
      <c r="AM63" s="553"/>
      <c r="AN63" s="553"/>
      <c r="AO63" s="553"/>
      <c r="AP63" s="553"/>
      <c r="AQ63" s="553"/>
      <c r="AR63" s="553"/>
      <c r="AS63" s="553"/>
      <c r="AT63" s="553"/>
      <c r="AU63" s="553"/>
      <c r="AV63" s="553"/>
      <c r="AW63" s="553"/>
      <c r="AX63" s="553"/>
      <c r="AY63" s="553"/>
      <c r="AZ63" s="553"/>
      <c r="BA63" s="553"/>
      <c r="BB63" s="553"/>
      <c r="BC63" s="553"/>
      <c r="BD63" s="553"/>
      <c r="BE63" s="553"/>
      <c r="BF63" s="553"/>
      <c r="BG63" s="553"/>
    </row>
    <row r="64" spans="1:60" ht="30">
      <c r="A64" s="405">
        <f t="shared" si="4"/>
        <v>60</v>
      </c>
      <c r="B64" s="584"/>
      <c r="C64" s="585"/>
      <c r="D64" s="525"/>
      <c r="E64" s="526"/>
      <c r="F64" s="416" t="s">
        <v>710</v>
      </c>
      <c r="G64" s="417" t="s">
        <v>289</v>
      </c>
      <c r="H64" s="535">
        <f>32.1+1.8+4.8</f>
        <v>38.699999999999996</v>
      </c>
      <c r="I64" s="535">
        <f>'СМР Приняты СК П6'!I64</f>
        <v>0.17</v>
      </c>
      <c r="J64" s="537" t="s">
        <v>505</v>
      </c>
      <c r="K64" s="535" t="s">
        <v>289</v>
      </c>
      <c r="L64" s="535">
        <v>42.57</v>
      </c>
      <c r="M64" s="535"/>
      <c r="N64" s="535"/>
      <c r="O64" s="535">
        <v>30</v>
      </c>
      <c r="P64" s="535"/>
      <c r="Q64" s="535"/>
      <c r="R64" s="535"/>
      <c r="S64" s="535"/>
      <c r="T64" s="535"/>
      <c r="U64" s="535"/>
      <c r="V64" s="535"/>
      <c r="W64" s="535"/>
      <c r="X64" s="535"/>
      <c r="Y64" s="535"/>
      <c r="Z64" s="562">
        <f t="shared" si="0"/>
        <v>30</v>
      </c>
      <c r="AA64" s="576">
        <f t="shared" ref="AA64:AA67" si="11">H64-Z64</f>
        <v>8.6999999999999957</v>
      </c>
      <c r="AB64" s="413">
        <f t="shared" si="10"/>
        <v>-30</v>
      </c>
      <c r="AC64" s="528"/>
      <c r="AD64" s="528">
        <f t="shared" si="1"/>
        <v>0</v>
      </c>
      <c r="AE64" s="551">
        <f t="shared" si="2"/>
        <v>0</v>
      </c>
      <c r="AF64" s="575">
        <f t="shared" si="3"/>
        <v>30</v>
      </c>
      <c r="AG64" s="552"/>
      <c r="AH64" s="553"/>
      <c r="AI64" s="553"/>
      <c r="AJ64" s="553"/>
      <c r="AK64" s="553"/>
      <c r="AL64" s="553"/>
      <c r="AM64" s="553"/>
      <c r="AN64" s="553"/>
      <c r="AO64" s="553"/>
      <c r="AP64" s="553"/>
      <c r="AQ64" s="553"/>
      <c r="AR64" s="553"/>
      <c r="AS64" s="553"/>
      <c r="AT64" s="553"/>
      <c r="AU64" s="553"/>
      <c r="AV64" s="553"/>
      <c r="AW64" s="553"/>
      <c r="AX64" s="553"/>
      <c r="AY64" s="553"/>
      <c r="AZ64" s="553"/>
      <c r="BA64" s="553"/>
      <c r="BB64" s="553"/>
      <c r="BC64" s="553"/>
      <c r="BD64" s="553"/>
      <c r="BE64" s="553"/>
      <c r="BF64" s="553"/>
      <c r="BG64" s="553"/>
      <c r="BH64" s="513"/>
    </row>
    <row r="65" spans="1:60" ht="30">
      <c r="A65" s="405">
        <f t="shared" si="4"/>
        <v>61</v>
      </c>
      <c r="B65" s="584"/>
      <c r="C65" s="585"/>
      <c r="D65" s="525"/>
      <c r="E65" s="526"/>
      <c r="F65" s="416" t="s">
        <v>712</v>
      </c>
      <c r="G65" s="417" t="s">
        <v>289</v>
      </c>
      <c r="H65" s="754">
        <v>2735.6</v>
      </c>
      <c r="I65" s="535">
        <f>'СМР Приняты СК П6'!I65</f>
        <v>0.17</v>
      </c>
      <c r="J65" s="537" t="s">
        <v>505</v>
      </c>
      <c r="K65" s="535" t="s">
        <v>289</v>
      </c>
      <c r="L65" s="535">
        <v>3009.1600000000003</v>
      </c>
      <c r="M65" s="527"/>
      <c r="N65" s="527"/>
      <c r="O65" s="527"/>
      <c r="P65" s="527"/>
      <c r="Q65" s="527"/>
      <c r="R65" s="527"/>
      <c r="S65" s="527"/>
      <c r="T65" s="527"/>
      <c r="U65" s="527"/>
      <c r="V65" s="527"/>
      <c r="W65" s="527"/>
      <c r="X65" s="527"/>
      <c r="Y65" s="527"/>
      <c r="Z65" s="562">
        <f t="shared" si="0"/>
        <v>0</v>
      </c>
      <c r="AA65" s="574">
        <f t="shared" si="11"/>
        <v>2735.6</v>
      </c>
      <c r="AB65" s="413">
        <f t="shared" si="10"/>
        <v>0</v>
      </c>
      <c r="AC65" s="528"/>
      <c r="AD65" s="528">
        <f t="shared" si="1"/>
        <v>0</v>
      </c>
      <c r="AE65" s="540">
        <f t="shared" si="2"/>
        <v>0</v>
      </c>
      <c r="AF65" s="575">
        <f t="shared" si="3"/>
        <v>0</v>
      </c>
      <c r="AG65" s="552"/>
      <c r="AH65" s="553"/>
      <c r="AI65" s="553"/>
      <c r="AJ65" s="553"/>
      <c r="AK65" s="553"/>
      <c r="AL65" s="553"/>
      <c r="AM65" s="553"/>
      <c r="AN65" s="553"/>
      <c r="AO65" s="553"/>
      <c r="AP65" s="553"/>
      <c r="AQ65" s="553"/>
      <c r="AR65" s="553"/>
      <c r="AS65" s="553"/>
      <c r="AT65" s="553"/>
      <c r="AU65" s="553"/>
      <c r="AV65" s="553"/>
      <c r="AW65" s="553"/>
      <c r="AX65" s="553"/>
      <c r="AY65" s="553"/>
      <c r="AZ65" s="553"/>
      <c r="BA65" s="553"/>
      <c r="BB65" s="553"/>
      <c r="BC65" s="553"/>
      <c r="BD65" s="553"/>
      <c r="BE65" s="553"/>
      <c r="BF65" s="553"/>
      <c r="BG65" s="553"/>
      <c r="BH65" s="513"/>
    </row>
    <row r="66" spans="1:60" ht="30">
      <c r="A66" s="405">
        <f t="shared" si="4"/>
        <v>62</v>
      </c>
      <c r="B66" s="584"/>
      <c r="C66" s="585"/>
      <c r="D66" s="525"/>
      <c r="E66" s="526"/>
      <c r="F66" s="416" t="s">
        <v>713</v>
      </c>
      <c r="G66" s="417" t="s">
        <v>430</v>
      </c>
      <c r="H66" s="535">
        <f>11*50</f>
        <v>550</v>
      </c>
      <c r="I66" s="535">
        <f>'СМР Приняты СК П6'!I66</f>
        <v>0.17</v>
      </c>
      <c r="J66" s="537" t="s">
        <v>714</v>
      </c>
      <c r="K66" s="535" t="s">
        <v>482</v>
      </c>
      <c r="L66" s="535">
        <v>50</v>
      </c>
      <c r="M66" s="527"/>
      <c r="N66" s="527"/>
      <c r="O66" s="527"/>
      <c r="P66" s="527"/>
      <c r="Q66" s="527"/>
      <c r="R66" s="527"/>
      <c r="S66" s="527"/>
      <c r="T66" s="527">
        <v>550</v>
      </c>
      <c r="U66" s="527"/>
      <c r="V66" s="527"/>
      <c r="W66" s="527"/>
      <c r="X66" s="527"/>
      <c r="Y66" s="527"/>
      <c r="Z66" s="562">
        <f t="shared" si="0"/>
        <v>550</v>
      </c>
      <c r="AA66" s="574">
        <f t="shared" si="11"/>
        <v>0</v>
      </c>
      <c r="AB66" s="413">
        <f t="shared" si="10"/>
        <v>-550</v>
      </c>
      <c r="AC66" s="528" t="s">
        <v>1084</v>
      </c>
      <c r="AD66" s="528">
        <f t="shared" si="1"/>
        <v>0</v>
      </c>
      <c r="AE66" s="551">
        <f t="shared" si="2"/>
        <v>0</v>
      </c>
      <c r="AF66" s="575">
        <f t="shared" si="3"/>
        <v>550</v>
      </c>
      <c r="AG66" s="552"/>
      <c r="AH66" s="553"/>
      <c r="AI66" s="553"/>
      <c r="AJ66" s="553"/>
      <c r="AK66" s="553"/>
      <c r="AL66" s="553"/>
      <c r="AM66" s="553"/>
      <c r="AN66" s="553"/>
      <c r="AO66" s="553"/>
      <c r="AP66" s="553"/>
      <c r="AQ66" s="553"/>
      <c r="AR66" s="553"/>
      <c r="AS66" s="553"/>
      <c r="AT66" s="553"/>
      <c r="AU66" s="553"/>
      <c r="AV66" s="553"/>
      <c r="AW66" s="553"/>
      <c r="AX66" s="553"/>
      <c r="AY66" s="553"/>
      <c r="AZ66" s="553"/>
      <c r="BA66" s="553"/>
      <c r="BB66" s="553"/>
      <c r="BC66" s="553"/>
      <c r="BD66" s="553"/>
      <c r="BE66" s="553"/>
      <c r="BF66" s="553"/>
      <c r="BG66" s="553"/>
      <c r="BH66" s="513"/>
    </row>
    <row r="67" spans="1:60" ht="15">
      <c r="A67" s="405">
        <f t="shared" si="4"/>
        <v>63</v>
      </c>
      <c r="B67" s="584"/>
      <c r="C67" s="585"/>
      <c r="D67" s="525"/>
      <c r="E67" s="526"/>
      <c r="F67" s="416" t="s">
        <v>746</v>
      </c>
      <c r="G67" s="417" t="s">
        <v>430</v>
      </c>
      <c r="H67" s="535">
        <v>48</v>
      </c>
      <c r="I67" s="535">
        <f>'СМР Приняты СК П6'!I67</f>
        <v>0.17</v>
      </c>
      <c r="J67" s="537"/>
      <c r="K67" s="535"/>
      <c r="L67" s="535"/>
      <c r="M67" s="527"/>
      <c r="N67" s="527"/>
      <c r="O67" s="527"/>
      <c r="P67" s="527"/>
      <c r="Q67" s="527"/>
      <c r="R67" s="527"/>
      <c r="S67" s="527"/>
      <c r="T67" s="527"/>
      <c r="U67" s="527"/>
      <c r="V67" s="527">
        <v>48</v>
      </c>
      <c r="W67" s="527"/>
      <c r="X67" s="527"/>
      <c r="Y67" s="527"/>
      <c r="Z67" s="562">
        <f t="shared" si="0"/>
        <v>48</v>
      </c>
      <c r="AA67" s="574">
        <f t="shared" si="11"/>
        <v>0</v>
      </c>
      <c r="AB67" s="413">
        <f t="shared" si="10"/>
        <v>-48</v>
      </c>
      <c r="AC67" s="528"/>
      <c r="AD67" s="528">
        <f t="shared" si="1"/>
        <v>0</v>
      </c>
      <c r="AE67" s="551">
        <f t="shared" si="2"/>
        <v>0</v>
      </c>
      <c r="AF67" s="575">
        <f t="shared" si="3"/>
        <v>48</v>
      </c>
      <c r="AG67" s="552"/>
      <c r="AH67" s="553"/>
      <c r="AI67" s="553"/>
      <c r="AJ67" s="553"/>
      <c r="AK67" s="553"/>
      <c r="AL67" s="553"/>
      <c r="AM67" s="553"/>
      <c r="AN67" s="553"/>
      <c r="AO67" s="553"/>
      <c r="AP67" s="553"/>
      <c r="AQ67" s="553"/>
      <c r="AR67" s="553"/>
      <c r="AS67" s="553"/>
      <c r="AT67" s="553"/>
      <c r="AU67" s="553"/>
      <c r="AV67" s="553"/>
      <c r="AW67" s="553"/>
      <c r="AX67" s="553"/>
      <c r="AY67" s="553"/>
      <c r="AZ67" s="553"/>
      <c r="BA67" s="553"/>
      <c r="BB67" s="553"/>
      <c r="BC67" s="553"/>
      <c r="BD67" s="553"/>
      <c r="BE67" s="553"/>
      <c r="BF67" s="553"/>
      <c r="BG67" s="553"/>
      <c r="BH67" s="513"/>
    </row>
    <row r="68" spans="1:60" ht="30">
      <c r="A68" s="405">
        <f t="shared" si="4"/>
        <v>64</v>
      </c>
      <c r="B68" s="584"/>
      <c r="C68" s="585"/>
      <c r="D68" s="525"/>
      <c r="E68" s="526"/>
      <c r="F68" s="416" t="s">
        <v>715</v>
      </c>
      <c r="G68" s="417" t="s">
        <v>294</v>
      </c>
      <c r="H68" s="535">
        <v>50</v>
      </c>
      <c r="I68" s="535">
        <f>'СМР Приняты СК П6'!I68</f>
        <v>0.23300000000000001</v>
      </c>
      <c r="J68" s="537"/>
      <c r="K68" s="535"/>
      <c r="L68" s="535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62">
        <f t="shared" si="0"/>
        <v>0</v>
      </c>
      <c r="AA68" s="574"/>
      <c r="AB68" s="413">
        <f t="shared" si="10"/>
        <v>0</v>
      </c>
      <c r="AC68" s="528"/>
      <c r="AD68" s="528">
        <f t="shared" si="1"/>
        <v>0</v>
      </c>
      <c r="AE68" s="551">
        <f t="shared" si="2"/>
        <v>0</v>
      </c>
      <c r="AF68" s="575">
        <f t="shared" si="3"/>
        <v>0</v>
      </c>
      <c r="AG68" s="552"/>
      <c r="AH68" s="553"/>
      <c r="AI68" s="553"/>
      <c r="AJ68" s="553"/>
      <c r="AK68" s="553"/>
      <c r="AL68" s="553"/>
      <c r="AM68" s="553"/>
      <c r="AN68" s="553"/>
      <c r="AO68" s="553"/>
      <c r="AP68" s="553"/>
      <c r="AQ68" s="553"/>
      <c r="AR68" s="553"/>
      <c r="AS68" s="553"/>
      <c r="AT68" s="553"/>
      <c r="AU68" s="553"/>
      <c r="AV68" s="553"/>
      <c r="AW68" s="553"/>
      <c r="AX68" s="553"/>
      <c r="AY68" s="553"/>
      <c r="AZ68" s="553"/>
      <c r="BA68" s="553"/>
      <c r="BB68" s="553"/>
      <c r="BC68" s="553"/>
      <c r="BD68" s="553"/>
      <c r="BE68" s="553"/>
      <c r="BF68" s="553"/>
      <c r="BG68" s="553"/>
      <c r="BH68" s="513"/>
    </row>
    <row r="69" spans="1:60" ht="30">
      <c r="A69" s="405">
        <f t="shared" si="4"/>
        <v>65</v>
      </c>
      <c r="B69" s="584" t="s">
        <v>318</v>
      </c>
      <c r="C69" s="585" t="s">
        <v>1009</v>
      </c>
      <c r="D69" s="525" t="s">
        <v>291</v>
      </c>
      <c r="E69" s="526">
        <v>80</v>
      </c>
      <c r="F69" s="408" t="s">
        <v>717</v>
      </c>
      <c r="G69" s="409" t="s">
        <v>291</v>
      </c>
      <c r="H69" s="527">
        <v>80</v>
      </c>
      <c r="I69" s="527">
        <f>'СМР Приняты СК П6'!I69</f>
        <v>6.2859999999999996</v>
      </c>
      <c r="J69" s="537" t="s">
        <v>718</v>
      </c>
      <c r="K69" s="535" t="s">
        <v>482</v>
      </c>
      <c r="L69" s="535">
        <v>15</v>
      </c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62">
        <f t="shared" si="0"/>
        <v>0</v>
      </c>
      <c r="AA69" s="574">
        <f t="shared" ref="AA69:AA116" si="12">H69-Z69</f>
        <v>80</v>
      </c>
      <c r="AB69" s="413">
        <f t="shared" si="10"/>
        <v>80</v>
      </c>
      <c r="AC69" s="528"/>
      <c r="AD69" s="528">
        <f t="shared" si="1"/>
        <v>0</v>
      </c>
      <c r="AE69" s="551">
        <f t="shared" si="2"/>
        <v>0</v>
      </c>
      <c r="AF69" s="575">
        <f t="shared" si="3"/>
        <v>0</v>
      </c>
      <c r="AG69" s="552"/>
      <c r="AH69" s="553"/>
      <c r="AI69" s="553"/>
      <c r="AJ69" s="553"/>
      <c r="AK69" s="553"/>
      <c r="AL69" s="553"/>
      <c r="AM69" s="553"/>
      <c r="AN69" s="553"/>
      <c r="AO69" s="553"/>
      <c r="AP69" s="553"/>
      <c r="AQ69" s="553"/>
      <c r="AR69" s="553"/>
      <c r="AS69" s="553"/>
      <c r="AT69" s="553"/>
      <c r="AU69" s="553"/>
      <c r="AV69" s="553"/>
      <c r="AW69" s="553"/>
      <c r="AX69" s="553"/>
      <c r="AY69" s="553"/>
      <c r="AZ69" s="553"/>
      <c r="BA69" s="553"/>
      <c r="BB69" s="553"/>
      <c r="BC69" s="553"/>
      <c r="BD69" s="553"/>
      <c r="BE69" s="553"/>
      <c r="BF69" s="553"/>
      <c r="BG69" s="553"/>
      <c r="BH69" s="513"/>
    </row>
    <row r="70" spans="1:60" ht="30" collapsed="1">
      <c r="A70" s="405">
        <f t="shared" si="4"/>
        <v>66</v>
      </c>
      <c r="B70" s="584" t="s">
        <v>67</v>
      </c>
      <c r="C70" s="585" t="s">
        <v>68</v>
      </c>
      <c r="D70" s="525" t="s">
        <v>294</v>
      </c>
      <c r="E70" s="526">
        <v>4</v>
      </c>
      <c r="F70" s="408" t="s">
        <v>68</v>
      </c>
      <c r="G70" s="409" t="s">
        <v>294</v>
      </c>
      <c r="H70" s="527">
        <v>4</v>
      </c>
      <c r="I70" s="527">
        <f>'СМР Приняты СК П6'!I70</f>
        <v>5.2309999999999999</v>
      </c>
      <c r="J70" s="537" t="s">
        <v>719</v>
      </c>
      <c r="K70" s="535" t="s">
        <v>482</v>
      </c>
      <c r="L70" s="535">
        <v>1</v>
      </c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62">
        <f t="shared" ref="Z70:Z135" si="13">SUM(M70:Y70)</f>
        <v>0</v>
      </c>
      <c r="AA70" s="574">
        <f t="shared" si="12"/>
        <v>4</v>
      </c>
      <c r="AB70" s="413">
        <f t="shared" si="10"/>
        <v>4</v>
      </c>
      <c r="AC70" s="528"/>
      <c r="AD70" s="528">
        <f t="shared" ref="AD70:AD135" si="14">AE70*I70</f>
        <v>0</v>
      </c>
      <c r="AE70" s="551">
        <f t="shared" ref="AE70:AE135" si="15">SUM(AG70:BG70)</f>
        <v>0</v>
      </c>
      <c r="AF70" s="575">
        <f t="shared" ref="AF70:AF135" si="16">Z70-AE70</f>
        <v>0</v>
      </c>
      <c r="AG70" s="552"/>
      <c r="AH70" s="553"/>
      <c r="AI70" s="553"/>
      <c r="AJ70" s="553"/>
      <c r="AK70" s="553"/>
      <c r="AL70" s="553"/>
      <c r="AM70" s="553"/>
      <c r="AN70" s="553"/>
      <c r="AO70" s="553"/>
      <c r="AP70" s="553"/>
      <c r="AQ70" s="553"/>
      <c r="AR70" s="553"/>
      <c r="AS70" s="553"/>
      <c r="AT70" s="553"/>
      <c r="AU70" s="553"/>
      <c r="AV70" s="553"/>
      <c r="AW70" s="553"/>
      <c r="AX70" s="553"/>
      <c r="AY70" s="553"/>
      <c r="AZ70" s="553"/>
      <c r="BA70" s="553"/>
      <c r="BB70" s="553"/>
      <c r="BC70" s="553"/>
      <c r="BD70" s="553"/>
      <c r="BE70" s="553"/>
      <c r="BF70" s="553"/>
      <c r="BG70" s="553"/>
      <c r="BH70" s="513"/>
    </row>
    <row r="71" spans="1:60" ht="30" hidden="1" outlineLevel="1">
      <c r="A71" s="405">
        <f t="shared" ref="A71:A135" si="17">A70+1</f>
        <v>67</v>
      </c>
      <c r="B71" s="584"/>
      <c r="C71" s="585"/>
      <c r="D71" s="525"/>
      <c r="E71" s="526"/>
      <c r="F71" s="408"/>
      <c r="G71" s="409"/>
      <c r="H71" s="527"/>
      <c r="I71" s="527">
        <f>'СМР Приняты СК П6'!I71</f>
        <v>0</v>
      </c>
      <c r="J71" s="537" t="s">
        <v>721</v>
      </c>
      <c r="K71" s="535" t="s">
        <v>482</v>
      </c>
      <c r="L71" s="535">
        <v>1</v>
      </c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62">
        <f t="shared" si="13"/>
        <v>0</v>
      </c>
      <c r="AA71" s="574"/>
      <c r="AB71" s="413">
        <f t="shared" si="10"/>
        <v>0</v>
      </c>
      <c r="AC71" s="528"/>
      <c r="AD71" s="528">
        <f t="shared" si="14"/>
        <v>0</v>
      </c>
      <c r="AE71" s="551">
        <f t="shared" si="15"/>
        <v>0</v>
      </c>
      <c r="AF71" s="575">
        <f t="shared" si="16"/>
        <v>0</v>
      </c>
      <c r="AG71" s="552"/>
      <c r="AH71" s="553"/>
      <c r="AI71" s="553"/>
      <c r="AJ71" s="553"/>
      <c r="AK71" s="553"/>
      <c r="AL71" s="553"/>
      <c r="AM71" s="553"/>
      <c r="AN71" s="553"/>
      <c r="AO71" s="553"/>
      <c r="AP71" s="553"/>
      <c r="AQ71" s="553"/>
      <c r="AR71" s="553"/>
      <c r="AS71" s="553"/>
      <c r="AT71" s="553"/>
      <c r="AU71" s="553"/>
      <c r="AV71" s="553"/>
      <c r="AW71" s="553"/>
      <c r="AX71" s="553"/>
      <c r="AY71" s="553"/>
      <c r="AZ71" s="553"/>
      <c r="BA71" s="553"/>
      <c r="BB71" s="553"/>
      <c r="BC71" s="553"/>
      <c r="BD71" s="553"/>
      <c r="BE71" s="553"/>
      <c r="BF71" s="553"/>
      <c r="BG71" s="553"/>
      <c r="BH71" s="513"/>
    </row>
    <row r="72" spans="1:60" ht="45" hidden="1" outlineLevel="1">
      <c r="A72" s="405">
        <f t="shared" si="17"/>
        <v>68</v>
      </c>
      <c r="B72" s="584"/>
      <c r="C72" s="585"/>
      <c r="D72" s="525"/>
      <c r="E72" s="526"/>
      <c r="F72" s="408"/>
      <c r="G72" s="409"/>
      <c r="H72" s="527"/>
      <c r="I72" s="527">
        <f>'СМР Приняты СК П6'!I72</f>
        <v>0</v>
      </c>
      <c r="J72" s="537" t="s">
        <v>722</v>
      </c>
      <c r="K72" s="535" t="s">
        <v>482</v>
      </c>
      <c r="L72" s="535">
        <v>1</v>
      </c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62">
        <f t="shared" si="13"/>
        <v>0</v>
      </c>
      <c r="AA72" s="574"/>
      <c r="AB72" s="413">
        <f t="shared" si="10"/>
        <v>0</v>
      </c>
      <c r="AC72" s="528"/>
      <c r="AD72" s="528">
        <f t="shared" si="14"/>
        <v>0</v>
      </c>
      <c r="AE72" s="551">
        <f t="shared" si="15"/>
        <v>0</v>
      </c>
      <c r="AF72" s="575">
        <f t="shared" si="16"/>
        <v>0</v>
      </c>
      <c r="AG72" s="552"/>
      <c r="AH72" s="553"/>
      <c r="AI72" s="553"/>
      <c r="AJ72" s="553"/>
      <c r="AK72" s="553"/>
      <c r="AL72" s="553"/>
      <c r="AM72" s="553"/>
      <c r="AN72" s="553"/>
      <c r="AO72" s="553"/>
      <c r="AP72" s="553"/>
      <c r="AQ72" s="553"/>
      <c r="AR72" s="553"/>
      <c r="AS72" s="553"/>
      <c r="AT72" s="553"/>
      <c r="AU72" s="553"/>
      <c r="AV72" s="553"/>
      <c r="AW72" s="553"/>
      <c r="AX72" s="553"/>
      <c r="AY72" s="553"/>
      <c r="AZ72" s="553"/>
      <c r="BA72" s="553"/>
      <c r="BB72" s="553"/>
      <c r="BC72" s="553"/>
      <c r="BD72" s="553"/>
      <c r="BE72" s="553"/>
      <c r="BF72" s="553"/>
      <c r="BG72" s="553"/>
      <c r="BH72" s="513"/>
    </row>
    <row r="73" spans="1:60" ht="30" hidden="1" outlineLevel="1">
      <c r="A73" s="405">
        <f t="shared" si="17"/>
        <v>69</v>
      </c>
      <c r="B73" s="584"/>
      <c r="C73" s="585"/>
      <c r="D73" s="525"/>
      <c r="E73" s="526"/>
      <c r="F73" s="408"/>
      <c r="G73" s="409"/>
      <c r="H73" s="527"/>
      <c r="I73" s="527">
        <f>'СМР Приняты СК П6'!I73</f>
        <v>0</v>
      </c>
      <c r="J73" s="537" t="s">
        <v>725</v>
      </c>
      <c r="K73" s="535" t="s">
        <v>482</v>
      </c>
      <c r="L73" s="535">
        <v>31</v>
      </c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62">
        <f t="shared" si="13"/>
        <v>0</v>
      </c>
      <c r="AA73" s="574"/>
      <c r="AB73" s="413">
        <f t="shared" si="10"/>
        <v>0</v>
      </c>
      <c r="AC73" s="528"/>
      <c r="AD73" s="528">
        <f t="shared" si="14"/>
        <v>0</v>
      </c>
      <c r="AE73" s="551">
        <f t="shared" si="15"/>
        <v>0</v>
      </c>
      <c r="AF73" s="575">
        <f t="shared" si="16"/>
        <v>0</v>
      </c>
      <c r="AG73" s="552"/>
      <c r="AH73" s="553"/>
      <c r="AI73" s="553"/>
      <c r="AJ73" s="553"/>
      <c r="AK73" s="553"/>
      <c r="AL73" s="553"/>
      <c r="AM73" s="553"/>
      <c r="AN73" s="553"/>
      <c r="AO73" s="553"/>
      <c r="AP73" s="553"/>
      <c r="AQ73" s="553"/>
      <c r="AR73" s="553"/>
      <c r="AS73" s="553"/>
      <c r="AT73" s="553"/>
      <c r="AU73" s="553"/>
      <c r="AV73" s="553"/>
      <c r="AW73" s="553"/>
      <c r="AX73" s="553"/>
      <c r="AY73" s="553"/>
      <c r="AZ73" s="553"/>
      <c r="BA73" s="553"/>
      <c r="BB73" s="553"/>
      <c r="BC73" s="553"/>
      <c r="BD73" s="553"/>
      <c r="BE73" s="553"/>
      <c r="BF73" s="553"/>
      <c r="BG73" s="553"/>
      <c r="BH73" s="513"/>
    </row>
    <row r="74" spans="1:60" ht="15" hidden="1" outlineLevel="1">
      <c r="A74" s="405">
        <f t="shared" si="17"/>
        <v>70</v>
      </c>
      <c r="B74" s="584"/>
      <c r="C74" s="585"/>
      <c r="D74" s="525"/>
      <c r="E74" s="526"/>
      <c r="F74" s="408"/>
      <c r="G74" s="409"/>
      <c r="H74" s="527"/>
      <c r="I74" s="527">
        <f>'СМР Приняты СК П6'!I74</f>
        <v>0</v>
      </c>
      <c r="J74" s="537" t="s">
        <v>726</v>
      </c>
      <c r="K74" s="535" t="s">
        <v>482</v>
      </c>
      <c r="L74" s="535">
        <v>124</v>
      </c>
      <c r="M74" s="527"/>
      <c r="N74" s="527"/>
      <c r="O74" s="527"/>
      <c r="P74" s="527"/>
      <c r="Q74" s="527"/>
      <c r="R74" s="527"/>
      <c r="S74" s="527"/>
      <c r="T74" s="527"/>
      <c r="U74" s="527"/>
      <c r="V74" s="527"/>
      <c r="W74" s="527"/>
      <c r="X74" s="527"/>
      <c r="Y74" s="527"/>
      <c r="Z74" s="562">
        <f t="shared" si="13"/>
        <v>0</v>
      </c>
      <c r="AA74" s="574"/>
      <c r="AB74" s="413">
        <f t="shared" si="10"/>
        <v>0</v>
      </c>
      <c r="AC74" s="528"/>
      <c r="AD74" s="528">
        <f t="shared" si="14"/>
        <v>0</v>
      </c>
      <c r="AE74" s="551">
        <f t="shared" si="15"/>
        <v>0</v>
      </c>
      <c r="AF74" s="575">
        <f t="shared" si="16"/>
        <v>0</v>
      </c>
      <c r="AG74" s="552"/>
      <c r="AH74" s="553"/>
      <c r="AI74" s="553"/>
      <c r="AJ74" s="553"/>
      <c r="AK74" s="553"/>
      <c r="AL74" s="553"/>
      <c r="AM74" s="553"/>
      <c r="AN74" s="553"/>
      <c r="AO74" s="553"/>
      <c r="AP74" s="553"/>
      <c r="AQ74" s="553"/>
      <c r="AR74" s="553"/>
      <c r="AS74" s="553"/>
      <c r="AT74" s="553"/>
      <c r="AU74" s="553"/>
      <c r="AV74" s="553"/>
      <c r="AW74" s="553"/>
      <c r="AX74" s="553"/>
      <c r="AY74" s="553"/>
      <c r="AZ74" s="553"/>
      <c r="BA74" s="553"/>
      <c r="BB74" s="553"/>
      <c r="BC74" s="553"/>
      <c r="BD74" s="553"/>
      <c r="BE74" s="553"/>
      <c r="BF74" s="553"/>
      <c r="BG74" s="553"/>
      <c r="BH74" s="513"/>
    </row>
    <row r="75" spans="1:60" ht="15" hidden="1" outlineLevel="1">
      <c r="A75" s="405">
        <f t="shared" si="17"/>
        <v>71</v>
      </c>
      <c r="B75" s="584"/>
      <c r="C75" s="585"/>
      <c r="D75" s="525"/>
      <c r="E75" s="526"/>
      <c r="F75" s="408"/>
      <c r="G75" s="409"/>
      <c r="H75" s="527"/>
      <c r="I75" s="527">
        <f>'СМР Приняты СК П6'!I75</f>
        <v>0</v>
      </c>
      <c r="J75" s="537" t="s">
        <v>727</v>
      </c>
      <c r="K75" s="535" t="s">
        <v>482</v>
      </c>
      <c r="L75" s="535">
        <v>14</v>
      </c>
      <c r="M75" s="527"/>
      <c r="N75" s="527"/>
      <c r="O75" s="527"/>
      <c r="P75" s="527"/>
      <c r="Q75" s="527"/>
      <c r="R75" s="527"/>
      <c r="S75" s="527"/>
      <c r="T75" s="527"/>
      <c r="U75" s="527"/>
      <c r="V75" s="527"/>
      <c r="W75" s="527"/>
      <c r="X75" s="527"/>
      <c r="Y75" s="527"/>
      <c r="Z75" s="562">
        <f t="shared" si="13"/>
        <v>0</v>
      </c>
      <c r="AA75" s="574"/>
      <c r="AB75" s="413">
        <f t="shared" si="10"/>
        <v>0</v>
      </c>
      <c r="AC75" s="528"/>
      <c r="AD75" s="528">
        <f t="shared" si="14"/>
        <v>0</v>
      </c>
      <c r="AE75" s="540">
        <f t="shared" si="15"/>
        <v>0</v>
      </c>
      <c r="AF75" s="575">
        <f t="shared" si="16"/>
        <v>0</v>
      </c>
      <c r="AG75" s="552"/>
      <c r="AH75" s="553"/>
      <c r="AI75" s="553"/>
      <c r="AJ75" s="553"/>
      <c r="AK75" s="553"/>
      <c r="AL75" s="553"/>
      <c r="AM75" s="553"/>
      <c r="AN75" s="553"/>
      <c r="AO75" s="553"/>
      <c r="AP75" s="553"/>
      <c r="AQ75" s="553"/>
      <c r="AR75" s="553"/>
      <c r="AS75" s="553"/>
      <c r="AT75" s="553"/>
      <c r="AU75" s="553"/>
      <c r="AV75" s="553"/>
      <c r="AW75" s="553"/>
      <c r="AX75" s="553"/>
      <c r="AY75" s="553"/>
      <c r="AZ75" s="553"/>
      <c r="BA75" s="553"/>
      <c r="BB75" s="553"/>
      <c r="BC75" s="553"/>
      <c r="BD75" s="553"/>
      <c r="BE75" s="553"/>
      <c r="BF75" s="553"/>
      <c r="BG75" s="553"/>
      <c r="BH75" s="513"/>
    </row>
    <row r="76" spans="1:60" ht="30" hidden="1" outlineLevel="1">
      <c r="A76" s="405">
        <f t="shared" si="17"/>
        <v>72</v>
      </c>
      <c r="B76" s="584"/>
      <c r="C76" s="585"/>
      <c r="D76" s="525"/>
      <c r="E76" s="526"/>
      <c r="F76" s="408"/>
      <c r="G76" s="409"/>
      <c r="H76" s="527"/>
      <c r="I76" s="527">
        <f>'СМР Приняты СК П6'!I76</f>
        <v>0</v>
      </c>
      <c r="J76" s="537" t="s">
        <v>728</v>
      </c>
      <c r="K76" s="535" t="s">
        <v>482</v>
      </c>
      <c r="L76" s="535">
        <v>2</v>
      </c>
      <c r="M76" s="527"/>
      <c r="N76" s="527"/>
      <c r="O76" s="527"/>
      <c r="P76" s="527"/>
      <c r="Q76" s="527"/>
      <c r="R76" s="527"/>
      <c r="S76" s="527"/>
      <c r="T76" s="527"/>
      <c r="U76" s="527"/>
      <c r="V76" s="527"/>
      <c r="W76" s="527"/>
      <c r="X76" s="527"/>
      <c r="Y76" s="527"/>
      <c r="Z76" s="562">
        <f t="shared" si="13"/>
        <v>0</v>
      </c>
      <c r="AA76" s="574"/>
      <c r="AB76" s="413">
        <f t="shared" si="10"/>
        <v>0</v>
      </c>
      <c r="AC76" s="528"/>
      <c r="AD76" s="528">
        <f t="shared" si="14"/>
        <v>0</v>
      </c>
      <c r="AE76" s="551">
        <f t="shared" si="15"/>
        <v>0</v>
      </c>
      <c r="AF76" s="575">
        <f t="shared" si="16"/>
        <v>0</v>
      </c>
      <c r="AG76" s="552"/>
      <c r="AH76" s="553"/>
      <c r="AI76" s="553"/>
      <c r="AJ76" s="553"/>
      <c r="AK76" s="553"/>
      <c r="AL76" s="553"/>
      <c r="AM76" s="553"/>
      <c r="AN76" s="553"/>
      <c r="AO76" s="553"/>
      <c r="AP76" s="553"/>
      <c r="AQ76" s="553"/>
      <c r="AR76" s="553"/>
      <c r="AS76" s="553"/>
      <c r="AT76" s="553"/>
      <c r="AU76" s="553"/>
      <c r="AV76" s="553"/>
      <c r="AW76" s="553"/>
      <c r="AX76" s="553"/>
      <c r="AY76" s="553"/>
      <c r="AZ76" s="553"/>
      <c r="BA76" s="553"/>
      <c r="BB76" s="553"/>
      <c r="BC76" s="553"/>
      <c r="BD76" s="553"/>
      <c r="BE76" s="553"/>
      <c r="BF76" s="553"/>
      <c r="BG76" s="553"/>
      <c r="BH76" s="513"/>
    </row>
    <row r="77" spans="1:60" ht="30" collapsed="1">
      <c r="A77" s="405">
        <f t="shared" si="17"/>
        <v>73</v>
      </c>
      <c r="B77" s="584" t="s">
        <v>319</v>
      </c>
      <c r="C77" s="585" t="s">
        <v>320</v>
      </c>
      <c r="D77" s="525" t="s">
        <v>294</v>
      </c>
      <c r="E77" s="526">
        <v>1</v>
      </c>
      <c r="F77" s="408" t="s">
        <v>320</v>
      </c>
      <c r="G77" s="409" t="s">
        <v>294</v>
      </c>
      <c r="H77" s="527">
        <v>1</v>
      </c>
      <c r="I77" s="527">
        <f>'СМР Приняты СК П6'!I77</f>
        <v>65.713999999999999</v>
      </c>
      <c r="J77" s="537" t="s">
        <v>720</v>
      </c>
      <c r="K77" s="535" t="s">
        <v>482</v>
      </c>
      <c r="L77" s="535">
        <v>1</v>
      </c>
      <c r="M77" s="527"/>
      <c r="N77" s="527"/>
      <c r="O77" s="527">
        <v>1</v>
      </c>
      <c r="P77" s="527"/>
      <c r="Q77" s="527"/>
      <c r="R77" s="527"/>
      <c r="S77" s="527"/>
      <c r="T77" s="527"/>
      <c r="U77" s="527"/>
      <c r="V77" s="527"/>
      <c r="W77" s="527"/>
      <c r="X77" s="527"/>
      <c r="Y77" s="527"/>
      <c r="Z77" s="562">
        <f t="shared" si="13"/>
        <v>1</v>
      </c>
      <c r="AA77" s="574">
        <f t="shared" si="12"/>
        <v>0</v>
      </c>
      <c r="AB77" s="413">
        <f t="shared" si="10"/>
        <v>0</v>
      </c>
      <c r="AC77" s="528"/>
      <c r="AD77" s="528">
        <f t="shared" si="14"/>
        <v>0</v>
      </c>
      <c r="AE77" s="540">
        <f t="shared" si="15"/>
        <v>0</v>
      </c>
      <c r="AF77" s="575">
        <f t="shared" si="16"/>
        <v>1</v>
      </c>
      <c r="AG77" s="552"/>
      <c r="AH77" s="553"/>
      <c r="AI77" s="553"/>
      <c r="AJ77" s="553"/>
      <c r="AK77" s="553"/>
      <c r="AL77" s="553"/>
      <c r="AM77" s="553"/>
      <c r="AN77" s="553"/>
      <c r="AO77" s="553"/>
      <c r="AP77" s="553"/>
      <c r="AQ77" s="553"/>
      <c r="AR77" s="553"/>
      <c r="AS77" s="553"/>
      <c r="AT77" s="553"/>
      <c r="AU77" s="553"/>
      <c r="AV77" s="553"/>
      <c r="AW77" s="553"/>
      <c r="AX77" s="553"/>
      <c r="AY77" s="553"/>
      <c r="AZ77" s="553"/>
      <c r="BA77" s="553"/>
      <c r="BB77" s="553"/>
      <c r="BC77" s="553"/>
      <c r="BD77" s="553"/>
      <c r="BE77" s="553"/>
      <c r="BF77" s="553"/>
      <c r="BG77" s="553"/>
      <c r="BH77" s="513"/>
    </row>
    <row r="78" spans="1:60" ht="30" hidden="1" outlineLevel="1">
      <c r="A78" s="405">
        <f t="shared" si="17"/>
        <v>74</v>
      </c>
      <c r="B78" s="584"/>
      <c r="C78" s="585"/>
      <c r="D78" s="525"/>
      <c r="E78" s="526"/>
      <c r="F78" s="408"/>
      <c r="G78" s="409"/>
      <c r="H78" s="527"/>
      <c r="I78" s="527">
        <f>'СМР Приняты СК П6'!I78</f>
        <v>0</v>
      </c>
      <c r="J78" s="537" t="s">
        <v>723</v>
      </c>
      <c r="K78" s="535" t="s">
        <v>482</v>
      </c>
      <c r="L78" s="535">
        <v>1</v>
      </c>
      <c r="M78" s="527"/>
      <c r="N78" s="527"/>
      <c r="O78" s="527"/>
      <c r="P78" s="527"/>
      <c r="Q78" s="527"/>
      <c r="R78" s="527"/>
      <c r="S78" s="527"/>
      <c r="T78" s="527"/>
      <c r="U78" s="527"/>
      <c r="V78" s="527"/>
      <c r="W78" s="527"/>
      <c r="X78" s="527"/>
      <c r="Y78" s="527"/>
      <c r="Z78" s="562">
        <f t="shared" si="13"/>
        <v>0</v>
      </c>
      <c r="AA78" s="574"/>
      <c r="AB78" s="413">
        <f t="shared" si="10"/>
        <v>0</v>
      </c>
      <c r="AC78" s="528"/>
      <c r="AD78" s="528">
        <f t="shared" si="14"/>
        <v>0</v>
      </c>
      <c r="AE78" s="551">
        <f t="shared" si="15"/>
        <v>0</v>
      </c>
      <c r="AF78" s="575">
        <f t="shared" si="16"/>
        <v>0</v>
      </c>
      <c r="AG78" s="552"/>
      <c r="AH78" s="553"/>
      <c r="AI78" s="553"/>
      <c r="AJ78" s="553"/>
      <c r="AK78" s="553"/>
      <c r="AL78" s="553"/>
      <c r="AM78" s="553"/>
      <c r="AN78" s="553"/>
      <c r="AO78" s="553"/>
      <c r="AP78" s="553"/>
      <c r="AQ78" s="553"/>
      <c r="AR78" s="553"/>
      <c r="AS78" s="553"/>
      <c r="AT78" s="553"/>
      <c r="AU78" s="553"/>
      <c r="AV78" s="553"/>
      <c r="AW78" s="553"/>
      <c r="AX78" s="553"/>
      <c r="AY78" s="553"/>
      <c r="AZ78" s="553"/>
      <c r="BA78" s="553"/>
      <c r="BB78" s="553"/>
      <c r="BC78" s="553"/>
      <c r="BD78" s="553"/>
      <c r="BE78" s="553"/>
      <c r="BF78" s="553"/>
      <c r="BG78" s="553"/>
      <c r="BH78" s="513"/>
    </row>
    <row r="79" spans="1:60" ht="30" hidden="1" outlineLevel="1">
      <c r="A79" s="405">
        <f t="shared" si="17"/>
        <v>75</v>
      </c>
      <c r="B79" s="584"/>
      <c r="C79" s="585"/>
      <c r="D79" s="525"/>
      <c r="E79" s="526"/>
      <c r="F79" s="408"/>
      <c r="G79" s="409"/>
      <c r="H79" s="527"/>
      <c r="I79" s="527">
        <f>'СМР Приняты СК П6'!I79</f>
        <v>0</v>
      </c>
      <c r="J79" s="537" t="s">
        <v>724</v>
      </c>
      <c r="K79" s="535" t="s">
        <v>482</v>
      </c>
      <c r="L79" s="535">
        <v>1</v>
      </c>
      <c r="M79" s="527"/>
      <c r="N79" s="527"/>
      <c r="O79" s="527"/>
      <c r="P79" s="527"/>
      <c r="Q79" s="527"/>
      <c r="R79" s="527"/>
      <c r="S79" s="527"/>
      <c r="T79" s="527"/>
      <c r="U79" s="527"/>
      <c r="V79" s="527"/>
      <c r="W79" s="527"/>
      <c r="X79" s="527"/>
      <c r="Y79" s="527"/>
      <c r="Z79" s="562">
        <f t="shared" si="13"/>
        <v>0</v>
      </c>
      <c r="AA79" s="574"/>
      <c r="AB79" s="413">
        <f t="shared" si="10"/>
        <v>0</v>
      </c>
      <c r="AC79" s="528"/>
      <c r="AD79" s="528">
        <f t="shared" si="14"/>
        <v>0</v>
      </c>
      <c r="AE79" s="551">
        <f t="shared" si="15"/>
        <v>0</v>
      </c>
      <c r="AF79" s="575">
        <f t="shared" si="16"/>
        <v>0</v>
      </c>
      <c r="AG79" s="552"/>
      <c r="AH79" s="553"/>
      <c r="AI79" s="553"/>
      <c r="AJ79" s="553"/>
      <c r="AK79" s="553"/>
      <c r="AL79" s="553"/>
      <c r="AM79" s="553"/>
      <c r="AN79" s="553"/>
      <c r="AO79" s="553"/>
      <c r="AP79" s="553"/>
      <c r="AQ79" s="553"/>
      <c r="AR79" s="553"/>
      <c r="AS79" s="553"/>
      <c r="AT79" s="553"/>
      <c r="AU79" s="553"/>
      <c r="AV79" s="553"/>
      <c r="AW79" s="553"/>
      <c r="AX79" s="553"/>
      <c r="AY79" s="553"/>
      <c r="AZ79" s="553"/>
      <c r="BA79" s="553"/>
      <c r="BB79" s="553"/>
      <c r="BC79" s="553"/>
      <c r="BD79" s="553"/>
      <c r="BE79" s="553"/>
      <c r="BF79" s="553"/>
      <c r="BG79" s="553"/>
      <c r="BH79" s="513"/>
    </row>
    <row r="80" spans="1:60" ht="30">
      <c r="A80" s="405">
        <f t="shared" si="17"/>
        <v>76</v>
      </c>
      <c r="B80" s="584" t="s">
        <v>321</v>
      </c>
      <c r="C80" s="585" t="s">
        <v>322</v>
      </c>
      <c r="D80" s="525" t="s">
        <v>294</v>
      </c>
      <c r="E80" s="526">
        <v>1</v>
      </c>
      <c r="F80" s="408" t="s">
        <v>322</v>
      </c>
      <c r="G80" s="409" t="s">
        <v>294</v>
      </c>
      <c r="H80" s="527">
        <v>1</v>
      </c>
      <c r="I80" s="527">
        <f>'СМР Приняты СК П6'!I80</f>
        <v>11.523999999999999</v>
      </c>
      <c r="J80" s="537" t="s">
        <v>769</v>
      </c>
      <c r="K80" s="535" t="s">
        <v>482</v>
      </c>
      <c r="L80" s="535">
        <v>1</v>
      </c>
      <c r="M80" s="527"/>
      <c r="N80" s="527"/>
      <c r="O80" s="527"/>
      <c r="P80" s="527"/>
      <c r="Q80" s="527"/>
      <c r="R80" s="527"/>
      <c r="S80" s="527"/>
      <c r="T80" s="527"/>
      <c r="U80" s="527"/>
      <c r="V80" s="527"/>
      <c r="W80" s="527"/>
      <c r="X80" s="527"/>
      <c r="Y80" s="527"/>
      <c r="Z80" s="562">
        <f t="shared" si="13"/>
        <v>0</v>
      </c>
      <c r="AA80" s="574">
        <f t="shared" si="12"/>
        <v>1</v>
      </c>
      <c r="AB80" s="413">
        <f t="shared" si="10"/>
        <v>1</v>
      </c>
      <c r="AC80" s="528"/>
      <c r="AD80" s="528">
        <f t="shared" si="14"/>
        <v>0</v>
      </c>
      <c r="AE80" s="551">
        <f t="shared" si="15"/>
        <v>0</v>
      </c>
      <c r="AF80" s="575">
        <f t="shared" si="16"/>
        <v>0</v>
      </c>
      <c r="AG80" s="552"/>
      <c r="AH80" s="553"/>
      <c r="AI80" s="553"/>
      <c r="AJ80" s="553"/>
      <c r="AK80" s="553"/>
      <c r="AL80" s="553"/>
      <c r="AM80" s="553"/>
      <c r="AN80" s="553"/>
      <c r="AO80" s="553"/>
      <c r="AP80" s="553"/>
      <c r="AQ80" s="553"/>
      <c r="AR80" s="553"/>
      <c r="AS80" s="553"/>
      <c r="AT80" s="553"/>
      <c r="AU80" s="553"/>
      <c r="AV80" s="553"/>
      <c r="AW80" s="553"/>
      <c r="AX80" s="553"/>
      <c r="AY80" s="553"/>
      <c r="AZ80" s="553"/>
      <c r="BA80" s="553"/>
      <c r="BB80" s="553"/>
      <c r="BC80" s="553"/>
      <c r="BD80" s="553"/>
      <c r="BE80" s="553"/>
      <c r="BF80" s="553"/>
      <c r="BG80" s="553"/>
      <c r="BH80" s="513"/>
    </row>
    <row r="81" spans="1:60" ht="30">
      <c r="A81" s="405">
        <f t="shared" si="17"/>
        <v>77</v>
      </c>
      <c r="B81" s="584" t="s">
        <v>323</v>
      </c>
      <c r="C81" s="585" t="s">
        <v>324</v>
      </c>
      <c r="D81" s="525" t="s">
        <v>294</v>
      </c>
      <c r="E81" s="526">
        <v>6</v>
      </c>
      <c r="F81" s="408" t="s">
        <v>324</v>
      </c>
      <c r="G81" s="409" t="s">
        <v>294</v>
      </c>
      <c r="H81" s="527">
        <v>6</v>
      </c>
      <c r="I81" s="527">
        <f>'СМР Приняты СК П6'!I81</f>
        <v>8.5709999999999997</v>
      </c>
      <c r="J81" s="537"/>
      <c r="K81" s="535"/>
      <c r="L81" s="535"/>
      <c r="M81" s="527"/>
      <c r="N81" s="527"/>
      <c r="O81" s="527"/>
      <c r="P81" s="527"/>
      <c r="Q81" s="527"/>
      <c r="R81" s="527"/>
      <c r="S81" s="527"/>
      <c r="T81" s="527"/>
      <c r="U81" s="527"/>
      <c r="V81" s="527"/>
      <c r="W81" s="527"/>
      <c r="X81" s="527"/>
      <c r="Y81" s="527"/>
      <c r="Z81" s="562">
        <f t="shared" si="13"/>
        <v>0</v>
      </c>
      <c r="AA81" s="574">
        <f t="shared" si="12"/>
        <v>6</v>
      </c>
      <c r="AB81" s="413">
        <f t="shared" si="10"/>
        <v>6</v>
      </c>
      <c r="AC81" s="528"/>
      <c r="AD81" s="528">
        <f t="shared" si="14"/>
        <v>0</v>
      </c>
      <c r="AE81" s="551">
        <f t="shared" si="15"/>
        <v>0</v>
      </c>
      <c r="AF81" s="575">
        <f t="shared" si="16"/>
        <v>0</v>
      </c>
      <c r="AG81" s="552"/>
      <c r="AH81" s="553"/>
      <c r="AI81" s="553"/>
      <c r="AJ81" s="553"/>
      <c r="AK81" s="553"/>
      <c r="AL81" s="553"/>
      <c r="AM81" s="553"/>
      <c r="AN81" s="553"/>
      <c r="AO81" s="553"/>
      <c r="AP81" s="553"/>
      <c r="AQ81" s="553"/>
      <c r="AR81" s="553"/>
      <c r="AS81" s="553"/>
      <c r="AT81" s="553"/>
      <c r="AU81" s="553"/>
      <c r="AV81" s="553"/>
      <c r="AW81" s="553"/>
      <c r="AX81" s="553"/>
      <c r="AY81" s="553"/>
      <c r="AZ81" s="553"/>
      <c r="BA81" s="553"/>
      <c r="BB81" s="553"/>
      <c r="BC81" s="553"/>
      <c r="BD81" s="553"/>
      <c r="BE81" s="553"/>
      <c r="BF81" s="553"/>
      <c r="BG81" s="553"/>
      <c r="BH81" s="513"/>
    </row>
    <row r="82" spans="1:60" ht="45" collapsed="1">
      <c r="A82" s="405">
        <f t="shared" si="17"/>
        <v>78</v>
      </c>
      <c r="B82" s="584"/>
      <c r="C82" s="585"/>
      <c r="D82" s="525"/>
      <c r="E82" s="526"/>
      <c r="F82" s="416" t="s">
        <v>766</v>
      </c>
      <c r="G82" s="417" t="s">
        <v>430</v>
      </c>
      <c r="H82" s="535">
        <f>380+67.2</f>
        <v>447.2</v>
      </c>
      <c r="I82" s="535">
        <f>'СМР Приняты СК П6'!I82</f>
        <v>0.63</v>
      </c>
      <c r="J82" s="537" t="s">
        <v>762</v>
      </c>
      <c r="K82" s="535" t="s">
        <v>291</v>
      </c>
      <c r="L82" s="535">
        <v>343.7</v>
      </c>
      <c r="M82" s="535"/>
      <c r="N82" s="535"/>
      <c r="O82" s="535"/>
      <c r="P82" s="535">
        <v>140</v>
      </c>
      <c r="Q82" s="535">
        <v>50</v>
      </c>
      <c r="R82" s="535">
        <v>60</v>
      </c>
      <c r="S82" s="535">
        <v>127.2</v>
      </c>
      <c r="T82" s="535">
        <v>70</v>
      </c>
      <c r="U82" s="535"/>
      <c r="V82" s="535">
        <v>100</v>
      </c>
      <c r="W82" s="535"/>
      <c r="X82" s="535"/>
      <c r="Y82" s="535"/>
      <c r="Z82" s="562">
        <f t="shared" si="13"/>
        <v>547.20000000000005</v>
      </c>
      <c r="AA82" s="576">
        <f t="shared" si="12"/>
        <v>-100.00000000000006</v>
      </c>
      <c r="AB82" s="413">
        <f t="shared" si="10"/>
        <v>-547.20000000000005</v>
      </c>
      <c r="AC82" s="528"/>
      <c r="AD82" s="528">
        <f t="shared" si="14"/>
        <v>0</v>
      </c>
      <c r="AE82" s="551">
        <f t="shared" si="15"/>
        <v>0</v>
      </c>
      <c r="AF82" s="575">
        <f t="shared" si="16"/>
        <v>547.20000000000005</v>
      </c>
      <c r="AG82" s="552"/>
      <c r="AH82" s="553"/>
      <c r="AI82" s="553"/>
      <c r="AJ82" s="553"/>
      <c r="AK82" s="553"/>
      <c r="AL82" s="553"/>
      <c r="AM82" s="553"/>
      <c r="AN82" s="553"/>
      <c r="AO82" s="553"/>
      <c r="AP82" s="553"/>
      <c r="AQ82" s="553"/>
      <c r="AR82" s="553"/>
      <c r="AS82" s="553"/>
      <c r="AT82" s="553"/>
      <c r="AU82" s="553"/>
      <c r="AV82" s="553"/>
      <c r="AW82" s="553"/>
      <c r="AX82" s="553"/>
      <c r="AY82" s="553"/>
      <c r="AZ82" s="553"/>
      <c r="BA82" s="553"/>
      <c r="BB82" s="553"/>
      <c r="BC82" s="553"/>
      <c r="BD82" s="553"/>
      <c r="BE82" s="553"/>
      <c r="BF82" s="553"/>
      <c r="BG82" s="553"/>
      <c r="BH82" s="513"/>
    </row>
    <row r="83" spans="1:60" ht="45" hidden="1" outlineLevel="1">
      <c r="A83" s="405">
        <f t="shared" si="17"/>
        <v>79</v>
      </c>
      <c r="B83" s="584"/>
      <c r="C83" s="585"/>
      <c r="D83" s="525"/>
      <c r="E83" s="526"/>
      <c r="F83" s="416"/>
      <c r="G83" s="417"/>
      <c r="H83" s="535"/>
      <c r="I83" s="535">
        <f>'СМР Приняты СК П6'!I83</f>
        <v>0.63</v>
      </c>
      <c r="J83" s="537" t="s">
        <v>763</v>
      </c>
      <c r="K83" s="535" t="s">
        <v>291</v>
      </c>
      <c r="L83" s="535">
        <v>60.9</v>
      </c>
      <c r="M83" s="535"/>
      <c r="N83" s="535"/>
      <c r="O83" s="535"/>
      <c r="P83" s="535"/>
      <c r="Q83" s="535"/>
      <c r="R83" s="535"/>
      <c r="S83" s="535"/>
      <c r="T83" s="535"/>
      <c r="U83" s="535"/>
      <c r="V83" s="535"/>
      <c r="W83" s="535"/>
      <c r="X83" s="535"/>
      <c r="Y83" s="535"/>
      <c r="Z83" s="562">
        <f t="shared" si="13"/>
        <v>0</v>
      </c>
      <c r="AA83" s="576"/>
      <c r="AB83" s="413">
        <f t="shared" si="10"/>
        <v>0</v>
      </c>
      <c r="AC83" s="528"/>
      <c r="AD83" s="528">
        <f t="shared" si="14"/>
        <v>0</v>
      </c>
      <c r="AE83" s="551">
        <f t="shared" si="15"/>
        <v>0</v>
      </c>
      <c r="AF83" s="575">
        <f t="shared" si="16"/>
        <v>0</v>
      </c>
      <c r="AG83" s="552"/>
      <c r="AH83" s="553"/>
      <c r="AI83" s="553"/>
      <c r="AJ83" s="553"/>
      <c r="AK83" s="553"/>
      <c r="AL83" s="553"/>
      <c r="AM83" s="553"/>
      <c r="AN83" s="553"/>
      <c r="AO83" s="553"/>
      <c r="AP83" s="553"/>
      <c r="AQ83" s="553"/>
      <c r="AR83" s="553"/>
      <c r="AS83" s="553"/>
      <c r="AT83" s="553"/>
      <c r="AU83" s="553"/>
      <c r="AV83" s="553"/>
      <c r="AW83" s="553"/>
      <c r="AX83" s="553"/>
      <c r="AY83" s="553"/>
      <c r="AZ83" s="553"/>
      <c r="BA83" s="553"/>
      <c r="BB83" s="553"/>
      <c r="BC83" s="553"/>
      <c r="BD83" s="553"/>
      <c r="BE83" s="553"/>
      <c r="BF83" s="553"/>
      <c r="BG83" s="553"/>
      <c r="BH83" s="513"/>
    </row>
    <row r="84" spans="1:60" ht="45" hidden="1" outlineLevel="1">
      <c r="A84" s="405">
        <f t="shared" si="17"/>
        <v>80</v>
      </c>
      <c r="B84" s="584"/>
      <c r="C84" s="585"/>
      <c r="D84" s="525"/>
      <c r="E84" s="526"/>
      <c r="F84" s="416"/>
      <c r="G84" s="417"/>
      <c r="H84" s="535"/>
      <c r="I84" s="535">
        <f>'СМР Приняты СК П6'!I84</f>
        <v>0.63</v>
      </c>
      <c r="J84" s="537" t="s">
        <v>764</v>
      </c>
      <c r="K84" s="535" t="s">
        <v>291</v>
      </c>
      <c r="L84" s="535">
        <v>207.4</v>
      </c>
      <c r="M84" s="535"/>
      <c r="N84" s="535"/>
      <c r="O84" s="535"/>
      <c r="P84" s="535"/>
      <c r="Q84" s="535"/>
      <c r="R84" s="535"/>
      <c r="S84" s="535"/>
      <c r="T84" s="535"/>
      <c r="U84" s="535"/>
      <c r="V84" s="535"/>
      <c r="W84" s="535"/>
      <c r="X84" s="535"/>
      <c r="Y84" s="535"/>
      <c r="Z84" s="562">
        <f t="shared" si="13"/>
        <v>0</v>
      </c>
      <c r="AA84" s="576"/>
      <c r="AB84" s="413">
        <f t="shared" si="10"/>
        <v>0</v>
      </c>
      <c r="AC84" s="528"/>
      <c r="AD84" s="528">
        <f t="shared" si="14"/>
        <v>0</v>
      </c>
      <c r="AE84" s="551">
        <f t="shared" si="15"/>
        <v>0</v>
      </c>
      <c r="AF84" s="575">
        <f t="shared" si="16"/>
        <v>0</v>
      </c>
      <c r="AG84" s="552"/>
      <c r="AH84" s="553"/>
      <c r="AI84" s="553"/>
      <c r="AJ84" s="553"/>
      <c r="AK84" s="553"/>
      <c r="AL84" s="553"/>
      <c r="AM84" s="553"/>
      <c r="AN84" s="553"/>
      <c r="AO84" s="553"/>
      <c r="AP84" s="553"/>
      <c r="AQ84" s="553"/>
      <c r="AR84" s="553"/>
      <c r="AS84" s="553"/>
      <c r="AT84" s="553"/>
      <c r="AU84" s="553"/>
      <c r="AV84" s="553"/>
      <c r="AW84" s="553"/>
      <c r="AX84" s="553"/>
      <c r="AY84" s="553"/>
      <c r="AZ84" s="553"/>
      <c r="BA84" s="553"/>
      <c r="BB84" s="553"/>
      <c r="BC84" s="553"/>
      <c r="BD84" s="553"/>
      <c r="BE84" s="553"/>
      <c r="BF84" s="553"/>
      <c r="BG84" s="553"/>
      <c r="BH84" s="513"/>
    </row>
    <row r="85" spans="1:60" ht="45" hidden="1" outlineLevel="1">
      <c r="A85" s="405">
        <f t="shared" si="17"/>
        <v>81</v>
      </c>
      <c r="B85" s="584"/>
      <c r="C85" s="585"/>
      <c r="D85" s="525"/>
      <c r="E85" s="526"/>
      <c r="F85" s="416"/>
      <c r="G85" s="417"/>
      <c r="H85" s="535"/>
      <c r="I85" s="535">
        <f>'СМР Приняты СК П6'!I85</f>
        <v>0.63</v>
      </c>
      <c r="J85" s="537" t="s">
        <v>765</v>
      </c>
      <c r="K85" s="535" t="s">
        <v>291</v>
      </c>
      <c r="L85" s="535">
        <v>2.6</v>
      </c>
      <c r="M85" s="535"/>
      <c r="N85" s="535"/>
      <c r="O85" s="535"/>
      <c r="P85" s="535"/>
      <c r="Q85" s="535"/>
      <c r="R85" s="535"/>
      <c r="S85" s="535"/>
      <c r="T85" s="535"/>
      <c r="U85" s="535"/>
      <c r="V85" s="535"/>
      <c r="W85" s="535"/>
      <c r="X85" s="535"/>
      <c r="Y85" s="535"/>
      <c r="Z85" s="562">
        <f t="shared" si="13"/>
        <v>0</v>
      </c>
      <c r="AA85" s="576"/>
      <c r="AB85" s="413">
        <f t="shared" si="10"/>
        <v>0</v>
      </c>
      <c r="AC85" s="528"/>
      <c r="AD85" s="528">
        <f t="shared" si="14"/>
        <v>0</v>
      </c>
      <c r="AE85" s="551">
        <f t="shared" si="15"/>
        <v>0</v>
      </c>
      <c r="AF85" s="575">
        <f t="shared" si="16"/>
        <v>0</v>
      </c>
      <c r="AG85" s="552"/>
      <c r="AH85" s="553"/>
      <c r="AI85" s="553"/>
      <c r="AJ85" s="553"/>
      <c r="AK85" s="553"/>
      <c r="AL85" s="553"/>
      <c r="AM85" s="553"/>
      <c r="AN85" s="553"/>
      <c r="AO85" s="553"/>
      <c r="AP85" s="553"/>
      <c r="AQ85" s="553"/>
      <c r="AR85" s="553"/>
      <c r="AS85" s="553"/>
      <c r="AT85" s="553"/>
      <c r="AU85" s="553"/>
      <c r="AV85" s="553"/>
      <c r="AW85" s="553"/>
      <c r="AX85" s="553"/>
      <c r="AY85" s="553"/>
      <c r="AZ85" s="553"/>
      <c r="BA85" s="553"/>
      <c r="BB85" s="553"/>
      <c r="BC85" s="553"/>
      <c r="BD85" s="553"/>
      <c r="BE85" s="553"/>
      <c r="BF85" s="553"/>
      <c r="BG85" s="553"/>
      <c r="BH85" s="513"/>
    </row>
    <row r="86" spans="1:60" ht="15" hidden="1" outlineLevel="1">
      <c r="A86" s="405">
        <f t="shared" si="17"/>
        <v>82</v>
      </c>
      <c r="B86" s="584"/>
      <c r="C86" s="585"/>
      <c r="D86" s="525"/>
      <c r="E86" s="526"/>
      <c r="F86" s="416"/>
      <c r="G86" s="417"/>
      <c r="H86" s="535"/>
      <c r="I86" s="535">
        <f>'СМР Приняты СК П6'!I86</f>
        <v>0.63</v>
      </c>
      <c r="J86" s="537" t="s">
        <v>767</v>
      </c>
      <c r="K86" s="535" t="s">
        <v>291</v>
      </c>
      <c r="L86" s="535">
        <v>13.8</v>
      </c>
      <c r="M86" s="535"/>
      <c r="N86" s="535"/>
      <c r="O86" s="535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62">
        <f t="shared" si="13"/>
        <v>0</v>
      </c>
      <c r="AA86" s="576"/>
      <c r="AB86" s="413">
        <f t="shared" si="10"/>
        <v>0</v>
      </c>
      <c r="AC86" s="528"/>
      <c r="AD86" s="528">
        <f t="shared" si="14"/>
        <v>0</v>
      </c>
      <c r="AE86" s="551">
        <f t="shared" si="15"/>
        <v>0</v>
      </c>
      <c r="AF86" s="575">
        <f t="shared" si="16"/>
        <v>0</v>
      </c>
      <c r="AG86" s="552"/>
      <c r="AH86" s="553"/>
      <c r="AI86" s="553"/>
      <c r="AJ86" s="553"/>
      <c r="AK86" s="553"/>
      <c r="AL86" s="553"/>
      <c r="AM86" s="553"/>
      <c r="AN86" s="553"/>
      <c r="AO86" s="553"/>
      <c r="AP86" s="553"/>
      <c r="AQ86" s="553"/>
      <c r="AR86" s="553"/>
      <c r="AS86" s="553"/>
      <c r="AT86" s="553"/>
      <c r="AU86" s="553"/>
      <c r="AV86" s="553"/>
      <c r="AW86" s="553"/>
      <c r="AX86" s="553"/>
      <c r="AY86" s="553"/>
      <c r="AZ86" s="553"/>
      <c r="BA86" s="553"/>
      <c r="BB86" s="553"/>
      <c r="BC86" s="553"/>
      <c r="BD86" s="553"/>
      <c r="BE86" s="553"/>
      <c r="BF86" s="553"/>
      <c r="BG86" s="553"/>
      <c r="BH86" s="513"/>
    </row>
    <row r="87" spans="1:60" ht="15" hidden="1" outlineLevel="1">
      <c r="A87" s="405">
        <f t="shared" si="17"/>
        <v>83</v>
      </c>
      <c r="B87" s="584"/>
      <c r="C87" s="585"/>
      <c r="D87" s="525"/>
      <c r="E87" s="526"/>
      <c r="F87" s="416"/>
      <c r="G87" s="417"/>
      <c r="H87" s="535"/>
      <c r="I87" s="535">
        <f>'СМР Приняты СК П6'!I87</f>
        <v>0.63</v>
      </c>
      <c r="J87" s="537" t="s">
        <v>768</v>
      </c>
      <c r="K87" s="535" t="s">
        <v>291</v>
      </c>
      <c r="L87" s="535">
        <v>70</v>
      </c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62">
        <f t="shared" si="13"/>
        <v>0</v>
      </c>
      <c r="AA87" s="576"/>
      <c r="AB87" s="413">
        <f t="shared" si="10"/>
        <v>0</v>
      </c>
      <c r="AC87" s="528"/>
      <c r="AD87" s="528">
        <f t="shared" si="14"/>
        <v>0</v>
      </c>
      <c r="AE87" s="551">
        <f t="shared" si="15"/>
        <v>0</v>
      </c>
      <c r="AF87" s="575">
        <f t="shared" si="16"/>
        <v>0</v>
      </c>
      <c r="AG87" s="552"/>
      <c r="AH87" s="553"/>
      <c r="AI87" s="553"/>
      <c r="AJ87" s="553"/>
      <c r="AK87" s="553"/>
      <c r="AL87" s="553"/>
      <c r="AM87" s="553"/>
      <c r="AN87" s="553"/>
      <c r="AO87" s="553"/>
      <c r="AP87" s="553"/>
      <c r="AQ87" s="553"/>
      <c r="AR87" s="553"/>
      <c r="AS87" s="553"/>
      <c r="AT87" s="553"/>
      <c r="AU87" s="553"/>
      <c r="AV87" s="553"/>
      <c r="AW87" s="553"/>
      <c r="AX87" s="553"/>
      <c r="AY87" s="553"/>
      <c r="AZ87" s="553"/>
      <c r="BA87" s="553"/>
      <c r="BB87" s="553"/>
      <c r="BC87" s="553"/>
      <c r="BD87" s="553"/>
      <c r="BE87" s="553"/>
      <c r="BF87" s="553"/>
      <c r="BG87" s="553"/>
      <c r="BH87" s="513"/>
    </row>
    <row r="88" spans="1:60" ht="15" collapsed="1">
      <c r="A88" s="405">
        <f t="shared" si="17"/>
        <v>84</v>
      </c>
      <c r="B88" s="584"/>
      <c r="C88" s="585"/>
      <c r="D88" s="525"/>
      <c r="E88" s="526"/>
      <c r="F88" s="416" t="s">
        <v>736</v>
      </c>
      <c r="G88" s="417" t="s">
        <v>294</v>
      </c>
      <c r="H88" s="535">
        <v>20</v>
      </c>
      <c r="I88" s="535">
        <f>'СМР Приняты СК П6'!I88</f>
        <v>14.67</v>
      </c>
      <c r="J88" s="537"/>
      <c r="K88" s="535" t="s">
        <v>482</v>
      </c>
      <c r="L88" s="535">
        <v>20</v>
      </c>
      <c r="M88" s="535"/>
      <c r="N88" s="535"/>
      <c r="O88" s="535"/>
      <c r="P88" s="535">
        <v>4</v>
      </c>
      <c r="Q88" s="535">
        <v>2</v>
      </c>
      <c r="R88" s="535"/>
      <c r="S88" s="535"/>
      <c r="T88" s="535"/>
      <c r="U88" s="535"/>
      <c r="V88" s="535">
        <v>5</v>
      </c>
      <c r="W88" s="535"/>
      <c r="X88" s="535"/>
      <c r="Y88" s="535"/>
      <c r="Z88" s="562">
        <f t="shared" si="13"/>
        <v>11</v>
      </c>
      <c r="AA88" s="576">
        <f t="shared" si="12"/>
        <v>9</v>
      </c>
      <c r="AB88" s="413">
        <f t="shared" si="10"/>
        <v>-11</v>
      </c>
      <c r="AC88" s="528"/>
      <c r="AD88" s="528">
        <f t="shared" si="14"/>
        <v>0</v>
      </c>
      <c r="AE88" s="551">
        <f t="shared" si="15"/>
        <v>0</v>
      </c>
      <c r="AF88" s="575">
        <f t="shared" si="16"/>
        <v>11</v>
      </c>
      <c r="AG88" s="552"/>
      <c r="AH88" s="553"/>
      <c r="AI88" s="553"/>
      <c r="AJ88" s="553"/>
      <c r="AK88" s="553"/>
      <c r="AL88" s="553"/>
      <c r="AM88" s="553"/>
      <c r="AN88" s="553"/>
      <c r="AO88" s="553"/>
      <c r="AP88" s="553"/>
      <c r="AQ88" s="553"/>
      <c r="AR88" s="553"/>
      <c r="AS88" s="553"/>
      <c r="AT88" s="553"/>
      <c r="AU88" s="553"/>
      <c r="AV88" s="553"/>
      <c r="AW88" s="553"/>
      <c r="AX88" s="553"/>
      <c r="AY88" s="553"/>
      <c r="AZ88" s="553"/>
      <c r="BA88" s="553"/>
      <c r="BB88" s="553"/>
      <c r="BC88" s="553"/>
      <c r="BD88" s="553"/>
      <c r="BE88" s="553"/>
      <c r="BF88" s="553"/>
      <c r="BG88" s="553"/>
      <c r="BH88" s="513"/>
    </row>
    <row r="89" spans="1:60" s="760" customFormat="1" ht="15" hidden="1" outlineLevel="1">
      <c r="A89" s="405"/>
      <c r="B89" s="584"/>
      <c r="C89" s="585"/>
      <c r="D89" s="525"/>
      <c r="E89" s="526"/>
      <c r="F89" s="416"/>
      <c r="G89" s="417"/>
      <c r="H89" s="535"/>
      <c r="I89" s="535"/>
      <c r="J89" s="537"/>
      <c r="K89" s="535"/>
      <c r="L89" s="535"/>
      <c r="M89" s="535"/>
      <c r="N89" s="535"/>
      <c r="O89" s="535"/>
      <c r="P89" s="535"/>
      <c r="Q89" s="535"/>
      <c r="R89" s="535"/>
      <c r="S89" s="535"/>
      <c r="T89" s="535"/>
      <c r="U89" s="535"/>
      <c r="V89" s="535"/>
      <c r="W89" s="535"/>
      <c r="X89" s="535"/>
      <c r="Y89" s="535"/>
      <c r="Z89" s="562"/>
      <c r="AA89" s="576"/>
      <c r="AB89" s="413"/>
      <c r="AC89" s="528"/>
      <c r="AD89" s="528"/>
      <c r="AE89" s="551"/>
      <c r="AF89" s="575"/>
      <c r="AG89" s="552"/>
      <c r="AH89" s="553"/>
      <c r="AI89" s="553"/>
      <c r="AJ89" s="553"/>
      <c r="AK89" s="553"/>
      <c r="AL89" s="553"/>
      <c r="AM89" s="553"/>
      <c r="AN89" s="553"/>
      <c r="AO89" s="553"/>
      <c r="AP89" s="553"/>
      <c r="AQ89" s="553"/>
      <c r="AR89" s="553"/>
      <c r="AS89" s="553"/>
      <c r="AT89" s="553"/>
      <c r="AU89" s="553"/>
      <c r="AV89" s="553"/>
      <c r="AW89" s="553"/>
      <c r="AX89" s="553"/>
      <c r="AY89" s="553"/>
      <c r="AZ89" s="553"/>
      <c r="BA89" s="553"/>
      <c r="BB89" s="553"/>
      <c r="BC89" s="553"/>
      <c r="BD89" s="553"/>
      <c r="BE89" s="553"/>
      <c r="BF89" s="553"/>
      <c r="BG89" s="553"/>
      <c r="BH89" s="513"/>
    </row>
    <row r="90" spans="1:60" ht="15" collapsed="1">
      <c r="A90" s="405">
        <f>A88+1</f>
        <v>85</v>
      </c>
      <c r="B90" s="584"/>
      <c r="C90" s="585"/>
      <c r="D90" s="525"/>
      <c r="E90" s="526"/>
      <c r="F90" s="416" t="s">
        <v>737</v>
      </c>
      <c r="G90" s="417"/>
      <c r="H90" s="535"/>
      <c r="I90" s="535">
        <f>'СМР Приняты СК П6'!I90</f>
        <v>7.18</v>
      </c>
      <c r="J90" s="537" t="s">
        <v>738</v>
      </c>
      <c r="K90" s="535" t="s">
        <v>482</v>
      </c>
      <c r="L90" s="535">
        <v>19</v>
      </c>
      <c r="M90" s="535"/>
      <c r="N90" s="535"/>
      <c r="O90" s="535"/>
      <c r="P90" s="535"/>
      <c r="Q90" s="535"/>
      <c r="R90" s="535"/>
      <c r="S90" s="535"/>
      <c r="T90" s="535"/>
      <c r="U90" s="535"/>
      <c r="V90" s="535"/>
      <c r="W90" s="535"/>
      <c r="X90" s="535"/>
      <c r="Y90" s="535"/>
      <c r="Z90" s="562">
        <f t="shared" si="13"/>
        <v>0</v>
      </c>
      <c r="AA90" s="576"/>
      <c r="AB90" s="413">
        <f t="shared" si="10"/>
        <v>0</v>
      </c>
      <c r="AC90" s="528"/>
      <c r="AD90" s="528">
        <f t="shared" si="14"/>
        <v>0</v>
      </c>
      <c r="AE90" s="551">
        <f t="shared" si="15"/>
        <v>0</v>
      </c>
      <c r="AF90" s="575">
        <f t="shared" si="16"/>
        <v>0</v>
      </c>
      <c r="AG90" s="552"/>
      <c r="AH90" s="553"/>
      <c r="AI90" s="553"/>
      <c r="AJ90" s="553"/>
      <c r="AK90" s="553"/>
      <c r="AL90" s="553"/>
      <c r="AM90" s="553"/>
      <c r="AN90" s="553"/>
      <c r="AO90" s="553"/>
      <c r="AP90" s="553"/>
      <c r="AQ90" s="553"/>
      <c r="AR90" s="553"/>
      <c r="AS90" s="553"/>
      <c r="AT90" s="553"/>
      <c r="AU90" s="553"/>
      <c r="AV90" s="553"/>
      <c r="AW90" s="553"/>
      <c r="AX90" s="553"/>
      <c r="AY90" s="553"/>
      <c r="AZ90" s="553"/>
      <c r="BA90" s="553"/>
      <c r="BB90" s="553"/>
      <c r="BC90" s="553"/>
      <c r="BD90" s="553"/>
      <c r="BE90" s="553"/>
      <c r="BF90" s="553"/>
      <c r="BG90" s="553"/>
      <c r="BH90" s="513"/>
    </row>
    <row r="91" spans="1:60" ht="15" hidden="1" outlineLevel="1">
      <c r="A91" s="405">
        <f t="shared" si="17"/>
        <v>86</v>
      </c>
      <c r="B91" s="584"/>
      <c r="C91" s="585"/>
      <c r="D91" s="525"/>
      <c r="E91" s="526"/>
      <c r="F91" s="416"/>
      <c r="G91" s="417"/>
      <c r="H91" s="535"/>
      <c r="I91" s="535">
        <f>'СМР Приняты СК П6'!I91</f>
        <v>0</v>
      </c>
      <c r="J91" s="537" t="s">
        <v>739</v>
      </c>
      <c r="K91" s="535" t="s">
        <v>482</v>
      </c>
      <c r="L91" s="535">
        <v>1</v>
      </c>
      <c r="M91" s="535"/>
      <c r="N91" s="535"/>
      <c r="O91" s="535"/>
      <c r="P91" s="535"/>
      <c r="Q91" s="535"/>
      <c r="R91" s="535"/>
      <c r="S91" s="535"/>
      <c r="T91" s="535"/>
      <c r="U91" s="535"/>
      <c r="V91" s="535"/>
      <c r="W91" s="535"/>
      <c r="X91" s="535"/>
      <c r="Y91" s="535"/>
      <c r="Z91" s="562">
        <f t="shared" si="13"/>
        <v>0</v>
      </c>
      <c r="AA91" s="576"/>
      <c r="AB91" s="413">
        <f t="shared" si="10"/>
        <v>0</v>
      </c>
      <c r="AC91" s="528"/>
      <c r="AD91" s="528">
        <f t="shared" si="14"/>
        <v>0</v>
      </c>
      <c r="AE91" s="551">
        <f t="shared" si="15"/>
        <v>0</v>
      </c>
      <c r="AF91" s="575">
        <f t="shared" si="16"/>
        <v>0</v>
      </c>
      <c r="AG91" s="552"/>
      <c r="AH91" s="553"/>
      <c r="AI91" s="553"/>
      <c r="AJ91" s="553"/>
      <c r="AK91" s="553"/>
      <c r="AL91" s="553"/>
      <c r="AM91" s="553"/>
      <c r="AN91" s="553"/>
      <c r="AO91" s="553"/>
      <c r="AP91" s="553"/>
      <c r="AQ91" s="553"/>
      <c r="AR91" s="553"/>
      <c r="AS91" s="553"/>
      <c r="AT91" s="553"/>
      <c r="AU91" s="553"/>
      <c r="AV91" s="553"/>
      <c r="AW91" s="553"/>
      <c r="AX91" s="553"/>
      <c r="AY91" s="553"/>
      <c r="AZ91" s="553"/>
      <c r="BA91" s="553"/>
      <c r="BB91" s="553"/>
      <c r="BC91" s="553"/>
      <c r="BD91" s="553"/>
      <c r="BE91" s="553"/>
      <c r="BF91" s="553"/>
      <c r="BG91" s="553"/>
      <c r="BH91" s="513"/>
    </row>
    <row r="92" spans="1:60" ht="15" hidden="1" outlineLevel="1">
      <c r="A92" s="405">
        <f t="shared" si="17"/>
        <v>87</v>
      </c>
      <c r="B92" s="584"/>
      <c r="C92" s="585"/>
      <c r="D92" s="525"/>
      <c r="E92" s="526"/>
      <c r="F92" s="416"/>
      <c r="G92" s="417"/>
      <c r="H92" s="535"/>
      <c r="I92" s="535">
        <f>'СМР Приняты СК П6'!I92</f>
        <v>0</v>
      </c>
      <c r="J92" s="537" t="s">
        <v>740</v>
      </c>
      <c r="K92" s="535" t="s">
        <v>482</v>
      </c>
      <c r="L92" s="535">
        <v>21</v>
      </c>
      <c r="M92" s="535"/>
      <c r="N92" s="535"/>
      <c r="O92" s="535"/>
      <c r="P92" s="535"/>
      <c r="Q92" s="535"/>
      <c r="R92" s="535"/>
      <c r="S92" s="535"/>
      <c r="T92" s="535"/>
      <c r="U92" s="535"/>
      <c r="V92" s="535"/>
      <c r="W92" s="535"/>
      <c r="X92" s="535"/>
      <c r="Y92" s="535"/>
      <c r="Z92" s="562">
        <f t="shared" si="13"/>
        <v>0</v>
      </c>
      <c r="AA92" s="576"/>
      <c r="AB92" s="413">
        <f t="shared" si="10"/>
        <v>0</v>
      </c>
      <c r="AC92" s="528"/>
      <c r="AD92" s="528">
        <f t="shared" si="14"/>
        <v>0</v>
      </c>
      <c r="AE92" s="551">
        <f t="shared" si="15"/>
        <v>0</v>
      </c>
      <c r="AF92" s="575">
        <f t="shared" si="16"/>
        <v>0</v>
      </c>
      <c r="AG92" s="552"/>
      <c r="AH92" s="553"/>
      <c r="AI92" s="553"/>
      <c r="AJ92" s="553"/>
      <c r="AK92" s="553"/>
      <c r="AL92" s="553"/>
      <c r="AM92" s="553"/>
      <c r="AN92" s="553"/>
      <c r="AO92" s="553"/>
      <c r="AP92" s="553"/>
      <c r="AQ92" s="553"/>
      <c r="AR92" s="553"/>
      <c r="AS92" s="553"/>
      <c r="AT92" s="553"/>
      <c r="AU92" s="553"/>
      <c r="AV92" s="553"/>
      <c r="AW92" s="553"/>
      <c r="AX92" s="553"/>
      <c r="AY92" s="553"/>
      <c r="AZ92" s="553"/>
      <c r="BA92" s="553"/>
      <c r="BB92" s="553"/>
      <c r="BC92" s="553"/>
      <c r="BD92" s="553"/>
      <c r="BE92" s="553"/>
      <c r="BF92" s="553"/>
      <c r="BG92" s="553"/>
      <c r="BH92" s="513"/>
    </row>
    <row r="93" spans="1:60" ht="15" hidden="1" outlineLevel="1">
      <c r="A93" s="405">
        <f t="shared" si="17"/>
        <v>88</v>
      </c>
      <c r="B93" s="584"/>
      <c r="C93" s="585"/>
      <c r="D93" s="525"/>
      <c r="E93" s="526"/>
      <c r="F93" s="416"/>
      <c r="G93" s="417"/>
      <c r="H93" s="535"/>
      <c r="I93" s="535">
        <f>'СМР Приняты СК П6'!I93</f>
        <v>0</v>
      </c>
      <c r="J93" s="537" t="s">
        <v>733</v>
      </c>
      <c r="K93" s="535" t="s">
        <v>289</v>
      </c>
      <c r="L93" s="535">
        <v>3.2</v>
      </c>
      <c r="M93" s="535"/>
      <c r="N93" s="535"/>
      <c r="O93" s="535"/>
      <c r="P93" s="535"/>
      <c r="Q93" s="535"/>
      <c r="R93" s="535"/>
      <c r="S93" s="535"/>
      <c r="T93" s="535"/>
      <c r="U93" s="535"/>
      <c r="V93" s="535"/>
      <c r="W93" s="535"/>
      <c r="X93" s="535"/>
      <c r="Y93" s="535"/>
      <c r="Z93" s="562">
        <f t="shared" si="13"/>
        <v>0</v>
      </c>
      <c r="AA93" s="576"/>
      <c r="AB93" s="413">
        <f t="shared" si="10"/>
        <v>0</v>
      </c>
      <c r="AC93" s="528"/>
      <c r="AD93" s="528">
        <f t="shared" si="14"/>
        <v>0</v>
      </c>
      <c r="AE93" s="540">
        <f t="shared" si="15"/>
        <v>0</v>
      </c>
      <c r="AF93" s="575">
        <f t="shared" si="16"/>
        <v>0</v>
      </c>
      <c r="AG93" s="552"/>
      <c r="AH93" s="553"/>
      <c r="AI93" s="553"/>
      <c r="AJ93" s="553"/>
      <c r="AK93" s="553"/>
      <c r="AL93" s="553"/>
      <c r="AM93" s="553"/>
      <c r="AN93" s="553"/>
      <c r="AO93" s="553"/>
      <c r="AP93" s="553"/>
      <c r="AQ93" s="553"/>
      <c r="AR93" s="553"/>
      <c r="AS93" s="553"/>
      <c r="AT93" s="553"/>
      <c r="AU93" s="553"/>
      <c r="AV93" s="553"/>
      <c r="AW93" s="553"/>
      <c r="AX93" s="553"/>
      <c r="AY93" s="553"/>
      <c r="AZ93" s="553"/>
      <c r="BA93" s="553"/>
      <c r="BB93" s="553"/>
      <c r="BC93" s="553"/>
      <c r="BD93" s="553"/>
      <c r="BE93" s="553"/>
      <c r="BF93" s="553"/>
      <c r="BG93" s="553"/>
      <c r="BH93" s="513"/>
    </row>
    <row r="94" spans="1:60" ht="15" collapsed="1">
      <c r="A94" s="405">
        <f t="shared" si="17"/>
        <v>89</v>
      </c>
      <c r="B94" s="584"/>
      <c r="C94" s="585"/>
      <c r="D94" s="525"/>
      <c r="E94" s="526"/>
      <c r="F94" s="416" t="s">
        <v>741</v>
      </c>
      <c r="G94" s="417" t="s">
        <v>482</v>
      </c>
      <c r="H94" s="535">
        <f>M94+M95+M96+M97</f>
        <v>0</v>
      </c>
      <c r="I94" s="535">
        <f>'СМР Приняты СК П6'!I94</f>
        <v>0</v>
      </c>
      <c r="J94" s="537" t="s">
        <v>742</v>
      </c>
      <c r="K94" s="535" t="s">
        <v>482</v>
      </c>
      <c r="L94" s="535">
        <v>1</v>
      </c>
      <c r="M94" s="535"/>
      <c r="N94" s="535"/>
      <c r="O94" s="535"/>
      <c r="P94" s="535"/>
      <c r="Q94" s="535"/>
      <c r="R94" s="535"/>
      <c r="S94" s="535"/>
      <c r="T94" s="535"/>
      <c r="U94" s="535"/>
      <c r="V94" s="535"/>
      <c r="W94" s="535"/>
      <c r="X94" s="535"/>
      <c r="Y94" s="535"/>
      <c r="Z94" s="562">
        <f t="shared" si="13"/>
        <v>0</v>
      </c>
      <c r="AA94" s="576"/>
      <c r="AB94" s="413">
        <f t="shared" si="10"/>
        <v>0</v>
      </c>
      <c r="AC94" s="528"/>
      <c r="AD94" s="528">
        <f t="shared" si="14"/>
        <v>0</v>
      </c>
      <c r="AE94" s="551">
        <f t="shared" si="15"/>
        <v>0</v>
      </c>
      <c r="AF94" s="575">
        <f t="shared" si="16"/>
        <v>0</v>
      </c>
      <c r="AG94" s="552"/>
      <c r="AH94" s="553"/>
      <c r="AI94" s="553"/>
      <c r="AJ94" s="553"/>
      <c r="AK94" s="553"/>
      <c r="AL94" s="553"/>
      <c r="AM94" s="553"/>
      <c r="AN94" s="553"/>
      <c r="AO94" s="553"/>
      <c r="AP94" s="553"/>
      <c r="AQ94" s="553"/>
      <c r="AR94" s="553"/>
      <c r="AS94" s="553"/>
      <c r="AT94" s="553"/>
      <c r="AU94" s="553"/>
      <c r="AV94" s="553"/>
      <c r="AW94" s="553"/>
      <c r="AX94" s="553"/>
      <c r="AY94" s="553"/>
      <c r="AZ94" s="553"/>
      <c r="BA94" s="553"/>
      <c r="BB94" s="553"/>
      <c r="BC94" s="553"/>
      <c r="BD94" s="553"/>
      <c r="BE94" s="553"/>
      <c r="BF94" s="553"/>
      <c r="BG94" s="553"/>
      <c r="BH94" s="513"/>
    </row>
    <row r="95" spans="1:60" ht="15" hidden="1" outlineLevel="1">
      <c r="A95" s="405">
        <f t="shared" si="17"/>
        <v>90</v>
      </c>
      <c r="B95" s="584"/>
      <c r="C95" s="585"/>
      <c r="D95" s="525"/>
      <c r="E95" s="526"/>
      <c r="F95" s="416"/>
      <c r="G95" s="417"/>
      <c r="H95" s="535"/>
      <c r="I95" s="535">
        <f>'СМР Приняты СК П6'!I95</f>
        <v>0</v>
      </c>
      <c r="J95" s="537" t="s">
        <v>743</v>
      </c>
      <c r="K95" s="535" t="s">
        <v>482</v>
      </c>
      <c r="L95" s="535">
        <v>5</v>
      </c>
      <c r="M95" s="535"/>
      <c r="N95" s="535"/>
      <c r="O95" s="535"/>
      <c r="P95" s="535"/>
      <c r="Q95" s="535"/>
      <c r="R95" s="535"/>
      <c r="S95" s="535"/>
      <c r="T95" s="535"/>
      <c r="U95" s="535"/>
      <c r="V95" s="535"/>
      <c r="W95" s="535"/>
      <c r="X95" s="535"/>
      <c r="Y95" s="535"/>
      <c r="Z95" s="562">
        <f t="shared" si="13"/>
        <v>0</v>
      </c>
      <c r="AA95" s="576"/>
      <c r="AB95" s="413">
        <f t="shared" si="10"/>
        <v>0</v>
      </c>
      <c r="AC95" s="528"/>
      <c r="AD95" s="528">
        <f t="shared" si="14"/>
        <v>0</v>
      </c>
      <c r="AE95" s="551">
        <f t="shared" si="15"/>
        <v>0</v>
      </c>
      <c r="AF95" s="575">
        <f t="shared" si="16"/>
        <v>0</v>
      </c>
      <c r="AG95" s="552"/>
      <c r="AH95" s="553"/>
      <c r="AI95" s="553"/>
      <c r="AJ95" s="553"/>
      <c r="AK95" s="553"/>
      <c r="AL95" s="553"/>
      <c r="AM95" s="553"/>
      <c r="AN95" s="553"/>
      <c r="AO95" s="553"/>
      <c r="AP95" s="553"/>
      <c r="AQ95" s="553"/>
      <c r="AR95" s="553"/>
      <c r="AS95" s="553"/>
      <c r="AT95" s="553"/>
      <c r="AU95" s="553"/>
      <c r="AV95" s="553"/>
      <c r="AW95" s="553"/>
      <c r="AX95" s="553"/>
      <c r="AY95" s="553"/>
      <c r="AZ95" s="553"/>
      <c r="BA95" s="553"/>
      <c r="BB95" s="553"/>
      <c r="BC95" s="553"/>
      <c r="BD95" s="553"/>
      <c r="BE95" s="553"/>
      <c r="BF95" s="553"/>
      <c r="BG95" s="553"/>
      <c r="BH95" s="513"/>
    </row>
    <row r="96" spans="1:60" ht="15" hidden="1" outlineLevel="1">
      <c r="A96" s="405">
        <f t="shared" si="17"/>
        <v>91</v>
      </c>
      <c r="B96" s="584"/>
      <c r="C96" s="585"/>
      <c r="D96" s="525"/>
      <c r="E96" s="526"/>
      <c r="F96" s="416"/>
      <c r="G96" s="417"/>
      <c r="H96" s="535"/>
      <c r="I96" s="535">
        <f>'СМР Приняты СК П6'!I96</f>
        <v>0</v>
      </c>
      <c r="J96" s="537" t="s">
        <v>744</v>
      </c>
      <c r="K96" s="535" t="s">
        <v>482</v>
      </c>
      <c r="L96" s="535">
        <v>4</v>
      </c>
      <c r="M96" s="535"/>
      <c r="N96" s="535"/>
      <c r="O96" s="535"/>
      <c r="P96" s="535"/>
      <c r="Q96" s="535"/>
      <c r="R96" s="535"/>
      <c r="S96" s="535"/>
      <c r="T96" s="535"/>
      <c r="U96" s="535"/>
      <c r="V96" s="535"/>
      <c r="W96" s="535"/>
      <c r="X96" s="535"/>
      <c r="Y96" s="535"/>
      <c r="Z96" s="562">
        <f t="shared" si="13"/>
        <v>0</v>
      </c>
      <c r="AA96" s="576"/>
      <c r="AB96" s="413">
        <f t="shared" si="10"/>
        <v>0</v>
      </c>
      <c r="AC96" s="528"/>
      <c r="AD96" s="528">
        <f t="shared" si="14"/>
        <v>0</v>
      </c>
      <c r="AE96" s="551">
        <f t="shared" si="15"/>
        <v>0</v>
      </c>
      <c r="AF96" s="575">
        <f t="shared" si="16"/>
        <v>0</v>
      </c>
      <c r="AG96" s="552"/>
      <c r="AH96" s="553"/>
      <c r="AI96" s="553"/>
      <c r="AJ96" s="553"/>
      <c r="AK96" s="553"/>
      <c r="AL96" s="553"/>
      <c r="AM96" s="553"/>
      <c r="AN96" s="553"/>
      <c r="AO96" s="553"/>
      <c r="AP96" s="553"/>
      <c r="AQ96" s="553"/>
      <c r="AR96" s="553"/>
      <c r="AS96" s="553"/>
      <c r="AT96" s="553"/>
      <c r="AU96" s="553"/>
      <c r="AV96" s="553"/>
      <c r="AW96" s="553"/>
      <c r="AX96" s="553"/>
      <c r="AY96" s="553"/>
      <c r="AZ96" s="553"/>
      <c r="BA96" s="553"/>
      <c r="BB96" s="553"/>
      <c r="BC96" s="553"/>
      <c r="BD96" s="553"/>
      <c r="BE96" s="553"/>
      <c r="BF96" s="553"/>
      <c r="BG96" s="553"/>
      <c r="BH96" s="513"/>
    </row>
    <row r="97" spans="1:60" ht="15" hidden="1" outlineLevel="1">
      <c r="A97" s="405">
        <f t="shared" si="17"/>
        <v>92</v>
      </c>
      <c r="B97" s="584"/>
      <c r="C97" s="585"/>
      <c r="D97" s="525"/>
      <c r="E97" s="526"/>
      <c r="F97" s="416"/>
      <c r="G97" s="417"/>
      <c r="H97" s="535"/>
      <c r="I97" s="535">
        <f>'СМР Приняты СК П6'!I97</f>
        <v>0</v>
      </c>
      <c r="J97" s="537" t="s">
        <v>745</v>
      </c>
      <c r="K97" s="535" t="s">
        <v>482</v>
      </c>
      <c r="L97" s="535">
        <v>11</v>
      </c>
      <c r="M97" s="535"/>
      <c r="N97" s="535"/>
      <c r="O97" s="535"/>
      <c r="P97" s="535"/>
      <c r="Q97" s="535"/>
      <c r="R97" s="535"/>
      <c r="S97" s="535"/>
      <c r="T97" s="535"/>
      <c r="U97" s="535"/>
      <c r="V97" s="535"/>
      <c r="W97" s="535"/>
      <c r="X97" s="535"/>
      <c r="Y97" s="535"/>
      <c r="Z97" s="562">
        <f t="shared" si="13"/>
        <v>0</v>
      </c>
      <c r="AA97" s="576"/>
      <c r="AB97" s="413">
        <f t="shared" si="10"/>
        <v>0</v>
      </c>
      <c r="AC97" s="528"/>
      <c r="AD97" s="528">
        <f t="shared" si="14"/>
        <v>0</v>
      </c>
      <c r="AE97" s="551">
        <f t="shared" si="15"/>
        <v>0</v>
      </c>
      <c r="AF97" s="575">
        <f t="shared" si="16"/>
        <v>0</v>
      </c>
      <c r="AG97" s="552"/>
      <c r="AH97" s="553"/>
      <c r="AI97" s="553"/>
      <c r="AJ97" s="553"/>
      <c r="AK97" s="553"/>
      <c r="AL97" s="553"/>
      <c r="AM97" s="553"/>
      <c r="AN97" s="553"/>
      <c r="AO97" s="553"/>
      <c r="AP97" s="553"/>
      <c r="AQ97" s="553"/>
      <c r="AR97" s="553"/>
      <c r="AS97" s="553"/>
      <c r="AT97" s="553"/>
      <c r="AU97" s="553"/>
      <c r="AV97" s="553"/>
      <c r="AW97" s="553"/>
      <c r="AX97" s="553"/>
      <c r="AY97" s="553"/>
      <c r="AZ97" s="553"/>
      <c r="BA97" s="553"/>
      <c r="BB97" s="553"/>
      <c r="BC97" s="553"/>
      <c r="BD97" s="553"/>
      <c r="BE97" s="553"/>
      <c r="BF97" s="553"/>
      <c r="BG97" s="553"/>
      <c r="BH97" s="513"/>
    </row>
    <row r="98" spans="1:60" ht="15" hidden="1" outlineLevel="1">
      <c r="A98" s="405">
        <f t="shared" si="17"/>
        <v>93</v>
      </c>
      <c r="B98" s="584"/>
      <c r="C98" s="585"/>
      <c r="D98" s="525"/>
      <c r="E98" s="526"/>
      <c r="F98" s="416"/>
      <c r="G98" s="417"/>
      <c r="H98" s="535"/>
      <c r="I98" s="535">
        <f>'СМР Приняты СК П6'!I98</f>
        <v>0</v>
      </c>
      <c r="J98" s="537"/>
      <c r="K98" s="535"/>
      <c r="L98" s="535"/>
      <c r="M98" s="535"/>
      <c r="N98" s="535"/>
      <c r="O98" s="535"/>
      <c r="P98" s="535"/>
      <c r="Q98" s="535"/>
      <c r="R98" s="535"/>
      <c r="S98" s="535"/>
      <c r="T98" s="535"/>
      <c r="U98" s="535"/>
      <c r="V98" s="535"/>
      <c r="W98" s="535"/>
      <c r="X98" s="535"/>
      <c r="Y98" s="535"/>
      <c r="Z98" s="562">
        <f t="shared" si="13"/>
        <v>0</v>
      </c>
      <c r="AA98" s="576"/>
      <c r="AB98" s="413">
        <f t="shared" si="10"/>
        <v>0</v>
      </c>
      <c r="AC98" s="528"/>
      <c r="AD98" s="528">
        <f t="shared" si="14"/>
        <v>0</v>
      </c>
      <c r="AE98" s="551">
        <f t="shared" si="15"/>
        <v>0</v>
      </c>
      <c r="AF98" s="575">
        <f t="shared" si="16"/>
        <v>0</v>
      </c>
      <c r="AG98" s="552"/>
      <c r="AH98" s="553"/>
      <c r="AI98" s="553"/>
      <c r="AJ98" s="553"/>
      <c r="AK98" s="553"/>
      <c r="AL98" s="553"/>
      <c r="AM98" s="553"/>
      <c r="AN98" s="553"/>
      <c r="AO98" s="553"/>
      <c r="AP98" s="553"/>
      <c r="AQ98" s="553"/>
      <c r="AR98" s="553"/>
      <c r="AS98" s="553"/>
      <c r="AT98" s="553"/>
      <c r="AU98" s="553"/>
      <c r="AV98" s="553"/>
      <c r="AW98" s="553"/>
      <c r="AX98" s="553"/>
      <c r="AY98" s="553"/>
      <c r="AZ98" s="553"/>
      <c r="BA98" s="553"/>
      <c r="BB98" s="553"/>
      <c r="BC98" s="553"/>
      <c r="BD98" s="553"/>
      <c r="BE98" s="553"/>
      <c r="BF98" s="553"/>
      <c r="BG98" s="553"/>
      <c r="BH98" s="513"/>
    </row>
    <row r="99" spans="1:60" ht="30" collapsed="1">
      <c r="A99" s="405">
        <f t="shared" si="17"/>
        <v>94</v>
      </c>
      <c r="B99" s="584"/>
      <c r="C99" s="585"/>
      <c r="D99" s="525"/>
      <c r="E99" s="526"/>
      <c r="F99" s="416" t="s">
        <v>735</v>
      </c>
      <c r="G99" s="417" t="s">
        <v>294</v>
      </c>
      <c r="H99" s="535">
        <v>16</v>
      </c>
      <c r="I99" s="535">
        <f>'СМР Приняты СК П6'!I99</f>
        <v>5.2309999999999999</v>
      </c>
      <c r="J99" s="537" t="s">
        <v>730</v>
      </c>
      <c r="K99" s="535" t="s">
        <v>482</v>
      </c>
      <c r="L99" s="535">
        <v>16</v>
      </c>
      <c r="M99" s="535"/>
      <c r="N99" s="535"/>
      <c r="O99" s="535"/>
      <c r="P99" s="535">
        <v>2</v>
      </c>
      <c r="Q99" s="535">
        <v>2</v>
      </c>
      <c r="R99" s="535"/>
      <c r="S99" s="535"/>
      <c r="T99" s="535"/>
      <c r="U99" s="535"/>
      <c r="V99" s="535"/>
      <c r="W99" s="535"/>
      <c r="X99" s="535"/>
      <c r="Y99" s="535"/>
      <c r="Z99" s="562">
        <f t="shared" si="13"/>
        <v>4</v>
      </c>
      <c r="AA99" s="576">
        <f t="shared" si="12"/>
        <v>12</v>
      </c>
      <c r="AB99" s="413">
        <f t="shared" si="10"/>
        <v>-4</v>
      </c>
      <c r="AC99" s="528"/>
      <c r="AD99" s="528">
        <f t="shared" si="14"/>
        <v>0</v>
      </c>
      <c r="AE99" s="551">
        <f t="shared" si="15"/>
        <v>0</v>
      </c>
      <c r="AF99" s="575">
        <f t="shared" si="16"/>
        <v>4</v>
      </c>
      <c r="AG99" s="552"/>
      <c r="AH99" s="553"/>
      <c r="AI99" s="553"/>
      <c r="AJ99" s="553"/>
      <c r="AK99" s="553"/>
      <c r="AL99" s="553"/>
      <c r="AM99" s="553"/>
      <c r="AN99" s="553"/>
      <c r="AO99" s="553"/>
      <c r="AP99" s="553"/>
      <c r="AQ99" s="553"/>
      <c r="AR99" s="553"/>
      <c r="AS99" s="553"/>
      <c r="AT99" s="553"/>
      <c r="AU99" s="553"/>
      <c r="AV99" s="553"/>
      <c r="AW99" s="553"/>
      <c r="AX99" s="553"/>
      <c r="AY99" s="553"/>
      <c r="AZ99" s="553"/>
      <c r="BA99" s="553"/>
      <c r="BB99" s="553"/>
      <c r="BC99" s="553"/>
      <c r="BD99" s="553"/>
      <c r="BE99" s="553"/>
      <c r="BF99" s="553"/>
      <c r="BG99" s="553"/>
      <c r="BH99" s="513"/>
    </row>
    <row r="100" spans="1:60" ht="15" hidden="1" outlineLevel="1">
      <c r="A100" s="405">
        <f t="shared" si="17"/>
        <v>95</v>
      </c>
      <c r="B100" s="584"/>
      <c r="C100" s="585"/>
      <c r="D100" s="525"/>
      <c r="E100" s="526"/>
      <c r="F100" s="416"/>
      <c r="G100" s="417"/>
      <c r="H100" s="535"/>
      <c r="I100" s="535">
        <f>'СМР Приняты СК П6'!I100</f>
        <v>0</v>
      </c>
      <c r="J100" s="537" t="s">
        <v>731</v>
      </c>
      <c r="K100" s="535" t="s">
        <v>482</v>
      </c>
      <c r="L100" s="535">
        <v>16</v>
      </c>
      <c r="M100" s="535"/>
      <c r="N100" s="535"/>
      <c r="O100" s="535"/>
      <c r="P100" s="535"/>
      <c r="Q100" s="535"/>
      <c r="R100" s="535"/>
      <c r="S100" s="535"/>
      <c r="T100" s="535"/>
      <c r="U100" s="535"/>
      <c r="V100" s="535"/>
      <c r="W100" s="535"/>
      <c r="X100" s="535"/>
      <c r="Y100" s="535"/>
      <c r="Z100" s="562">
        <f t="shared" si="13"/>
        <v>0</v>
      </c>
      <c r="AA100" s="576"/>
      <c r="AB100" s="413">
        <f t="shared" si="10"/>
        <v>0</v>
      </c>
      <c r="AC100" s="528"/>
      <c r="AD100" s="528">
        <f t="shared" si="14"/>
        <v>0</v>
      </c>
      <c r="AE100" s="551">
        <f t="shared" si="15"/>
        <v>0</v>
      </c>
      <c r="AF100" s="575">
        <f t="shared" si="16"/>
        <v>0</v>
      </c>
      <c r="AG100" s="552"/>
      <c r="AH100" s="553"/>
      <c r="AI100" s="553"/>
      <c r="AJ100" s="553"/>
      <c r="AK100" s="553"/>
      <c r="AL100" s="553"/>
      <c r="AM100" s="553"/>
      <c r="AN100" s="553"/>
      <c r="AO100" s="553"/>
      <c r="AP100" s="553"/>
      <c r="AQ100" s="553"/>
      <c r="AR100" s="553"/>
      <c r="AS100" s="553"/>
      <c r="AT100" s="553"/>
      <c r="AU100" s="553"/>
      <c r="AV100" s="553"/>
      <c r="AW100" s="553"/>
      <c r="AX100" s="553"/>
      <c r="AY100" s="553"/>
      <c r="AZ100" s="553"/>
      <c r="BA100" s="553"/>
      <c r="BB100" s="553"/>
      <c r="BC100" s="553"/>
      <c r="BD100" s="553"/>
      <c r="BE100" s="553"/>
      <c r="BF100" s="553"/>
      <c r="BG100" s="553"/>
      <c r="BH100" s="513"/>
    </row>
    <row r="101" spans="1:60" ht="15" hidden="1" outlineLevel="1">
      <c r="A101" s="405">
        <f t="shared" si="17"/>
        <v>96</v>
      </c>
      <c r="B101" s="584"/>
      <c r="C101" s="585"/>
      <c r="D101" s="525"/>
      <c r="E101" s="526"/>
      <c r="F101" s="416"/>
      <c r="G101" s="417"/>
      <c r="H101" s="535"/>
      <c r="I101" s="535">
        <f>'СМР Приняты СК П6'!I101</f>
        <v>0</v>
      </c>
      <c r="J101" s="537" t="s">
        <v>732</v>
      </c>
      <c r="K101" s="535" t="s">
        <v>289</v>
      </c>
      <c r="L101" s="535">
        <v>1.8</v>
      </c>
      <c r="M101" s="535"/>
      <c r="N101" s="535"/>
      <c r="O101" s="535"/>
      <c r="P101" s="535"/>
      <c r="Q101" s="535"/>
      <c r="R101" s="535"/>
      <c r="S101" s="535"/>
      <c r="T101" s="535"/>
      <c r="U101" s="535"/>
      <c r="V101" s="535"/>
      <c r="W101" s="535"/>
      <c r="X101" s="535"/>
      <c r="Y101" s="535"/>
      <c r="Z101" s="562">
        <f t="shared" si="13"/>
        <v>0</v>
      </c>
      <c r="AA101" s="576"/>
      <c r="AB101" s="413">
        <f t="shared" si="10"/>
        <v>0</v>
      </c>
      <c r="AC101" s="528"/>
      <c r="AD101" s="528">
        <f t="shared" si="14"/>
        <v>0</v>
      </c>
      <c r="AE101" s="551">
        <f t="shared" si="15"/>
        <v>0</v>
      </c>
      <c r="AF101" s="575">
        <f t="shared" si="16"/>
        <v>0</v>
      </c>
      <c r="AG101" s="552"/>
      <c r="AH101" s="553"/>
      <c r="AI101" s="553"/>
      <c r="AJ101" s="553"/>
      <c r="AK101" s="553"/>
      <c r="AL101" s="553"/>
      <c r="AM101" s="553"/>
      <c r="AN101" s="553"/>
      <c r="AO101" s="553"/>
      <c r="AP101" s="553"/>
      <c r="AQ101" s="553"/>
      <c r="AR101" s="553"/>
      <c r="AS101" s="553"/>
      <c r="AT101" s="553"/>
      <c r="AU101" s="553"/>
      <c r="AV101" s="553"/>
      <c r="AW101" s="553"/>
      <c r="AX101" s="553"/>
      <c r="AY101" s="553"/>
      <c r="AZ101" s="553"/>
      <c r="BA101" s="553"/>
      <c r="BB101" s="553"/>
      <c r="BC101" s="553"/>
      <c r="BD101" s="553"/>
      <c r="BE101" s="553"/>
      <c r="BF101" s="553"/>
      <c r="BG101" s="553"/>
      <c r="BH101" s="513"/>
    </row>
    <row r="102" spans="1:60" ht="15" hidden="1" outlineLevel="1">
      <c r="A102" s="405">
        <f t="shared" si="17"/>
        <v>97</v>
      </c>
      <c r="B102" s="584"/>
      <c r="C102" s="585"/>
      <c r="D102" s="525"/>
      <c r="E102" s="526"/>
      <c r="F102" s="416"/>
      <c r="G102" s="417"/>
      <c r="H102" s="535"/>
      <c r="I102" s="535">
        <f>'СМР Приняты СК П6'!I102</f>
        <v>0</v>
      </c>
      <c r="J102" s="537" t="s">
        <v>733</v>
      </c>
      <c r="K102" s="535" t="s">
        <v>289</v>
      </c>
      <c r="L102" s="535">
        <v>1.1000000000000001</v>
      </c>
      <c r="M102" s="535"/>
      <c r="N102" s="535"/>
      <c r="O102" s="535"/>
      <c r="P102" s="535"/>
      <c r="Q102" s="535"/>
      <c r="R102" s="535"/>
      <c r="S102" s="535"/>
      <c r="T102" s="535"/>
      <c r="U102" s="535"/>
      <c r="V102" s="535"/>
      <c r="W102" s="535"/>
      <c r="X102" s="535"/>
      <c r="Y102" s="535"/>
      <c r="Z102" s="562">
        <f t="shared" si="13"/>
        <v>0</v>
      </c>
      <c r="AA102" s="576"/>
      <c r="AB102" s="413">
        <f t="shared" si="10"/>
        <v>0</v>
      </c>
      <c r="AC102" s="528"/>
      <c r="AD102" s="528">
        <f t="shared" si="14"/>
        <v>0</v>
      </c>
      <c r="AE102" s="551">
        <f t="shared" si="15"/>
        <v>0</v>
      </c>
      <c r="AF102" s="575">
        <f t="shared" si="16"/>
        <v>0</v>
      </c>
      <c r="AG102" s="552"/>
      <c r="AH102" s="553"/>
      <c r="AI102" s="553"/>
      <c r="AJ102" s="553"/>
      <c r="AK102" s="553"/>
      <c r="AL102" s="553"/>
      <c r="AM102" s="553"/>
      <c r="AN102" s="553"/>
      <c r="AO102" s="553"/>
      <c r="AP102" s="553"/>
      <c r="AQ102" s="553"/>
      <c r="AR102" s="553"/>
      <c r="AS102" s="553"/>
      <c r="AT102" s="553"/>
      <c r="AU102" s="553"/>
      <c r="AV102" s="553"/>
      <c r="AW102" s="553"/>
      <c r="AX102" s="553"/>
      <c r="AY102" s="553"/>
      <c r="AZ102" s="553"/>
      <c r="BA102" s="553"/>
      <c r="BB102" s="553"/>
      <c r="BC102" s="553"/>
      <c r="BD102" s="553"/>
      <c r="BE102" s="553"/>
      <c r="BF102" s="553"/>
      <c r="BG102" s="553"/>
      <c r="BH102" s="513"/>
    </row>
    <row r="103" spans="1:60" ht="15">
      <c r="A103" s="405">
        <f t="shared" si="17"/>
        <v>98</v>
      </c>
      <c r="B103" s="584"/>
      <c r="C103" s="585"/>
      <c r="D103" s="525"/>
      <c r="E103" s="526"/>
      <c r="F103" s="416" t="s">
        <v>760</v>
      </c>
      <c r="G103" s="417" t="s">
        <v>291</v>
      </c>
      <c r="H103" s="535">
        <v>0</v>
      </c>
      <c r="I103" s="535">
        <f>'СМР Приняты СК П6'!I103</f>
        <v>2.4289999999999998</v>
      </c>
      <c r="J103" s="537"/>
      <c r="K103" s="535"/>
      <c r="L103" s="535"/>
      <c r="M103" s="535"/>
      <c r="N103" s="535"/>
      <c r="O103" s="535"/>
      <c r="P103" s="535">
        <v>15.5</v>
      </c>
      <c r="Q103" s="535"/>
      <c r="R103" s="535"/>
      <c r="S103" s="535"/>
      <c r="T103" s="535"/>
      <c r="U103" s="535"/>
      <c r="V103" s="535"/>
      <c r="W103" s="535"/>
      <c r="X103" s="535"/>
      <c r="Y103" s="535"/>
      <c r="Z103" s="562">
        <f t="shared" si="13"/>
        <v>15.5</v>
      </c>
      <c r="AA103" s="576">
        <f t="shared" si="12"/>
        <v>-15.5</v>
      </c>
      <c r="AB103" s="413">
        <f t="shared" si="10"/>
        <v>-15.5</v>
      </c>
      <c r="AC103" s="528"/>
      <c r="AD103" s="528">
        <f t="shared" si="14"/>
        <v>0</v>
      </c>
      <c r="AE103" s="551">
        <f t="shared" si="15"/>
        <v>0</v>
      </c>
      <c r="AF103" s="575">
        <f t="shared" si="16"/>
        <v>15.5</v>
      </c>
      <c r="AG103" s="552"/>
      <c r="AH103" s="553"/>
      <c r="AI103" s="553"/>
      <c r="AJ103" s="553"/>
      <c r="AK103" s="553"/>
      <c r="AL103" s="553"/>
      <c r="AM103" s="553"/>
      <c r="AN103" s="553"/>
      <c r="AO103" s="553"/>
      <c r="AP103" s="553"/>
      <c r="AQ103" s="553"/>
      <c r="AR103" s="553"/>
      <c r="AS103" s="553"/>
      <c r="AT103" s="553"/>
      <c r="AU103" s="553"/>
      <c r="AV103" s="553"/>
      <c r="AW103" s="553"/>
      <c r="AX103" s="553"/>
      <c r="AY103" s="553"/>
      <c r="AZ103" s="553"/>
      <c r="BA103" s="553"/>
      <c r="BB103" s="553"/>
      <c r="BC103" s="553"/>
      <c r="BD103" s="553"/>
      <c r="BE103" s="553"/>
      <c r="BF103" s="553"/>
      <c r="BG103" s="553"/>
      <c r="BH103" s="513"/>
    </row>
    <row r="104" spans="1:60" ht="45">
      <c r="A104" s="405">
        <f t="shared" si="17"/>
        <v>99</v>
      </c>
      <c r="B104" s="584"/>
      <c r="C104" s="585"/>
      <c r="D104" s="525"/>
      <c r="E104" s="526"/>
      <c r="F104" s="416" t="s">
        <v>431</v>
      </c>
      <c r="G104" s="417" t="s">
        <v>291</v>
      </c>
      <c r="H104" s="535">
        <v>60.5</v>
      </c>
      <c r="I104" s="535">
        <f>'СМР Приняты СК П6'!I104</f>
        <v>2.4289999999999998</v>
      </c>
      <c r="J104" s="537" t="s">
        <v>749</v>
      </c>
      <c r="K104" s="535" t="s">
        <v>291</v>
      </c>
      <c r="L104" s="535">
        <v>60.5</v>
      </c>
      <c r="M104" s="535"/>
      <c r="N104" s="535"/>
      <c r="O104" s="535"/>
      <c r="P104" s="535">
        <v>10</v>
      </c>
      <c r="Q104" s="535"/>
      <c r="R104" s="535"/>
      <c r="S104" s="535"/>
      <c r="T104" s="535"/>
      <c r="U104" s="535"/>
      <c r="V104" s="535"/>
      <c r="W104" s="535"/>
      <c r="X104" s="535"/>
      <c r="Y104" s="535"/>
      <c r="Z104" s="562">
        <f t="shared" si="13"/>
        <v>10</v>
      </c>
      <c r="AA104" s="576">
        <f t="shared" si="12"/>
        <v>50.5</v>
      </c>
      <c r="AB104" s="413">
        <f t="shared" si="10"/>
        <v>-10</v>
      </c>
      <c r="AC104" s="536" t="s">
        <v>750</v>
      </c>
      <c r="AD104" s="536">
        <f t="shared" si="14"/>
        <v>0</v>
      </c>
      <c r="AE104" s="551">
        <f t="shared" si="15"/>
        <v>0</v>
      </c>
      <c r="AF104" s="575">
        <f t="shared" si="16"/>
        <v>10</v>
      </c>
      <c r="AG104" s="552"/>
      <c r="AH104" s="553"/>
      <c r="AI104" s="553"/>
      <c r="AJ104" s="553"/>
      <c r="AK104" s="553"/>
      <c r="AL104" s="553"/>
      <c r="AM104" s="553"/>
      <c r="AN104" s="553"/>
      <c r="AO104" s="553"/>
      <c r="AP104" s="553"/>
      <c r="AQ104" s="553"/>
      <c r="AR104" s="553"/>
      <c r="AS104" s="553"/>
      <c r="AT104" s="553"/>
      <c r="AU104" s="553"/>
      <c r="AV104" s="553"/>
      <c r="AW104" s="553"/>
      <c r="AX104" s="553"/>
      <c r="AY104" s="553"/>
      <c r="AZ104" s="553"/>
      <c r="BA104" s="553"/>
      <c r="BB104" s="553"/>
      <c r="BC104" s="553"/>
      <c r="BD104" s="553"/>
      <c r="BE104" s="553"/>
      <c r="BF104" s="553"/>
      <c r="BG104" s="553"/>
      <c r="BH104" s="513"/>
    </row>
    <row r="105" spans="1:60" ht="30" collapsed="1">
      <c r="A105" s="405">
        <f t="shared" si="17"/>
        <v>100</v>
      </c>
      <c r="B105" s="584"/>
      <c r="C105" s="585"/>
      <c r="D105" s="525"/>
      <c r="E105" s="526"/>
      <c r="F105" s="416" t="s">
        <v>751</v>
      </c>
      <c r="G105" s="417" t="s">
        <v>294</v>
      </c>
      <c r="H105" s="535">
        <f>M105+M106+M107+M108+M109+M110+M111+M112</f>
        <v>0</v>
      </c>
      <c r="I105" s="535">
        <f>'СМР Приняты СК П6'!I105</f>
        <v>1.6639999999999999</v>
      </c>
      <c r="J105" s="537" t="s">
        <v>752</v>
      </c>
      <c r="K105" s="535" t="s">
        <v>482</v>
      </c>
      <c r="L105" s="535">
        <v>24</v>
      </c>
      <c r="M105" s="535"/>
      <c r="N105" s="535"/>
      <c r="O105" s="535"/>
      <c r="P105" s="535"/>
      <c r="Q105" s="535"/>
      <c r="R105" s="535"/>
      <c r="S105" s="535"/>
      <c r="T105" s="535"/>
      <c r="U105" s="535"/>
      <c r="V105" s="535"/>
      <c r="W105" s="535"/>
      <c r="X105" s="535"/>
      <c r="Y105" s="535"/>
      <c r="Z105" s="562">
        <f t="shared" si="13"/>
        <v>0</v>
      </c>
      <c r="AA105" s="576"/>
      <c r="AB105" s="413">
        <f t="shared" si="10"/>
        <v>0</v>
      </c>
      <c r="AC105" s="536"/>
      <c r="AD105" s="536">
        <f t="shared" si="14"/>
        <v>0</v>
      </c>
      <c r="AE105" s="551">
        <f t="shared" si="15"/>
        <v>0</v>
      </c>
      <c r="AF105" s="575">
        <f t="shared" si="16"/>
        <v>0</v>
      </c>
      <c r="AG105" s="552"/>
      <c r="AH105" s="553"/>
      <c r="AI105" s="553"/>
      <c r="AJ105" s="553"/>
      <c r="AK105" s="553"/>
      <c r="AL105" s="553"/>
      <c r="AM105" s="553"/>
      <c r="AN105" s="553"/>
      <c r="AO105" s="553"/>
      <c r="AP105" s="553"/>
      <c r="AQ105" s="553"/>
      <c r="AR105" s="553"/>
      <c r="AS105" s="553"/>
      <c r="AT105" s="553"/>
      <c r="AU105" s="553"/>
      <c r="AV105" s="553"/>
      <c r="AW105" s="553"/>
      <c r="AX105" s="553"/>
      <c r="AY105" s="553"/>
      <c r="AZ105" s="553"/>
      <c r="BA105" s="553"/>
      <c r="BB105" s="553"/>
      <c r="BC105" s="553"/>
      <c r="BD105" s="553"/>
      <c r="BE105" s="553"/>
      <c r="BF105" s="553"/>
      <c r="BG105" s="553"/>
      <c r="BH105" s="513"/>
    </row>
    <row r="106" spans="1:60" ht="15" hidden="1" outlineLevel="1">
      <c r="A106" s="405">
        <f t="shared" si="17"/>
        <v>101</v>
      </c>
      <c r="B106" s="584"/>
      <c r="C106" s="585"/>
      <c r="D106" s="525"/>
      <c r="E106" s="526"/>
      <c r="F106" s="416"/>
      <c r="G106" s="417"/>
      <c r="H106" s="535"/>
      <c r="I106" s="535">
        <f>'СМР Приняты СК П6'!I106</f>
        <v>0</v>
      </c>
      <c r="J106" s="537" t="s">
        <v>753</v>
      </c>
      <c r="K106" s="535" t="s">
        <v>482</v>
      </c>
      <c r="L106" s="535">
        <v>20</v>
      </c>
      <c r="M106" s="535"/>
      <c r="N106" s="535"/>
      <c r="O106" s="535"/>
      <c r="P106" s="535"/>
      <c r="Q106" s="535"/>
      <c r="R106" s="535"/>
      <c r="S106" s="535"/>
      <c r="T106" s="535"/>
      <c r="U106" s="535"/>
      <c r="V106" s="535"/>
      <c r="W106" s="535"/>
      <c r="X106" s="535"/>
      <c r="Y106" s="535"/>
      <c r="Z106" s="562">
        <f t="shared" si="13"/>
        <v>0</v>
      </c>
      <c r="AA106" s="576"/>
      <c r="AB106" s="413">
        <f t="shared" si="10"/>
        <v>0</v>
      </c>
      <c r="AC106" s="536"/>
      <c r="AD106" s="536">
        <f t="shared" si="14"/>
        <v>0</v>
      </c>
      <c r="AE106" s="551">
        <f t="shared" si="15"/>
        <v>0</v>
      </c>
      <c r="AF106" s="575">
        <f t="shared" si="16"/>
        <v>0</v>
      </c>
      <c r="AG106" s="552"/>
      <c r="AH106" s="553"/>
      <c r="AI106" s="553"/>
      <c r="AJ106" s="553"/>
      <c r="AK106" s="553"/>
      <c r="AL106" s="553"/>
      <c r="AM106" s="553"/>
      <c r="AN106" s="553"/>
      <c r="AO106" s="553"/>
      <c r="AP106" s="553"/>
      <c r="AQ106" s="553"/>
      <c r="AR106" s="553"/>
      <c r="AS106" s="553"/>
      <c r="AT106" s="553"/>
      <c r="AU106" s="553"/>
      <c r="AV106" s="553"/>
      <c r="AW106" s="553"/>
      <c r="AX106" s="553"/>
      <c r="AY106" s="553"/>
      <c r="AZ106" s="553"/>
      <c r="BA106" s="553"/>
      <c r="BB106" s="553"/>
      <c r="BC106" s="553"/>
      <c r="BD106" s="553"/>
      <c r="BE106" s="553"/>
      <c r="BF106" s="553"/>
      <c r="BG106" s="553"/>
      <c r="BH106" s="513"/>
    </row>
    <row r="107" spans="1:60" ht="15" hidden="1" outlineLevel="1">
      <c r="A107" s="405">
        <f t="shared" si="17"/>
        <v>102</v>
      </c>
      <c r="B107" s="584"/>
      <c r="C107" s="585"/>
      <c r="D107" s="525"/>
      <c r="E107" s="526"/>
      <c r="F107" s="416"/>
      <c r="G107" s="417"/>
      <c r="H107" s="535"/>
      <c r="I107" s="535">
        <f>'СМР Приняты СК П6'!I107</f>
        <v>0</v>
      </c>
      <c r="J107" s="537" t="s">
        <v>754</v>
      </c>
      <c r="K107" s="535" t="s">
        <v>482</v>
      </c>
      <c r="L107" s="535">
        <v>19</v>
      </c>
      <c r="M107" s="535"/>
      <c r="N107" s="535"/>
      <c r="O107" s="535"/>
      <c r="P107" s="535"/>
      <c r="Q107" s="535"/>
      <c r="R107" s="535"/>
      <c r="S107" s="535"/>
      <c r="T107" s="535"/>
      <c r="U107" s="535"/>
      <c r="V107" s="535"/>
      <c r="W107" s="535"/>
      <c r="X107" s="535"/>
      <c r="Y107" s="535"/>
      <c r="Z107" s="562">
        <f t="shared" si="13"/>
        <v>0</v>
      </c>
      <c r="AA107" s="576"/>
      <c r="AB107" s="413">
        <f t="shared" si="10"/>
        <v>0</v>
      </c>
      <c r="AC107" s="536"/>
      <c r="AD107" s="536">
        <f t="shared" si="14"/>
        <v>0</v>
      </c>
      <c r="AE107" s="551">
        <f t="shared" si="15"/>
        <v>0</v>
      </c>
      <c r="AF107" s="575">
        <f t="shared" si="16"/>
        <v>0</v>
      </c>
      <c r="AG107" s="552"/>
      <c r="AH107" s="553"/>
      <c r="AI107" s="553"/>
      <c r="AJ107" s="553"/>
      <c r="AK107" s="553"/>
      <c r="AL107" s="553"/>
      <c r="AM107" s="553"/>
      <c r="AN107" s="553"/>
      <c r="AO107" s="553"/>
      <c r="AP107" s="553"/>
      <c r="AQ107" s="553"/>
      <c r="AR107" s="553"/>
      <c r="AS107" s="553"/>
      <c r="AT107" s="553"/>
      <c r="AU107" s="553"/>
      <c r="AV107" s="553"/>
      <c r="AW107" s="553"/>
      <c r="AX107" s="553"/>
      <c r="AY107" s="553"/>
      <c r="AZ107" s="553"/>
      <c r="BA107" s="553"/>
      <c r="BB107" s="553"/>
      <c r="BC107" s="553"/>
      <c r="BD107" s="553"/>
      <c r="BE107" s="553"/>
      <c r="BF107" s="553"/>
      <c r="BG107" s="553"/>
      <c r="BH107" s="513"/>
    </row>
    <row r="108" spans="1:60" ht="15" hidden="1" outlineLevel="1">
      <c r="A108" s="405">
        <f t="shared" si="17"/>
        <v>103</v>
      </c>
      <c r="B108" s="584"/>
      <c r="C108" s="585"/>
      <c r="D108" s="525"/>
      <c r="E108" s="526"/>
      <c r="F108" s="416"/>
      <c r="G108" s="417"/>
      <c r="H108" s="535"/>
      <c r="I108" s="535">
        <f>'СМР Приняты СК П6'!I108</f>
        <v>0</v>
      </c>
      <c r="J108" s="537" t="s">
        <v>755</v>
      </c>
      <c r="K108" s="535" t="s">
        <v>482</v>
      </c>
      <c r="L108" s="535">
        <v>1</v>
      </c>
      <c r="M108" s="535"/>
      <c r="N108" s="535"/>
      <c r="O108" s="535"/>
      <c r="P108" s="535"/>
      <c r="Q108" s="535"/>
      <c r="R108" s="535"/>
      <c r="S108" s="535"/>
      <c r="T108" s="535"/>
      <c r="U108" s="535"/>
      <c r="V108" s="535"/>
      <c r="W108" s="535"/>
      <c r="X108" s="535"/>
      <c r="Y108" s="535"/>
      <c r="Z108" s="562">
        <f t="shared" si="13"/>
        <v>0</v>
      </c>
      <c r="AA108" s="576"/>
      <c r="AB108" s="413">
        <f t="shared" si="10"/>
        <v>0</v>
      </c>
      <c r="AC108" s="536"/>
      <c r="AD108" s="536">
        <f t="shared" si="14"/>
        <v>0</v>
      </c>
      <c r="AE108" s="551">
        <f t="shared" si="15"/>
        <v>0</v>
      </c>
      <c r="AF108" s="575">
        <f t="shared" si="16"/>
        <v>0</v>
      </c>
      <c r="AG108" s="552"/>
      <c r="AH108" s="553"/>
      <c r="AI108" s="553"/>
      <c r="AJ108" s="553"/>
      <c r="AK108" s="553"/>
      <c r="AL108" s="553"/>
      <c r="AM108" s="553"/>
      <c r="AN108" s="553"/>
      <c r="AO108" s="553"/>
      <c r="AP108" s="553"/>
      <c r="AQ108" s="553"/>
      <c r="AR108" s="553"/>
      <c r="AS108" s="553"/>
      <c r="AT108" s="553"/>
      <c r="AU108" s="553"/>
      <c r="AV108" s="553"/>
      <c r="AW108" s="553"/>
      <c r="AX108" s="553"/>
      <c r="AY108" s="553"/>
      <c r="AZ108" s="553"/>
      <c r="BA108" s="553"/>
      <c r="BB108" s="553"/>
      <c r="BC108" s="553"/>
      <c r="BD108" s="553"/>
      <c r="BE108" s="553"/>
      <c r="BF108" s="553"/>
      <c r="BG108" s="553"/>
      <c r="BH108" s="513"/>
    </row>
    <row r="109" spans="1:60" ht="15" hidden="1" outlineLevel="1">
      <c r="A109" s="405">
        <f t="shared" si="17"/>
        <v>104</v>
      </c>
      <c r="B109" s="584"/>
      <c r="C109" s="585"/>
      <c r="D109" s="525"/>
      <c r="E109" s="526"/>
      <c r="F109" s="416"/>
      <c r="G109" s="417"/>
      <c r="H109" s="535"/>
      <c r="I109" s="535">
        <f>'СМР Приняты СК П6'!I109</f>
        <v>0</v>
      </c>
      <c r="J109" s="537" t="s">
        <v>756</v>
      </c>
      <c r="K109" s="535" t="s">
        <v>482</v>
      </c>
      <c r="L109" s="535">
        <v>24</v>
      </c>
      <c r="M109" s="535"/>
      <c r="N109" s="535"/>
      <c r="O109" s="535"/>
      <c r="P109" s="535"/>
      <c r="Q109" s="535"/>
      <c r="R109" s="535"/>
      <c r="S109" s="535"/>
      <c r="T109" s="535"/>
      <c r="U109" s="535"/>
      <c r="V109" s="535"/>
      <c r="W109" s="535"/>
      <c r="X109" s="535"/>
      <c r="Y109" s="535"/>
      <c r="Z109" s="562">
        <f t="shared" si="13"/>
        <v>0</v>
      </c>
      <c r="AA109" s="576"/>
      <c r="AB109" s="413">
        <f t="shared" si="10"/>
        <v>0</v>
      </c>
      <c r="AC109" s="536"/>
      <c r="AD109" s="536">
        <f t="shared" si="14"/>
        <v>0</v>
      </c>
      <c r="AE109" s="551">
        <f t="shared" si="15"/>
        <v>0</v>
      </c>
      <c r="AF109" s="575">
        <f t="shared" si="16"/>
        <v>0</v>
      </c>
      <c r="AG109" s="552"/>
      <c r="AH109" s="553"/>
      <c r="AI109" s="553"/>
      <c r="AJ109" s="553"/>
      <c r="AK109" s="553"/>
      <c r="AL109" s="553"/>
      <c r="AM109" s="553"/>
      <c r="AN109" s="553"/>
      <c r="AO109" s="553"/>
      <c r="AP109" s="553"/>
      <c r="AQ109" s="553"/>
      <c r="AR109" s="553"/>
      <c r="AS109" s="553"/>
      <c r="AT109" s="553"/>
      <c r="AU109" s="553"/>
      <c r="AV109" s="553"/>
      <c r="AW109" s="553"/>
      <c r="AX109" s="553"/>
      <c r="AY109" s="553"/>
      <c r="AZ109" s="553"/>
      <c r="BA109" s="553"/>
      <c r="BB109" s="553"/>
      <c r="BC109" s="553"/>
      <c r="BD109" s="553"/>
      <c r="BE109" s="553"/>
      <c r="BF109" s="553"/>
      <c r="BG109" s="553"/>
      <c r="BH109" s="513"/>
    </row>
    <row r="110" spans="1:60" ht="15" hidden="1" outlineLevel="1">
      <c r="A110" s="405">
        <f t="shared" si="17"/>
        <v>105</v>
      </c>
      <c r="B110" s="584"/>
      <c r="C110" s="585"/>
      <c r="D110" s="525"/>
      <c r="E110" s="526"/>
      <c r="F110" s="416"/>
      <c r="G110" s="417"/>
      <c r="H110" s="535"/>
      <c r="I110" s="535">
        <f>'СМР Приняты СК П6'!I110</f>
        <v>0</v>
      </c>
      <c r="J110" s="537" t="s">
        <v>757</v>
      </c>
      <c r="K110" s="535" t="s">
        <v>482</v>
      </c>
      <c r="L110" s="535">
        <v>20</v>
      </c>
      <c r="M110" s="535"/>
      <c r="N110" s="535"/>
      <c r="O110" s="535"/>
      <c r="P110" s="535"/>
      <c r="Q110" s="535"/>
      <c r="R110" s="535"/>
      <c r="S110" s="535"/>
      <c r="T110" s="535"/>
      <c r="U110" s="535"/>
      <c r="V110" s="535"/>
      <c r="W110" s="535"/>
      <c r="X110" s="535"/>
      <c r="Y110" s="535"/>
      <c r="Z110" s="562">
        <f t="shared" si="13"/>
        <v>0</v>
      </c>
      <c r="AA110" s="576"/>
      <c r="AB110" s="413">
        <f t="shared" si="10"/>
        <v>0</v>
      </c>
      <c r="AC110" s="536"/>
      <c r="AD110" s="536">
        <f t="shared" si="14"/>
        <v>0</v>
      </c>
      <c r="AE110" s="551">
        <f t="shared" si="15"/>
        <v>0</v>
      </c>
      <c r="AF110" s="575">
        <f t="shared" si="16"/>
        <v>0</v>
      </c>
      <c r="AG110" s="552"/>
      <c r="AH110" s="553"/>
      <c r="AI110" s="553"/>
      <c r="AJ110" s="553"/>
      <c r="AK110" s="553"/>
      <c r="AL110" s="553"/>
      <c r="AM110" s="553"/>
      <c r="AN110" s="553"/>
      <c r="AO110" s="553"/>
      <c r="AP110" s="553"/>
      <c r="AQ110" s="553"/>
      <c r="AR110" s="553"/>
      <c r="AS110" s="553"/>
      <c r="AT110" s="553"/>
      <c r="AU110" s="553"/>
      <c r="AV110" s="553"/>
      <c r="AW110" s="553"/>
      <c r="AX110" s="553"/>
      <c r="AY110" s="553"/>
      <c r="AZ110" s="553"/>
      <c r="BA110" s="553"/>
      <c r="BB110" s="553"/>
      <c r="BC110" s="553"/>
      <c r="BD110" s="553"/>
      <c r="BE110" s="553"/>
      <c r="BF110" s="553"/>
      <c r="BG110" s="553"/>
      <c r="BH110" s="513"/>
    </row>
    <row r="111" spans="1:60" ht="15" hidden="1" outlineLevel="1">
      <c r="A111" s="405">
        <f t="shared" si="17"/>
        <v>106</v>
      </c>
      <c r="B111" s="584"/>
      <c r="C111" s="585"/>
      <c r="D111" s="525"/>
      <c r="E111" s="526"/>
      <c r="F111" s="416"/>
      <c r="G111" s="417"/>
      <c r="H111" s="535"/>
      <c r="I111" s="535">
        <f>'СМР Приняты СК П6'!I111</f>
        <v>0</v>
      </c>
      <c r="J111" s="537" t="s">
        <v>758</v>
      </c>
      <c r="K111" s="535" t="s">
        <v>482</v>
      </c>
      <c r="L111" s="535">
        <v>19</v>
      </c>
      <c r="M111" s="535"/>
      <c r="N111" s="535"/>
      <c r="O111" s="535"/>
      <c r="P111" s="535"/>
      <c r="Q111" s="535"/>
      <c r="R111" s="535"/>
      <c r="S111" s="535"/>
      <c r="T111" s="535"/>
      <c r="U111" s="535"/>
      <c r="V111" s="535"/>
      <c r="W111" s="535"/>
      <c r="X111" s="535"/>
      <c r="Y111" s="535"/>
      <c r="Z111" s="562">
        <f t="shared" si="13"/>
        <v>0</v>
      </c>
      <c r="AA111" s="576"/>
      <c r="AB111" s="413">
        <f t="shared" si="10"/>
        <v>0</v>
      </c>
      <c r="AC111" s="536"/>
      <c r="AD111" s="536">
        <f t="shared" si="14"/>
        <v>0</v>
      </c>
      <c r="AE111" s="551">
        <f t="shared" si="15"/>
        <v>0</v>
      </c>
      <c r="AF111" s="575">
        <f t="shared" si="16"/>
        <v>0</v>
      </c>
      <c r="AG111" s="552"/>
      <c r="AH111" s="553"/>
      <c r="AI111" s="553"/>
      <c r="AJ111" s="553"/>
      <c r="AK111" s="553"/>
      <c r="AL111" s="553"/>
      <c r="AM111" s="553"/>
      <c r="AN111" s="553"/>
      <c r="AO111" s="553"/>
      <c r="AP111" s="553"/>
      <c r="AQ111" s="553"/>
      <c r="AR111" s="553"/>
      <c r="AS111" s="553"/>
      <c r="AT111" s="553"/>
      <c r="AU111" s="553"/>
      <c r="AV111" s="553"/>
      <c r="AW111" s="553"/>
      <c r="AX111" s="553"/>
      <c r="AY111" s="553"/>
      <c r="AZ111" s="553"/>
      <c r="BA111" s="553"/>
      <c r="BB111" s="553"/>
      <c r="BC111" s="553"/>
      <c r="BD111" s="553"/>
      <c r="BE111" s="553"/>
      <c r="BF111" s="553"/>
      <c r="BG111" s="553"/>
      <c r="BH111" s="513"/>
    </row>
    <row r="112" spans="1:60" ht="15" hidden="1" outlineLevel="1">
      <c r="A112" s="405">
        <f t="shared" si="17"/>
        <v>107</v>
      </c>
      <c r="B112" s="584"/>
      <c r="C112" s="585"/>
      <c r="D112" s="525"/>
      <c r="E112" s="526"/>
      <c r="F112" s="416"/>
      <c r="G112" s="417"/>
      <c r="H112" s="535"/>
      <c r="I112" s="535">
        <f>'СМР Приняты СК П6'!I112</f>
        <v>0</v>
      </c>
      <c r="J112" s="537" t="s">
        <v>759</v>
      </c>
      <c r="K112" s="535" t="s">
        <v>482</v>
      </c>
      <c r="L112" s="535">
        <v>1</v>
      </c>
      <c r="M112" s="535"/>
      <c r="N112" s="535"/>
      <c r="O112" s="535"/>
      <c r="P112" s="535"/>
      <c r="Q112" s="535"/>
      <c r="R112" s="535"/>
      <c r="S112" s="535"/>
      <c r="T112" s="535"/>
      <c r="U112" s="535"/>
      <c r="V112" s="535"/>
      <c r="W112" s="535"/>
      <c r="X112" s="535"/>
      <c r="Y112" s="535"/>
      <c r="Z112" s="562">
        <f t="shared" si="13"/>
        <v>0</v>
      </c>
      <c r="AA112" s="576"/>
      <c r="AB112" s="413">
        <f t="shared" si="10"/>
        <v>0</v>
      </c>
      <c r="AC112" s="536"/>
      <c r="AD112" s="536">
        <f t="shared" si="14"/>
        <v>0</v>
      </c>
      <c r="AE112" s="551">
        <f t="shared" si="15"/>
        <v>0</v>
      </c>
      <c r="AF112" s="575">
        <f t="shared" si="16"/>
        <v>0</v>
      </c>
      <c r="AG112" s="552"/>
      <c r="AH112" s="553"/>
      <c r="AI112" s="553"/>
      <c r="AJ112" s="553"/>
      <c r="AK112" s="553"/>
      <c r="AL112" s="553"/>
      <c r="AM112" s="553"/>
      <c r="AN112" s="553"/>
      <c r="AO112" s="553"/>
      <c r="AP112" s="553"/>
      <c r="AQ112" s="553"/>
      <c r="AR112" s="553"/>
      <c r="AS112" s="553"/>
      <c r="AT112" s="553"/>
      <c r="AU112" s="553"/>
      <c r="AV112" s="553"/>
      <c r="AW112" s="553"/>
      <c r="AX112" s="553"/>
      <c r="AY112" s="553"/>
      <c r="AZ112" s="553"/>
      <c r="BA112" s="553"/>
      <c r="BB112" s="553"/>
      <c r="BC112" s="553"/>
      <c r="BD112" s="553"/>
      <c r="BE112" s="553"/>
      <c r="BF112" s="553"/>
      <c r="BG112" s="553"/>
      <c r="BH112" s="513"/>
    </row>
    <row r="113" spans="1:60" ht="30">
      <c r="A113" s="405">
        <f t="shared" si="17"/>
        <v>108</v>
      </c>
      <c r="B113" s="584"/>
      <c r="C113" s="585"/>
      <c r="D113" s="525"/>
      <c r="E113" s="526"/>
      <c r="F113" s="416" t="s">
        <v>747</v>
      </c>
      <c r="G113" s="417" t="s">
        <v>398</v>
      </c>
      <c r="H113" s="754">
        <v>3</v>
      </c>
      <c r="I113" s="535">
        <f>'СМР Приняты СК П6'!I113</f>
        <v>3.6749999999999998</v>
      </c>
      <c r="J113" s="537"/>
      <c r="K113" s="535"/>
      <c r="L113" s="535"/>
      <c r="M113" s="535"/>
      <c r="N113" s="535">
        <v>2</v>
      </c>
      <c r="O113" s="535"/>
      <c r="P113" s="535"/>
      <c r="Q113" s="535"/>
      <c r="R113" s="535"/>
      <c r="S113" s="535"/>
      <c r="T113" s="535"/>
      <c r="U113" s="535"/>
      <c r="V113" s="535">
        <v>1</v>
      </c>
      <c r="W113" s="535"/>
      <c r="X113" s="535"/>
      <c r="Y113" s="535"/>
      <c r="Z113" s="562">
        <f t="shared" si="13"/>
        <v>3</v>
      </c>
      <c r="AA113" s="576">
        <f t="shared" si="12"/>
        <v>0</v>
      </c>
      <c r="AB113" s="413">
        <f t="shared" si="10"/>
        <v>-3</v>
      </c>
      <c r="AC113" s="528"/>
      <c r="AD113" s="528">
        <f t="shared" si="14"/>
        <v>0</v>
      </c>
      <c r="AE113" s="551">
        <f t="shared" si="15"/>
        <v>0</v>
      </c>
      <c r="AF113" s="575">
        <f t="shared" si="16"/>
        <v>3</v>
      </c>
      <c r="AG113" s="552"/>
      <c r="AH113" s="553"/>
      <c r="AI113" s="553"/>
      <c r="AJ113" s="553"/>
      <c r="AK113" s="553"/>
      <c r="AL113" s="553"/>
      <c r="AM113" s="553"/>
      <c r="AN113" s="553"/>
      <c r="AO113" s="553"/>
      <c r="AP113" s="553"/>
      <c r="AQ113" s="553"/>
      <c r="AR113" s="553"/>
      <c r="AS113" s="553"/>
      <c r="AT113" s="553"/>
      <c r="AU113" s="553"/>
      <c r="AV113" s="553"/>
      <c r="AW113" s="553"/>
      <c r="AX113" s="553"/>
      <c r="AY113" s="553"/>
      <c r="AZ113" s="553"/>
      <c r="BA113" s="553"/>
      <c r="BB113" s="553"/>
      <c r="BC113" s="553"/>
      <c r="BD113" s="553"/>
      <c r="BE113" s="553"/>
      <c r="BF113" s="553"/>
      <c r="BG113" s="553"/>
      <c r="BH113" s="513"/>
    </row>
    <row r="114" spans="1:60" ht="30">
      <c r="A114" s="405">
        <f t="shared" si="17"/>
        <v>109</v>
      </c>
      <c r="B114" s="584"/>
      <c r="C114" s="585"/>
      <c r="D114" s="525"/>
      <c r="E114" s="526"/>
      <c r="F114" s="416" t="s">
        <v>397</v>
      </c>
      <c r="G114" s="417" t="s">
        <v>291</v>
      </c>
      <c r="H114" s="535">
        <v>160</v>
      </c>
      <c r="I114" s="535">
        <f>'СМР Приняты СК П6'!I114</f>
        <v>0.11600000000000001</v>
      </c>
      <c r="J114" s="537" t="s">
        <v>716</v>
      </c>
      <c r="K114" s="535" t="s">
        <v>691</v>
      </c>
      <c r="L114" s="535">
        <v>160</v>
      </c>
      <c r="M114" s="535"/>
      <c r="N114" s="535">
        <v>34</v>
      </c>
      <c r="O114" s="535"/>
      <c r="P114" s="535"/>
      <c r="Q114" s="535"/>
      <c r="R114" s="535"/>
      <c r="S114" s="535"/>
      <c r="T114" s="535"/>
      <c r="U114" s="535"/>
      <c r="V114" s="535">
        <v>60</v>
      </c>
      <c r="W114" s="535"/>
      <c r="X114" s="535"/>
      <c r="Y114" s="535"/>
      <c r="Z114" s="562">
        <f t="shared" si="13"/>
        <v>94</v>
      </c>
      <c r="AA114" s="576">
        <f t="shared" si="12"/>
        <v>66</v>
      </c>
      <c r="AB114" s="413">
        <f t="shared" si="10"/>
        <v>-94</v>
      </c>
      <c r="AC114" s="528"/>
      <c r="AD114" s="528">
        <f t="shared" si="14"/>
        <v>0</v>
      </c>
      <c r="AE114" s="551">
        <f t="shared" si="15"/>
        <v>0</v>
      </c>
      <c r="AF114" s="575">
        <f t="shared" si="16"/>
        <v>94</v>
      </c>
      <c r="AG114" s="552"/>
      <c r="AH114" s="553"/>
      <c r="AI114" s="553"/>
      <c r="AJ114" s="553"/>
      <c r="AK114" s="553"/>
      <c r="AL114" s="553"/>
      <c r="AM114" s="553"/>
      <c r="AN114" s="553"/>
      <c r="AO114" s="553"/>
      <c r="AP114" s="553"/>
      <c r="AQ114" s="553"/>
      <c r="AR114" s="553"/>
      <c r="AS114" s="553"/>
      <c r="AT114" s="553"/>
      <c r="AU114" s="553"/>
      <c r="AV114" s="553"/>
      <c r="AW114" s="553"/>
      <c r="AX114" s="553"/>
      <c r="AY114" s="553"/>
      <c r="AZ114" s="553"/>
      <c r="BA114" s="553"/>
      <c r="BB114" s="553"/>
      <c r="BC114" s="553"/>
      <c r="BD114" s="553"/>
      <c r="BE114" s="553"/>
      <c r="BF114" s="553"/>
      <c r="BG114" s="553"/>
      <c r="BH114" s="513"/>
    </row>
    <row r="115" spans="1:60" ht="60">
      <c r="A115" s="405">
        <f t="shared" si="17"/>
        <v>110</v>
      </c>
      <c r="B115" s="584"/>
      <c r="C115" s="585"/>
      <c r="D115" s="525"/>
      <c r="E115" s="526"/>
      <c r="F115" s="416" t="s">
        <v>748</v>
      </c>
      <c r="G115" s="417" t="s">
        <v>293</v>
      </c>
      <c r="H115" s="535">
        <f>119.5+166.2</f>
        <v>285.7</v>
      </c>
      <c r="I115" s="535">
        <f>'СМР Приняты СК П6'!I115</f>
        <v>0.28000000000000003</v>
      </c>
      <c r="J115" s="537" t="s">
        <v>734</v>
      </c>
      <c r="K115" s="535" t="s">
        <v>293</v>
      </c>
      <c r="L115" s="535">
        <v>285.7</v>
      </c>
      <c r="M115" s="535"/>
      <c r="N115" s="535">
        <v>17.07</v>
      </c>
      <c r="O115" s="535"/>
      <c r="P115" s="535"/>
      <c r="Q115" s="535"/>
      <c r="R115" s="535"/>
      <c r="S115" s="535"/>
      <c r="T115" s="535"/>
      <c r="U115" s="535"/>
      <c r="V115" s="535"/>
      <c r="W115" s="535"/>
      <c r="X115" s="535"/>
      <c r="Y115" s="535"/>
      <c r="Z115" s="562">
        <f t="shared" si="13"/>
        <v>17.07</v>
      </c>
      <c r="AA115" s="576">
        <f>L115-Z115</f>
        <v>268.63</v>
      </c>
      <c r="AB115" s="413">
        <f t="shared" si="10"/>
        <v>-17.07</v>
      </c>
      <c r="AC115" s="528"/>
      <c r="AD115" s="528">
        <f t="shared" si="14"/>
        <v>0</v>
      </c>
      <c r="AE115" s="551">
        <f t="shared" si="15"/>
        <v>0</v>
      </c>
      <c r="AF115" s="575">
        <f t="shared" si="16"/>
        <v>17.07</v>
      </c>
      <c r="AG115" s="552"/>
      <c r="AH115" s="553"/>
      <c r="AI115" s="553"/>
      <c r="AJ115" s="553"/>
      <c r="AK115" s="553"/>
      <c r="AL115" s="553"/>
      <c r="AM115" s="553"/>
      <c r="AN115" s="553"/>
      <c r="AO115" s="553"/>
      <c r="AP115" s="553"/>
      <c r="AQ115" s="553"/>
      <c r="AR115" s="553"/>
      <c r="AS115" s="553"/>
      <c r="AT115" s="553"/>
      <c r="AU115" s="553"/>
      <c r="AV115" s="553"/>
      <c r="AW115" s="553"/>
      <c r="AX115" s="553"/>
      <c r="AY115" s="553"/>
      <c r="AZ115" s="553"/>
      <c r="BA115" s="553"/>
      <c r="BB115" s="553"/>
      <c r="BC115" s="553"/>
      <c r="BD115" s="553"/>
      <c r="BE115" s="553"/>
      <c r="BF115" s="553"/>
      <c r="BG115" s="553"/>
      <c r="BH115" s="513"/>
    </row>
    <row r="116" spans="1:60" ht="30">
      <c r="A116" s="405">
        <f t="shared" si="17"/>
        <v>111</v>
      </c>
      <c r="B116" s="584"/>
      <c r="C116" s="585"/>
      <c r="D116" s="525"/>
      <c r="E116" s="526"/>
      <c r="F116" s="416" t="s">
        <v>729</v>
      </c>
      <c r="G116" s="417" t="s">
        <v>291</v>
      </c>
      <c r="H116" s="535">
        <v>166.2</v>
      </c>
      <c r="I116" s="535">
        <f>'СМР Приняты СК П6'!I116</f>
        <v>0.11600000000000001</v>
      </c>
      <c r="J116" s="537" t="s">
        <v>761</v>
      </c>
      <c r="K116" s="535" t="s">
        <v>291</v>
      </c>
      <c r="L116" s="535">
        <v>166.2</v>
      </c>
      <c r="M116" s="539"/>
      <c r="N116" s="539"/>
      <c r="O116" s="535"/>
      <c r="P116" s="539">
        <v>232</v>
      </c>
      <c r="Q116" s="539"/>
      <c r="R116" s="539"/>
      <c r="S116" s="539"/>
      <c r="T116" s="539"/>
      <c r="U116" s="539"/>
      <c r="V116" s="539"/>
      <c r="W116" s="539"/>
      <c r="X116" s="539"/>
      <c r="Y116" s="539"/>
      <c r="Z116" s="562">
        <f t="shared" si="13"/>
        <v>232</v>
      </c>
      <c r="AA116" s="576">
        <f t="shared" si="12"/>
        <v>-65.800000000000011</v>
      </c>
      <c r="AB116" s="413">
        <f t="shared" si="10"/>
        <v>-232</v>
      </c>
      <c r="AC116" s="528"/>
      <c r="AD116" s="528">
        <f t="shared" si="14"/>
        <v>0</v>
      </c>
      <c r="AE116" s="551">
        <f t="shared" si="15"/>
        <v>0</v>
      </c>
      <c r="AF116" s="575">
        <f t="shared" si="16"/>
        <v>232</v>
      </c>
      <c r="AG116" s="552"/>
      <c r="AH116" s="553"/>
      <c r="AI116" s="553"/>
      <c r="AJ116" s="553"/>
      <c r="AK116" s="553"/>
      <c r="AL116" s="553"/>
      <c r="AM116" s="553"/>
      <c r="AN116" s="553"/>
      <c r="AO116" s="553"/>
      <c r="AP116" s="553"/>
      <c r="AQ116" s="553"/>
      <c r="AR116" s="553"/>
      <c r="AS116" s="553"/>
      <c r="AT116" s="553"/>
      <c r="AU116" s="553"/>
      <c r="AV116" s="553"/>
      <c r="AW116" s="553"/>
      <c r="AX116" s="553"/>
      <c r="AY116" s="553"/>
      <c r="AZ116" s="553"/>
      <c r="BA116" s="553"/>
      <c r="BB116" s="553"/>
      <c r="BC116" s="553"/>
      <c r="BD116" s="553"/>
      <c r="BE116" s="553"/>
      <c r="BF116" s="553"/>
      <c r="BG116" s="553"/>
      <c r="BH116" s="513"/>
    </row>
    <row r="117" spans="1:60" s="760" customFormat="1" ht="15">
      <c r="A117" s="405"/>
      <c r="B117" s="584"/>
      <c r="C117" s="585"/>
      <c r="D117" s="525"/>
      <c r="E117" s="526"/>
      <c r="F117" s="753" t="s">
        <v>1194</v>
      </c>
      <c r="G117" s="741" t="s">
        <v>482</v>
      </c>
      <c r="H117" s="755">
        <v>2</v>
      </c>
      <c r="I117" s="535"/>
      <c r="J117" s="537"/>
      <c r="K117" s="535"/>
      <c r="L117" s="535"/>
      <c r="M117" s="539"/>
      <c r="N117" s="539"/>
      <c r="O117" s="535"/>
      <c r="P117" s="539"/>
      <c r="Q117" s="539"/>
      <c r="R117" s="539"/>
      <c r="S117" s="539"/>
      <c r="T117" s="539"/>
      <c r="U117" s="539"/>
      <c r="V117" s="539"/>
      <c r="W117" s="539"/>
      <c r="X117" s="539"/>
      <c r="Y117" s="539"/>
      <c r="Z117" s="562"/>
      <c r="AA117" s="576"/>
      <c r="AB117" s="413"/>
      <c r="AC117" s="528"/>
      <c r="AD117" s="528"/>
      <c r="AE117" s="551"/>
      <c r="AF117" s="575"/>
      <c r="AG117" s="552"/>
      <c r="AH117" s="553"/>
      <c r="AI117" s="553"/>
      <c r="AJ117" s="553"/>
      <c r="AK117" s="553"/>
      <c r="AL117" s="553"/>
      <c r="AM117" s="553"/>
      <c r="AN117" s="553"/>
      <c r="AO117" s="553"/>
      <c r="AP117" s="553"/>
      <c r="AQ117" s="553"/>
      <c r="AR117" s="553"/>
      <c r="AS117" s="553"/>
      <c r="AT117" s="553"/>
      <c r="AU117" s="553"/>
      <c r="AV117" s="553"/>
      <c r="AW117" s="553"/>
      <c r="AX117" s="553"/>
      <c r="AY117" s="553"/>
      <c r="AZ117" s="553"/>
      <c r="BA117" s="553"/>
      <c r="BB117" s="553"/>
      <c r="BC117" s="553"/>
      <c r="BD117" s="553"/>
      <c r="BE117" s="553"/>
      <c r="BF117" s="553"/>
      <c r="BG117" s="553"/>
      <c r="BH117" s="513"/>
    </row>
    <row r="118" spans="1:60" ht="15">
      <c r="A118" s="595">
        <f>A116+1</f>
        <v>112</v>
      </c>
      <c r="B118" s="588"/>
      <c r="C118" s="544" t="s">
        <v>425</v>
      </c>
      <c r="D118" s="530"/>
      <c r="E118" s="530"/>
      <c r="F118" s="531" t="s">
        <v>425</v>
      </c>
      <c r="G118" s="532"/>
      <c r="H118" s="533"/>
      <c r="I118" s="533"/>
      <c r="J118" s="533"/>
      <c r="K118" s="533"/>
      <c r="L118" s="533"/>
      <c r="M118" s="533"/>
      <c r="N118" s="533"/>
      <c r="O118" s="533"/>
      <c r="P118" s="533"/>
      <c r="Q118" s="533"/>
      <c r="R118" s="533"/>
      <c r="S118" s="533"/>
      <c r="T118" s="533"/>
      <c r="U118" s="533"/>
      <c r="V118" s="533"/>
      <c r="W118" s="533"/>
      <c r="X118" s="533"/>
      <c r="Y118" s="533"/>
      <c r="Z118" s="589"/>
      <c r="AA118" s="590"/>
      <c r="AB118" s="533"/>
      <c r="AC118" s="534"/>
      <c r="AD118" s="534"/>
      <c r="AE118" s="591"/>
      <c r="AF118" s="592"/>
      <c r="AG118" s="593"/>
      <c r="AH118" s="594"/>
      <c r="AI118" s="594"/>
      <c r="AJ118" s="594"/>
      <c r="AK118" s="594"/>
      <c r="AL118" s="594"/>
      <c r="AM118" s="594"/>
      <c r="AN118" s="594"/>
      <c r="AO118" s="594"/>
      <c r="AP118" s="594"/>
      <c r="AQ118" s="594"/>
      <c r="AR118" s="594"/>
      <c r="AS118" s="594"/>
      <c r="AT118" s="594"/>
      <c r="AU118" s="594"/>
      <c r="AV118" s="594"/>
      <c r="AW118" s="594"/>
      <c r="AX118" s="594"/>
      <c r="AY118" s="594"/>
      <c r="AZ118" s="594"/>
      <c r="BA118" s="594"/>
      <c r="BB118" s="594"/>
      <c r="BC118" s="594"/>
      <c r="BD118" s="594"/>
      <c r="BE118" s="594"/>
      <c r="BF118" s="594"/>
      <c r="BG118" s="594"/>
      <c r="BH118" s="513"/>
    </row>
    <row r="119" spans="1:60" s="65" customFormat="1">
      <c r="A119" s="405">
        <f t="shared" si="17"/>
        <v>113</v>
      </c>
      <c r="B119" s="584" t="s">
        <v>325</v>
      </c>
      <c r="C119" s="585" t="s">
        <v>326</v>
      </c>
      <c r="D119" s="525" t="s">
        <v>291</v>
      </c>
      <c r="E119" s="526">
        <v>120</v>
      </c>
      <c r="F119" s="408" t="s">
        <v>326</v>
      </c>
      <c r="G119" s="409" t="s">
        <v>291</v>
      </c>
      <c r="H119" s="527">
        <v>120</v>
      </c>
      <c r="I119" s="527">
        <f>'СМР Приняты СК П6'!I119</f>
        <v>2.0950000000000002</v>
      </c>
      <c r="J119" s="527"/>
      <c r="K119" s="527"/>
      <c r="L119" s="527"/>
      <c r="M119" s="527"/>
      <c r="N119" s="527"/>
      <c r="O119" s="527"/>
      <c r="P119" s="527"/>
      <c r="Q119" s="527"/>
      <c r="R119" s="527"/>
      <c r="S119" s="527"/>
      <c r="T119" s="527"/>
      <c r="U119" s="527"/>
      <c r="V119" s="527"/>
      <c r="W119" s="527"/>
      <c r="X119" s="527"/>
      <c r="Y119" s="527"/>
      <c r="Z119" s="562">
        <f t="shared" si="13"/>
        <v>0</v>
      </c>
      <c r="AA119" s="574">
        <f t="shared" ref="AA119:AA139" si="18">H119-Z119</f>
        <v>120</v>
      </c>
      <c r="AB119" s="413">
        <f t="shared" si="10"/>
        <v>120</v>
      </c>
      <c r="AC119" s="528"/>
      <c r="AD119" s="528">
        <f t="shared" si="14"/>
        <v>0</v>
      </c>
      <c r="AE119" s="551">
        <f t="shared" si="15"/>
        <v>0</v>
      </c>
      <c r="AF119" s="575">
        <f t="shared" si="16"/>
        <v>0</v>
      </c>
      <c r="AG119" s="552"/>
      <c r="AH119" s="553"/>
      <c r="AI119" s="553"/>
      <c r="AJ119" s="553"/>
      <c r="AK119" s="553"/>
      <c r="AL119" s="553"/>
      <c r="AM119" s="553"/>
      <c r="AN119" s="553"/>
      <c r="AO119" s="553"/>
      <c r="AP119" s="553"/>
      <c r="AQ119" s="553"/>
      <c r="AR119" s="553"/>
      <c r="AS119" s="553"/>
      <c r="AT119" s="553"/>
      <c r="AU119" s="553"/>
      <c r="AV119" s="553"/>
      <c r="AW119" s="553"/>
      <c r="AX119" s="553"/>
      <c r="AY119" s="553"/>
      <c r="AZ119" s="553"/>
      <c r="BA119" s="553"/>
      <c r="BB119" s="553"/>
      <c r="BC119" s="553"/>
      <c r="BD119" s="553"/>
      <c r="BE119" s="553"/>
      <c r="BF119" s="553"/>
      <c r="BG119" s="553"/>
    </row>
    <row r="120" spans="1:60" ht="15">
      <c r="A120" s="405">
        <f t="shared" si="17"/>
        <v>114</v>
      </c>
      <c r="B120" s="584" t="s">
        <v>327</v>
      </c>
      <c r="C120" s="585" t="s">
        <v>328</v>
      </c>
      <c r="D120" s="525" t="s">
        <v>294</v>
      </c>
      <c r="E120" s="526">
        <v>600</v>
      </c>
      <c r="F120" s="408" t="s">
        <v>328</v>
      </c>
      <c r="G120" s="409" t="s">
        <v>294</v>
      </c>
      <c r="H120" s="527">
        <v>600</v>
      </c>
      <c r="I120" s="527">
        <f>'СМР Приняты СК П6'!I120</f>
        <v>1.857</v>
      </c>
      <c r="J120" s="527"/>
      <c r="K120" s="527"/>
      <c r="L120" s="527"/>
      <c r="M120" s="527"/>
      <c r="N120" s="527"/>
      <c r="O120" s="527"/>
      <c r="P120" s="527"/>
      <c r="Q120" s="527"/>
      <c r="R120" s="527"/>
      <c r="S120" s="527"/>
      <c r="T120" s="527"/>
      <c r="U120" s="527"/>
      <c r="V120" s="527"/>
      <c r="W120" s="527"/>
      <c r="X120" s="527"/>
      <c r="Y120" s="527"/>
      <c r="Z120" s="562">
        <f t="shared" si="13"/>
        <v>0</v>
      </c>
      <c r="AA120" s="574">
        <f t="shared" si="18"/>
        <v>600</v>
      </c>
      <c r="AB120" s="413">
        <f t="shared" si="10"/>
        <v>600</v>
      </c>
      <c r="AC120" s="528"/>
      <c r="AD120" s="528">
        <f t="shared" si="14"/>
        <v>0</v>
      </c>
      <c r="AE120" s="551">
        <f t="shared" si="15"/>
        <v>0</v>
      </c>
      <c r="AF120" s="575">
        <f t="shared" si="16"/>
        <v>0</v>
      </c>
      <c r="AG120" s="552"/>
      <c r="AH120" s="553"/>
      <c r="AI120" s="553"/>
      <c r="AJ120" s="553"/>
      <c r="AK120" s="553"/>
      <c r="AL120" s="553"/>
      <c r="AM120" s="553"/>
      <c r="AN120" s="553"/>
      <c r="AO120" s="553"/>
      <c r="AP120" s="553"/>
      <c r="AQ120" s="553"/>
      <c r="AR120" s="553"/>
      <c r="AS120" s="553"/>
      <c r="AT120" s="553"/>
      <c r="AU120" s="553"/>
      <c r="AV120" s="553"/>
      <c r="AW120" s="553"/>
      <c r="AX120" s="553"/>
      <c r="AY120" s="553"/>
      <c r="AZ120" s="553"/>
      <c r="BA120" s="553"/>
      <c r="BB120" s="553"/>
      <c r="BC120" s="553"/>
      <c r="BD120" s="553"/>
      <c r="BE120" s="553"/>
      <c r="BF120" s="553"/>
      <c r="BG120" s="553"/>
      <c r="BH120" s="513"/>
    </row>
    <row r="121" spans="1:60" ht="30">
      <c r="A121" s="405">
        <f t="shared" si="17"/>
        <v>115</v>
      </c>
      <c r="B121" s="584" t="s">
        <v>329</v>
      </c>
      <c r="C121" s="585" t="s">
        <v>330</v>
      </c>
      <c r="D121" s="525" t="s">
        <v>291</v>
      </c>
      <c r="E121" s="526">
        <v>100</v>
      </c>
      <c r="F121" s="408" t="s">
        <v>330</v>
      </c>
      <c r="G121" s="409" t="s">
        <v>291</v>
      </c>
      <c r="H121" s="527">
        <v>100</v>
      </c>
      <c r="I121" s="527">
        <f>'СМР Приняты СК П6'!I121</f>
        <v>0.95099999999999996</v>
      </c>
      <c r="J121" s="527"/>
      <c r="K121" s="527"/>
      <c r="L121" s="527"/>
      <c r="M121" s="527"/>
      <c r="N121" s="527"/>
      <c r="O121" s="527"/>
      <c r="P121" s="527"/>
      <c r="Q121" s="527"/>
      <c r="R121" s="527"/>
      <c r="S121" s="527"/>
      <c r="T121" s="527"/>
      <c r="U121" s="527"/>
      <c r="V121" s="527"/>
      <c r="W121" s="527"/>
      <c r="X121" s="527"/>
      <c r="Y121" s="527"/>
      <c r="Z121" s="562">
        <f t="shared" si="13"/>
        <v>0</v>
      </c>
      <c r="AA121" s="574">
        <f t="shared" si="18"/>
        <v>100</v>
      </c>
      <c r="AB121" s="413">
        <f t="shared" si="10"/>
        <v>100</v>
      </c>
      <c r="AC121" s="528"/>
      <c r="AD121" s="528">
        <f t="shared" si="14"/>
        <v>0</v>
      </c>
      <c r="AE121" s="551">
        <f t="shared" si="15"/>
        <v>0</v>
      </c>
      <c r="AF121" s="575">
        <f t="shared" si="16"/>
        <v>0</v>
      </c>
      <c r="AG121" s="552"/>
      <c r="AH121" s="553"/>
      <c r="AI121" s="553"/>
      <c r="AJ121" s="553"/>
      <c r="AK121" s="553"/>
      <c r="AL121" s="553"/>
      <c r="AM121" s="553"/>
      <c r="AN121" s="553"/>
      <c r="AO121" s="553"/>
      <c r="AP121" s="553"/>
      <c r="AQ121" s="553"/>
      <c r="AR121" s="553"/>
      <c r="AS121" s="553"/>
      <c r="AT121" s="553"/>
      <c r="AU121" s="553"/>
      <c r="AV121" s="553"/>
      <c r="AW121" s="553"/>
      <c r="AX121" s="553"/>
      <c r="AY121" s="553"/>
      <c r="AZ121" s="553"/>
      <c r="BA121" s="553"/>
      <c r="BB121" s="553"/>
      <c r="BC121" s="553"/>
      <c r="BD121" s="553"/>
      <c r="BE121" s="553"/>
      <c r="BF121" s="553"/>
      <c r="BG121" s="553"/>
      <c r="BH121" s="513"/>
    </row>
    <row r="122" spans="1:60" ht="30">
      <c r="A122" s="405">
        <f t="shared" si="17"/>
        <v>116</v>
      </c>
      <c r="B122" s="584" t="s">
        <v>331</v>
      </c>
      <c r="C122" s="585" t="s">
        <v>332</v>
      </c>
      <c r="D122" s="525" t="s">
        <v>291</v>
      </c>
      <c r="E122" s="526">
        <v>50</v>
      </c>
      <c r="F122" s="408" t="s">
        <v>332</v>
      </c>
      <c r="G122" s="409" t="s">
        <v>291</v>
      </c>
      <c r="H122" s="527">
        <v>50</v>
      </c>
      <c r="I122" s="527">
        <f>'СМР Приняты СК П6'!I122</f>
        <v>1.1930000000000001</v>
      </c>
      <c r="J122" s="527"/>
      <c r="K122" s="527"/>
      <c r="L122" s="527"/>
      <c r="M122" s="527"/>
      <c r="N122" s="527"/>
      <c r="O122" s="527"/>
      <c r="P122" s="527"/>
      <c r="Q122" s="527"/>
      <c r="R122" s="527"/>
      <c r="S122" s="527"/>
      <c r="T122" s="527"/>
      <c r="U122" s="527"/>
      <c r="V122" s="527"/>
      <c r="W122" s="527"/>
      <c r="X122" s="527"/>
      <c r="Y122" s="527"/>
      <c r="Z122" s="562">
        <f t="shared" si="13"/>
        <v>0</v>
      </c>
      <c r="AA122" s="574">
        <f t="shared" si="18"/>
        <v>50</v>
      </c>
      <c r="AB122" s="413">
        <f t="shared" si="10"/>
        <v>50</v>
      </c>
      <c r="AC122" s="528"/>
      <c r="AD122" s="528">
        <f t="shared" si="14"/>
        <v>0</v>
      </c>
      <c r="AE122" s="551">
        <f t="shared" si="15"/>
        <v>0</v>
      </c>
      <c r="AF122" s="575">
        <f t="shared" si="16"/>
        <v>0</v>
      </c>
      <c r="AG122" s="552"/>
      <c r="AH122" s="553"/>
      <c r="AI122" s="553"/>
      <c r="AJ122" s="553"/>
      <c r="AK122" s="553"/>
      <c r="AL122" s="553"/>
      <c r="AM122" s="553"/>
      <c r="AN122" s="553"/>
      <c r="AO122" s="553"/>
      <c r="AP122" s="553"/>
      <c r="AQ122" s="553"/>
      <c r="AR122" s="553"/>
      <c r="AS122" s="553"/>
      <c r="AT122" s="553"/>
      <c r="AU122" s="553"/>
      <c r="AV122" s="553"/>
      <c r="AW122" s="553"/>
      <c r="AX122" s="553"/>
      <c r="AY122" s="553"/>
      <c r="AZ122" s="553"/>
      <c r="BA122" s="553"/>
      <c r="BB122" s="553"/>
      <c r="BC122" s="553"/>
      <c r="BD122" s="553"/>
      <c r="BE122" s="553"/>
      <c r="BF122" s="553"/>
      <c r="BG122" s="553"/>
      <c r="BH122" s="513"/>
    </row>
    <row r="123" spans="1:60" ht="30">
      <c r="A123" s="405">
        <f t="shared" si="17"/>
        <v>117</v>
      </c>
      <c r="B123" s="584" t="s">
        <v>360</v>
      </c>
      <c r="C123" s="585" t="s">
        <v>361</v>
      </c>
      <c r="D123" s="525" t="s">
        <v>293</v>
      </c>
      <c r="E123" s="526">
        <v>300</v>
      </c>
      <c r="F123" s="408" t="s">
        <v>361</v>
      </c>
      <c r="G123" s="409" t="s">
        <v>293</v>
      </c>
      <c r="H123" s="527">
        <v>300</v>
      </c>
      <c r="I123" s="527">
        <f>'СМР Приняты СК П6'!I123</f>
        <v>3.7999999999999999E-2</v>
      </c>
      <c r="J123" s="527"/>
      <c r="K123" s="527"/>
      <c r="L123" s="527"/>
      <c r="M123" s="527"/>
      <c r="N123" s="527"/>
      <c r="O123" s="527"/>
      <c r="P123" s="527"/>
      <c r="Q123" s="527"/>
      <c r="R123" s="527"/>
      <c r="S123" s="527"/>
      <c r="T123" s="527"/>
      <c r="U123" s="527"/>
      <c r="V123" s="527"/>
      <c r="W123" s="527"/>
      <c r="X123" s="527"/>
      <c r="Y123" s="527"/>
      <c r="Z123" s="562">
        <f t="shared" si="13"/>
        <v>0</v>
      </c>
      <c r="AA123" s="574">
        <f t="shared" si="18"/>
        <v>300</v>
      </c>
      <c r="AB123" s="413">
        <f t="shared" si="10"/>
        <v>300</v>
      </c>
      <c r="AC123" s="528"/>
      <c r="AD123" s="528">
        <f t="shared" si="14"/>
        <v>0</v>
      </c>
      <c r="AE123" s="551">
        <f t="shared" si="15"/>
        <v>0</v>
      </c>
      <c r="AF123" s="575">
        <f t="shared" si="16"/>
        <v>0</v>
      </c>
      <c r="AG123" s="552"/>
      <c r="AH123" s="553"/>
      <c r="AI123" s="553"/>
      <c r="AJ123" s="553"/>
      <c r="AK123" s="553"/>
      <c r="AL123" s="553"/>
      <c r="AM123" s="553"/>
      <c r="AN123" s="553"/>
      <c r="AO123" s="553"/>
      <c r="AP123" s="553"/>
      <c r="AQ123" s="553"/>
      <c r="AR123" s="553"/>
      <c r="AS123" s="553"/>
      <c r="AT123" s="553"/>
      <c r="AU123" s="553"/>
      <c r="AV123" s="553"/>
      <c r="AW123" s="553"/>
      <c r="AX123" s="553"/>
      <c r="AY123" s="553"/>
      <c r="AZ123" s="553"/>
      <c r="BA123" s="553"/>
      <c r="BB123" s="553"/>
      <c r="BC123" s="553"/>
      <c r="BD123" s="553"/>
      <c r="BE123" s="553"/>
      <c r="BF123" s="553"/>
      <c r="BG123" s="553"/>
      <c r="BH123" s="513"/>
    </row>
    <row r="124" spans="1:60" ht="30">
      <c r="A124" s="405">
        <f t="shared" si="17"/>
        <v>118</v>
      </c>
      <c r="B124" s="584" t="s">
        <v>362</v>
      </c>
      <c r="C124" s="585" t="s">
        <v>363</v>
      </c>
      <c r="D124" s="525" t="s">
        <v>294</v>
      </c>
      <c r="E124" s="526">
        <v>1</v>
      </c>
      <c r="F124" s="408" t="s">
        <v>363</v>
      </c>
      <c r="G124" s="409" t="s">
        <v>294</v>
      </c>
      <c r="H124" s="527">
        <v>1</v>
      </c>
      <c r="I124" s="527">
        <f>'СМР Приняты СК П6'!I124</f>
        <v>35.371000000000002</v>
      </c>
      <c r="J124" s="527"/>
      <c r="K124" s="527"/>
      <c r="L124" s="527"/>
      <c r="M124" s="527"/>
      <c r="N124" s="527"/>
      <c r="O124" s="527"/>
      <c r="P124" s="527"/>
      <c r="Q124" s="527"/>
      <c r="R124" s="527"/>
      <c r="S124" s="527"/>
      <c r="T124" s="527"/>
      <c r="U124" s="527"/>
      <c r="V124" s="527"/>
      <c r="W124" s="527"/>
      <c r="X124" s="527"/>
      <c r="Y124" s="527"/>
      <c r="Z124" s="562">
        <f t="shared" si="13"/>
        <v>0</v>
      </c>
      <c r="AA124" s="574">
        <f t="shared" si="18"/>
        <v>1</v>
      </c>
      <c r="AB124" s="413">
        <f t="shared" si="10"/>
        <v>1</v>
      </c>
      <c r="AC124" s="528"/>
      <c r="AD124" s="528">
        <f t="shared" si="14"/>
        <v>0</v>
      </c>
      <c r="AE124" s="551">
        <f t="shared" si="15"/>
        <v>0</v>
      </c>
      <c r="AF124" s="575">
        <f t="shared" si="16"/>
        <v>0</v>
      </c>
      <c r="AG124" s="552"/>
      <c r="AH124" s="553"/>
      <c r="AI124" s="553"/>
      <c r="AJ124" s="553"/>
      <c r="AK124" s="553"/>
      <c r="AL124" s="553"/>
      <c r="AM124" s="553"/>
      <c r="AN124" s="553"/>
      <c r="AO124" s="553"/>
      <c r="AP124" s="553"/>
      <c r="AQ124" s="553"/>
      <c r="AR124" s="553"/>
      <c r="AS124" s="553"/>
      <c r="AT124" s="553"/>
      <c r="AU124" s="553"/>
      <c r="AV124" s="553"/>
      <c r="AW124" s="553"/>
      <c r="AX124" s="553"/>
      <c r="AY124" s="553"/>
      <c r="AZ124" s="553"/>
      <c r="BA124" s="553"/>
      <c r="BB124" s="553"/>
      <c r="BC124" s="553"/>
      <c r="BD124" s="553"/>
      <c r="BE124" s="553"/>
      <c r="BF124" s="553"/>
      <c r="BG124" s="553"/>
      <c r="BH124" s="513"/>
    </row>
    <row r="125" spans="1:60" ht="15">
      <c r="A125" s="405">
        <f t="shared" si="17"/>
        <v>119</v>
      </c>
      <c r="B125" s="584" t="s">
        <v>364</v>
      </c>
      <c r="C125" s="585" t="s">
        <v>365</v>
      </c>
      <c r="D125" s="525" t="s">
        <v>294</v>
      </c>
      <c r="E125" s="526">
        <v>3</v>
      </c>
      <c r="F125" s="408" t="s">
        <v>365</v>
      </c>
      <c r="G125" s="409" t="s">
        <v>294</v>
      </c>
      <c r="H125" s="527">
        <v>3</v>
      </c>
      <c r="I125" s="527">
        <f>'СМР Приняты СК П6'!I125</f>
        <v>2.944</v>
      </c>
      <c r="J125" s="527"/>
      <c r="K125" s="527"/>
      <c r="L125" s="527"/>
      <c r="M125" s="527"/>
      <c r="N125" s="527"/>
      <c r="O125" s="527"/>
      <c r="P125" s="527"/>
      <c r="Q125" s="527"/>
      <c r="R125" s="527"/>
      <c r="S125" s="527"/>
      <c r="T125" s="527"/>
      <c r="U125" s="527"/>
      <c r="V125" s="527"/>
      <c r="W125" s="527"/>
      <c r="X125" s="527"/>
      <c r="Y125" s="527"/>
      <c r="Z125" s="562">
        <f t="shared" si="13"/>
        <v>0</v>
      </c>
      <c r="AA125" s="574">
        <f t="shared" si="18"/>
        <v>3</v>
      </c>
      <c r="AB125" s="413">
        <f t="shared" si="10"/>
        <v>3</v>
      </c>
      <c r="AC125" s="528"/>
      <c r="AD125" s="528">
        <f t="shared" si="14"/>
        <v>0</v>
      </c>
      <c r="AE125" s="551">
        <f t="shared" si="15"/>
        <v>0</v>
      </c>
      <c r="AF125" s="575">
        <f t="shared" si="16"/>
        <v>0</v>
      </c>
      <c r="AG125" s="552"/>
      <c r="AH125" s="553"/>
      <c r="AI125" s="553"/>
      <c r="AJ125" s="553"/>
      <c r="AK125" s="553"/>
      <c r="AL125" s="553"/>
      <c r="AM125" s="553"/>
      <c r="AN125" s="553"/>
      <c r="AO125" s="553"/>
      <c r="AP125" s="553"/>
      <c r="AQ125" s="553"/>
      <c r="AR125" s="553"/>
      <c r="AS125" s="553"/>
      <c r="AT125" s="553"/>
      <c r="AU125" s="553"/>
      <c r="AV125" s="553"/>
      <c r="AW125" s="553"/>
      <c r="AX125" s="553"/>
      <c r="AY125" s="553"/>
      <c r="AZ125" s="553"/>
      <c r="BA125" s="553"/>
      <c r="BB125" s="553"/>
      <c r="BC125" s="553"/>
      <c r="BD125" s="553"/>
      <c r="BE125" s="553"/>
      <c r="BF125" s="553"/>
      <c r="BG125" s="553"/>
      <c r="BH125" s="513"/>
    </row>
    <row r="126" spans="1:60" ht="15">
      <c r="A126" s="405">
        <f t="shared" si="17"/>
        <v>120</v>
      </c>
      <c r="B126" s="584" t="s">
        <v>366</v>
      </c>
      <c r="C126" s="585" t="s">
        <v>367</v>
      </c>
      <c r="D126" s="525" t="s">
        <v>294</v>
      </c>
      <c r="E126" s="526">
        <v>20</v>
      </c>
      <c r="F126" s="408" t="s">
        <v>367</v>
      </c>
      <c r="G126" s="409" t="s">
        <v>294</v>
      </c>
      <c r="H126" s="527">
        <v>20</v>
      </c>
      <c r="I126" s="527">
        <f>'СМР Приняты СК П6'!I126</f>
        <v>1.9079999999999999</v>
      </c>
      <c r="J126" s="527"/>
      <c r="K126" s="527"/>
      <c r="L126" s="527"/>
      <c r="M126" s="527"/>
      <c r="N126" s="527"/>
      <c r="O126" s="527"/>
      <c r="P126" s="527"/>
      <c r="Q126" s="527"/>
      <c r="R126" s="527"/>
      <c r="S126" s="527"/>
      <c r="T126" s="527"/>
      <c r="U126" s="527"/>
      <c r="V126" s="527"/>
      <c r="W126" s="527"/>
      <c r="X126" s="527"/>
      <c r="Y126" s="527"/>
      <c r="Z126" s="562">
        <f t="shared" si="13"/>
        <v>0</v>
      </c>
      <c r="AA126" s="574">
        <f t="shared" si="18"/>
        <v>20</v>
      </c>
      <c r="AB126" s="413">
        <f t="shared" si="10"/>
        <v>20</v>
      </c>
      <c r="AC126" s="528"/>
      <c r="AD126" s="528">
        <f t="shared" si="14"/>
        <v>0</v>
      </c>
      <c r="AE126" s="551">
        <f t="shared" si="15"/>
        <v>0</v>
      </c>
      <c r="AF126" s="575">
        <f t="shared" si="16"/>
        <v>0</v>
      </c>
      <c r="AG126" s="552"/>
      <c r="AH126" s="553"/>
      <c r="AI126" s="553"/>
      <c r="AJ126" s="553"/>
      <c r="AK126" s="553"/>
      <c r="AL126" s="553"/>
      <c r="AM126" s="553"/>
      <c r="AN126" s="553"/>
      <c r="AO126" s="553"/>
      <c r="AP126" s="553"/>
      <c r="AQ126" s="553"/>
      <c r="AR126" s="553"/>
      <c r="AS126" s="553"/>
      <c r="AT126" s="553"/>
      <c r="AU126" s="553"/>
      <c r="AV126" s="553"/>
      <c r="AW126" s="553"/>
      <c r="AX126" s="553"/>
      <c r="AY126" s="553"/>
      <c r="AZ126" s="553"/>
      <c r="BA126" s="553"/>
      <c r="BB126" s="553"/>
      <c r="BC126" s="553"/>
      <c r="BD126" s="553"/>
      <c r="BE126" s="553"/>
      <c r="BF126" s="553"/>
      <c r="BG126" s="553"/>
      <c r="BH126" s="513"/>
    </row>
    <row r="127" spans="1:60" ht="15">
      <c r="A127" s="405">
        <f t="shared" si="17"/>
        <v>121</v>
      </c>
      <c r="B127" s="584" t="s">
        <v>368</v>
      </c>
      <c r="C127" s="585" t="s">
        <v>369</v>
      </c>
      <c r="D127" s="525" t="s">
        <v>294</v>
      </c>
      <c r="E127" s="526">
        <v>9</v>
      </c>
      <c r="F127" s="408" t="s">
        <v>369</v>
      </c>
      <c r="G127" s="409" t="s">
        <v>294</v>
      </c>
      <c r="H127" s="527">
        <v>9</v>
      </c>
      <c r="I127" s="527">
        <f>'СМР Приняты СК П6'!I127</f>
        <v>1.222</v>
      </c>
      <c r="J127" s="527"/>
      <c r="K127" s="527"/>
      <c r="L127" s="527"/>
      <c r="M127" s="527"/>
      <c r="N127" s="527"/>
      <c r="O127" s="527"/>
      <c r="P127" s="527"/>
      <c r="Q127" s="527"/>
      <c r="R127" s="527"/>
      <c r="S127" s="527"/>
      <c r="T127" s="527"/>
      <c r="U127" s="527"/>
      <c r="V127" s="527"/>
      <c r="W127" s="527"/>
      <c r="X127" s="527"/>
      <c r="Y127" s="527"/>
      <c r="Z127" s="562">
        <f t="shared" si="13"/>
        <v>0</v>
      </c>
      <c r="AA127" s="574">
        <f t="shared" si="18"/>
        <v>9</v>
      </c>
      <c r="AB127" s="413">
        <f t="shared" si="10"/>
        <v>9</v>
      </c>
      <c r="AC127" s="528"/>
      <c r="AD127" s="528">
        <f t="shared" si="14"/>
        <v>0</v>
      </c>
      <c r="AE127" s="551">
        <f t="shared" si="15"/>
        <v>0</v>
      </c>
      <c r="AF127" s="575">
        <f t="shared" si="16"/>
        <v>0</v>
      </c>
      <c r="AG127" s="552"/>
      <c r="AH127" s="553"/>
      <c r="AI127" s="553"/>
      <c r="AJ127" s="553"/>
      <c r="AK127" s="553"/>
      <c r="AL127" s="553"/>
      <c r="AM127" s="553"/>
      <c r="AN127" s="553"/>
      <c r="AO127" s="553"/>
      <c r="AP127" s="553"/>
      <c r="AQ127" s="553"/>
      <c r="AR127" s="553"/>
      <c r="AS127" s="553"/>
      <c r="AT127" s="553"/>
      <c r="AU127" s="553"/>
      <c r="AV127" s="553"/>
      <c r="AW127" s="553"/>
      <c r="AX127" s="553"/>
      <c r="AY127" s="553"/>
      <c r="AZ127" s="553"/>
      <c r="BA127" s="553"/>
      <c r="BB127" s="553"/>
      <c r="BC127" s="553"/>
      <c r="BD127" s="553"/>
      <c r="BE127" s="553"/>
      <c r="BF127" s="553"/>
      <c r="BG127" s="553"/>
      <c r="BH127" s="513"/>
    </row>
    <row r="128" spans="1:60" ht="15">
      <c r="A128" s="405">
        <f t="shared" si="17"/>
        <v>122</v>
      </c>
      <c r="B128" s="584" t="s">
        <v>370</v>
      </c>
      <c r="C128" s="585" t="s">
        <v>371</v>
      </c>
      <c r="D128" s="525" t="s">
        <v>294</v>
      </c>
      <c r="E128" s="526">
        <v>8</v>
      </c>
      <c r="F128" s="408" t="s">
        <v>371</v>
      </c>
      <c r="G128" s="409" t="s">
        <v>294</v>
      </c>
      <c r="H128" s="527">
        <v>8</v>
      </c>
      <c r="I128" s="527">
        <f>'СМР Приняты СК П6'!I128</f>
        <v>4.3550000000000004</v>
      </c>
      <c r="J128" s="527"/>
      <c r="K128" s="527"/>
      <c r="L128" s="527"/>
      <c r="M128" s="527"/>
      <c r="N128" s="527"/>
      <c r="O128" s="527"/>
      <c r="P128" s="527"/>
      <c r="Q128" s="527"/>
      <c r="R128" s="527"/>
      <c r="S128" s="527"/>
      <c r="T128" s="527"/>
      <c r="U128" s="527"/>
      <c r="V128" s="527"/>
      <c r="W128" s="527"/>
      <c r="X128" s="527"/>
      <c r="Y128" s="527"/>
      <c r="Z128" s="562">
        <f t="shared" si="13"/>
        <v>0</v>
      </c>
      <c r="AA128" s="574">
        <f t="shared" si="18"/>
        <v>8</v>
      </c>
      <c r="AB128" s="413">
        <f t="shared" si="10"/>
        <v>8</v>
      </c>
      <c r="AC128" s="528"/>
      <c r="AD128" s="528">
        <f t="shared" si="14"/>
        <v>0</v>
      </c>
      <c r="AE128" s="551">
        <f t="shared" si="15"/>
        <v>0</v>
      </c>
      <c r="AF128" s="575">
        <f t="shared" si="16"/>
        <v>0</v>
      </c>
      <c r="AG128" s="552"/>
      <c r="AH128" s="553"/>
      <c r="AI128" s="553"/>
      <c r="AJ128" s="553"/>
      <c r="AK128" s="553"/>
      <c r="AL128" s="553"/>
      <c r="AM128" s="553"/>
      <c r="AN128" s="553"/>
      <c r="AO128" s="553"/>
      <c r="AP128" s="553"/>
      <c r="AQ128" s="553"/>
      <c r="AR128" s="553"/>
      <c r="AS128" s="553"/>
      <c r="AT128" s="553"/>
      <c r="AU128" s="553"/>
      <c r="AV128" s="553"/>
      <c r="AW128" s="553"/>
      <c r="AX128" s="553"/>
      <c r="AY128" s="553"/>
      <c r="AZ128" s="553"/>
      <c r="BA128" s="553"/>
      <c r="BB128" s="553"/>
      <c r="BC128" s="553"/>
      <c r="BD128" s="553"/>
      <c r="BE128" s="553"/>
      <c r="BF128" s="553"/>
      <c r="BG128" s="553"/>
      <c r="BH128" s="513"/>
    </row>
    <row r="129" spans="1:60" ht="30">
      <c r="A129" s="405">
        <f t="shared" si="17"/>
        <v>123</v>
      </c>
      <c r="B129" s="584" t="s">
        <v>372</v>
      </c>
      <c r="C129" s="585" t="s">
        <v>373</v>
      </c>
      <c r="D129" s="525" t="s">
        <v>293</v>
      </c>
      <c r="E129" s="526">
        <v>50</v>
      </c>
      <c r="F129" s="408" t="s">
        <v>373</v>
      </c>
      <c r="G129" s="409" t="s">
        <v>293</v>
      </c>
      <c r="H129" s="527">
        <v>50</v>
      </c>
      <c r="I129" s="527">
        <f>'СМР Приняты СК П6'!I129</f>
        <v>3.7999999999999999E-2</v>
      </c>
      <c r="J129" s="527"/>
      <c r="K129" s="527"/>
      <c r="L129" s="527"/>
      <c r="M129" s="527"/>
      <c r="N129" s="527"/>
      <c r="O129" s="527"/>
      <c r="P129" s="527"/>
      <c r="Q129" s="527"/>
      <c r="R129" s="527"/>
      <c r="S129" s="527"/>
      <c r="T129" s="527"/>
      <c r="U129" s="527"/>
      <c r="V129" s="527"/>
      <c r="W129" s="527"/>
      <c r="X129" s="527"/>
      <c r="Y129" s="527"/>
      <c r="Z129" s="562">
        <f t="shared" si="13"/>
        <v>0</v>
      </c>
      <c r="AA129" s="574">
        <f t="shared" si="18"/>
        <v>50</v>
      </c>
      <c r="AB129" s="413">
        <f t="shared" ref="AB129:AB140" si="19">E129-Z129</f>
        <v>50</v>
      </c>
      <c r="AC129" s="528"/>
      <c r="AD129" s="528">
        <f t="shared" si="14"/>
        <v>0</v>
      </c>
      <c r="AE129" s="551">
        <f t="shared" si="15"/>
        <v>0</v>
      </c>
      <c r="AF129" s="575">
        <f t="shared" si="16"/>
        <v>0</v>
      </c>
      <c r="AG129" s="552"/>
      <c r="AH129" s="553"/>
      <c r="AI129" s="553"/>
      <c r="AJ129" s="553"/>
      <c r="AK129" s="553"/>
      <c r="AL129" s="553"/>
      <c r="AM129" s="553"/>
      <c r="AN129" s="553"/>
      <c r="AO129" s="553"/>
      <c r="AP129" s="553"/>
      <c r="AQ129" s="553"/>
      <c r="AR129" s="553"/>
      <c r="AS129" s="553"/>
      <c r="AT129" s="553"/>
      <c r="AU129" s="553"/>
      <c r="AV129" s="553"/>
      <c r="AW129" s="553"/>
      <c r="AX129" s="553"/>
      <c r="AY129" s="553"/>
      <c r="AZ129" s="553"/>
      <c r="BA129" s="553"/>
      <c r="BB129" s="553"/>
      <c r="BC129" s="553"/>
      <c r="BD129" s="553"/>
      <c r="BE129" s="553"/>
      <c r="BF129" s="553"/>
      <c r="BG129" s="553"/>
      <c r="BH129" s="513"/>
    </row>
    <row r="130" spans="1:60" ht="15">
      <c r="A130" s="405">
        <f t="shared" si="17"/>
        <v>124</v>
      </c>
      <c r="B130" s="584" t="s">
        <v>384</v>
      </c>
      <c r="C130" s="585" t="s">
        <v>1017</v>
      </c>
      <c r="D130" s="525" t="s">
        <v>291</v>
      </c>
      <c r="E130" s="526">
        <v>160</v>
      </c>
      <c r="F130" s="408" t="s">
        <v>457</v>
      </c>
      <c r="G130" s="409" t="s">
        <v>291</v>
      </c>
      <c r="H130" s="527">
        <v>160</v>
      </c>
      <c r="I130" s="527">
        <f>'СМР Приняты СК П6'!I130</f>
        <v>0.7</v>
      </c>
      <c r="J130" s="527"/>
      <c r="K130" s="527"/>
      <c r="L130" s="527"/>
      <c r="M130" s="527"/>
      <c r="N130" s="527"/>
      <c r="O130" s="527"/>
      <c r="P130" s="527"/>
      <c r="Q130" s="527"/>
      <c r="R130" s="527"/>
      <c r="S130" s="527">
        <v>3</v>
      </c>
      <c r="T130" s="527">
        <v>128</v>
      </c>
      <c r="U130" s="527"/>
      <c r="V130" s="527"/>
      <c r="W130" s="527"/>
      <c r="X130" s="527"/>
      <c r="Y130" s="527"/>
      <c r="Z130" s="562">
        <f t="shared" si="13"/>
        <v>131</v>
      </c>
      <c r="AA130" s="574">
        <f t="shared" si="18"/>
        <v>29</v>
      </c>
      <c r="AB130" s="413">
        <f t="shared" si="19"/>
        <v>29</v>
      </c>
      <c r="AC130" s="528"/>
      <c r="AD130" s="528">
        <f t="shared" si="14"/>
        <v>0</v>
      </c>
      <c r="AE130" s="551">
        <f t="shared" si="15"/>
        <v>0</v>
      </c>
      <c r="AF130" s="575">
        <f t="shared" si="16"/>
        <v>131</v>
      </c>
      <c r="AG130" s="552"/>
      <c r="AH130" s="553"/>
      <c r="AI130" s="553"/>
      <c r="AJ130" s="553"/>
      <c r="AK130" s="553"/>
      <c r="AL130" s="553"/>
      <c r="AM130" s="553"/>
      <c r="AN130" s="553"/>
      <c r="AO130" s="553"/>
      <c r="AP130" s="553"/>
      <c r="AQ130" s="553"/>
      <c r="AR130" s="553"/>
      <c r="AS130" s="553"/>
      <c r="AT130" s="553"/>
      <c r="AU130" s="553"/>
      <c r="AV130" s="553"/>
      <c r="AW130" s="553"/>
      <c r="AX130" s="553"/>
      <c r="AY130" s="553"/>
      <c r="AZ130" s="553"/>
      <c r="BA130" s="553"/>
      <c r="BB130" s="553"/>
      <c r="BC130" s="553"/>
      <c r="BD130" s="553"/>
      <c r="BE130" s="553"/>
      <c r="BF130" s="553"/>
      <c r="BG130" s="553"/>
      <c r="BH130" s="513"/>
    </row>
    <row r="131" spans="1:60" ht="15">
      <c r="A131" s="405">
        <f t="shared" si="17"/>
        <v>125</v>
      </c>
      <c r="B131" s="584"/>
      <c r="C131" s="585"/>
      <c r="D131" s="525"/>
      <c r="E131" s="526"/>
      <c r="F131" s="408" t="s">
        <v>405</v>
      </c>
      <c r="G131" s="409" t="s">
        <v>289</v>
      </c>
      <c r="H131" s="744">
        <v>76.5</v>
      </c>
      <c r="I131" s="527">
        <f>'СМР Приняты СК П6'!I131</f>
        <v>0</v>
      </c>
      <c r="J131" s="527"/>
      <c r="K131" s="527"/>
      <c r="L131" s="527"/>
      <c r="M131" s="540"/>
      <c r="N131" s="540"/>
      <c r="O131" s="527">
        <v>76.5</v>
      </c>
      <c r="P131" s="540"/>
      <c r="Q131" s="540"/>
      <c r="R131" s="540"/>
      <c r="S131" s="540"/>
      <c r="T131" s="540"/>
      <c r="U131" s="540"/>
      <c r="V131" s="540"/>
      <c r="W131" s="540"/>
      <c r="X131" s="540"/>
      <c r="Y131" s="540"/>
      <c r="Z131" s="562">
        <f t="shared" si="13"/>
        <v>76.5</v>
      </c>
      <c r="AA131" s="574">
        <f t="shared" si="18"/>
        <v>0</v>
      </c>
      <c r="AB131" s="413">
        <f t="shared" si="19"/>
        <v>-76.5</v>
      </c>
      <c r="AC131" s="528"/>
      <c r="AD131" s="528">
        <f t="shared" si="14"/>
        <v>0</v>
      </c>
      <c r="AE131" s="551">
        <f t="shared" si="15"/>
        <v>0</v>
      </c>
      <c r="AF131" s="575">
        <f t="shared" si="16"/>
        <v>76.5</v>
      </c>
      <c r="AG131" s="552"/>
      <c r="AH131" s="553"/>
      <c r="AI131" s="553"/>
      <c r="AJ131" s="553"/>
      <c r="AK131" s="553"/>
      <c r="AL131" s="553"/>
      <c r="AM131" s="553"/>
      <c r="AN131" s="553"/>
      <c r="AO131" s="553"/>
      <c r="AP131" s="553"/>
      <c r="AQ131" s="553"/>
      <c r="AR131" s="553"/>
      <c r="AS131" s="553"/>
      <c r="AT131" s="553"/>
      <c r="AU131" s="553"/>
      <c r="AV131" s="553"/>
      <c r="AW131" s="553"/>
      <c r="AX131" s="553"/>
      <c r="AY131" s="553"/>
      <c r="AZ131" s="553"/>
      <c r="BA131" s="553"/>
      <c r="BB131" s="553"/>
      <c r="BC131" s="553"/>
      <c r="BD131" s="553"/>
      <c r="BE131" s="553"/>
      <c r="BF131" s="553"/>
      <c r="BG131" s="553"/>
      <c r="BH131" s="513"/>
    </row>
    <row r="132" spans="1:60" ht="30">
      <c r="A132" s="433">
        <f t="shared" si="17"/>
        <v>126</v>
      </c>
      <c r="B132" s="584"/>
      <c r="C132" s="585"/>
      <c r="D132" s="525"/>
      <c r="E132" s="526"/>
      <c r="F132" s="416" t="s">
        <v>406</v>
      </c>
      <c r="G132" s="417" t="s">
        <v>294</v>
      </c>
      <c r="H132" s="535">
        <v>0</v>
      </c>
      <c r="I132" s="535">
        <f>'СМР Приняты СК П6'!I132</f>
        <v>0</v>
      </c>
      <c r="J132" s="535"/>
      <c r="K132" s="535"/>
      <c r="L132" s="535"/>
      <c r="M132" s="539"/>
      <c r="N132" s="539"/>
      <c r="O132" s="535">
        <v>22</v>
      </c>
      <c r="P132" s="539"/>
      <c r="Q132" s="535">
        <v>32</v>
      </c>
      <c r="R132" s="539"/>
      <c r="S132" s="539"/>
      <c r="T132" s="539"/>
      <c r="U132" s="539"/>
      <c r="V132" s="539"/>
      <c r="W132" s="539"/>
      <c r="X132" s="539"/>
      <c r="Y132" s="539"/>
      <c r="Z132" s="562">
        <f t="shared" si="13"/>
        <v>54</v>
      </c>
      <c r="AA132" s="576">
        <f t="shared" si="18"/>
        <v>-54</v>
      </c>
      <c r="AB132" s="413">
        <f t="shared" si="19"/>
        <v>-54</v>
      </c>
      <c r="AC132" s="536"/>
      <c r="AD132" s="536">
        <f t="shared" si="14"/>
        <v>0</v>
      </c>
      <c r="AE132" s="551">
        <f t="shared" si="15"/>
        <v>0</v>
      </c>
      <c r="AF132" s="575">
        <f t="shared" si="16"/>
        <v>54</v>
      </c>
      <c r="AG132" s="552"/>
      <c r="AH132" s="553"/>
      <c r="AI132" s="553"/>
      <c r="AJ132" s="553"/>
      <c r="AK132" s="553"/>
      <c r="AL132" s="553"/>
      <c r="AM132" s="553"/>
      <c r="AN132" s="553"/>
      <c r="AO132" s="553"/>
      <c r="AP132" s="553"/>
      <c r="AQ132" s="553"/>
      <c r="AR132" s="553"/>
      <c r="AS132" s="553"/>
      <c r="AT132" s="553"/>
      <c r="AU132" s="553"/>
      <c r="AV132" s="553"/>
      <c r="AW132" s="553"/>
      <c r="AX132" s="553"/>
      <c r="AY132" s="553"/>
      <c r="AZ132" s="553"/>
      <c r="BA132" s="553"/>
      <c r="BB132" s="553"/>
      <c r="BC132" s="553"/>
      <c r="BD132" s="553"/>
      <c r="BE132" s="553"/>
      <c r="BF132" s="553"/>
      <c r="BG132" s="553"/>
      <c r="BH132" s="513"/>
    </row>
    <row r="133" spans="1:60" s="193" customFormat="1" ht="15">
      <c r="A133" s="433">
        <f t="shared" si="17"/>
        <v>127</v>
      </c>
      <c r="B133" s="584"/>
      <c r="C133" s="585"/>
      <c r="D133" s="525"/>
      <c r="E133" s="526"/>
      <c r="F133" s="416" t="s">
        <v>428</v>
      </c>
      <c r="G133" s="417" t="s">
        <v>289</v>
      </c>
      <c r="H133" s="535">
        <v>0</v>
      </c>
      <c r="I133" s="535">
        <f>'СМР Приняты СК П6'!I133</f>
        <v>0</v>
      </c>
      <c r="J133" s="535"/>
      <c r="K133" s="535"/>
      <c r="L133" s="535"/>
      <c r="M133" s="535"/>
      <c r="N133" s="535"/>
      <c r="O133" s="535"/>
      <c r="P133" s="535"/>
      <c r="Q133" s="535">
        <v>5</v>
      </c>
      <c r="R133" s="535"/>
      <c r="S133" s="535"/>
      <c r="T133" s="535"/>
      <c r="U133" s="535"/>
      <c r="V133" s="535">
        <v>2</v>
      </c>
      <c r="W133" s="535"/>
      <c r="X133" s="535"/>
      <c r="Y133" s="535"/>
      <c r="Z133" s="562">
        <f t="shared" si="13"/>
        <v>7</v>
      </c>
      <c r="AA133" s="576">
        <f t="shared" si="18"/>
        <v>-7</v>
      </c>
      <c r="AB133" s="413">
        <f t="shared" si="19"/>
        <v>-7</v>
      </c>
      <c r="AC133" s="536"/>
      <c r="AD133" s="536">
        <f t="shared" si="14"/>
        <v>0</v>
      </c>
      <c r="AE133" s="551">
        <f t="shared" si="15"/>
        <v>0</v>
      </c>
      <c r="AF133" s="575">
        <f t="shared" si="16"/>
        <v>7</v>
      </c>
      <c r="AG133" s="552"/>
      <c r="AH133" s="553"/>
      <c r="AI133" s="553"/>
      <c r="AJ133" s="553"/>
      <c r="AK133" s="553"/>
      <c r="AL133" s="553"/>
      <c r="AM133" s="553"/>
      <c r="AN133" s="553"/>
      <c r="AO133" s="553"/>
      <c r="AP133" s="553"/>
      <c r="AQ133" s="553"/>
      <c r="AR133" s="553"/>
      <c r="AS133" s="553"/>
      <c r="AT133" s="553"/>
      <c r="AU133" s="553"/>
      <c r="AV133" s="553"/>
      <c r="AW133" s="553"/>
      <c r="AX133" s="553"/>
      <c r="AY133" s="553"/>
      <c r="AZ133" s="553"/>
      <c r="BA133" s="553"/>
      <c r="BB133" s="553"/>
      <c r="BC133" s="553"/>
      <c r="BD133" s="553"/>
      <c r="BE133" s="553"/>
      <c r="BF133" s="553"/>
      <c r="BG133" s="553"/>
      <c r="BH133" s="554"/>
    </row>
    <row r="134" spans="1:60" s="193" customFormat="1" ht="30">
      <c r="A134" s="433">
        <f t="shared" si="17"/>
        <v>128</v>
      </c>
      <c r="B134" s="584"/>
      <c r="C134" s="585"/>
      <c r="D134" s="525"/>
      <c r="E134" s="526"/>
      <c r="F134" s="416" t="s">
        <v>420</v>
      </c>
      <c r="G134" s="417" t="s">
        <v>289</v>
      </c>
      <c r="H134" s="535">
        <v>0</v>
      </c>
      <c r="I134" s="535">
        <f>'СМР Приняты СК П6'!I134</f>
        <v>0</v>
      </c>
      <c r="J134" s="535"/>
      <c r="K134" s="535"/>
      <c r="L134" s="535"/>
      <c r="M134" s="535"/>
      <c r="N134" s="535"/>
      <c r="O134" s="535"/>
      <c r="P134" s="535">
        <v>25</v>
      </c>
      <c r="Q134" s="535"/>
      <c r="R134" s="535"/>
      <c r="S134" s="535">
        <v>22.5</v>
      </c>
      <c r="T134" s="535"/>
      <c r="U134" s="535"/>
      <c r="V134" s="535">
        <v>5</v>
      </c>
      <c r="W134" s="535"/>
      <c r="X134" s="535"/>
      <c r="Y134" s="535"/>
      <c r="Z134" s="562">
        <f t="shared" si="13"/>
        <v>52.5</v>
      </c>
      <c r="AA134" s="576">
        <f t="shared" si="18"/>
        <v>-52.5</v>
      </c>
      <c r="AB134" s="413">
        <f t="shared" si="19"/>
        <v>-52.5</v>
      </c>
      <c r="AC134" s="536"/>
      <c r="AD134" s="536">
        <f t="shared" si="14"/>
        <v>0</v>
      </c>
      <c r="AE134" s="551">
        <f t="shared" si="15"/>
        <v>0</v>
      </c>
      <c r="AF134" s="575">
        <f t="shared" si="16"/>
        <v>52.5</v>
      </c>
      <c r="AG134" s="552"/>
      <c r="AH134" s="553"/>
      <c r="AI134" s="553"/>
      <c r="AJ134" s="553"/>
      <c r="AK134" s="553"/>
      <c r="AL134" s="553"/>
      <c r="AM134" s="553"/>
      <c r="AN134" s="553"/>
      <c r="AO134" s="553"/>
      <c r="AP134" s="553"/>
      <c r="AQ134" s="553"/>
      <c r="AR134" s="553"/>
      <c r="AS134" s="553"/>
      <c r="AT134" s="553"/>
      <c r="AU134" s="553"/>
      <c r="AV134" s="553"/>
      <c r="AW134" s="553"/>
      <c r="AX134" s="553"/>
      <c r="AY134" s="553"/>
      <c r="AZ134" s="553"/>
      <c r="BA134" s="553"/>
      <c r="BB134" s="553"/>
      <c r="BC134" s="553"/>
      <c r="BD134" s="553"/>
      <c r="BE134" s="553"/>
      <c r="BF134" s="553"/>
      <c r="BG134" s="553"/>
      <c r="BH134" s="554"/>
    </row>
    <row r="135" spans="1:60" s="193" customFormat="1" ht="30">
      <c r="A135" s="433">
        <f t="shared" si="17"/>
        <v>129</v>
      </c>
      <c r="B135" s="584"/>
      <c r="C135" s="585"/>
      <c r="D135" s="525"/>
      <c r="E135" s="526"/>
      <c r="F135" s="416" t="s">
        <v>1002</v>
      </c>
      <c r="G135" s="417" t="s">
        <v>293</v>
      </c>
      <c r="H135" s="535">
        <v>65.5</v>
      </c>
      <c r="I135" s="535">
        <f>'СМР Приняты СК П6'!I135</f>
        <v>0.28000000000000003</v>
      </c>
      <c r="J135" s="535"/>
      <c r="K135" s="535"/>
      <c r="L135" s="535"/>
      <c r="M135" s="535"/>
      <c r="N135" s="535"/>
      <c r="O135" s="535"/>
      <c r="P135" s="535"/>
      <c r="Q135" s="535"/>
      <c r="R135" s="535"/>
      <c r="S135" s="535">
        <v>1.5</v>
      </c>
      <c r="T135" s="535">
        <v>64</v>
      </c>
      <c r="U135" s="535"/>
      <c r="V135" s="535"/>
      <c r="W135" s="535"/>
      <c r="X135" s="535"/>
      <c r="Y135" s="535"/>
      <c r="Z135" s="562">
        <f t="shared" si="13"/>
        <v>65.5</v>
      </c>
      <c r="AA135" s="576">
        <f t="shared" si="18"/>
        <v>0</v>
      </c>
      <c r="AB135" s="413">
        <f t="shared" si="19"/>
        <v>-65.5</v>
      </c>
      <c r="AC135" s="536"/>
      <c r="AD135" s="536">
        <f t="shared" si="14"/>
        <v>0</v>
      </c>
      <c r="AE135" s="540">
        <f t="shared" si="15"/>
        <v>0</v>
      </c>
      <c r="AF135" s="575">
        <f t="shared" si="16"/>
        <v>65.5</v>
      </c>
      <c r="AG135" s="552"/>
      <c r="AH135" s="553"/>
      <c r="AI135" s="553"/>
      <c r="AJ135" s="553"/>
      <c r="AK135" s="553"/>
      <c r="AL135" s="553"/>
      <c r="AM135" s="553"/>
      <c r="AN135" s="553"/>
      <c r="AO135" s="553"/>
      <c r="AP135" s="553"/>
      <c r="AQ135" s="553"/>
      <c r="AR135" s="553"/>
      <c r="AS135" s="553"/>
      <c r="AT135" s="553"/>
      <c r="AU135" s="553"/>
      <c r="AV135" s="553"/>
      <c r="AW135" s="553"/>
      <c r="AX135" s="553"/>
      <c r="AY135" s="553"/>
      <c r="AZ135" s="553"/>
      <c r="BA135" s="553"/>
      <c r="BB135" s="553"/>
      <c r="BC135" s="553"/>
      <c r="BD135" s="553"/>
      <c r="BE135" s="553"/>
      <c r="BF135" s="553"/>
      <c r="BG135" s="553"/>
      <c r="BH135" s="554"/>
    </row>
    <row r="136" spans="1:60" s="763" customFormat="1" ht="30">
      <c r="A136" s="433"/>
      <c r="B136" s="584"/>
      <c r="C136" s="585"/>
      <c r="D136" s="525"/>
      <c r="E136" s="526"/>
      <c r="F136" s="416" t="s">
        <v>63</v>
      </c>
      <c r="G136" s="417" t="s">
        <v>289</v>
      </c>
      <c r="H136" s="535"/>
      <c r="I136" s="535">
        <f>'СМР Приняты СК П6'!I136</f>
        <v>0</v>
      </c>
      <c r="J136" s="535"/>
      <c r="K136" s="535"/>
      <c r="L136" s="535"/>
      <c r="M136" s="535"/>
      <c r="N136" s="535"/>
      <c r="O136" s="535"/>
      <c r="P136" s="535"/>
      <c r="Q136" s="535"/>
      <c r="R136" s="535"/>
      <c r="S136" s="535"/>
      <c r="T136" s="535"/>
      <c r="U136" s="535"/>
      <c r="V136" s="535"/>
      <c r="W136" s="535"/>
      <c r="X136" s="535"/>
      <c r="Y136" s="535"/>
      <c r="Z136" s="562"/>
      <c r="AA136" s="576"/>
      <c r="AB136" s="413"/>
      <c r="AC136" s="536"/>
      <c r="AD136" s="536"/>
      <c r="AE136" s="540"/>
      <c r="AF136" s="575"/>
      <c r="AG136" s="552"/>
      <c r="AH136" s="553"/>
      <c r="AI136" s="553"/>
      <c r="AJ136" s="553"/>
      <c r="AK136" s="553"/>
      <c r="AL136" s="553"/>
      <c r="AM136" s="553"/>
      <c r="AN136" s="553"/>
      <c r="AO136" s="553"/>
      <c r="AP136" s="553"/>
      <c r="AQ136" s="553"/>
      <c r="AR136" s="553"/>
      <c r="AS136" s="553"/>
      <c r="AT136" s="553"/>
      <c r="AU136" s="553"/>
      <c r="AV136" s="553"/>
      <c r="AW136" s="553"/>
      <c r="AX136" s="553"/>
      <c r="AY136" s="553"/>
      <c r="AZ136" s="553"/>
      <c r="BA136" s="553"/>
      <c r="BB136" s="553"/>
      <c r="BC136" s="553"/>
      <c r="BD136" s="553"/>
      <c r="BE136" s="553"/>
      <c r="BF136" s="553"/>
      <c r="BG136" s="553"/>
      <c r="BH136" s="554"/>
    </row>
    <row r="137" spans="1:60" s="193" customFormat="1" ht="15">
      <c r="A137" s="433">
        <f>A135+1</f>
        <v>130</v>
      </c>
      <c r="B137" s="584"/>
      <c r="C137" s="585"/>
      <c r="D137" s="525"/>
      <c r="E137" s="526"/>
      <c r="F137" s="416" t="s">
        <v>994</v>
      </c>
      <c r="G137" s="417" t="s">
        <v>291</v>
      </c>
      <c r="H137" s="535">
        <v>0</v>
      </c>
      <c r="I137" s="535">
        <f>'СМР Приняты СК П6'!I136</f>
        <v>0</v>
      </c>
      <c r="J137" s="537" t="s">
        <v>1129</v>
      </c>
      <c r="K137" s="535"/>
      <c r="L137" s="535"/>
      <c r="M137" s="535"/>
      <c r="N137" s="535"/>
      <c r="O137" s="535"/>
      <c r="P137" s="535"/>
      <c r="Q137" s="535"/>
      <c r="R137" s="535"/>
      <c r="S137" s="535"/>
      <c r="T137" s="535"/>
      <c r="U137" s="535"/>
      <c r="V137" s="535"/>
      <c r="W137" s="535"/>
      <c r="X137" s="535"/>
      <c r="Y137" s="535"/>
      <c r="Z137" s="562">
        <f t="shared" ref="Z137:Z201" si="20">SUM(M137:Y137)</f>
        <v>0</v>
      </c>
      <c r="AA137" s="576">
        <f t="shared" si="18"/>
        <v>0</v>
      </c>
      <c r="AB137" s="413">
        <f t="shared" si="19"/>
        <v>0</v>
      </c>
      <c r="AC137" s="536"/>
      <c r="AD137" s="536">
        <f t="shared" ref="AD137:AD201" si="21">AE137*I137</f>
        <v>0</v>
      </c>
      <c r="AE137" s="540">
        <f t="shared" ref="AE137:AE201" si="22">SUM(AG137:BG137)</f>
        <v>0</v>
      </c>
      <c r="AF137" s="575">
        <f t="shared" ref="AF137:AF201" si="23">Z137-AE137</f>
        <v>0</v>
      </c>
      <c r="AG137" s="552"/>
      <c r="AH137" s="553"/>
      <c r="AI137" s="553"/>
      <c r="AJ137" s="553"/>
      <c r="AK137" s="553"/>
      <c r="AL137" s="553"/>
      <c r="AM137" s="553"/>
      <c r="AN137" s="553"/>
      <c r="AO137" s="553"/>
      <c r="AP137" s="553"/>
      <c r="AQ137" s="553"/>
      <c r="AR137" s="553"/>
      <c r="AS137" s="553"/>
      <c r="AT137" s="553"/>
      <c r="AU137" s="553"/>
      <c r="AV137" s="553"/>
      <c r="AW137" s="553"/>
      <c r="AX137" s="553"/>
      <c r="AY137" s="553"/>
      <c r="AZ137" s="553"/>
      <c r="BA137" s="553"/>
      <c r="BB137" s="553"/>
      <c r="BC137" s="553"/>
      <c r="BD137" s="553"/>
      <c r="BE137" s="553"/>
      <c r="BF137" s="553"/>
      <c r="BG137" s="553"/>
      <c r="BH137" s="554"/>
    </row>
    <row r="138" spans="1:60" s="193" customFormat="1" ht="15">
      <c r="A138" s="433">
        <f t="shared" ref="A138:A202" si="24">A137+1</f>
        <v>131</v>
      </c>
      <c r="B138" s="584"/>
      <c r="C138" s="585"/>
      <c r="D138" s="525"/>
      <c r="E138" s="526"/>
      <c r="F138" s="416" t="s">
        <v>996</v>
      </c>
      <c r="G138" s="417" t="s">
        <v>289</v>
      </c>
      <c r="H138" s="535">
        <v>23</v>
      </c>
      <c r="I138" s="535">
        <f>'СМР Приняты СК П6'!I138</f>
        <v>2.71</v>
      </c>
      <c r="J138" s="537" t="s">
        <v>997</v>
      </c>
      <c r="K138" s="535" t="s">
        <v>289</v>
      </c>
      <c r="L138" s="535">
        <v>23</v>
      </c>
      <c r="M138" s="535"/>
      <c r="N138" s="535"/>
      <c r="O138" s="535"/>
      <c r="P138" s="535"/>
      <c r="Q138" s="535"/>
      <c r="R138" s="535"/>
      <c r="S138" s="535"/>
      <c r="T138" s="535"/>
      <c r="U138" s="535">
        <v>23</v>
      </c>
      <c r="V138" s="535"/>
      <c r="W138" s="535"/>
      <c r="X138" s="535"/>
      <c r="Y138" s="535"/>
      <c r="Z138" s="562">
        <f t="shared" si="20"/>
        <v>23</v>
      </c>
      <c r="AA138" s="576">
        <f t="shared" si="18"/>
        <v>0</v>
      </c>
      <c r="AB138" s="413">
        <f t="shared" si="19"/>
        <v>-23</v>
      </c>
      <c r="AC138" s="536"/>
      <c r="AD138" s="536">
        <f t="shared" si="21"/>
        <v>0</v>
      </c>
      <c r="AE138" s="551">
        <f t="shared" si="22"/>
        <v>0</v>
      </c>
      <c r="AF138" s="575">
        <f t="shared" si="23"/>
        <v>23</v>
      </c>
      <c r="AG138" s="552"/>
      <c r="AH138" s="553"/>
      <c r="AI138" s="553"/>
      <c r="AJ138" s="553"/>
      <c r="AK138" s="553"/>
      <c r="AL138" s="553"/>
      <c r="AM138" s="553"/>
      <c r="AN138" s="553"/>
      <c r="AO138" s="553"/>
      <c r="AP138" s="553"/>
      <c r="AQ138" s="553"/>
      <c r="AR138" s="553"/>
      <c r="AS138" s="553"/>
      <c r="AT138" s="553"/>
      <c r="AU138" s="553"/>
      <c r="AV138" s="553"/>
      <c r="AW138" s="553"/>
      <c r="AX138" s="553"/>
      <c r="AY138" s="553"/>
      <c r="AZ138" s="553"/>
      <c r="BA138" s="553"/>
      <c r="BB138" s="553"/>
      <c r="BC138" s="553"/>
      <c r="BD138" s="553"/>
      <c r="BE138" s="553"/>
      <c r="BF138" s="553"/>
      <c r="BG138" s="553"/>
      <c r="BH138" s="554"/>
    </row>
    <row r="139" spans="1:60" s="193" customFormat="1" ht="15" collapsed="1">
      <c r="A139" s="433">
        <f t="shared" si="24"/>
        <v>132</v>
      </c>
      <c r="B139" s="584"/>
      <c r="C139" s="585"/>
      <c r="D139" s="525"/>
      <c r="E139" s="526"/>
      <c r="F139" s="416" t="s">
        <v>999</v>
      </c>
      <c r="G139" s="417" t="s">
        <v>482</v>
      </c>
      <c r="H139" s="535">
        <v>48</v>
      </c>
      <c r="I139" s="535">
        <f>'СМР Приняты СК П6'!I139</f>
        <v>0.74</v>
      </c>
      <c r="J139" s="537" t="s">
        <v>1130</v>
      </c>
      <c r="K139" s="535" t="s">
        <v>482</v>
      </c>
      <c r="L139" s="535">
        <v>48</v>
      </c>
      <c r="M139" s="535"/>
      <c r="N139" s="535"/>
      <c r="O139" s="535"/>
      <c r="P139" s="535"/>
      <c r="Q139" s="535"/>
      <c r="R139" s="535"/>
      <c r="S139" s="535"/>
      <c r="T139" s="535"/>
      <c r="U139" s="535"/>
      <c r="V139" s="535"/>
      <c r="W139" s="535"/>
      <c r="X139" s="535"/>
      <c r="Y139" s="535"/>
      <c r="Z139" s="562">
        <f t="shared" si="20"/>
        <v>0</v>
      </c>
      <c r="AA139" s="576">
        <f t="shared" si="18"/>
        <v>48</v>
      </c>
      <c r="AB139" s="413">
        <f t="shared" si="19"/>
        <v>0</v>
      </c>
      <c r="AC139" s="536"/>
      <c r="AD139" s="536">
        <f t="shared" si="21"/>
        <v>0</v>
      </c>
      <c r="AE139" s="551">
        <f t="shared" si="22"/>
        <v>0</v>
      </c>
      <c r="AF139" s="575">
        <f t="shared" si="23"/>
        <v>0</v>
      </c>
      <c r="AG139" s="552"/>
      <c r="AH139" s="553"/>
      <c r="AI139" s="553"/>
      <c r="AJ139" s="553"/>
      <c r="AK139" s="553"/>
      <c r="AL139" s="553"/>
      <c r="AM139" s="553"/>
      <c r="AN139" s="553"/>
      <c r="AO139" s="553"/>
      <c r="AP139" s="553"/>
      <c r="AQ139" s="553"/>
      <c r="AR139" s="553"/>
      <c r="AS139" s="553"/>
      <c r="AT139" s="553"/>
      <c r="AU139" s="553"/>
      <c r="AV139" s="553"/>
      <c r="AW139" s="553"/>
      <c r="AX139" s="553"/>
      <c r="AY139" s="553"/>
      <c r="AZ139" s="553"/>
      <c r="BA139" s="553"/>
      <c r="BB139" s="553"/>
      <c r="BC139" s="553"/>
      <c r="BD139" s="553"/>
      <c r="BE139" s="553"/>
      <c r="BF139" s="553"/>
      <c r="BG139" s="553"/>
      <c r="BH139" s="554"/>
    </row>
    <row r="140" spans="1:60" s="193" customFormat="1" ht="30" hidden="1" outlineLevel="1">
      <c r="A140" s="601">
        <f t="shared" si="24"/>
        <v>133</v>
      </c>
      <c r="B140" s="584" t="s">
        <v>41</v>
      </c>
      <c r="C140" s="585" t="s">
        <v>42</v>
      </c>
      <c r="D140" s="525" t="s">
        <v>289</v>
      </c>
      <c r="E140" s="526">
        <v>114</v>
      </c>
      <c r="F140" s="406"/>
      <c r="G140" s="407"/>
      <c r="H140" s="434"/>
      <c r="I140" s="434">
        <f>'СМР Приняты СК П6'!I140</f>
        <v>1.85</v>
      </c>
      <c r="J140" s="541"/>
      <c r="K140" s="434"/>
      <c r="L140" s="434"/>
      <c r="M140" s="434"/>
      <c r="N140" s="434"/>
      <c r="O140" s="434"/>
      <c r="P140" s="434"/>
      <c r="Q140" s="434"/>
      <c r="R140" s="434"/>
      <c r="S140" s="434"/>
      <c r="T140" s="434"/>
      <c r="U140" s="434"/>
      <c r="V140" s="434"/>
      <c r="W140" s="434"/>
      <c r="X140" s="434"/>
      <c r="Y140" s="434"/>
      <c r="Z140" s="563">
        <f t="shared" si="20"/>
        <v>0</v>
      </c>
      <c r="AA140" s="577"/>
      <c r="AB140" s="413">
        <f t="shared" si="19"/>
        <v>114</v>
      </c>
      <c r="AC140" s="542"/>
      <c r="AD140" s="542">
        <f t="shared" si="21"/>
        <v>0</v>
      </c>
      <c r="AE140" s="551">
        <f t="shared" si="22"/>
        <v>0</v>
      </c>
      <c r="AF140" s="575">
        <f t="shared" si="23"/>
        <v>0</v>
      </c>
      <c r="AG140" s="552"/>
      <c r="AH140" s="553"/>
      <c r="AI140" s="553"/>
      <c r="AJ140" s="553"/>
      <c r="AK140" s="553"/>
      <c r="AL140" s="553"/>
      <c r="AM140" s="553"/>
      <c r="AN140" s="553"/>
      <c r="AO140" s="553"/>
      <c r="AP140" s="553"/>
      <c r="AQ140" s="553"/>
      <c r="AR140" s="553"/>
      <c r="AS140" s="553"/>
      <c r="AT140" s="553"/>
      <c r="AU140" s="553"/>
      <c r="AV140" s="553"/>
      <c r="AW140" s="553"/>
      <c r="AX140" s="553"/>
      <c r="AY140" s="553"/>
      <c r="AZ140" s="553"/>
      <c r="BA140" s="553"/>
      <c r="BB140" s="553"/>
      <c r="BC140" s="553"/>
      <c r="BD140" s="553"/>
      <c r="BE140" s="553"/>
      <c r="BF140" s="553"/>
      <c r="BG140" s="553"/>
      <c r="BH140" s="554"/>
    </row>
    <row r="141" spans="1:60" s="205" customFormat="1" ht="15">
      <c r="A141" s="595">
        <f t="shared" si="24"/>
        <v>134</v>
      </c>
      <c r="B141" s="596"/>
      <c r="C141" s="544" t="s">
        <v>421</v>
      </c>
      <c r="D141" s="545"/>
      <c r="E141" s="545"/>
      <c r="F141" s="546" t="s">
        <v>421</v>
      </c>
      <c r="G141" s="543"/>
      <c r="H141" s="547"/>
      <c r="I141" s="547"/>
      <c r="J141" s="547"/>
      <c r="K141" s="547"/>
      <c r="L141" s="547"/>
      <c r="M141" s="547"/>
      <c r="N141" s="547"/>
      <c r="O141" s="547"/>
      <c r="P141" s="547"/>
      <c r="Q141" s="547"/>
      <c r="R141" s="547"/>
      <c r="S141" s="547"/>
      <c r="T141" s="547"/>
      <c r="U141" s="547"/>
      <c r="V141" s="547"/>
      <c r="W141" s="547"/>
      <c r="X141" s="547"/>
      <c r="Y141" s="547"/>
      <c r="Z141" s="589"/>
      <c r="AA141" s="597"/>
      <c r="AB141" s="547"/>
      <c r="AC141" s="547"/>
      <c r="AD141" s="547"/>
      <c r="AE141" s="591"/>
      <c r="AF141" s="592"/>
      <c r="AG141" s="593"/>
      <c r="AH141" s="594"/>
      <c r="AI141" s="594"/>
      <c r="AJ141" s="594"/>
      <c r="AK141" s="594"/>
      <c r="AL141" s="594"/>
      <c r="AM141" s="594"/>
      <c r="AN141" s="594"/>
      <c r="AO141" s="594"/>
      <c r="AP141" s="594"/>
      <c r="AQ141" s="594"/>
      <c r="AR141" s="594"/>
      <c r="AS141" s="594"/>
      <c r="AT141" s="594"/>
      <c r="AU141" s="594"/>
      <c r="AV141" s="594"/>
      <c r="AW141" s="594"/>
      <c r="AX141" s="594"/>
      <c r="AY141" s="594"/>
      <c r="AZ141" s="594"/>
      <c r="BA141" s="594"/>
      <c r="BB141" s="594"/>
      <c r="BC141" s="594"/>
      <c r="BD141" s="594"/>
      <c r="BE141" s="594"/>
      <c r="BF141" s="594"/>
      <c r="BG141" s="594"/>
    </row>
    <row r="142" spans="1:60" s="65" customFormat="1" ht="30">
      <c r="A142" s="405">
        <f t="shared" si="24"/>
        <v>135</v>
      </c>
      <c r="B142" s="584" t="s">
        <v>259</v>
      </c>
      <c r="C142" s="585" t="s">
        <v>260</v>
      </c>
      <c r="D142" s="525" t="s">
        <v>291</v>
      </c>
      <c r="E142" s="526">
        <v>120</v>
      </c>
      <c r="F142" s="408" t="s">
        <v>260</v>
      </c>
      <c r="G142" s="409" t="s">
        <v>291</v>
      </c>
      <c r="H142" s="527">
        <v>120</v>
      </c>
      <c r="I142" s="527">
        <f>'СМР Приняты СК П6'!I142</f>
        <v>2.15</v>
      </c>
      <c r="J142" s="527"/>
      <c r="K142" s="527"/>
      <c r="L142" s="527"/>
      <c r="M142" s="527"/>
      <c r="N142" s="527"/>
      <c r="O142" s="527"/>
      <c r="P142" s="527"/>
      <c r="Q142" s="527"/>
      <c r="R142" s="527"/>
      <c r="S142" s="527"/>
      <c r="T142" s="527"/>
      <c r="U142" s="527">
        <v>30</v>
      </c>
      <c r="V142" s="527"/>
      <c r="W142" s="527"/>
      <c r="X142" s="527"/>
      <c r="Y142" s="527"/>
      <c r="Z142" s="562">
        <f t="shared" si="20"/>
        <v>30</v>
      </c>
      <c r="AA142" s="574">
        <f>H142-Z142</f>
        <v>90</v>
      </c>
      <c r="AB142" s="413">
        <f t="shared" ref="AB142:AB149" si="25">E142-Z142</f>
        <v>90</v>
      </c>
      <c r="AC142" s="528"/>
      <c r="AD142" s="528">
        <f t="shared" si="21"/>
        <v>0</v>
      </c>
      <c r="AE142" s="540">
        <f t="shared" si="22"/>
        <v>0</v>
      </c>
      <c r="AF142" s="575">
        <f t="shared" si="23"/>
        <v>30</v>
      </c>
      <c r="AG142" s="552"/>
      <c r="AH142" s="553"/>
      <c r="AI142" s="553"/>
      <c r="AJ142" s="553"/>
      <c r="AK142" s="553"/>
      <c r="AL142" s="553"/>
      <c r="AM142" s="553"/>
      <c r="AN142" s="553"/>
      <c r="AO142" s="553"/>
      <c r="AP142" s="553"/>
      <c r="AQ142" s="553"/>
      <c r="AR142" s="553"/>
      <c r="AS142" s="553"/>
      <c r="AT142" s="553"/>
      <c r="AU142" s="553"/>
      <c r="AV142" s="553"/>
      <c r="AW142" s="553"/>
      <c r="AX142" s="553"/>
      <c r="AY142" s="553"/>
      <c r="AZ142" s="553"/>
      <c r="BA142" s="553"/>
      <c r="BB142" s="553"/>
      <c r="BC142" s="553"/>
      <c r="BD142" s="553"/>
      <c r="BE142" s="553"/>
      <c r="BF142" s="553"/>
      <c r="BG142" s="553"/>
    </row>
    <row r="143" spans="1:60" ht="30">
      <c r="A143" s="405">
        <f t="shared" si="24"/>
        <v>136</v>
      </c>
      <c r="B143" s="584" t="s">
        <v>8</v>
      </c>
      <c r="C143" s="585" t="s">
        <v>3</v>
      </c>
      <c r="D143" s="525" t="s">
        <v>289</v>
      </c>
      <c r="E143" s="526">
        <v>359</v>
      </c>
      <c r="F143" s="416" t="s">
        <v>771</v>
      </c>
      <c r="G143" s="417" t="s">
        <v>293</v>
      </c>
      <c r="H143" s="535">
        <f>1892.79+189.87</f>
        <v>2082.66</v>
      </c>
      <c r="I143" s="535">
        <f>'СМР Приняты СК П6'!I143</f>
        <v>0.55000000000000004</v>
      </c>
      <c r="J143" s="535"/>
      <c r="K143" s="535"/>
      <c r="L143" s="535"/>
      <c r="M143" s="535"/>
      <c r="N143" s="535"/>
      <c r="O143" s="535"/>
      <c r="P143" s="535">
        <v>1000</v>
      </c>
      <c r="Q143" s="535">
        <v>892.79</v>
      </c>
      <c r="R143" s="535">
        <v>189.87</v>
      </c>
      <c r="S143" s="535"/>
      <c r="T143" s="535"/>
      <c r="U143" s="535"/>
      <c r="V143" s="535"/>
      <c r="W143" s="535"/>
      <c r="X143" s="535"/>
      <c r="Y143" s="535"/>
      <c r="Z143" s="562">
        <f t="shared" si="20"/>
        <v>2082.66</v>
      </c>
      <c r="AA143" s="576">
        <f t="shared" ref="AA143:AA146" si="26">H143-Z143</f>
        <v>0</v>
      </c>
      <c r="AB143" s="413">
        <f t="shared" si="25"/>
        <v>-1723.6599999999999</v>
      </c>
      <c r="AC143" s="528"/>
      <c r="AD143" s="528">
        <f t="shared" si="21"/>
        <v>0</v>
      </c>
      <c r="AE143" s="551">
        <f t="shared" si="22"/>
        <v>0</v>
      </c>
      <c r="AF143" s="575">
        <f t="shared" si="23"/>
        <v>2082.66</v>
      </c>
      <c r="AG143" s="552"/>
      <c r="AH143" s="553"/>
      <c r="AI143" s="553"/>
      <c r="AJ143" s="553"/>
      <c r="AK143" s="553"/>
      <c r="AL143" s="553"/>
      <c r="AM143" s="553"/>
      <c r="AN143" s="553"/>
      <c r="AO143" s="553"/>
      <c r="AP143" s="553"/>
      <c r="AQ143" s="553"/>
      <c r="AR143" s="553"/>
      <c r="AS143" s="553"/>
      <c r="AT143" s="553"/>
      <c r="AU143" s="553"/>
      <c r="AV143" s="553"/>
      <c r="AW143" s="553"/>
      <c r="AX143" s="553"/>
      <c r="AY143" s="553"/>
      <c r="AZ143" s="553"/>
      <c r="BA143" s="553"/>
      <c r="BB143" s="553"/>
      <c r="BC143" s="553"/>
      <c r="BD143" s="553"/>
      <c r="BE143" s="553"/>
      <c r="BF143" s="553"/>
      <c r="BG143" s="553"/>
      <c r="BH143" s="513"/>
    </row>
    <row r="144" spans="1:60" ht="45">
      <c r="A144" s="405">
        <f t="shared" si="24"/>
        <v>137</v>
      </c>
      <c r="B144" s="584" t="s">
        <v>9</v>
      </c>
      <c r="C144" s="585" t="s">
        <v>1019</v>
      </c>
      <c r="D144" s="525" t="s">
        <v>290</v>
      </c>
      <c r="E144" s="526">
        <v>330</v>
      </c>
      <c r="F144" s="416" t="s">
        <v>673</v>
      </c>
      <c r="G144" s="417" t="s">
        <v>651</v>
      </c>
      <c r="H144" s="535">
        <f>H143*2.2*2</f>
        <v>9163.7039999999997</v>
      </c>
      <c r="I144" s="535">
        <f>'СМР Приняты СК П6'!I144</f>
        <v>0.03</v>
      </c>
      <c r="J144" s="537"/>
      <c r="K144" s="535"/>
      <c r="L144" s="535"/>
      <c r="M144" s="527"/>
      <c r="N144" s="527"/>
      <c r="O144" s="527"/>
      <c r="P144" s="535">
        <v>4400</v>
      </c>
      <c r="Q144" s="535">
        <v>3928.2760000000003</v>
      </c>
      <c r="R144" s="535">
        <v>835.42800000000011</v>
      </c>
      <c r="S144" s="535"/>
      <c r="T144" s="535"/>
      <c r="U144" s="535"/>
      <c r="V144" s="535"/>
      <c r="W144" s="535"/>
      <c r="X144" s="535"/>
      <c r="Y144" s="535"/>
      <c r="Z144" s="562">
        <f t="shared" si="20"/>
        <v>9163.7039999999997</v>
      </c>
      <c r="AA144" s="576">
        <f t="shared" si="26"/>
        <v>0</v>
      </c>
      <c r="AB144" s="413">
        <f t="shared" si="25"/>
        <v>-8833.7039999999997</v>
      </c>
      <c r="AC144" s="528"/>
      <c r="AD144" s="528">
        <f t="shared" si="21"/>
        <v>0</v>
      </c>
      <c r="AE144" s="551">
        <f t="shared" si="22"/>
        <v>0</v>
      </c>
      <c r="AF144" s="575">
        <f t="shared" si="23"/>
        <v>9163.7039999999997</v>
      </c>
      <c r="AG144" s="552"/>
      <c r="AH144" s="553"/>
      <c r="AI144" s="553"/>
      <c r="AJ144" s="553"/>
      <c r="AK144" s="553"/>
      <c r="AL144" s="553"/>
      <c r="AM144" s="553"/>
      <c r="AN144" s="553"/>
      <c r="AO144" s="553"/>
      <c r="AP144" s="553"/>
      <c r="AQ144" s="553"/>
      <c r="AR144" s="553"/>
      <c r="AS144" s="553"/>
      <c r="AT144" s="553"/>
      <c r="AU144" s="553"/>
      <c r="AV144" s="553"/>
      <c r="AW144" s="553"/>
      <c r="AX144" s="553"/>
      <c r="AY144" s="553"/>
      <c r="AZ144" s="553"/>
      <c r="BA144" s="553"/>
      <c r="BB144" s="553"/>
      <c r="BC144" s="553"/>
      <c r="BD144" s="553"/>
      <c r="BE144" s="553"/>
      <c r="BF144" s="553"/>
      <c r="BG144" s="553"/>
      <c r="BH144" s="513"/>
    </row>
    <row r="145" spans="1:60" ht="45">
      <c r="A145" s="405">
        <f t="shared" si="24"/>
        <v>138</v>
      </c>
      <c r="B145" s="584" t="s">
        <v>10</v>
      </c>
      <c r="C145" s="585" t="s">
        <v>5</v>
      </c>
      <c r="D145" s="525" t="s">
        <v>289</v>
      </c>
      <c r="E145" s="526">
        <v>719</v>
      </c>
      <c r="F145" s="416" t="s">
        <v>772</v>
      </c>
      <c r="G145" s="417" t="s">
        <v>293</v>
      </c>
      <c r="H145" s="535">
        <v>869.64</v>
      </c>
      <c r="I145" s="535">
        <f>'СМР Приняты СК П6'!I145</f>
        <v>0.55000000000000004</v>
      </c>
      <c r="J145" s="535"/>
      <c r="K145" s="535"/>
      <c r="L145" s="535"/>
      <c r="M145" s="535"/>
      <c r="N145" s="535"/>
      <c r="O145" s="535"/>
      <c r="P145" s="535"/>
      <c r="Q145" s="535"/>
      <c r="R145" s="535">
        <v>869.64</v>
      </c>
      <c r="S145" s="535"/>
      <c r="T145" s="535"/>
      <c r="U145" s="535"/>
      <c r="V145" s="535"/>
      <c r="W145" s="535"/>
      <c r="X145" s="535"/>
      <c r="Y145" s="535"/>
      <c r="Z145" s="562">
        <f t="shared" si="20"/>
        <v>869.64</v>
      </c>
      <c r="AA145" s="576">
        <f t="shared" si="26"/>
        <v>0</v>
      </c>
      <c r="AB145" s="413">
        <f t="shared" si="25"/>
        <v>-150.63999999999999</v>
      </c>
      <c r="AC145" s="528"/>
      <c r="AD145" s="528">
        <f t="shared" si="21"/>
        <v>0</v>
      </c>
      <c r="AE145" s="551">
        <f t="shared" si="22"/>
        <v>0</v>
      </c>
      <c r="AF145" s="575">
        <f t="shared" si="23"/>
        <v>869.64</v>
      </c>
      <c r="AG145" s="552"/>
      <c r="AH145" s="553"/>
      <c r="AI145" s="553"/>
      <c r="AJ145" s="553"/>
      <c r="AK145" s="553"/>
      <c r="AL145" s="553"/>
      <c r="AM145" s="553"/>
      <c r="AN145" s="553"/>
      <c r="AO145" s="553"/>
      <c r="AP145" s="553"/>
      <c r="AQ145" s="553"/>
      <c r="AR145" s="553"/>
      <c r="AS145" s="553"/>
      <c r="AT145" s="553"/>
      <c r="AU145" s="553"/>
      <c r="AV145" s="553"/>
      <c r="AW145" s="553"/>
      <c r="AX145" s="553"/>
      <c r="AY145" s="553"/>
      <c r="AZ145" s="553"/>
      <c r="BA145" s="553"/>
      <c r="BB145" s="553"/>
      <c r="BC145" s="553"/>
      <c r="BD145" s="553"/>
      <c r="BE145" s="553"/>
      <c r="BF145" s="553"/>
      <c r="BG145" s="553"/>
      <c r="BH145" s="513"/>
    </row>
    <row r="146" spans="1:60" ht="45">
      <c r="A146" s="405">
        <f t="shared" si="24"/>
        <v>139</v>
      </c>
      <c r="B146" s="584"/>
      <c r="C146" s="585"/>
      <c r="D146" s="525"/>
      <c r="E146" s="526"/>
      <c r="F146" s="416" t="s">
        <v>673</v>
      </c>
      <c r="G146" s="417" t="s">
        <v>651</v>
      </c>
      <c r="H146" s="535">
        <f>H145*2.5*2</f>
        <v>4348.2</v>
      </c>
      <c r="I146" s="535">
        <f>'СМР Приняты СК П6'!I146</f>
        <v>0</v>
      </c>
      <c r="J146" s="537"/>
      <c r="K146" s="535"/>
      <c r="L146" s="535"/>
      <c r="M146" s="527"/>
      <c r="N146" s="527"/>
      <c r="O146" s="527"/>
      <c r="P146" s="527"/>
      <c r="Q146" s="527"/>
      <c r="R146" s="535">
        <v>4348.2</v>
      </c>
      <c r="S146" s="527"/>
      <c r="T146" s="527"/>
      <c r="U146" s="527"/>
      <c r="V146" s="527"/>
      <c r="W146" s="527"/>
      <c r="X146" s="527"/>
      <c r="Y146" s="527"/>
      <c r="Z146" s="562">
        <f t="shared" si="20"/>
        <v>4348.2</v>
      </c>
      <c r="AA146" s="576">
        <f t="shared" si="26"/>
        <v>0</v>
      </c>
      <c r="AB146" s="413">
        <f t="shared" si="25"/>
        <v>-4348.2</v>
      </c>
      <c r="AC146" s="528"/>
      <c r="AD146" s="528">
        <f t="shared" si="21"/>
        <v>0</v>
      </c>
      <c r="AE146" s="551">
        <f t="shared" si="22"/>
        <v>0</v>
      </c>
      <c r="AF146" s="575">
        <f t="shared" si="23"/>
        <v>4348.2</v>
      </c>
      <c r="AG146" s="552"/>
      <c r="AH146" s="553"/>
      <c r="AI146" s="553"/>
      <c r="AJ146" s="553"/>
      <c r="AK146" s="553"/>
      <c r="AL146" s="553"/>
      <c r="AM146" s="553"/>
      <c r="AN146" s="553"/>
      <c r="AO146" s="553"/>
      <c r="AP146" s="553"/>
      <c r="AQ146" s="553"/>
      <c r="AR146" s="553"/>
      <c r="AS146" s="553"/>
      <c r="AT146" s="553"/>
      <c r="AU146" s="553"/>
      <c r="AV146" s="553"/>
      <c r="AW146" s="553"/>
      <c r="AX146" s="553"/>
      <c r="AY146" s="553"/>
      <c r="AZ146" s="553"/>
      <c r="BA146" s="553"/>
      <c r="BB146" s="553"/>
      <c r="BC146" s="553"/>
      <c r="BD146" s="553"/>
      <c r="BE146" s="553"/>
      <c r="BF146" s="553"/>
      <c r="BG146" s="553"/>
      <c r="BH146" s="513"/>
    </row>
    <row r="147" spans="1:60" ht="30">
      <c r="A147" s="405">
        <f t="shared" si="24"/>
        <v>140</v>
      </c>
      <c r="B147" s="584" t="s">
        <v>333</v>
      </c>
      <c r="C147" s="585" t="s">
        <v>334</v>
      </c>
      <c r="D147" s="525" t="s">
        <v>289</v>
      </c>
      <c r="E147" s="526">
        <v>150</v>
      </c>
      <c r="F147" s="408" t="s">
        <v>334</v>
      </c>
      <c r="G147" s="409" t="s">
        <v>289</v>
      </c>
      <c r="H147" s="527">
        <v>150</v>
      </c>
      <c r="I147" s="527">
        <f>'СМР Приняты СК П6'!I147</f>
        <v>0.495</v>
      </c>
      <c r="J147" s="527"/>
      <c r="K147" s="527"/>
      <c r="L147" s="527"/>
      <c r="M147" s="527"/>
      <c r="N147" s="527"/>
      <c r="O147" s="527"/>
      <c r="P147" s="527"/>
      <c r="Q147" s="527"/>
      <c r="R147" s="527"/>
      <c r="S147" s="527"/>
      <c r="T147" s="527"/>
      <c r="U147" s="527"/>
      <c r="V147" s="527"/>
      <c r="W147" s="527"/>
      <c r="X147" s="527"/>
      <c r="Y147" s="527"/>
      <c r="Z147" s="562">
        <f t="shared" si="20"/>
        <v>0</v>
      </c>
      <c r="AA147" s="574">
        <f>H147-Z147</f>
        <v>150</v>
      </c>
      <c r="AB147" s="413">
        <f t="shared" si="25"/>
        <v>150</v>
      </c>
      <c r="AC147" s="528"/>
      <c r="AD147" s="528">
        <f t="shared" si="21"/>
        <v>0</v>
      </c>
      <c r="AE147" s="540">
        <f t="shared" si="22"/>
        <v>0</v>
      </c>
      <c r="AF147" s="575">
        <f t="shared" si="23"/>
        <v>0</v>
      </c>
      <c r="AG147" s="552"/>
      <c r="AH147" s="553"/>
      <c r="AI147" s="553"/>
      <c r="AJ147" s="553"/>
      <c r="AK147" s="553"/>
      <c r="AL147" s="553"/>
      <c r="AM147" s="553"/>
      <c r="AN147" s="553"/>
      <c r="AO147" s="553"/>
      <c r="AP147" s="553"/>
      <c r="AQ147" s="553"/>
      <c r="AR147" s="553"/>
      <c r="AS147" s="553"/>
      <c r="AT147" s="553"/>
      <c r="AU147" s="553"/>
      <c r="AV147" s="553"/>
      <c r="AW147" s="553"/>
      <c r="AX147" s="553"/>
      <c r="AY147" s="553"/>
      <c r="AZ147" s="553"/>
      <c r="BA147" s="553"/>
      <c r="BB147" s="553"/>
      <c r="BC147" s="553"/>
      <c r="BD147" s="553"/>
      <c r="BE147" s="553"/>
      <c r="BF147" s="553"/>
      <c r="BG147" s="553"/>
      <c r="BH147" s="513"/>
    </row>
    <row r="148" spans="1:60" ht="15">
      <c r="A148" s="405">
        <f t="shared" si="24"/>
        <v>141</v>
      </c>
      <c r="B148" s="584" t="s">
        <v>12</v>
      </c>
      <c r="C148" s="585" t="s">
        <v>13</v>
      </c>
      <c r="D148" s="525" t="s">
        <v>291</v>
      </c>
      <c r="E148" s="526">
        <v>40</v>
      </c>
      <c r="F148" s="408" t="s">
        <v>13</v>
      </c>
      <c r="G148" s="409" t="s">
        <v>291</v>
      </c>
      <c r="H148" s="527">
        <v>40</v>
      </c>
      <c r="I148" s="527">
        <f>'СМР Приняты СК П6'!I148</f>
        <v>0.52</v>
      </c>
      <c r="J148" s="527"/>
      <c r="K148" s="527"/>
      <c r="L148" s="527"/>
      <c r="M148" s="527"/>
      <c r="N148" s="527"/>
      <c r="O148" s="527"/>
      <c r="P148" s="527"/>
      <c r="Q148" s="527"/>
      <c r="R148" s="527"/>
      <c r="S148" s="527"/>
      <c r="T148" s="527"/>
      <c r="U148" s="527"/>
      <c r="V148" s="527"/>
      <c r="W148" s="527"/>
      <c r="X148" s="527"/>
      <c r="Y148" s="527"/>
      <c r="Z148" s="562">
        <f t="shared" si="20"/>
        <v>0</v>
      </c>
      <c r="AA148" s="574">
        <f>H148-Z148</f>
        <v>40</v>
      </c>
      <c r="AB148" s="413">
        <f t="shared" si="25"/>
        <v>40</v>
      </c>
      <c r="AC148" s="528"/>
      <c r="AD148" s="528">
        <f t="shared" si="21"/>
        <v>0</v>
      </c>
      <c r="AE148" s="551">
        <f t="shared" si="22"/>
        <v>0</v>
      </c>
      <c r="AF148" s="575">
        <f t="shared" si="23"/>
        <v>0</v>
      </c>
      <c r="AG148" s="552"/>
      <c r="AH148" s="553"/>
      <c r="AI148" s="553"/>
      <c r="AJ148" s="553"/>
      <c r="AK148" s="553"/>
      <c r="AL148" s="553"/>
      <c r="AM148" s="553"/>
      <c r="AN148" s="553"/>
      <c r="AO148" s="553"/>
      <c r="AP148" s="553"/>
      <c r="AQ148" s="553"/>
      <c r="AR148" s="553"/>
      <c r="AS148" s="553"/>
      <c r="AT148" s="553"/>
      <c r="AU148" s="553"/>
      <c r="AV148" s="553"/>
      <c r="AW148" s="553"/>
      <c r="AX148" s="553"/>
      <c r="AY148" s="553"/>
      <c r="AZ148" s="553"/>
      <c r="BA148" s="553"/>
      <c r="BB148" s="553"/>
      <c r="BC148" s="553"/>
      <c r="BD148" s="553"/>
      <c r="BE148" s="553"/>
      <c r="BF148" s="553"/>
      <c r="BG148" s="553"/>
      <c r="BH148" s="513"/>
    </row>
    <row r="149" spans="1:60" ht="30">
      <c r="A149" s="405">
        <f t="shared" si="24"/>
        <v>142</v>
      </c>
      <c r="B149" s="584" t="s">
        <v>266</v>
      </c>
      <c r="C149" s="585" t="s">
        <v>267</v>
      </c>
      <c r="D149" s="525" t="s">
        <v>294</v>
      </c>
      <c r="E149" s="526">
        <v>20</v>
      </c>
      <c r="F149" s="408" t="s">
        <v>267</v>
      </c>
      <c r="G149" s="409" t="s">
        <v>294</v>
      </c>
      <c r="H149" s="527">
        <v>20</v>
      </c>
      <c r="I149" s="527">
        <f>'СМР Приняты СК П6'!I149</f>
        <v>1.33</v>
      </c>
      <c r="J149" s="527"/>
      <c r="K149" s="527"/>
      <c r="L149" s="527"/>
      <c r="M149" s="527"/>
      <c r="N149" s="527"/>
      <c r="O149" s="527"/>
      <c r="P149" s="527"/>
      <c r="Q149" s="527"/>
      <c r="R149" s="527"/>
      <c r="S149" s="527"/>
      <c r="T149" s="527"/>
      <c r="U149" s="527"/>
      <c r="V149" s="527"/>
      <c r="W149" s="527"/>
      <c r="X149" s="527"/>
      <c r="Y149" s="527"/>
      <c r="Z149" s="562">
        <f t="shared" si="20"/>
        <v>0</v>
      </c>
      <c r="AA149" s="574">
        <f>H149-Z149</f>
        <v>20</v>
      </c>
      <c r="AB149" s="413">
        <f t="shared" si="25"/>
        <v>20</v>
      </c>
      <c r="AC149" s="528"/>
      <c r="AD149" s="528">
        <f t="shared" si="21"/>
        <v>0</v>
      </c>
      <c r="AE149" s="551">
        <f t="shared" si="22"/>
        <v>0</v>
      </c>
      <c r="AF149" s="575">
        <f t="shared" si="23"/>
        <v>0</v>
      </c>
      <c r="AG149" s="552"/>
      <c r="AH149" s="553"/>
      <c r="AI149" s="553"/>
      <c r="AJ149" s="553"/>
      <c r="AK149" s="553"/>
      <c r="AL149" s="553"/>
      <c r="AM149" s="553"/>
      <c r="AN149" s="553"/>
      <c r="AO149" s="553"/>
      <c r="AP149" s="553"/>
      <c r="AQ149" s="553"/>
      <c r="AR149" s="553"/>
      <c r="AS149" s="553"/>
      <c r="AT149" s="553"/>
      <c r="AU149" s="553"/>
      <c r="AV149" s="553"/>
      <c r="AW149" s="553"/>
      <c r="AX149" s="553"/>
      <c r="AY149" s="553"/>
      <c r="AZ149" s="553"/>
      <c r="BA149" s="553"/>
      <c r="BB149" s="553"/>
      <c r="BC149" s="553"/>
      <c r="BD149" s="553"/>
      <c r="BE149" s="553"/>
      <c r="BF149" s="553"/>
      <c r="BG149" s="553"/>
      <c r="BH149" s="513"/>
    </row>
    <row r="150" spans="1:60" ht="15">
      <c r="A150" s="595">
        <f t="shared" si="24"/>
        <v>143</v>
      </c>
      <c r="B150" s="596"/>
      <c r="C150" s="544" t="s">
        <v>423</v>
      </c>
      <c r="D150" s="545"/>
      <c r="E150" s="545"/>
      <c r="F150" s="546" t="s">
        <v>423</v>
      </c>
      <c r="G150" s="543"/>
      <c r="H150" s="547"/>
      <c r="I150" s="547"/>
      <c r="J150" s="547"/>
      <c r="K150" s="547"/>
      <c r="L150" s="547"/>
      <c r="M150" s="547"/>
      <c r="N150" s="547"/>
      <c r="O150" s="547"/>
      <c r="P150" s="547"/>
      <c r="Q150" s="547"/>
      <c r="R150" s="547"/>
      <c r="S150" s="547"/>
      <c r="T150" s="547"/>
      <c r="U150" s="547"/>
      <c r="V150" s="547"/>
      <c r="W150" s="547"/>
      <c r="X150" s="547"/>
      <c r="Y150" s="547"/>
      <c r="Z150" s="589"/>
      <c r="AA150" s="597"/>
      <c r="AB150" s="547"/>
      <c r="AC150" s="547"/>
      <c r="AD150" s="547"/>
      <c r="AE150" s="591"/>
      <c r="AF150" s="592"/>
      <c r="AG150" s="593"/>
      <c r="AH150" s="594"/>
      <c r="AI150" s="594"/>
      <c r="AJ150" s="594"/>
      <c r="AK150" s="594"/>
      <c r="AL150" s="594"/>
      <c r="AM150" s="594"/>
      <c r="AN150" s="594"/>
      <c r="AO150" s="594"/>
      <c r="AP150" s="594"/>
      <c r="AQ150" s="594"/>
      <c r="AR150" s="594"/>
      <c r="AS150" s="594"/>
      <c r="AT150" s="594"/>
      <c r="AU150" s="594"/>
      <c r="AV150" s="594"/>
      <c r="AW150" s="594"/>
      <c r="AX150" s="594"/>
      <c r="AY150" s="594"/>
      <c r="AZ150" s="594"/>
      <c r="BA150" s="594"/>
      <c r="BB150" s="594"/>
      <c r="BC150" s="594"/>
      <c r="BD150" s="594"/>
      <c r="BE150" s="594"/>
      <c r="BF150" s="594"/>
      <c r="BG150" s="594"/>
      <c r="BH150" s="513"/>
    </row>
    <row r="151" spans="1:60" s="65" customFormat="1">
      <c r="A151" s="405">
        <f t="shared" si="24"/>
        <v>144</v>
      </c>
      <c r="B151" s="584" t="s">
        <v>335</v>
      </c>
      <c r="C151" s="585" t="s">
        <v>336</v>
      </c>
      <c r="D151" s="525" t="s">
        <v>294</v>
      </c>
      <c r="E151" s="526">
        <v>2</v>
      </c>
      <c r="F151" s="408" t="s">
        <v>336</v>
      </c>
      <c r="G151" s="409" t="s">
        <v>294</v>
      </c>
      <c r="H151" s="527">
        <v>2</v>
      </c>
      <c r="I151" s="527">
        <f>'СМР Приняты СК П6'!I151</f>
        <v>3.1280000000000001</v>
      </c>
      <c r="J151" s="527"/>
      <c r="K151" s="527"/>
      <c r="L151" s="527"/>
      <c r="M151" s="527"/>
      <c r="N151" s="527"/>
      <c r="O151" s="527"/>
      <c r="P151" s="527"/>
      <c r="Q151" s="527"/>
      <c r="R151" s="527"/>
      <c r="S151" s="527"/>
      <c r="T151" s="527"/>
      <c r="U151" s="527"/>
      <c r="V151" s="527"/>
      <c r="W151" s="527"/>
      <c r="X151" s="527"/>
      <c r="Y151" s="527"/>
      <c r="Z151" s="562">
        <f t="shared" si="20"/>
        <v>0</v>
      </c>
      <c r="AA151" s="574">
        <f>H151-Z151</f>
        <v>2</v>
      </c>
      <c r="AB151" s="413">
        <f t="shared" ref="AB151:AB154" si="27">E151-Z151</f>
        <v>2</v>
      </c>
      <c r="AC151" s="528"/>
      <c r="AD151" s="528">
        <f t="shared" si="21"/>
        <v>0</v>
      </c>
      <c r="AE151" s="551">
        <f t="shared" si="22"/>
        <v>0</v>
      </c>
      <c r="AF151" s="575">
        <f t="shared" si="23"/>
        <v>0</v>
      </c>
      <c r="AG151" s="552"/>
      <c r="AH151" s="553"/>
      <c r="AI151" s="553"/>
      <c r="AJ151" s="553"/>
      <c r="AK151" s="553"/>
      <c r="AL151" s="553"/>
      <c r="AM151" s="553"/>
      <c r="AN151" s="553"/>
      <c r="AO151" s="553"/>
      <c r="AP151" s="553"/>
      <c r="AQ151" s="553"/>
      <c r="AR151" s="553"/>
      <c r="AS151" s="553"/>
      <c r="AT151" s="553"/>
      <c r="AU151" s="553"/>
      <c r="AV151" s="553"/>
      <c r="AW151" s="553"/>
      <c r="AX151" s="553"/>
      <c r="AY151" s="553"/>
      <c r="AZ151" s="553"/>
      <c r="BA151" s="553"/>
      <c r="BB151" s="553"/>
      <c r="BC151" s="553"/>
      <c r="BD151" s="553"/>
      <c r="BE151" s="553"/>
      <c r="BF151" s="553"/>
      <c r="BG151" s="553"/>
    </row>
    <row r="152" spans="1:60" ht="15">
      <c r="A152" s="405">
        <f t="shared" si="24"/>
        <v>145</v>
      </c>
      <c r="B152" s="584" t="s">
        <v>337</v>
      </c>
      <c r="C152" s="585" t="s">
        <v>338</v>
      </c>
      <c r="D152" s="525" t="s">
        <v>294</v>
      </c>
      <c r="E152" s="526">
        <v>2</v>
      </c>
      <c r="F152" s="408" t="s">
        <v>338</v>
      </c>
      <c r="G152" s="409" t="s">
        <v>294</v>
      </c>
      <c r="H152" s="527">
        <v>2</v>
      </c>
      <c r="I152" s="527">
        <f>'СМР Приняты СК П6'!I152</f>
        <v>0.495</v>
      </c>
      <c r="J152" s="527"/>
      <c r="K152" s="527"/>
      <c r="L152" s="527"/>
      <c r="M152" s="527"/>
      <c r="N152" s="527"/>
      <c r="O152" s="527"/>
      <c r="P152" s="527"/>
      <c r="Q152" s="527"/>
      <c r="R152" s="527"/>
      <c r="S152" s="527"/>
      <c r="T152" s="527"/>
      <c r="U152" s="527"/>
      <c r="V152" s="527"/>
      <c r="W152" s="527"/>
      <c r="X152" s="527"/>
      <c r="Y152" s="527"/>
      <c r="Z152" s="562">
        <f t="shared" si="20"/>
        <v>0</v>
      </c>
      <c r="AA152" s="574">
        <f>H152-Z152</f>
        <v>2</v>
      </c>
      <c r="AB152" s="413">
        <f t="shared" si="27"/>
        <v>2</v>
      </c>
      <c r="AC152" s="528"/>
      <c r="AD152" s="528">
        <f t="shared" si="21"/>
        <v>0</v>
      </c>
      <c r="AE152" s="551">
        <f t="shared" si="22"/>
        <v>0</v>
      </c>
      <c r="AF152" s="575">
        <f t="shared" si="23"/>
        <v>0</v>
      </c>
      <c r="AG152" s="552"/>
      <c r="AH152" s="553"/>
      <c r="AI152" s="553"/>
      <c r="AJ152" s="553"/>
      <c r="AK152" s="553"/>
      <c r="AL152" s="553"/>
      <c r="AM152" s="553"/>
      <c r="AN152" s="553"/>
      <c r="AO152" s="553"/>
      <c r="AP152" s="553"/>
      <c r="AQ152" s="553"/>
      <c r="AR152" s="553"/>
      <c r="AS152" s="553"/>
      <c r="AT152" s="553"/>
      <c r="AU152" s="553"/>
      <c r="AV152" s="553"/>
      <c r="AW152" s="553"/>
      <c r="AX152" s="553"/>
      <c r="AY152" s="553"/>
      <c r="AZ152" s="553"/>
      <c r="BA152" s="553"/>
      <c r="BB152" s="553"/>
      <c r="BC152" s="553"/>
      <c r="BD152" s="553"/>
      <c r="BE152" s="553"/>
      <c r="BF152" s="553"/>
      <c r="BG152" s="553"/>
      <c r="BH152" s="513"/>
    </row>
    <row r="153" spans="1:60" ht="15">
      <c r="A153" s="405">
        <f t="shared" si="24"/>
        <v>146</v>
      </c>
      <c r="B153" s="584" t="s">
        <v>339</v>
      </c>
      <c r="C153" s="585" t="s">
        <v>340</v>
      </c>
      <c r="D153" s="525" t="s">
        <v>294</v>
      </c>
      <c r="E153" s="526">
        <v>1</v>
      </c>
      <c r="F153" s="408" t="s">
        <v>340</v>
      </c>
      <c r="G153" s="409" t="s">
        <v>294</v>
      </c>
      <c r="H153" s="527">
        <v>1</v>
      </c>
      <c r="I153" s="527">
        <f>'СМР Приняты СК П6'!I153</f>
        <v>0.98099999999999998</v>
      </c>
      <c r="J153" s="527"/>
      <c r="K153" s="527"/>
      <c r="L153" s="527"/>
      <c r="M153" s="527"/>
      <c r="N153" s="527"/>
      <c r="O153" s="527"/>
      <c r="P153" s="527"/>
      <c r="Q153" s="527"/>
      <c r="R153" s="527"/>
      <c r="S153" s="527"/>
      <c r="T153" s="527"/>
      <c r="U153" s="527"/>
      <c r="V153" s="527"/>
      <c r="W153" s="527"/>
      <c r="X153" s="527"/>
      <c r="Y153" s="527"/>
      <c r="Z153" s="562">
        <f t="shared" si="20"/>
        <v>0</v>
      </c>
      <c r="AA153" s="574">
        <f>H153-Z153</f>
        <v>1</v>
      </c>
      <c r="AB153" s="413">
        <f t="shared" si="27"/>
        <v>1</v>
      </c>
      <c r="AC153" s="528"/>
      <c r="AD153" s="528">
        <f t="shared" si="21"/>
        <v>0</v>
      </c>
      <c r="AE153" s="551">
        <f t="shared" si="22"/>
        <v>0</v>
      </c>
      <c r="AF153" s="575">
        <f t="shared" si="23"/>
        <v>0</v>
      </c>
      <c r="AG153" s="552"/>
      <c r="AH153" s="553"/>
      <c r="AI153" s="553"/>
      <c r="AJ153" s="553"/>
      <c r="AK153" s="553"/>
      <c r="AL153" s="553"/>
      <c r="AM153" s="553"/>
      <c r="AN153" s="553"/>
      <c r="AO153" s="553"/>
      <c r="AP153" s="553"/>
      <c r="AQ153" s="553"/>
      <c r="AR153" s="553"/>
      <c r="AS153" s="553"/>
      <c r="AT153" s="553"/>
      <c r="AU153" s="553"/>
      <c r="AV153" s="553"/>
      <c r="AW153" s="553"/>
      <c r="AX153" s="553"/>
      <c r="AY153" s="553"/>
      <c r="AZ153" s="553"/>
      <c r="BA153" s="553"/>
      <c r="BB153" s="553"/>
      <c r="BC153" s="553"/>
      <c r="BD153" s="553"/>
      <c r="BE153" s="553"/>
      <c r="BF153" s="553"/>
      <c r="BG153" s="553"/>
      <c r="BH153" s="513"/>
    </row>
    <row r="154" spans="1:60" ht="30">
      <c r="A154" s="405">
        <f t="shared" si="24"/>
        <v>147</v>
      </c>
      <c r="B154" s="584"/>
      <c r="C154" s="585"/>
      <c r="D154" s="525"/>
      <c r="E154" s="526"/>
      <c r="F154" s="408" t="s">
        <v>426</v>
      </c>
      <c r="G154" s="409" t="s">
        <v>291</v>
      </c>
      <c r="H154" s="527">
        <v>0</v>
      </c>
      <c r="I154" s="527">
        <f>'СМР Приняты СК П6'!I154</f>
        <v>0.11600000000000001</v>
      </c>
      <c r="J154" s="527"/>
      <c r="K154" s="527"/>
      <c r="L154" s="527"/>
      <c r="M154" s="527"/>
      <c r="N154" s="527"/>
      <c r="O154" s="527"/>
      <c r="P154" s="527">
        <v>232</v>
      </c>
      <c r="Q154" s="527"/>
      <c r="R154" s="527"/>
      <c r="S154" s="527"/>
      <c r="T154" s="527"/>
      <c r="U154" s="527"/>
      <c r="V154" s="527"/>
      <c r="W154" s="527"/>
      <c r="X154" s="527"/>
      <c r="Y154" s="527"/>
      <c r="Z154" s="562">
        <f t="shared" si="20"/>
        <v>232</v>
      </c>
      <c r="AA154" s="574">
        <f>H154-Z154</f>
        <v>-232</v>
      </c>
      <c r="AB154" s="413">
        <f t="shared" si="27"/>
        <v>-232</v>
      </c>
      <c r="AC154" s="528"/>
      <c r="AD154" s="528">
        <f t="shared" si="21"/>
        <v>0</v>
      </c>
      <c r="AE154" s="551">
        <f t="shared" si="22"/>
        <v>0</v>
      </c>
      <c r="AF154" s="575">
        <f t="shared" si="23"/>
        <v>232</v>
      </c>
      <c r="AG154" s="552"/>
      <c r="AH154" s="553"/>
      <c r="AI154" s="553"/>
      <c r="AJ154" s="553"/>
      <c r="AK154" s="553"/>
      <c r="AL154" s="553"/>
      <c r="AM154" s="553"/>
      <c r="AN154" s="553"/>
      <c r="AO154" s="553"/>
      <c r="AP154" s="553"/>
      <c r="AQ154" s="553"/>
      <c r="AR154" s="553"/>
      <c r="AS154" s="553"/>
      <c r="AT154" s="553"/>
      <c r="AU154" s="553"/>
      <c r="AV154" s="553"/>
      <c r="AW154" s="553"/>
      <c r="AX154" s="553"/>
      <c r="AY154" s="553"/>
      <c r="AZ154" s="553"/>
      <c r="BA154" s="553"/>
      <c r="BB154" s="553"/>
      <c r="BC154" s="553"/>
      <c r="BD154" s="553"/>
      <c r="BE154" s="553"/>
      <c r="BF154" s="553"/>
      <c r="BG154" s="553"/>
      <c r="BH154" s="513"/>
    </row>
    <row r="155" spans="1:60" s="760" customFormat="1" ht="15">
      <c r="A155" s="405"/>
      <c r="B155" s="584"/>
      <c r="C155" s="585"/>
      <c r="D155" s="525"/>
      <c r="E155" s="526"/>
      <c r="F155" s="758" t="s">
        <v>1191</v>
      </c>
      <c r="G155" s="409"/>
      <c r="H155" s="527"/>
      <c r="I155" s="527"/>
      <c r="J155" s="527"/>
      <c r="K155" s="527"/>
      <c r="L155" s="527"/>
      <c r="M155" s="527"/>
      <c r="N155" s="527"/>
      <c r="O155" s="527"/>
      <c r="P155" s="527"/>
      <c r="Q155" s="527"/>
      <c r="R155" s="527"/>
      <c r="S155" s="527"/>
      <c r="T155" s="527"/>
      <c r="U155" s="527"/>
      <c r="V155" s="527"/>
      <c r="W155" s="527"/>
      <c r="X155" s="527"/>
      <c r="Y155" s="527"/>
      <c r="Z155" s="562"/>
      <c r="AA155" s="574"/>
      <c r="AB155" s="413"/>
      <c r="AC155" s="528"/>
      <c r="AD155" s="528"/>
      <c r="AE155" s="551"/>
      <c r="AF155" s="575"/>
      <c r="AG155" s="552"/>
      <c r="AH155" s="553"/>
      <c r="AI155" s="553"/>
      <c r="AJ155" s="553"/>
      <c r="AK155" s="553"/>
      <c r="AL155" s="553"/>
      <c r="AM155" s="553"/>
      <c r="AN155" s="553"/>
      <c r="AO155" s="553"/>
      <c r="AP155" s="553"/>
      <c r="AQ155" s="553"/>
      <c r="AR155" s="553"/>
      <c r="AS155" s="553"/>
      <c r="AT155" s="553"/>
      <c r="AU155" s="553"/>
      <c r="AV155" s="553"/>
      <c r="AW155" s="553"/>
      <c r="AX155" s="553"/>
      <c r="AY155" s="553"/>
      <c r="AZ155" s="553"/>
      <c r="BA155" s="553"/>
      <c r="BB155" s="553"/>
      <c r="BC155" s="553"/>
      <c r="BD155" s="553"/>
      <c r="BE155" s="553"/>
      <c r="BF155" s="553"/>
      <c r="BG155" s="553"/>
      <c r="BH155" s="513"/>
    </row>
    <row r="156" spans="1:60" ht="15">
      <c r="A156" s="595">
        <f>A154+1</f>
        <v>148</v>
      </c>
      <c r="B156" s="596"/>
      <c r="C156" s="544" t="s">
        <v>422</v>
      </c>
      <c r="D156" s="545"/>
      <c r="E156" s="545"/>
      <c r="F156" s="546" t="s">
        <v>422</v>
      </c>
      <c r="G156" s="543"/>
      <c r="H156" s="547"/>
      <c r="I156" s="547"/>
      <c r="J156" s="547"/>
      <c r="K156" s="547"/>
      <c r="L156" s="547"/>
      <c r="M156" s="547"/>
      <c r="N156" s="547"/>
      <c r="O156" s="547"/>
      <c r="P156" s="547"/>
      <c r="Q156" s="547"/>
      <c r="R156" s="547"/>
      <c r="S156" s="547"/>
      <c r="T156" s="547"/>
      <c r="U156" s="547"/>
      <c r="V156" s="547"/>
      <c r="W156" s="547"/>
      <c r="X156" s="547"/>
      <c r="Y156" s="547"/>
      <c r="Z156" s="589"/>
      <c r="AA156" s="597"/>
      <c r="AB156" s="547"/>
      <c r="AC156" s="547"/>
      <c r="AD156" s="547"/>
      <c r="AE156" s="591"/>
      <c r="AF156" s="592"/>
      <c r="AG156" s="593"/>
      <c r="AH156" s="594"/>
      <c r="AI156" s="594"/>
      <c r="AJ156" s="594"/>
      <c r="AK156" s="594"/>
      <c r="AL156" s="594"/>
      <c r="AM156" s="594"/>
      <c r="AN156" s="594"/>
      <c r="AO156" s="594"/>
      <c r="AP156" s="594"/>
      <c r="AQ156" s="594"/>
      <c r="AR156" s="594"/>
      <c r="AS156" s="594"/>
      <c r="AT156" s="594"/>
      <c r="AU156" s="594"/>
      <c r="AV156" s="594"/>
      <c r="AW156" s="594"/>
      <c r="AX156" s="594"/>
      <c r="AY156" s="594"/>
      <c r="AZ156" s="594"/>
      <c r="BA156" s="594"/>
      <c r="BB156" s="594"/>
      <c r="BC156" s="594"/>
      <c r="BD156" s="594"/>
      <c r="BE156" s="594"/>
      <c r="BF156" s="594"/>
      <c r="BG156" s="594"/>
      <c r="BH156" s="513"/>
    </row>
    <row r="157" spans="1:60" s="65" customFormat="1" collapsed="1">
      <c r="A157" s="405">
        <f t="shared" si="24"/>
        <v>149</v>
      </c>
      <c r="B157" s="584" t="s">
        <v>100</v>
      </c>
      <c r="C157" s="585" t="s">
        <v>101</v>
      </c>
      <c r="D157" s="525" t="s">
        <v>289</v>
      </c>
      <c r="E157" s="526">
        <v>347.83</v>
      </c>
      <c r="F157" s="408" t="s">
        <v>101</v>
      </c>
      <c r="G157" s="409" t="s">
        <v>289</v>
      </c>
      <c r="H157" s="527">
        <f>11.49+0.52+0.681+2.08</f>
        <v>14.770999999999999</v>
      </c>
      <c r="I157" s="527">
        <f>'СМР Приняты СК П6'!I157</f>
        <v>2.71</v>
      </c>
      <c r="J157" s="537" t="s">
        <v>773</v>
      </c>
      <c r="K157" s="535" t="s">
        <v>289</v>
      </c>
      <c r="L157" s="535">
        <v>11.719800000000001</v>
      </c>
      <c r="M157" s="527"/>
      <c r="N157" s="527"/>
      <c r="O157" s="527"/>
      <c r="P157" s="527"/>
      <c r="Q157" s="527"/>
      <c r="R157" s="527"/>
      <c r="S157" s="527"/>
      <c r="T157" s="527">
        <v>3.24</v>
      </c>
      <c r="U157" s="527"/>
      <c r="V157" s="527">
        <v>6.75</v>
      </c>
      <c r="W157" s="527"/>
      <c r="X157" s="527"/>
      <c r="Y157" s="527"/>
      <c r="Z157" s="562">
        <f t="shared" si="20"/>
        <v>9.99</v>
      </c>
      <c r="AA157" s="576">
        <f t="shared" ref="AA157:AA200" si="28">H157-Z157</f>
        <v>4.7809999999999988</v>
      </c>
      <c r="AB157" s="413">
        <f t="shared" ref="AB157:AB200" si="29">E157-Z157</f>
        <v>337.84</v>
      </c>
      <c r="AC157" s="528"/>
      <c r="AD157" s="528">
        <f t="shared" si="21"/>
        <v>0</v>
      </c>
      <c r="AE157" s="551">
        <f t="shared" si="22"/>
        <v>0</v>
      </c>
      <c r="AF157" s="575">
        <f t="shared" si="23"/>
        <v>9.99</v>
      </c>
      <c r="AG157" s="552"/>
      <c r="AH157" s="553"/>
      <c r="AI157" s="553"/>
      <c r="AJ157" s="553"/>
      <c r="AK157" s="553"/>
      <c r="AL157" s="553"/>
      <c r="AM157" s="553"/>
      <c r="AN157" s="553"/>
      <c r="AO157" s="553"/>
      <c r="AP157" s="553"/>
      <c r="AQ157" s="553"/>
      <c r="AR157" s="553"/>
      <c r="AS157" s="553"/>
      <c r="AT157" s="553"/>
      <c r="AU157" s="553"/>
      <c r="AV157" s="553"/>
      <c r="AW157" s="553"/>
      <c r="AX157" s="553"/>
      <c r="AY157" s="553"/>
      <c r="AZ157" s="553"/>
      <c r="BA157" s="553"/>
      <c r="BB157" s="553"/>
      <c r="BC157" s="553"/>
      <c r="BD157" s="553"/>
      <c r="BE157" s="553"/>
      <c r="BF157" s="553"/>
      <c r="BG157" s="553"/>
    </row>
    <row r="158" spans="1:60" ht="15" hidden="1" outlineLevel="1">
      <c r="A158" s="405">
        <f t="shared" si="24"/>
        <v>150</v>
      </c>
      <c r="B158" s="584"/>
      <c r="C158" s="585"/>
      <c r="D158" s="525"/>
      <c r="E158" s="526"/>
      <c r="F158" s="408"/>
      <c r="G158" s="409"/>
      <c r="H158" s="527"/>
      <c r="I158" s="527">
        <f>'СМР Приняты СК П6'!I158</f>
        <v>0</v>
      </c>
      <c r="J158" s="537" t="s">
        <v>774</v>
      </c>
      <c r="K158" s="535" t="s">
        <v>289</v>
      </c>
      <c r="L158" s="535">
        <v>3.3466200000000002</v>
      </c>
      <c r="M158" s="527"/>
      <c r="N158" s="527"/>
      <c r="O158" s="527"/>
      <c r="P158" s="527"/>
      <c r="Q158" s="527"/>
      <c r="R158" s="527"/>
      <c r="S158" s="527"/>
      <c r="T158" s="527"/>
      <c r="U158" s="527"/>
      <c r="V158" s="527"/>
      <c r="W158" s="527"/>
      <c r="X158" s="527"/>
      <c r="Y158" s="527"/>
      <c r="Z158" s="562">
        <f t="shared" si="20"/>
        <v>0</v>
      </c>
      <c r="AA158" s="576">
        <f t="shared" si="28"/>
        <v>0</v>
      </c>
      <c r="AB158" s="413">
        <f t="shared" si="29"/>
        <v>0</v>
      </c>
      <c r="AC158" s="528"/>
      <c r="AD158" s="528">
        <f t="shared" si="21"/>
        <v>0</v>
      </c>
      <c r="AE158" s="540">
        <f t="shared" si="22"/>
        <v>0</v>
      </c>
      <c r="AF158" s="575">
        <f t="shared" si="23"/>
        <v>0</v>
      </c>
      <c r="AG158" s="552"/>
      <c r="AH158" s="553"/>
      <c r="AI158" s="553"/>
      <c r="AJ158" s="553"/>
      <c r="AK158" s="553"/>
      <c r="AL158" s="553"/>
      <c r="AM158" s="553"/>
      <c r="AN158" s="553"/>
      <c r="AO158" s="553"/>
      <c r="AP158" s="553"/>
      <c r="AQ158" s="553"/>
      <c r="AR158" s="553"/>
      <c r="AS158" s="553"/>
      <c r="AT158" s="553"/>
      <c r="AU158" s="553"/>
      <c r="AV158" s="553"/>
      <c r="AW158" s="553"/>
      <c r="AX158" s="553"/>
      <c r="AY158" s="553"/>
      <c r="AZ158" s="553"/>
      <c r="BA158" s="553"/>
      <c r="BB158" s="553"/>
      <c r="BC158" s="553"/>
      <c r="BD158" s="553"/>
      <c r="BE158" s="553"/>
      <c r="BF158" s="553"/>
      <c r="BG158" s="553"/>
      <c r="BH158" s="513"/>
    </row>
    <row r="159" spans="1:60" ht="15" collapsed="1">
      <c r="A159" s="405">
        <f t="shared" si="24"/>
        <v>151</v>
      </c>
      <c r="B159" s="584"/>
      <c r="C159" s="585"/>
      <c r="D159" s="525"/>
      <c r="E159" s="525"/>
      <c r="F159" s="416" t="s">
        <v>416</v>
      </c>
      <c r="G159" s="417" t="s">
        <v>294</v>
      </c>
      <c r="H159" s="535">
        <f>M159+M160+M161</f>
        <v>0</v>
      </c>
      <c r="I159" s="535">
        <f>'СМР Приняты СК П6'!I159</f>
        <v>0.20399999999999999</v>
      </c>
      <c r="J159" s="537" t="s">
        <v>775</v>
      </c>
      <c r="K159" s="535" t="s">
        <v>482</v>
      </c>
      <c r="L159" s="535">
        <v>98</v>
      </c>
      <c r="M159" s="535"/>
      <c r="N159" s="535"/>
      <c r="O159" s="535"/>
      <c r="P159" s="535"/>
      <c r="Q159" s="535"/>
      <c r="R159" s="535"/>
      <c r="S159" s="535"/>
      <c r="T159" s="535">
        <v>36</v>
      </c>
      <c r="U159" s="535"/>
      <c r="V159" s="535">
        <v>27</v>
      </c>
      <c r="W159" s="535"/>
      <c r="X159" s="535"/>
      <c r="Y159" s="535"/>
      <c r="Z159" s="562">
        <f t="shared" si="20"/>
        <v>63</v>
      </c>
      <c r="AA159" s="576">
        <f t="shared" si="28"/>
        <v>-63</v>
      </c>
      <c r="AB159" s="413">
        <f t="shared" si="29"/>
        <v>-63</v>
      </c>
      <c r="AC159" s="536"/>
      <c r="AD159" s="536">
        <f t="shared" si="21"/>
        <v>0</v>
      </c>
      <c r="AE159" s="551">
        <f t="shared" si="22"/>
        <v>0</v>
      </c>
      <c r="AF159" s="575">
        <f t="shared" si="23"/>
        <v>63</v>
      </c>
      <c r="AG159" s="552"/>
      <c r="AH159" s="553"/>
      <c r="AI159" s="553"/>
      <c r="AJ159" s="553"/>
      <c r="AK159" s="553"/>
      <c r="AL159" s="553"/>
      <c r="AM159" s="553"/>
      <c r="AN159" s="553"/>
      <c r="AO159" s="553"/>
      <c r="AP159" s="553"/>
      <c r="AQ159" s="553"/>
      <c r="AR159" s="553"/>
      <c r="AS159" s="553"/>
      <c r="AT159" s="553"/>
      <c r="AU159" s="553"/>
      <c r="AV159" s="553"/>
      <c r="AW159" s="553"/>
      <c r="AX159" s="553"/>
      <c r="AY159" s="553"/>
      <c r="AZ159" s="553"/>
      <c r="BA159" s="553"/>
      <c r="BB159" s="553"/>
      <c r="BC159" s="553"/>
      <c r="BD159" s="553"/>
      <c r="BE159" s="553"/>
      <c r="BF159" s="553"/>
      <c r="BG159" s="553"/>
      <c r="BH159" s="513"/>
    </row>
    <row r="160" spans="1:60" ht="15" hidden="1" outlineLevel="1">
      <c r="A160" s="405">
        <f t="shared" si="24"/>
        <v>152</v>
      </c>
      <c r="B160" s="584"/>
      <c r="C160" s="585"/>
      <c r="D160" s="525"/>
      <c r="E160" s="525"/>
      <c r="F160" s="416"/>
      <c r="G160" s="417"/>
      <c r="H160" s="535"/>
      <c r="I160" s="535">
        <f>'СМР Приняты СК П6'!I160</f>
        <v>0</v>
      </c>
      <c r="J160" s="537" t="s">
        <v>776</v>
      </c>
      <c r="K160" s="535" t="s">
        <v>482</v>
      </c>
      <c r="L160" s="535">
        <v>5</v>
      </c>
      <c r="M160" s="535"/>
      <c r="N160" s="535"/>
      <c r="O160" s="535"/>
      <c r="P160" s="535"/>
      <c r="Q160" s="535"/>
      <c r="R160" s="535"/>
      <c r="S160" s="535"/>
      <c r="T160" s="535"/>
      <c r="U160" s="535"/>
      <c r="V160" s="535"/>
      <c r="W160" s="535"/>
      <c r="X160" s="535"/>
      <c r="Y160" s="535"/>
      <c r="Z160" s="562">
        <f t="shared" si="20"/>
        <v>0</v>
      </c>
      <c r="AA160" s="576">
        <f t="shared" si="28"/>
        <v>0</v>
      </c>
      <c r="AB160" s="413">
        <f t="shared" si="29"/>
        <v>0</v>
      </c>
      <c r="AC160" s="536"/>
      <c r="AD160" s="536">
        <f t="shared" si="21"/>
        <v>0</v>
      </c>
      <c r="AE160" s="551">
        <f t="shared" si="22"/>
        <v>0</v>
      </c>
      <c r="AF160" s="575">
        <f t="shared" si="23"/>
        <v>0</v>
      </c>
      <c r="AG160" s="552"/>
      <c r="AH160" s="553"/>
      <c r="AI160" s="553"/>
      <c r="AJ160" s="553"/>
      <c r="AK160" s="553"/>
      <c r="AL160" s="553"/>
      <c r="AM160" s="553"/>
      <c r="AN160" s="553"/>
      <c r="AO160" s="553"/>
      <c r="AP160" s="553"/>
      <c r="AQ160" s="553"/>
      <c r="AR160" s="553"/>
      <c r="AS160" s="553"/>
      <c r="AT160" s="553"/>
      <c r="AU160" s="553"/>
      <c r="AV160" s="553"/>
      <c r="AW160" s="553"/>
      <c r="AX160" s="553"/>
      <c r="AY160" s="553"/>
      <c r="AZ160" s="553"/>
      <c r="BA160" s="553"/>
      <c r="BB160" s="553"/>
      <c r="BC160" s="553"/>
      <c r="BD160" s="553"/>
      <c r="BE160" s="553"/>
      <c r="BF160" s="553"/>
      <c r="BG160" s="553"/>
      <c r="BH160" s="513"/>
    </row>
    <row r="161" spans="1:60" ht="15" hidden="1" outlineLevel="1">
      <c r="A161" s="405">
        <f t="shared" si="24"/>
        <v>153</v>
      </c>
      <c r="B161" s="584"/>
      <c r="C161" s="585"/>
      <c r="D161" s="525"/>
      <c r="E161" s="525"/>
      <c r="F161" s="416"/>
      <c r="G161" s="417"/>
      <c r="H161" s="535"/>
      <c r="I161" s="535">
        <f>'СМР Приняты СК П6'!I161</f>
        <v>0</v>
      </c>
      <c r="J161" s="537" t="s">
        <v>777</v>
      </c>
      <c r="K161" s="535" t="s">
        <v>482</v>
      </c>
      <c r="L161" s="535">
        <v>2</v>
      </c>
      <c r="M161" s="535"/>
      <c r="N161" s="535"/>
      <c r="O161" s="535"/>
      <c r="P161" s="535"/>
      <c r="Q161" s="535"/>
      <c r="R161" s="535"/>
      <c r="S161" s="535"/>
      <c r="T161" s="535"/>
      <c r="U161" s="535"/>
      <c r="V161" s="535">
        <v>2</v>
      </c>
      <c r="W161" s="535"/>
      <c r="X161" s="535"/>
      <c r="Y161" s="535"/>
      <c r="Z161" s="562">
        <f t="shared" si="20"/>
        <v>2</v>
      </c>
      <c r="AA161" s="576">
        <f t="shared" si="28"/>
        <v>-2</v>
      </c>
      <c r="AB161" s="413">
        <f t="shared" si="29"/>
        <v>-2</v>
      </c>
      <c r="AC161" s="536"/>
      <c r="AD161" s="536">
        <f t="shared" si="21"/>
        <v>0</v>
      </c>
      <c r="AE161" s="551">
        <f t="shared" si="22"/>
        <v>0</v>
      </c>
      <c r="AF161" s="575">
        <f t="shared" si="23"/>
        <v>2</v>
      </c>
      <c r="AG161" s="552"/>
      <c r="AH161" s="553"/>
      <c r="AI161" s="553"/>
      <c r="AJ161" s="553"/>
      <c r="AK161" s="553"/>
      <c r="AL161" s="553"/>
      <c r="AM161" s="553"/>
      <c r="AN161" s="553"/>
      <c r="AO161" s="553"/>
      <c r="AP161" s="553"/>
      <c r="AQ161" s="553"/>
      <c r="AR161" s="553"/>
      <c r="AS161" s="553"/>
      <c r="AT161" s="553"/>
      <c r="AU161" s="553"/>
      <c r="AV161" s="553"/>
      <c r="AW161" s="553"/>
      <c r="AX161" s="553"/>
      <c r="AY161" s="553"/>
      <c r="AZ161" s="553"/>
      <c r="BA161" s="553"/>
      <c r="BB161" s="553"/>
      <c r="BC161" s="553"/>
      <c r="BD161" s="553"/>
      <c r="BE161" s="553"/>
      <c r="BF161" s="553"/>
      <c r="BG161" s="553"/>
      <c r="BH161" s="513"/>
    </row>
    <row r="162" spans="1:60" ht="15" collapsed="1">
      <c r="A162" s="405">
        <f t="shared" si="24"/>
        <v>154</v>
      </c>
      <c r="B162" s="584"/>
      <c r="C162" s="585"/>
      <c r="D162" s="525"/>
      <c r="E162" s="525"/>
      <c r="F162" s="416" t="s">
        <v>778</v>
      </c>
      <c r="G162" s="417" t="s">
        <v>294</v>
      </c>
      <c r="H162" s="535">
        <f>M162+M163</f>
        <v>0</v>
      </c>
      <c r="I162" s="535">
        <f>'СМР Приняты СК П6'!I162</f>
        <v>1.7949999999999999</v>
      </c>
      <c r="J162" s="537" t="s">
        <v>779</v>
      </c>
      <c r="K162" s="535" t="s">
        <v>482</v>
      </c>
      <c r="L162" s="535">
        <v>2</v>
      </c>
      <c r="M162" s="535"/>
      <c r="N162" s="535"/>
      <c r="O162" s="535"/>
      <c r="P162" s="535"/>
      <c r="Q162" s="535"/>
      <c r="R162" s="535"/>
      <c r="S162" s="535"/>
      <c r="T162" s="535"/>
      <c r="U162" s="535"/>
      <c r="V162" s="535">
        <v>2</v>
      </c>
      <c r="W162" s="535"/>
      <c r="X162" s="535"/>
      <c r="Y162" s="535"/>
      <c r="Z162" s="562">
        <f t="shared" si="20"/>
        <v>2</v>
      </c>
      <c r="AA162" s="576">
        <f t="shared" si="28"/>
        <v>-2</v>
      </c>
      <c r="AB162" s="413">
        <f t="shared" si="29"/>
        <v>-2</v>
      </c>
      <c r="AC162" s="536"/>
      <c r="AD162" s="536">
        <f t="shared" si="21"/>
        <v>0</v>
      </c>
      <c r="AE162" s="551">
        <f t="shared" si="22"/>
        <v>0</v>
      </c>
      <c r="AF162" s="575">
        <f t="shared" si="23"/>
        <v>2</v>
      </c>
      <c r="AG162" s="552"/>
      <c r="AH162" s="553"/>
      <c r="AI162" s="553"/>
      <c r="AJ162" s="553"/>
      <c r="AK162" s="553"/>
      <c r="AL162" s="553"/>
      <c r="AM162" s="553"/>
      <c r="AN162" s="553"/>
      <c r="AO162" s="553"/>
      <c r="AP162" s="553"/>
      <c r="AQ162" s="553"/>
      <c r="AR162" s="553"/>
      <c r="AS162" s="553"/>
      <c r="AT162" s="553"/>
      <c r="AU162" s="553"/>
      <c r="AV162" s="553"/>
      <c r="AW162" s="553"/>
      <c r="AX162" s="553"/>
      <c r="AY162" s="553"/>
      <c r="AZ162" s="553"/>
      <c r="BA162" s="553"/>
      <c r="BB162" s="553"/>
      <c r="BC162" s="553"/>
      <c r="BD162" s="553"/>
      <c r="BE162" s="553"/>
      <c r="BF162" s="553"/>
      <c r="BG162" s="553"/>
      <c r="BH162" s="513"/>
    </row>
    <row r="163" spans="1:60" ht="30" hidden="1" outlineLevel="1">
      <c r="A163" s="405">
        <f t="shared" si="24"/>
        <v>155</v>
      </c>
      <c r="B163" s="584"/>
      <c r="C163" s="585"/>
      <c r="D163" s="525"/>
      <c r="E163" s="525"/>
      <c r="F163" s="416"/>
      <c r="G163" s="417"/>
      <c r="H163" s="535"/>
      <c r="I163" s="535">
        <f>'СМР Приняты СК П6'!I163</f>
        <v>0</v>
      </c>
      <c r="J163" s="537" t="s">
        <v>780</v>
      </c>
      <c r="K163" s="535" t="s">
        <v>482</v>
      </c>
      <c r="L163" s="535">
        <v>15</v>
      </c>
      <c r="M163" s="535"/>
      <c r="N163" s="535"/>
      <c r="O163" s="535"/>
      <c r="P163" s="535"/>
      <c r="Q163" s="535"/>
      <c r="R163" s="535"/>
      <c r="S163" s="535"/>
      <c r="T163" s="535"/>
      <c r="U163" s="535"/>
      <c r="V163" s="535"/>
      <c r="W163" s="535"/>
      <c r="X163" s="535"/>
      <c r="Y163" s="535"/>
      <c r="Z163" s="562">
        <f t="shared" si="20"/>
        <v>0</v>
      </c>
      <c r="AA163" s="576">
        <f t="shared" si="28"/>
        <v>0</v>
      </c>
      <c r="AB163" s="413">
        <f t="shared" si="29"/>
        <v>0</v>
      </c>
      <c r="AC163" s="536"/>
      <c r="AD163" s="536">
        <f t="shared" si="21"/>
        <v>0</v>
      </c>
      <c r="AE163" s="551">
        <f t="shared" si="22"/>
        <v>0</v>
      </c>
      <c r="AF163" s="575">
        <f t="shared" si="23"/>
        <v>0</v>
      </c>
      <c r="AG163" s="552"/>
      <c r="AH163" s="553"/>
      <c r="AI163" s="553"/>
      <c r="AJ163" s="553"/>
      <c r="AK163" s="553"/>
      <c r="AL163" s="553"/>
      <c r="AM163" s="553"/>
      <c r="AN163" s="553"/>
      <c r="AO163" s="553"/>
      <c r="AP163" s="553"/>
      <c r="AQ163" s="553"/>
      <c r="AR163" s="553"/>
      <c r="AS163" s="553"/>
      <c r="AT163" s="553"/>
      <c r="AU163" s="553"/>
      <c r="AV163" s="553"/>
      <c r="AW163" s="553"/>
      <c r="AX163" s="553"/>
      <c r="AY163" s="553"/>
      <c r="AZ163" s="553"/>
      <c r="BA163" s="553"/>
      <c r="BB163" s="553"/>
      <c r="BC163" s="553"/>
      <c r="BD163" s="553"/>
      <c r="BE163" s="553"/>
      <c r="BF163" s="553"/>
      <c r="BG163" s="553"/>
      <c r="BH163" s="513"/>
    </row>
    <row r="164" spans="1:60" ht="15" collapsed="1">
      <c r="A164" s="405">
        <f t="shared" si="24"/>
        <v>156</v>
      </c>
      <c r="B164" s="584"/>
      <c r="C164" s="585"/>
      <c r="D164" s="525"/>
      <c r="E164" s="525"/>
      <c r="F164" s="416" t="s">
        <v>781</v>
      </c>
      <c r="G164" s="417" t="s">
        <v>294</v>
      </c>
      <c r="H164" s="535">
        <f>M164+M165</f>
        <v>0</v>
      </c>
      <c r="I164" s="535">
        <f>'СМР Приняты СК П6'!I164</f>
        <v>2.4670000000000001</v>
      </c>
      <c r="J164" s="537" t="s">
        <v>782</v>
      </c>
      <c r="K164" s="535" t="s">
        <v>482</v>
      </c>
      <c r="L164" s="535">
        <v>83</v>
      </c>
      <c r="M164" s="535"/>
      <c r="N164" s="535"/>
      <c r="O164" s="535"/>
      <c r="P164" s="535"/>
      <c r="Q164" s="535"/>
      <c r="R164" s="535"/>
      <c r="S164" s="535"/>
      <c r="T164" s="535"/>
      <c r="U164" s="535"/>
      <c r="V164" s="535"/>
      <c r="W164" s="535"/>
      <c r="X164" s="535"/>
      <c r="Y164" s="535"/>
      <c r="Z164" s="562">
        <f t="shared" si="20"/>
        <v>0</v>
      </c>
      <c r="AA164" s="576">
        <f t="shared" si="28"/>
        <v>0</v>
      </c>
      <c r="AB164" s="413">
        <f t="shared" si="29"/>
        <v>0</v>
      </c>
      <c r="AC164" s="536"/>
      <c r="AD164" s="536">
        <f t="shared" si="21"/>
        <v>0</v>
      </c>
      <c r="AE164" s="551">
        <f t="shared" si="22"/>
        <v>0</v>
      </c>
      <c r="AF164" s="575">
        <f t="shared" si="23"/>
        <v>0</v>
      </c>
      <c r="AG164" s="552"/>
      <c r="AH164" s="553"/>
      <c r="AI164" s="553"/>
      <c r="AJ164" s="553"/>
      <c r="AK164" s="553"/>
      <c r="AL164" s="553"/>
      <c r="AM164" s="553"/>
      <c r="AN164" s="553"/>
      <c r="AO164" s="553"/>
      <c r="AP164" s="553"/>
      <c r="AQ164" s="553"/>
      <c r="AR164" s="553"/>
      <c r="AS164" s="553"/>
      <c r="AT164" s="553"/>
      <c r="AU164" s="553"/>
      <c r="AV164" s="553"/>
      <c r="AW164" s="553"/>
      <c r="AX164" s="553"/>
      <c r="AY164" s="553"/>
      <c r="AZ164" s="553"/>
      <c r="BA164" s="553"/>
      <c r="BB164" s="553"/>
      <c r="BC164" s="553"/>
      <c r="BD164" s="553"/>
      <c r="BE164" s="553"/>
      <c r="BF164" s="553"/>
      <c r="BG164" s="553"/>
      <c r="BH164" s="513"/>
    </row>
    <row r="165" spans="1:60" ht="15" hidden="1" outlineLevel="1">
      <c r="A165" s="405">
        <f t="shared" si="24"/>
        <v>157</v>
      </c>
      <c r="B165" s="584"/>
      <c r="C165" s="585"/>
      <c r="D165" s="525"/>
      <c r="E165" s="525"/>
      <c r="F165" s="416"/>
      <c r="G165" s="417"/>
      <c r="H165" s="535"/>
      <c r="I165" s="535">
        <f>'СМР Приняты СК П6'!I165</f>
        <v>0</v>
      </c>
      <c r="J165" s="537" t="s">
        <v>783</v>
      </c>
      <c r="K165" s="535" t="s">
        <v>482</v>
      </c>
      <c r="L165" s="535">
        <v>5</v>
      </c>
      <c r="M165" s="535"/>
      <c r="N165" s="535"/>
      <c r="O165" s="535"/>
      <c r="P165" s="535"/>
      <c r="Q165" s="535"/>
      <c r="R165" s="535"/>
      <c r="S165" s="535"/>
      <c r="T165" s="535"/>
      <c r="U165" s="535"/>
      <c r="V165" s="535"/>
      <c r="W165" s="535"/>
      <c r="X165" s="535"/>
      <c r="Y165" s="535"/>
      <c r="Z165" s="562">
        <f t="shared" si="20"/>
        <v>0</v>
      </c>
      <c r="AA165" s="576">
        <f t="shared" si="28"/>
        <v>0</v>
      </c>
      <c r="AB165" s="413">
        <f t="shared" si="29"/>
        <v>0</v>
      </c>
      <c r="AC165" s="536"/>
      <c r="AD165" s="536">
        <f t="shared" si="21"/>
        <v>0</v>
      </c>
      <c r="AE165" s="551">
        <f t="shared" si="22"/>
        <v>0</v>
      </c>
      <c r="AF165" s="575">
        <f t="shared" si="23"/>
        <v>0</v>
      </c>
      <c r="AG165" s="552"/>
      <c r="AH165" s="553"/>
      <c r="AI165" s="553"/>
      <c r="AJ165" s="553"/>
      <c r="AK165" s="553"/>
      <c r="AL165" s="553"/>
      <c r="AM165" s="553"/>
      <c r="AN165" s="553"/>
      <c r="AO165" s="553"/>
      <c r="AP165" s="553"/>
      <c r="AQ165" s="553"/>
      <c r="AR165" s="553"/>
      <c r="AS165" s="553"/>
      <c r="AT165" s="553"/>
      <c r="AU165" s="553"/>
      <c r="AV165" s="553"/>
      <c r="AW165" s="553"/>
      <c r="AX165" s="553"/>
      <c r="AY165" s="553"/>
      <c r="AZ165" s="553"/>
      <c r="BA165" s="553"/>
      <c r="BB165" s="553"/>
      <c r="BC165" s="553"/>
      <c r="BD165" s="553"/>
      <c r="BE165" s="553"/>
      <c r="BF165" s="553"/>
      <c r="BG165" s="553"/>
      <c r="BH165" s="513"/>
    </row>
    <row r="166" spans="1:60" ht="15" collapsed="1">
      <c r="A166" s="405">
        <f t="shared" si="24"/>
        <v>158</v>
      </c>
      <c r="B166" s="584"/>
      <c r="C166" s="585"/>
      <c r="D166" s="525"/>
      <c r="E166" s="525"/>
      <c r="F166" s="416" t="s">
        <v>787</v>
      </c>
      <c r="G166" s="417" t="s">
        <v>294</v>
      </c>
      <c r="H166" s="535">
        <f>M166+M168</f>
        <v>0</v>
      </c>
      <c r="I166" s="535">
        <f>'СМР Приняты СК П6'!I166</f>
        <v>2.37</v>
      </c>
      <c r="J166" s="537" t="s">
        <v>784</v>
      </c>
      <c r="K166" s="535" t="s">
        <v>482</v>
      </c>
      <c r="L166" s="535">
        <v>2</v>
      </c>
      <c r="M166" s="535"/>
      <c r="N166" s="535"/>
      <c r="O166" s="535"/>
      <c r="P166" s="535"/>
      <c r="Q166" s="535"/>
      <c r="R166" s="535"/>
      <c r="S166" s="535"/>
      <c r="T166" s="535"/>
      <c r="U166" s="535"/>
      <c r="V166" s="535">
        <v>2</v>
      </c>
      <c r="W166" s="535"/>
      <c r="X166" s="535"/>
      <c r="Y166" s="535"/>
      <c r="Z166" s="562">
        <f t="shared" si="20"/>
        <v>2</v>
      </c>
      <c r="AA166" s="576">
        <f t="shared" si="28"/>
        <v>-2</v>
      </c>
      <c r="AB166" s="413">
        <f t="shared" si="29"/>
        <v>-2</v>
      </c>
      <c r="AC166" s="536"/>
      <c r="AD166" s="536">
        <f t="shared" si="21"/>
        <v>0</v>
      </c>
      <c r="AE166" s="540">
        <f t="shared" si="22"/>
        <v>0</v>
      </c>
      <c r="AF166" s="575">
        <f t="shared" si="23"/>
        <v>2</v>
      </c>
      <c r="AG166" s="552"/>
      <c r="AH166" s="553"/>
      <c r="AI166" s="553"/>
      <c r="AJ166" s="553"/>
      <c r="AK166" s="553"/>
      <c r="AL166" s="553"/>
      <c r="AM166" s="553"/>
      <c r="AN166" s="553"/>
      <c r="AO166" s="553"/>
      <c r="AP166" s="553"/>
      <c r="AQ166" s="553"/>
      <c r="AR166" s="553"/>
      <c r="AS166" s="553"/>
      <c r="AT166" s="553"/>
      <c r="AU166" s="553"/>
      <c r="AV166" s="553"/>
      <c r="AW166" s="553"/>
      <c r="AX166" s="553"/>
      <c r="AY166" s="553"/>
      <c r="AZ166" s="553"/>
      <c r="BA166" s="553"/>
      <c r="BB166" s="553"/>
      <c r="BC166" s="553"/>
      <c r="BD166" s="553"/>
      <c r="BE166" s="553"/>
      <c r="BF166" s="553"/>
      <c r="BG166" s="553"/>
      <c r="BH166" s="513"/>
    </row>
    <row r="167" spans="1:60" ht="15" hidden="1" outlineLevel="1">
      <c r="A167" s="405">
        <f t="shared" si="24"/>
        <v>159</v>
      </c>
      <c r="B167" s="584"/>
      <c r="C167" s="585"/>
      <c r="D167" s="525"/>
      <c r="E167" s="525"/>
      <c r="F167" s="416"/>
      <c r="G167" s="417"/>
      <c r="H167" s="535"/>
      <c r="I167" s="535">
        <f>'СМР Приняты СК П6'!I167</f>
        <v>0</v>
      </c>
      <c r="J167" s="537" t="s">
        <v>785</v>
      </c>
      <c r="K167" s="535" t="s">
        <v>482</v>
      </c>
      <c r="L167" s="535">
        <v>2</v>
      </c>
      <c r="M167" s="535"/>
      <c r="N167" s="535"/>
      <c r="O167" s="535"/>
      <c r="P167" s="535"/>
      <c r="Q167" s="535"/>
      <c r="R167" s="535"/>
      <c r="S167" s="535"/>
      <c r="T167" s="535"/>
      <c r="U167" s="535"/>
      <c r="V167" s="535">
        <v>2</v>
      </c>
      <c r="W167" s="535"/>
      <c r="X167" s="535"/>
      <c r="Y167" s="535"/>
      <c r="Z167" s="562">
        <f t="shared" si="20"/>
        <v>2</v>
      </c>
      <c r="AA167" s="576">
        <f t="shared" si="28"/>
        <v>-2</v>
      </c>
      <c r="AB167" s="413">
        <f t="shared" si="29"/>
        <v>-2</v>
      </c>
      <c r="AC167" s="536"/>
      <c r="AD167" s="536">
        <f t="shared" si="21"/>
        <v>0</v>
      </c>
      <c r="AE167" s="551">
        <f t="shared" si="22"/>
        <v>0</v>
      </c>
      <c r="AF167" s="575">
        <f t="shared" si="23"/>
        <v>2</v>
      </c>
      <c r="AG167" s="552"/>
      <c r="AH167" s="553"/>
      <c r="AI167" s="553"/>
      <c r="AJ167" s="553"/>
      <c r="AK167" s="553"/>
      <c r="AL167" s="553"/>
      <c r="AM167" s="553"/>
      <c r="AN167" s="553"/>
      <c r="AO167" s="553"/>
      <c r="AP167" s="553"/>
      <c r="AQ167" s="553"/>
      <c r="AR167" s="553"/>
      <c r="AS167" s="553"/>
      <c r="AT167" s="553"/>
      <c r="AU167" s="553"/>
      <c r="AV167" s="553"/>
      <c r="AW167" s="553"/>
      <c r="AX167" s="553"/>
      <c r="AY167" s="553"/>
      <c r="AZ167" s="553"/>
      <c r="BA167" s="553"/>
      <c r="BB167" s="553"/>
      <c r="BC167" s="553"/>
      <c r="BD167" s="553"/>
      <c r="BE167" s="553"/>
      <c r="BF167" s="553"/>
      <c r="BG167" s="553"/>
      <c r="BH167" s="513"/>
    </row>
    <row r="168" spans="1:60" ht="30" hidden="1" outlineLevel="1">
      <c r="A168" s="405">
        <f t="shared" si="24"/>
        <v>160</v>
      </c>
      <c r="B168" s="584"/>
      <c r="C168" s="585"/>
      <c r="D168" s="525"/>
      <c r="E168" s="525"/>
      <c r="F168" s="416"/>
      <c r="G168" s="417"/>
      <c r="H168" s="535"/>
      <c r="I168" s="535">
        <f>'СМР Приняты СК П6'!I168</f>
        <v>0</v>
      </c>
      <c r="J168" s="537" t="s">
        <v>786</v>
      </c>
      <c r="K168" s="535" t="s">
        <v>482</v>
      </c>
      <c r="L168" s="535">
        <v>34</v>
      </c>
      <c r="M168" s="535"/>
      <c r="N168" s="535"/>
      <c r="O168" s="535"/>
      <c r="P168" s="535"/>
      <c r="Q168" s="535"/>
      <c r="R168" s="535"/>
      <c r="S168" s="535"/>
      <c r="T168" s="535"/>
      <c r="U168" s="535"/>
      <c r="V168" s="535"/>
      <c r="W168" s="535"/>
      <c r="X168" s="535"/>
      <c r="Y168" s="535"/>
      <c r="Z168" s="562">
        <f t="shared" si="20"/>
        <v>0</v>
      </c>
      <c r="AA168" s="576">
        <f t="shared" si="28"/>
        <v>0</v>
      </c>
      <c r="AB168" s="413">
        <f t="shared" si="29"/>
        <v>0</v>
      </c>
      <c r="AC168" s="536"/>
      <c r="AD168" s="536">
        <f t="shared" si="21"/>
        <v>0</v>
      </c>
      <c r="AE168" s="551">
        <f t="shared" si="22"/>
        <v>0</v>
      </c>
      <c r="AF168" s="575">
        <f t="shared" si="23"/>
        <v>0</v>
      </c>
      <c r="AG168" s="552"/>
      <c r="AH168" s="553"/>
      <c r="AI168" s="553"/>
      <c r="AJ168" s="553"/>
      <c r="AK168" s="553"/>
      <c r="AL168" s="553"/>
      <c r="AM168" s="553"/>
      <c r="AN168" s="553"/>
      <c r="AO168" s="553"/>
      <c r="AP168" s="553"/>
      <c r="AQ168" s="553"/>
      <c r="AR168" s="553"/>
      <c r="AS168" s="553"/>
      <c r="AT168" s="553"/>
      <c r="AU168" s="553"/>
      <c r="AV168" s="553"/>
      <c r="AW168" s="553"/>
      <c r="AX168" s="553"/>
      <c r="AY168" s="553"/>
      <c r="AZ168" s="553"/>
      <c r="BA168" s="553"/>
      <c r="BB168" s="553"/>
      <c r="BC168" s="553"/>
      <c r="BD168" s="553"/>
      <c r="BE168" s="553"/>
      <c r="BF168" s="553"/>
      <c r="BG168" s="553"/>
      <c r="BH168" s="513"/>
    </row>
    <row r="169" spans="1:60" ht="30" hidden="1" outlineLevel="1">
      <c r="A169" s="405">
        <f t="shared" si="24"/>
        <v>161</v>
      </c>
      <c r="B169" s="584"/>
      <c r="C169" s="585"/>
      <c r="D169" s="525"/>
      <c r="E169" s="525"/>
      <c r="F169" s="416"/>
      <c r="G169" s="417"/>
      <c r="H169" s="535"/>
      <c r="I169" s="535">
        <f>'СМР Приняты СК П6'!I169</f>
        <v>0</v>
      </c>
      <c r="J169" s="537" t="s">
        <v>788</v>
      </c>
      <c r="K169" s="535" t="s">
        <v>482</v>
      </c>
      <c r="L169" s="535">
        <v>3</v>
      </c>
      <c r="M169" s="535"/>
      <c r="N169" s="535"/>
      <c r="O169" s="535"/>
      <c r="P169" s="535"/>
      <c r="Q169" s="535"/>
      <c r="R169" s="535"/>
      <c r="S169" s="535"/>
      <c r="T169" s="535"/>
      <c r="U169" s="535"/>
      <c r="V169" s="535"/>
      <c r="W169" s="535"/>
      <c r="X169" s="535"/>
      <c r="Y169" s="535"/>
      <c r="Z169" s="562">
        <f t="shared" si="20"/>
        <v>0</v>
      </c>
      <c r="AA169" s="576">
        <f t="shared" si="28"/>
        <v>0</v>
      </c>
      <c r="AB169" s="413">
        <f t="shared" si="29"/>
        <v>0</v>
      </c>
      <c r="AC169" s="536"/>
      <c r="AD169" s="536">
        <f t="shared" si="21"/>
        <v>0</v>
      </c>
      <c r="AE169" s="551">
        <f t="shared" si="22"/>
        <v>0</v>
      </c>
      <c r="AF169" s="575">
        <f t="shared" si="23"/>
        <v>0</v>
      </c>
      <c r="AG169" s="552"/>
      <c r="AH169" s="553"/>
      <c r="AI169" s="553"/>
      <c r="AJ169" s="553"/>
      <c r="AK169" s="553"/>
      <c r="AL169" s="553"/>
      <c r="AM169" s="553"/>
      <c r="AN169" s="553"/>
      <c r="AO169" s="553"/>
      <c r="AP169" s="553"/>
      <c r="AQ169" s="553"/>
      <c r="AR169" s="553"/>
      <c r="AS169" s="553"/>
      <c r="AT169" s="553"/>
      <c r="AU169" s="553"/>
      <c r="AV169" s="553"/>
      <c r="AW169" s="553"/>
      <c r="AX169" s="553"/>
      <c r="AY169" s="553"/>
      <c r="AZ169" s="553"/>
      <c r="BA169" s="553"/>
      <c r="BB169" s="553"/>
      <c r="BC169" s="553"/>
      <c r="BD169" s="553"/>
      <c r="BE169" s="553"/>
      <c r="BF169" s="553"/>
      <c r="BG169" s="553"/>
      <c r="BH169" s="513"/>
    </row>
    <row r="170" spans="1:60" ht="30" hidden="1" outlineLevel="1">
      <c r="A170" s="405">
        <f t="shared" si="24"/>
        <v>162</v>
      </c>
      <c r="B170" s="584"/>
      <c r="C170" s="585"/>
      <c r="D170" s="525"/>
      <c r="E170" s="525"/>
      <c r="F170" s="416"/>
      <c r="G170" s="417"/>
      <c r="H170" s="535"/>
      <c r="I170" s="535">
        <f>'СМР Приняты СК П6'!I170</f>
        <v>0</v>
      </c>
      <c r="J170" s="537" t="s">
        <v>789</v>
      </c>
      <c r="K170" s="535" t="s">
        <v>482</v>
      </c>
      <c r="L170" s="535">
        <v>5</v>
      </c>
      <c r="M170" s="535"/>
      <c r="N170" s="535"/>
      <c r="O170" s="535"/>
      <c r="P170" s="535"/>
      <c r="Q170" s="535"/>
      <c r="R170" s="535"/>
      <c r="S170" s="535"/>
      <c r="T170" s="535"/>
      <c r="U170" s="535"/>
      <c r="V170" s="535"/>
      <c r="W170" s="535"/>
      <c r="X170" s="535"/>
      <c r="Y170" s="535"/>
      <c r="Z170" s="562">
        <f t="shared" si="20"/>
        <v>0</v>
      </c>
      <c r="AA170" s="576">
        <f t="shared" si="28"/>
        <v>0</v>
      </c>
      <c r="AB170" s="413">
        <f t="shared" si="29"/>
        <v>0</v>
      </c>
      <c r="AC170" s="536"/>
      <c r="AD170" s="536">
        <f t="shared" si="21"/>
        <v>0</v>
      </c>
      <c r="AE170" s="551">
        <f t="shared" si="22"/>
        <v>0</v>
      </c>
      <c r="AF170" s="575">
        <f t="shared" si="23"/>
        <v>0</v>
      </c>
      <c r="AG170" s="552"/>
      <c r="AH170" s="553"/>
      <c r="AI170" s="553"/>
      <c r="AJ170" s="553"/>
      <c r="AK170" s="553"/>
      <c r="AL170" s="553"/>
      <c r="AM170" s="553"/>
      <c r="AN170" s="553"/>
      <c r="AO170" s="553"/>
      <c r="AP170" s="553"/>
      <c r="AQ170" s="553"/>
      <c r="AR170" s="553"/>
      <c r="AS170" s="553"/>
      <c r="AT170" s="553"/>
      <c r="AU170" s="553"/>
      <c r="AV170" s="553"/>
      <c r="AW170" s="553"/>
      <c r="AX170" s="553"/>
      <c r="AY170" s="553"/>
      <c r="AZ170" s="553"/>
      <c r="BA170" s="553"/>
      <c r="BB170" s="553"/>
      <c r="BC170" s="553"/>
      <c r="BD170" s="553"/>
      <c r="BE170" s="553"/>
      <c r="BF170" s="553"/>
      <c r="BG170" s="553"/>
      <c r="BH170" s="513"/>
    </row>
    <row r="171" spans="1:60" ht="30" hidden="1" outlineLevel="1">
      <c r="A171" s="405">
        <f t="shared" si="24"/>
        <v>163</v>
      </c>
      <c r="B171" s="584"/>
      <c r="C171" s="585"/>
      <c r="D171" s="525"/>
      <c r="E171" s="525"/>
      <c r="F171" s="416"/>
      <c r="G171" s="417"/>
      <c r="H171" s="535"/>
      <c r="I171" s="535">
        <f>'СМР Приняты СК П6'!I171</f>
        <v>0</v>
      </c>
      <c r="J171" s="537" t="s">
        <v>790</v>
      </c>
      <c r="K171" s="535" t="s">
        <v>482</v>
      </c>
      <c r="L171" s="535">
        <v>6</v>
      </c>
      <c r="M171" s="535"/>
      <c r="N171" s="535"/>
      <c r="O171" s="535"/>
      <c r="P171" s="535"/>
      <c r="Q171" s="535"/>
      <c r="R171" s="535"/>
      <c r="S171" s="535"/>
      <c r="T171" s="535"/>
      <c r="U171" s="535"/>
      <c r="V171" s="535"/>
      <c r="W171" s="535"/>
      <c r="X171" s="535"/>
      <c r="Y171" s="535"/>
      <c r="Z171" s="562">
        <f t="shared" si="20"/>
        <v>0</v>
      </c>
      <c r="AA171" s="576">
        <f t="shared" si="28"/>
        <v>0</v>
      </c>
      <c r="AB171" s="413">
        <f t="shared" si="29"/>
        <v>0</v>
      </c>
      <c r="AC171" s="536"/>
      <c r="AD171" s="536">
        <f t="shared" si="21"/>
        <v>0</v>
      </c>
      <c r="AE171" s="551">
        <f t="shared" si="22"/>
        <v>0</v>
      </c>
      <c r="AF171" s="575">
        <f t="shared" si="23"/>
        <v>0</v>
      </c>
      <c r="AG171" s="552"/>
      <c r="AH171" s="553"/>
      <c r="AI171" s="553"/>
      <c r="AJ171" s="553"/>
      <c r="AK171" s="553"/>
      <c r="AL171" s="553"/>
      <c r="AM171" s="553"/>
      <c r="AN171" s="553"/>
      <c r="AO171" s="553"/>
      <c r="AP171" s="553"/>
      <c r="AQ171" s="553"/>
      <c r="AR171" s="553"/>
      <c r="AS171" s="553"/>
      <c r="AT171" s="553"/>
      <c r="AU171" s="553"/>
      <c r="AV171" s="553"/>
      <c r="AW171" s="553"/>
      <c r="AX171" s="553"/>
      <c r="AY171" s="553"/>
      <c r="AZ171" s="553"/>
      <c r="BA171" s="553"/>
      <c r="BB171" s="553"/>
      <c r="BC171" s="553"/>
      <c r="BD171" s="553"/>
      <c r="BE171" s="553"/>
      <c r="BF171" s="553"/>
      <c r="BG171" s="553"/>
      <c r="BH171" s="513"/>
    </row>
    <row r="172" spans="1:60" ht="30" hidden="1" outlineLevel="1">
      <c r="A172" s="405">
        <f t="shared" si="24"/>
        <v>164</v>
      </c>
      <c r="B172" s="584"/>
      <c r="C172" s="585"/>
      <c r="D172" s="525"/>
      <c r="E172" s="525"/>
      <c r="F172" s="416"/>
      <c r="G172" s="417"/>
      <c r="H172" s="535"/>
      <c r="I172" s="535">
        <f>'СМР Приняты СК П6'!I172</f>
        <v>0</v>
      </c>
      <c r="J172" s="537" t="s">
        <v>791</v>
      </c>
      <c r="K172" s="535" t="s">
        <v>482</v>
      </c>
      <c r="L172" s="535">
        <v>1</v>
      </c>
      <c r="M172" s="535"/>
      <c r="N172" s="535"/>
      <c r="O172" s="535"/>
      <c r="P172" s="535"/>
      <c r="Q172" s="535"/>
      <c r="R172" s="535"/>
      <c r="S172" s="535"/>
      <c r="T172" s="535"/>
      <c r="U172" s="535"/>
      <c r="V172" s="535"/>
      <c r="W172" s="535"/>
      <c r="X172" s="535"/>
      <c r="Y172" s="535"/>
      <c r="Z172" s="562">
        <f t="shared" si="20"/>
        <v>0</v>
      </c>
      <c r="AA172" s="576">
        <f t="shared" si="28"/>
        <v>0</v>
      </c>
      <c r="AB172" s="413">
        <f t="shared" si="29"/>
        <v>0</v>
      </c>
      <c r="AC172" s="536"/>
      <c r="AD172" s="536">
        <f t="shared" si="21"/>
        <v>0</v>
      </c>
      <c r="AE172" s="551">
        <f t="shared" si="22"/>
        <v>0</v>
      </c>
      <c r="AF172" s="575">
        <f t="shared" si="23"/>
        <v>0</v>
      </c>
      <c r="AG172" s="552"/>
      <c r="AH172" s="553"/>
      <c r="AI172" s="553"/>
      <c r="AJ172" s="553"/>
      <c r="AK172" s="553"/>
      <c r="AL172" s="553"/>
      <c r="AM172" s="553"/>
      <c r="AN172" s="553"/>
      <c r="AO172" s="553"/>
      <c r="AP172" s="553"/>
      <c r="AQ172" s="553"/>
      <c r="AR172" s="553"/>
      <c r="AS172" s="553"/>
      <c r="AT172" s="553"/>
      <c r="AU172" s="553"/>
      <c r="AV172" s="553"/>
      <c r="AW172" s="553"/>
      <c r="AX172" s="553"/>
      <c r="AY172" s="553"/>
      <c r="AZ172" s="553"/>
      <c r="BA172" s="553"/>
      <c r="BB172" s="553"/>
      <c r="BC172" s="553"/>
      <c r="BD172" s="553"/>
      <c r="BE172" s="553"/>
      <c r="BF172" s="553"/>
      <c r="BG172" s="553"/>
      <c r="BH172" s="513"/>
    </row>
    <row r="173" spans="1:60" ht="30">
      <c r="A173" s="405">
        <f t="shared" si="24"/>
        <v>165</v>
      </c>
      <c r="B173" s="584" t="s">
        <v>102</v>
      </c>
      <c r="C173" s="585" t="s">
        <v>103</v>
      </c>
      <c r="D173" s="525" t="s">
        <v>292</v>
      </c>
      <c r="E173" s="526">
        <v>85.9</v>
      </c>
      <c r="F173" s="408" t="s">
        <v>103</v>
      </c>
      <c r="G173" s="409" t="s">
        <v>292</v>
      </c>
      <c r="H173" s="527">
        <v>85.9</v>
      </c>
      <c r="I173" s="527">
        <f>'СМР Приняты СК П6'!I173</f>
        <v>2.36</v>
      </c>
      <c r="J173" s="537"/>
      <c r="K173" s="535"/>
      <c r="L173" s="535"/>
      <c r="M173" s="527"/>
      <c r="N173" s="527"/>
      <c r="O173" s="527"/>
      <c r="P173" s="527"/>
      <c r="Q173" s="527"/>
      <c r="R173" s="527"/>
      <c r="S173" s="527"/>
      <c r="T173" s="527"/>
      <c r="U173" s="527"/>
      <c r="V173" s="527"/>
      <c r="W173" s="527"/>
      <c r="X173" s="527"/>
      <c r="Y173" s="527"/>
      <c r="Z173" s="562">
        <f t="shared" si="20"/>
        <v>0</v>
      </c>
      <c r="AA173" s="574">
        <f t="shared" si="28"/>
        <v>85.9</v>
      </c>
      <c r="AB173" s="413">
        <f t="shared" si="29"/>
        <v>85.9</v>
      </c>
      <c r="AC173" s="528"/>
      <c r="AD173" s="528">
        <f t="shared" si="21"/>
        <v>0</v>
      </c>
      <c r="AE173" s="551">
        <f t="shared" si="22"/>
        <v>0</v>
      </c>
      <c r="AF173" s="575">
        <f t="shared" si="23"/>
        <v>0</v>
      </c>
      <c r="AG173" s="552"/>
      <c r="AH173" s="553"/>
      <c r="AI173" s="553"/>
      <c r="AJ173" s="553"/>
      <c r="AK173" s="553"/>
      <c r="AL173" s="553"/>
      <c r="AM173" s="553"/>
      <c r="AN173" s="553"/>
      <c r="AO173" s="553"/>
      <c r="AP173" s="553"/>
      <c r="AQ173" s="553"/>
      <c r="AR173" s="553"/>
      <c r="AS173" s="553"/>
      <c r="AT173" s="553"/>
      <c r="AU173" s="553"/>
      <c r="AV173" s="553"/>
      <c r="AW173" s="553"/>
      <c r="AX173" s="553"/>
      <c r="AY173" s="553"/>
      <c r="AZ173" s="553"/>
      <c r="BA173" s="553"/>
      <c r="BB173" s="553"/>
      <c r="BC173" s="553"/>
      <c r="BD173" s="553"/>
      <c r="BE173" s="553"/>
      <c r="BF173" s="553"/>
      <c r="BG173" s="553"/>
      <c r="BH173" s="513"/>
    </row>
    <row r="174" spans="1:60" ht="15">
      <c r="A174" s="405">
        <f t="shared" si="24"/>
        <v>166</v>
      </c>
      <c r="B174" s="584" t="s">
        <v>341</v>
      </c>
      <c r="C174" s="585" t="s">
        <v>342</v>
      </c>
      <c r="D174" s="525" t="s">
        <v>293</v>
      </c>
      <c r="E174" s="526">
        <v>9</v>
      </c>
      <c r="F174" s="408" t="s">
        <v>342</v>
      </c>
      <c r="G174" s="409" t="s">
        <v>293</v>
      </c>
      <c r="H174" s="527">
        <v>9</v>
      </c>
      <c r="I174" s="527">
        <f>'СМР Приняты СК П6'!I174</f>
        <v>2.8410000000000002</v>
      </c>
      <c r="J174" s="537"/>
      <c r="K174" s="535"/>
      <c r="L174" s="535"/>
      <c r="M174" s="527"/>
      <c r="N174" s="527"/>
      <c r="O174" s="527"/>
      <c r="P174" s="527"/>
      <c r="Q174" s="527"/>
      <c r="R174" s="527"/>
      <c r="S174" s="527"/>
      <c r="T174" s="527"/>
      <c r="U174" s="527"/>
      <c r="V174" s="527"/>
      <c r="W174" s="527"/>
      <c r="X174" s="527"/>
      <c r="Y174" s="527"/>
      <c r="Z174" s="562">
        <f t="shared" si="20"/>
        <v>0</v>
      </c>
      <c r="AA174" s="574">
        <f t="shared" si="28"/>
        <v>9</v>
      </c>
      <c r="AB174" s="413">
        <f t="shared" si="29"/>
        <v>9</v>
      </c>
      <c r="AC174" s="528"/>
      <c r="AD174" s="528">
        <f t="shared" si="21"/>
        <v>0</v>
      </c>
      <c r="AE174" s="540">
        <f t="shared" si="22"/>
        <v>0</v>
      </c>
      <c r="AF174" s="575">
        <f t="shared" si="23"/>
        <v>0</v>
      </c>
      <c r="AG174" s="552"/>
      <c r="AH174" s="553"/>
      <c r="AI174" s="553"/>
      <c r="AJ174" s="553"/>
      <c r="AK174" s="553"/>
      <c r="AL174" s="553"/>
      <c r="AM174" s="553"/>
      <c r="AN174" s="553"/>
      <c r="AO174" s="553"/>
      <c r="AP174" s="553"/>
      <c r="AQ174" s="553"/>
      <c r="AR174" s="553"/>
      <c r="AS174" s="553"/>
      <c r="AT174" s="553"/>
      <c r="AU174" s="553"/>
      <c r="AV174" s="553"/>
      <c r="AW174" s="553"/>
      <c r="AX174" s="553"/>
      <c r="AY174" s="553"/>
      <c r="AZ174" s="553"/>
      <c r="BA174" s="553"/>
      <c r="BB174" s="553"/>
      <c r="BC174" s="553"/>
      <c r="BD174" s="553"/>
      <c r="BE174" s="553"/>
      <c r="BF174" s="553"/>
      <c r="BG174" s="553"/>
      <c r="BH174" s="513"/>
    </row>
    <row r="175" spans="1:60" ht="30">
      <c r="A175" s="405">
        <f t="shared" si="24"/>
        <v>167</v>
      </c>
      <c r="B175" s="584" t="s">
        <v>343</v>
      </c>
      <c r="C175" s="585" t="s">
        <v>344</v>
      </c>
      <c r="D175" s="525" t="s">
        <v>297</v>
      </c>
      <c r="E175" s="526">
        <v>14.4</v>
      </c>
      <c r="F175" s="408" t="s">
        <v>344</v>
      </c>
      <c r="G175" s="409" t="s">
        <v>297</v>
      </c>
      <c r="H175" s="527">
        <v>14.4</v>
      </c>
      <c r="I175" s="527">
        <f>'СМР Приняты СК П6'!I175</f>
        <v>0.112</v>
      </c>
      <c r="J175" s="537"/>
      <c r="K175" s="535"/>
      <c r="L175" s="535"/>
      <c r="M175" s="527"/>
      <c r="N175" s="527"/>
      <c r="O175" s="527"/>
      <c r="P175" s="527"/>
      <c r="Q175" s="527"/>
      <c r="R175" s="527"/>
      <c r="S175" s="527"/>
      <c r="T175" s="527"/>
      <c r="U175" s="527"/>
      <c r="V175" s="527"/>
      <c r="W175" s="527"/>
      <c r="X175" s="527"/>
      <c r="Y175" s="527"/>
      <c r="Z175" s="562">
        <f t="shared" si="20"/>
        <v>0</v>
      </c>
      <c r="AA175" s="574">
        <f t="shared" si="28"/>
        <v>14.4</v>
      </c>
      <c r="AB175" s="413">
        <f t="shared" si="29"/>
        <v>14.4</v>
      </c>
      <c r="AC175" s="528"/>
      <c r="AD175" s="528">
        <f t="shared" si="21"/>
        <v>0</v>
      </c>
      <c r="AE175" s="551">
        <f t="shared" si="22"/>
        <v>0</v>
      </c>
      <c r="AF175" s="575">
        <f t="shared" si="23"/>
        <v>0</v>
      </c>
      <c r="AG175" s="552"/>
      <c r="AH175" s="553"/>
      <c r="AI175" s="553"/>
      <c r="AJ175" s="553"/>
      <c r="AK175" s="553"/>
      <c r="AL175" s="553"/>
      <c r="AM175" s="553"/>
      <c r="AN175" s="553"/>
      <c r="AO175" s="553"/>
      <c r="AP175" s="553"/>
      <c r="AQ175" s="553"/>
      <c r="AR175" s="553"/>
      <c r="AS175" s="553"/>
      <c r="AT175" s="553"/>
      <c r="AU175" s="553"/>
      <c r="AV175" s="553"/>
      <c r="AW175" s="553"/>
      <c r="AX175" s="553"/>
      <c r="AY175" s="553"/>
      <c r="AZ175" s="553"/>
      <c r="BA175" s="553"/>
      <c r="BB175" s="553"/>
      <c r="BC175" s="553"/>
      <c r="BD175" s="553"/>
      <c r="BE175" s="553"/>
      <c r="BF175" s="553"/>
      <c r="BG175" s="553"/>
      <c r="BH175" s="513"/>
    </row>
    <row r="176" spans="1:60" ht="15">
      <c r="A176" s="405">
        <f t="shared" si="24"/>
        <v>168</v>
      </c>
      <c r="B176" s="584" t="s">
        <v>345</v>
      </c>
      <c r="C176" s="585" t="s">
        <v>346</v>
      </c>
      <c r="D176" s="525" t="s">
        <v>294</v>
      </c>
      <c r="E176" s="526">
        <v>9</v>
      </c>
      <c r="F176" s="408" t="s">
        <v>346</v>
      </c>
      <c r="G176" s="409" t="s">
        <v>294</v>
      </c>
      <c r="H176" s="527">
        <v>9</v>
      </c>
      <c r="I176" s="527">
        <f>'СМР Приняты СК П6'!I176</f>
        <v>26.614000000000001</v>
      </c>
      <c r="J176" s="537"/>
      <c r="K176" s="535"/>
      <c r="L176" s="535"/>
      <c r="M176" s="527"/>
      <c r="N176" s="527"/>
      <c r="O176" s="527"/>
      <c r="P176" s="527"/>
      <c r="Q176" s="527"/>
      <c r="R176" s="527"/>
      <c r="S176" s="527"/>
      <c r="T176" s="527"/>
      <c r="U176" s="527"/>
      <c r="V176" s="527"/>
      <c r="W176" s="527"/>
      <c r="X176" s="527"/>
      <c r="Y176" s="527"/>
      <c r="Z176" s="562">
        <f t="shared" si="20"/>
        <v>0</v>
      </c>
      <c r="AA176" s="574">
        <f t="shared" si="28"/>
        <v>9</v>
      </c>
      <c r="AB176" s="413">
        <f t="shared" si="29"/>
        <v>9</v>
      </c>
      <c r="AC176" s="528"/>
      <c r="AD176" s="528">
        <f t="shared" si="21"/>
        <v>0</v>
      </c>
      <c r="AE176" s="551">
        <f t="shared" si="22"/>
        <v>0</v>
      </c>
      <c r="AF176" s="575">
        <f t="shared" si="23"/>
        <v>0</v>
      </c>
      <c r="AG176" s="552"/>
      <c r="AH176" s="553"/>
      <c r="AI176" s="553"/>
      <c r="AJ176" s="553"/>
      <c r="AK176" s="553"/>
      <c r="AL176" s="553"/>
      <c r="AM176" s="553"/>
      <c r="AN176" s="553"/>
      <c r="AO176" s="553"/>
      <c r="AP176" s="553"/>
      <c r="AQ176" s="553"/>
      <c r="AR176" s="553"/>
      <c r="AS176" s="553"/>
      <c r="AT176" s="553"/>
      <c r="AU176" s="553"/>
      <c r="AV176" s="553"/>
      <c r="AW176" s="553"/>
      <c r="AX176" s="553"/>
      <c r="AY176" s="553"/>
      <c r="AZ176" s="553"/>
      <c r="BA176" s="553"/>
      <c r="BB176" s="553"/>
      <c r="BC176" s="553"/>
      <c r="BD176" s="553"/>
      <c r="BE176" s="553"/>
      <c r="BF176" s="553"/>
      <c r="BG176" s="553"/>
      <c r="BH176" s="513"/>
    </row>
    <row r="177" spans="1:60" ht="30">
      <c r="A177" s="405">
        <f t="shared" si="24"/>
        <v>169</v>
      </c>
      <c r="B177" s="584" t="s">
        <v>347</v>
      </c>
      <c r="C177" s="585" t="s">
        <v>348</v>
      </c>
      <c r="D177" s="525" t="s">
        <v>294</v>
      </c>
      <c r="E177" s="526">
        <v>9</v>
      </c>
      <c r="F177" s="408" t="s">
        <v>348</v>
      </c>
      <c r="G177" s="409" t="s">
        <v>294</v>
      </c>
      <c r="H177" s="527">
        <v>9</v>
      </c>
      <c r="I177" s="527">
        <f>'СМР Приняты СК П6'!I177</f>
        <v>2.4670000000000001</v>
      </c>
      <c r="J177" s="537"/>
      <c r="K177" s="535"/>
      <c r="L177" s="535"/>
      <c r="M177" s="527"/>
      <c r="N177" s="527"/>
      <c r="O177" s="527"/>
      <c r="P177" s="527"/>
      <c r="Q177" s="527"/>
      <c r="R177" s="527"/>
      <c r="S177" s="527"/>
      <c r="T177" s="527"/>
      <c r="U177" s="527"/>
      <c r="V177" s="527"/>
      <c r="W177" s="527"/>
      <c r="X177" s="527"/>
      <c r="Y177" s="527"/>
      <c r="Z177" s="562">
        <f t="shared" si="20"/>
        <v>0</v>
      </c>
      <c r="AA177" s="574">
        <f t="shared" si="28"/>
        <v>9</v>
      </c>
      <c r="AB177" s="413">
        <f t="shared" si="29"/>
        <v>9</v>
      </c>
      <c r="AC177" s="528"/>
      <c r="AD177" s="528">
        <f t="shared" si="21"/>
        <v>0</v>
      </c>
      <c r="AE177" s="551">
        <f t="shared" si="22"/>
        <v>0</v>
      </c>
      <c r="AF177" s="575">
        <f t="shared" si="23"/>
        <v>0</v>
      </c>
      <c r="AG177" s="552"/>
      <c r="AH177" s="553"/>
      <c r="AI177" s="553"/>
      <c r="AJ177" s="553"/>
      <c r="AK177" s="553"/>
      <c r="AL177" s="553"/>
      <c r="AM177" s="553"/>
      <c r="AN177" s="553"/>
      <c r="AO177" s="553"/>
      <c r="AP177" s="553"/>
      <c r="AQ177" s="553"/>
      <c r="AR177" s="553"/>
      <c r="AS177" s="553"/>
      <c r="AT177" s="553"/>
      <c r="AU177" s="553"/>
      <c r="AV177" s="553"/>
      <c r="AW177" s="553"/>
      <c r="AX177" s="553"/>
      <c r="AY177" s="553"/>
      <c r="AZ177" s="553"/>
      <c r="BA177" s="553"/>
      <c r="BB177" s="553"/>
      <c r="BC177" s="553"/>
      <c r="BD177" s="553"/>
      <c r="BE177" s="553"/>
      <c r="BF177" s="553"/>
      <c r="BG177" s="553"/>
      <c r="BH177" s="513"/>
    </row>
    <row r="178" spans="1:60" ht="45">
      <c r="A178" s="405">
        <f t="shared" si="24"/>
        <v>170</v>
      </c>
      <c r="B178" s="584" t="s">
        <v>349</v>
      </c>
      <c r="C178" s="585" t="s">
        <v>350</v>
      </c>
      <c r="D178" s="525" t="s">
        <v>294</v>
      </c>
      <c r="E178" s="526">
        <v>4</v>
      </c>
      <c r="F178" s="408" t="s">
        <v>350</v>
      </c>
      <c r="G178" s="409" t="s">
        <v>294</v>
      </c>
      <c r="H178" s="527">
        <v>4</v>
      </c>
      <c r="I178" s="527">
        <f>'СМР Приняты СК П6'!I178</f>
        <v>6.2480000000000002</v>
      </c>
      <c r="J178" s="537"/>
      <c r="K178" s="535"/>
      <c r="L178" s="535"/>
      <c r="M178" s="527"/>
      <c r="N178" s="527"/>
      <c r="O178" s="527"/>
      <c r="P178" s="527"/>
      <c r="Q178" s="527"/>
      <c r="R178" s="527"/>
      <c r="S178" s="527"/>
      <c r="T178" s="527"/>
      <c r="U178" s="527"/>
      <c r="V178" s="527"/>
      <c r="W178" s="527"/>
      <c r="X178" s="527"/>
      <c r="Y178" s="527"/>
      <c r="Z178" s="562">
        <f t="shared" si="20"/>
        <v>0</v>
      </c>
      <c r="AA178" s="574">
        <f t="shared" si="28"/>
        <v>4</v>
      </c>
      <c r="AB178" s="413">
        <f t="shared" si="29"/>
        <v>4</v>
      </c>
      <c r="AC178" s="528"/>
      <c r="AD178" s="528">
        <f t="shared" si="21"/>
        <v>0</v>
      </c>
      <c r="AE178" s="551">
        <f t="shared" si="22"/>
        <v>0</v>
      </c>
      <c r="AF178" s="575">
        <f t="shared" si="23"/>
        <v>0</v>
      </c>
      <c r="AG178" s="552"/>
      <c r="AH178" s="553"/>
      <c r="AI178" s="553"/>
      <c r="AJ178" s="553"/>
      <c r="AK178" s="553"/>
      <c r="AL178" s="553"/>
      <c r="AM178" s="553"/>
      <c r="AN178" s="553"/>
      <c r="AO178" s="553"/>
      <c r="AP178" s="553"/>
      <c r="AQ178" s="553"/>
      <c r="AR178" s="553"/>
      <c r="AS178" s="553"/>
      <c r="AT178" s="553"/>
      <c r="AU178" s="553"/>
      <c r="AV178" s="553"/>
      <c r="AW178" s="553"/>
      <c r="AX178" s="553"/>
      <c r="AY178" s="553"/>
      <c r="AZ178" s="553"/>
      <c r="BA178" s="553"/>
      <c r="BB178" s="553"/>
      <c r="BC178" s="553"/>
      <c r="BD178" s="553"/>
      <c r="BE178" s="553"/>
      <c r="BF178" s="553"/>
      <c r="BG178" s="553"/>
      <c r="BH178" s="513"/>
    </row>
    <row r="179" spans="1:60" ht="60">
      <c r="A179" s="405">
        <f t="shared" si="24"/>
        <v>171</v>
      </c>
      <c r="B179" s="584" t="s">
        <v>351</v>
      </c>
      <c r="C179" s="585" t="s">
        <v>352</v>
      </c>
      <c r="D179" s="525" t="s">
        <v>294</v>
      </c>
      <c r="E179" s="526">
        <v>9</v>
      </c>
      <c r="F179" s="408" t="s">
        <v>352</v>
      </c>
      <c r="G179" s="409" t="s">
        <v>294</v>
      </c>
      <c r="H179" s="527">
        <v>9</v>
      </c>
      <c r="I179" s="527">
        <f>'СМР Приняты СК П6'!I179</f>
        <v>0.52100000000000002</v>
      </c>
      <c r="J179" s="537"/>
      <c r="K179" s="535"/>
      <c r="L179" s="535"/>
      <c r="M179" s="527"/>
      <c r="N179" s="527"/>
      <c r="O179" s="527"/>
      <c r="P179" s="527"/>
      <c r="Q179" s="527"/>
      <c r="R179" s="527"/>
      <c r="S179" s="527"/>
      <c r="T179" s="527"/>
      <c r="U179" s="527"/>
      <c r="V179" s="527"/>
      <c r="W179" s="527"/>
      <c r="X179" s="527"/>
      <c r="Y179" s="527"/>
      <c r="Z179" s="562">
        <f t="shared" si="20"/>
        <v>0</v>
      </c>
      <c r="AA179" s="574">
        <f t="shared" si="28"/>
        <v>9</v>
      </c>
      <c r="AB179" s="413">
        <f t="shared" si="29"/>
        <v>9</v>
      </c>
      <c r="AC179" s="528"/>
      <c r="AD179" s="528">
        <f t="shared" si="21"/>
        <v>0</v>
      </c>
      <c r="AE179" s="551">
        <f t="shared" si="22"/>
        <v>0</v>
      </c>
      <c r="AF179" s="575">
        <f t="shared" si="23"/>
        <v>0</v>
      </c>
      <c r="AG179" s="552"/>
      <c r="AH179" s="553"/>
      <c r="AI179" s="553"/>
      <c r="AJ179" s="553"/>
      <c r="AK179" s="553"/>
      <c r="AL179" s="553"/>
      <c r="AM179" s="553"/>
      <c r="AN179" s="553"/>
      <c r="AO179" s="553"/>
      <c r="AP179" s="553"/>
      <c r="AQ179" s="553"/>
      <c r="AR179" s="553"/>
      <c r="AS179" s="553"/>
      <c r="AT179" s="553"/>
      <c r="AU179" s="553"/>
      <c r="AV179" s="553"/>
      <c r="AW179" s="553"/>
      <c r="AX179" s="553"/>
      <c r="AY179" s="553"/>
      <c r="AZ179" s="553"/>
      <c r="BA179" s="553"/>
      <c r="BB179" s="553"/>
      <c r="BC179" s="553"/>
      <c r="BD179" s="553"/>
      <c r="BE179" s="553"/>
      <c r="BF179" s="553"/>
      <c r="BG179" s="553"/>
      <c r="BH179" s="513"/>
    </row>
    <row r="180" spans="1:60" ht="45">
      <c r="A180" s="405">
        <f t="shared" si="24"/>
        <v>172</v>
      </c>
      <c r="B180" s="584" t="s">
        <v>353</v>
      </c>
      <c r="C180" s="585" t="s">
        <v>354</v>
      </c>
      <c r="D180" s="525" t="s">
        <v>291</v>
      </c>
      <c r="E180" s="526">
        <v>961</v>
      </c>
      <c r="F180" s="408" t="s">
        <v>354</v>
      </c>
      <c r="G180" s="409" t="s">
        <v>291</v>
      </c>
      <c r="H180" s="527">
        <v>961</v>
      </c>
      <c r="I180" s="527">
        <f>'СМР Приняты СК П6'!I180</f>
        <v>0.18</v>
      </c>
      <c r="J180" s="537"/>
      <c r="K180" s="535"/>
      <c r="L180" s="535"/>
      <c r="M180" s="527"/>
      <c r="N180" s="527"/>
      <c r="O180" s="527"/>
      <c r="P180" s="527"/>
      <c r="Q180" s="527"/>
      <c r="R180" s="527"/>
      <c r="S180" s="527"/>
      <c r="T180" s="527"/>
      <c r="U180" s="527"/>
      <c r="V180" s="527"/>
      <c r="W180" s="527"/>
      <c r="X180" s="527"/>
      <c r="Y180" s="527"/>
      <c r="Z180" s="562">
        <f t="shared" si="20"/>
        <v>0</v>
      </c>
      <c r="AA180" s="574">
        <f t="shared" si="28"/>
        <v>961</v>
      </c>
      <c r="AB180" s="413">
        <f t="shared" si="29"/>
        <v>961</v>
      </c>
      <c r="AC180" s="528"/>
      <c r="AD180" s="528">
        <f t="shared" si="21"/>
        <v>0</v>
      </c>
      <c r="AE180" s="551">
        <f t="shared" si="22"/>
        <v>0</v>
      </c>
      <c r="AF180" s="575">
        <f t="shared" si="23"/>
        <v>0</v>
      </c>
      <c r="AG180" s="552"/>
      <c r="AH180" s="553"/>
      <c r="AI180" s="553"/>
      <c r="AJ180" s="553"/>
      <c r="AK180" s="553"/>
      <c r="AL180" s="553"/>
      <c r="AM180" s="553"/>
      <c r="AN180" s="553"/>
      <c r="AO180" s="553"/>
      <c r="AP180" s="553"/>
      <c r="AQ180" s="553"/>
      <c r="AR180" s="553"/>
      <c r="AS180" s="553"/>
      <c r="AT180" s="553"/>
      <c r="AU180" s="553"/>
      <c r="AV180" s="553"/>
      <c r="AW180" s="553"/>
      <c r="AX180" s="553"/>
      <c r="AY180" s="553"/>
      <c r="AZ180" s="553"/>
      <c r="BA180" s="553"/>
      <c r="BB180" s="553"/>
      <c r="BC180" s="553"/>
      <c r="BD180" s="553"/>
      <c r="BE180" s="553"/>
      <c r="BF180" s="553"/>
      <c r="BG180" s="553"/>
      <c r="BH180" s="513"/>
    </row>
    <row r="181" spans="1:60" ht="60">
      <c r="A181" s="405">
        <f t="shared" si="24"/>
        <v>173</v>
      </c>
      <c r="B181" s="584" t="s">
        <v>355</v>
      </c>
      <c r="C181" s="585" t="s">
        <v>356</v>
      </c>
      <c r="D181" s="525" t="s">
        <v>294</v>
      </c>
      <c r="E181" s="526">
        <v>18</v>
      </c>
      <c r="F181" s="408" t="s">
        <v>356</v>
      </c>
      <c r="G181" s="409" t="s">
        <v>294</v>
      </c>
      <c r="H181" s="527">
        <v>18</v>
      </c>
      <c r="I181" s="527">
        <f>'СМР Приняты СК П6'!I181</f>
        <v>0.57099999999999995</v>
      </c>
      <c r="J181" s="537" t="s">
        <v>923</v>
      </c>
      <c r="K181" s="535" t="s">
        <v>482</v>
      </c>
      <c r="L181" s="535">
        <v>30</v>
      </c>
      <c r="M181" s="527"/>
      <c r="N181" s="527"/>
      <c r="O181" s="527"/>
      <c r="P181" s="527"/>
      <c r="Q181" s="527"/>
      <c r="R181" s="527"/>
      <c r="S181" s="527"/>
      <c r="T181" s="527"/>
      <c r="U181" s="527"/>
      <c r="V181" s="527"/>
      <c r="W181" s="527"/>
      <c r="X181" s="527"/>
      <c r="Y181" s="527"/>
      <c r="Z181" s="562">
        <f t="shared" si="20"/>
        <v>0</v>
      </c>
      <c r="AA181" s="574">
        <f t="shared" si="28"/>
        <v>18</v>
      </c>
      <c r="AB181" s="413">
        <f t="shared" si="29"/>
        <v>18</v>
      </c>
      <c r="AC181" s="528"/>
      <c r="AD181" s="528">
        <f t="shared" si="21"/>
        <v>0</v>
      </c>
      <c r="AE181" s="551">
        <f t="shared" si="22"/>
        <v>0</v>
      </c>
      <c r="AF181" s="575">
        <f t="shared" si="23"/>
        <v>0</v>
      </c>
      <c r="AG181" s="552"/>
      <c r="AH181" s="553"/>
      <c r="AI181" s="553"/>
      <c r="AJ181" s="553"/>
      <c r="AK181" s="553"/>
      <c r="AL181" s="553"/>
      <c r="AM181" s="553"/>
      <c r="AN181" s="553"/>
      <c r="AO181" s="553"/>
      <c r="AP181" s="553"/>
      <c r="AQ181" s="553"/>
      <c r="AR181" s="553"/>
      <c r="AS181" s="553"/>
      <c r="AT181" s="553"/>
      <c r="AU181" s="553"/>
      <c r="AV181" s="553"/>
      <c r="AW181" s="553"/>
      <c r="AX181" s="553"/>
      <c r="AY181" s="553"/>
      <c r="AZ181" s="553"/>
      <c r="BA181" s="553"/>
      <c r="BB181" s="553"/>
      <c r="BC181" s="553"/>
      <c r="BD181" s="553"/>
      <c r="BE181" s="553"/>
      <c r="BF181" s="553"/>
      <c r="BG181" s="553"/>
      <c r="BH181" s="513"/>
    </row>
    <row r="182" spans="1:60" ht="45">
      <c r="A182" s="405">
        <f t="shared" si="24"/>
        <v>174</v>
      </c>
      <c r="B182" s="584" t="s">
        <v>142</v>
      </c>
      <c r="C182" s="585" t="s">
        <v>143</v>
      </c>
      <c r="D182" s="525" t="s">
        <v>291</v>
      </c>
      <c r="E182" s="526">
        <v>120</v>
      </c>
      <c r="F182" s="408" t="s">
        <v>143</v>
      </c>
      <c r="G182" s="409" t="s">
        <v>291</v>
      </c>
      <c r="H182" s="527">
        <v>120</v>
      </c>
      <c r="I182" s="527">
        <f>'СМР Приняты СК П6'!I182</f>
        <v>0.18</v>
      </c>
      <c r="J182" s="537"/>
      <c r="K182" s="535"/>
      <c r="L182" s="535"/>
      <c r="M182" s="527"/>
      <c r="N182" s="527"/>
      <c r="O182" s="527"/>
      <c r="P182" s="527"/>
      <c r="Q182" s="527"/>
      <c r="R182" s="527"/>
      <c r="S182" s="527"/>
      <c r="T182" s="527"/>
      <c r="U182" s="527"/>
      <c r="V182" s="527"/>
      <c r="W182" s="527"/>
      <c r="X182" s="527"/>
      <c r="Y182" s="527"/>
      <c r="Z182" s="562">
        <f t="shared" si="20"/>
        <v>0</v>
      </c>
      <c r="AA182" s="574">
        <f t="shared" si="28"/>
        <v>120</v>
      </c>
      <c r="AB182" s="413">
        <f t="shared" si="29"/>
        <v>120</v>
      </c>
      <c r="AC182" s="528"/>
      <c r="AD182" s="528">
        <f t="shared" si="21"/>
        <v>0</v>
      </c>
      <c r="AE182" s="551">
        <f t="shared" si="22"/>
        <v>0</v>
      </c>
      <c r="AF182" s="575">
        <f t="shared" si="23"/>
        <v>0</v>
      </c>
      <c r="AG182" s="552"/>
      <c r="AH182" s="553"/>
      <c r="AI182" s="553"/>
      <c r="AJ182" s="553"/>
      <c r="AK182" s="553"/>
      <c r="AL182" s="553"/>
      <c r="AM182" s="553"/>
      <c r="AN182" s="553"/>
      <c r="AO182" s="553"/>
      <c r="AP182" s="553"/>
      <c r="AQ182" s="553"/>
      <c r="AR182" s="553"/>
      <c r="AS182" s="553"/>
      <c r="AT182" s="553"/>
      <c r="AU182" s="553"/>
      <c r="AV182" s="553"/>
      <c r="AW182" s="553"/>
      <c r="AX182" s="553"/>
      <c r="AY182" s="553"/>
      <c r="AZ182" s="553"/>
      <c r="BA182" s="553"/>
      <c r="BB182" s="553"/>
      <c r="BC182" s="553"/>
      <c r="BD182" s="553"/>
      <c r="BE182" s="553"/>
      <c r="BF182" s="553"/>
      <c r="BG182" s="553"/>
      <c r="BH182" s="513"/>
    </row>
    <row r="183" spans="1:60" ht="45">
      <c r="A183" s="405">
        <f t="shared" si="24"/>
        <v>175</v>
      </c>
      <c r="B183" s="584" t="s">
        <v>358</v>
      </c>
      <c r="C183" s="585" t="s">
        <v>359</v>
      </c>
      <c r="D183" s="525" t="s">
        <v>294</v>
      </c>
      <c r="E183" s="526">
        <v>5</v>
      </c>
      <c r="F183" s="408" t="s">
        <v>359</v>
      </c>
      <c r="G183" s="409" t="s">
        <v>294</v>
      </c>
      <c r="H183" s="527">
        <v>5</v>
      </c>
      <c r="I183" s="527">
        <f>'СМР Приняты СК П6'!I183</f>
        <v>0.85</v>
      </c>
      <c r="J183" s="537"/>
      <c r="K183" s="535"/>
      <c r="L183" s="535"/>
      <c r="M183" s="527"/>
      <c r="N183" s="527"/>
      <c r="O183" s="527"/>
      <c r="P183" s="527"/>
      <c r="Q183" s="527"/>
      <c r="R183" s="527"/>
      <c r="S183" s="527"/>
      <c r="T183" s="527"/>
      <c r="U183" s="527"/>
      <c r="V183" s="527"/>
      <c r="W183" s="527"/>
      <c r="X183" s="527"/>
      <c r="Y183" s="527"/>
      <c r="Z183" s="562">
        <f t="shared" si="20"/>
        <v>0</v>
      </c>
      <c r="AA183" s="574">
        <f t="shared" si="28"/>
        <v>5</v>
      </c>
      <c r="AB183" s="413">
        <f t="shared" si="29"/>
        <v>5</v>
      </c>
      <c r="AC183" s="528"/>
      <c r="AD183" s="528">
        <f t="shared" si="21"/>
        <v>0</v>
      </c>
      <c r="AE183" s="551">
        <f t="shared" si="22"/>
        <v>0</v>
      </c>
      <c r="AF183" s="575">
        <f t="shared" si="23"/>
        <v>0</v>
      </c>
      <c r="AG183" s="552"/>
      <c r="AH183" s="553"/>
      <c r="AI183" s="553"/>
      <c r="AJ183" s="553"/>
      <c r="AK183" s="553"/>
      <c r="AL183" s="553"/>
      <c r="AM183" s="553"/>
      <c r="AN183" s="553"/>
      <c r="AO183" s="553"/>
      <c r="AP183" s="553"/>
      <c r="AQ183" s="553"/>
      <c r="AR183" s="553"/>
      <c r="AS183" s="553"/>
      <c r="AT183" s="553"/>
      <c r="AU183" s="553"/>
      <c r="AV183" s="553"/>
      <c r="AW183" s="553"/>
      <c r="AX183" s="553"/>
      <c r="AY183" s="553"/>
      <c r="AZ183" s="553"/>
      <c r="BA183" s="553"/>
      <c r="BB183" s="553"/>
      <c r="BC183" s="553"/>
      <c r="BD183" s="553"/>
      <c r="BE183" s="553"/>
      <c r="BF183" s="553"/>
      <c r="BG183" s="553"/>
      <c r="BH183" s="513"/>
    </row>
    <row r="184" spans="1:60" ht="30">
      <c r="A184" s="405">
        <f t="shared" si="24"/>
        <v>176</v>
      </c>
      <c r="B184" s="584"/>
      <c r="C184" s="585"/>
      <c r="D184" s="525"/>
      <c r="E184" s="526"/>
      <c r="F184" s="416" t="s">
        <v>921</v>
      </c>
      <c r="G184" s="417" t="s">
        <v>291</v>
      </c>
      <c r="H184" s="535">
        <v>496</v>
      </c>
      <c r="I184" s="535">
        <f>'СМР Приняты СК П6'!I184</f>
        <v>0.25800000000000001</v>
      </c>
      <c r="J184" s="537" t="s">
        <v>922</v>
      </c>
      <c r="K184" s="535" t="s">
        <v>291</v>
      </c>
      <c r="L184" s="535">
        <v>496</v>
      </c>
      <c r="M184" s="535"/>
      <c r="N184" s="535"/>
      <c r="O184" s="535"/>
      <c r="P184" s="535"/>
      <c r="Q184" s="535"/>
      <c r="R184" s="535">
        <v>31</v>
      </c>
      <c r="S184" s="535"/>
      <c r="T184" s="535">
        <v>12</v>
      </c>
      <c r="U184" s="535"/>
      <c r="V184" s="535"/>
      <c r="W184" s="535"/>
      <c r="X184" s="535"/>
      <c r="Y184" s="535"/>
      <c r="Z184" s="562">
        <f t="shared" si="20"/>
        <v>43</v>
      </c>
      <c r="AA184" s="576">
        <f t="shared" si="28"/>
        <v>453</v>
      </c>
      <c r="AB184" s="413">
        <f t="shared" si="29"/>
        <v>-43</v>
      </c>
      <c r="AC184" s="536"/>
      <c r="AD184" s="536">
        <f t="shared" si="21"/>
        <v>0</v>
      </c>
      <c r="AE184" s="551">
        <f t="shared" si="22"/>
        <v>0</v>
      </c>
      <c r="AF184" s="521">
        <f t="shared" si="23"/>
        <v>43</v>
      </c>
      <c r="AG184" s="552"/>
      <c r="AH184" s="553"/>
      <c r="AI184" s="553"/>
      <c r="AJ184" s="553"/>
      <c r="AK184" s="553"/>
      <c r="AL184" s="553"/>
      <c r="AM184" s="553"/>
      <c r="AN184" s="553"/>
      <c r="AO184" s="553"/>
      <c r="AP184" s="553"/>
      <c r="AQ184" s="553"/>
      <c r="AR184" s="553"/>
      <c r="AS184" s="553"/>
      <c r="AT184" s="553"/>
      <c r="AU184" s="553"/>
      <c r="AV184" s="553"/>
      <c r="AW184" s="553"/>
      <c r="AX184" s="553"/>
      <c r="AY184" s="553"/>
      <c r="AZ184" s="553"/>
      <c r="BA184" s="553"/>
      <c r="BB184" s="553"/>
      <c r="BC184" s="553"/>
      <c r="BD184" s="553"/>
      <c r="BE184" s="553"/>
      <c r="BF184" s="553"/>
      <c r="BG184" s="553"/>
      <c r="BH184" s="513"/>
    </row>
    <row r="185" spans="1:60" ht="75">
      <c r="A185" s="405">
        <f t="shared" si="24"/>
        <v>177</v>
      </c>
      <c r="B185" s="584"/>
      <c r="C185" s="585"/>
      <c r="D185" s="525"/>
      <c r="E185" s="526"/>
      <c r="F185" s="416" t="s">
        <v>183</v>
      </c>
      <c r="G185" s="417" t="s">
        <v>291</v>
      </c>
      <c r="H185" s="535">
        <f>M185</f>
        <v>0</v>
      </c>
      <c r="I185" s="535">
        <f>'СМР Приняты СК П6'!I185</f>
        <v>0.16900000000000001</v>
      </c>
      <c r="J185" s="537" t="s">
        <v>908</v>
      </c>
      <c r="K185" s="535" t="s">
        <v>291</v>
      </c>
      <c r="L185" s="535">
        <v>1975</v>
      </c>
      <c r="M185" s="535"/>
      <c r="N185" s="535"/>
      <c r="O185" s="535"/>
      <c r="P185" s="535"/>
      <c r="Q185" s="535"/>
      <c r="R185" s="535">
        <v>31</v>
      </c>
      <c r="S185" s="535"/>
      <c r="T185" s="535">
        <v>12</v>
      </c>
      <c r="U185" s="535"/>
      <c r="V185" s="535"/>
      <c r="W185" s="535"/>
      <c r="X185" s="535"/>
      <c r="Y185" s="535"/>
      <c r="Z185" s="562">
        <f t="shared" si="20"/>
        <v>43</v>
      </c>
      <c r="AA185" s="576">
        <f t="shared" si="28"/>
        <v>-43</v>
      </c>
      <c r="AB185" s="413">
        <f t="shared" si="29"/>
        <v>-43</v>
      </c>
      <c r="AC185" s="536"/>
      <c r="AD185" s="536">
        <f t="shared" si="21"/>
        <v>0</v>
      </c>
      <c r="AE185" s="540">
        <f t="shared" si="22"/>
        <v>0</v>
      </c>
      <c r="AF185" s="575">
        <f t="shared" si="23"/>
        <v>43</v>
      </c>
      <c r="AG185" s="522"/>
      <c r="AH185" s="523"/>
      <c r="AI185" s="523"/>
      <c r="AJ185" s="523"/>
      <c r="AK185" s="523"/>
      <c r="AL185" s="523"/>
      <c r="AM185" s="523"/>
      <c r="AN185" s="523"/>
      <c r="AO185" s="523"/>
      <c r="AP185" s="523"/>
      <c r="AQ185" s="523"/>
      <c r="AR185" s="523"/>
      <c r="AS185" s="523"/>
      <c r="AT185" s="523"/>
      <c r="AU185" s="523"/>
      <c r="AV185" s="523"/>
      <c r="AW185" s="523"/>
      <c r="AX185" s="523"/>
      <c r="AY185" s="523"/>
      <c r="AZ185" s="523"/>
      <c r="BA185" s="523"/>
      <c r="BB185" s="523"/>
      <c r="BC185" s="523"/>
      <c r="BD185" s="523"/>
      <c r="BE185" s="523"/>
      <c r="BF185" s="523"/>
      <c r="BG185" s="523"/>
      <c r="BH185" s="513"/>
    </row>
    <row r="186" spans="1:60" ht="30">
      <c r="A186" s="405">
        <f t="shared" si="24"/>
        <v>178</v>
      </c>
      <c r="B186" s="584"/>
      <c r="C186" s="585"/>
      <c r="D186" s="525"/>
      <c r="E186" s="526"/>
      <c r="F186" s="416" t="s">
        <v>221</v>
      </c>
      <c r="G186" s="417" t="s">
        <v>291</v>
      </c>
      <c r="H186" s="535">
        <f t="shared" ref="H186:H188" si="30">M186</f>
        <v>0</v>
      </c>
      <c r="I186" s="535">
        <f>'СМР Приняты СК П6'!I186</f>
        <v>0.2</v>
      </c>
      <c r="J186" s="537"/>
      <c r="K186" s="535"/>
      <c r="L186" s="535"/>
      <c r="M186" s="535"/>
      <c r="N186" s="535"/>
      <c r="O186" s="535"/>
      <c r="P186" s="535"/>
      <c r="Q186" s="535"/>
      <c r="R186" s="535">
        <v>7</v>
      </c>
      <c r="S186" s="535"/>
      <c r="T186" s="535"/>
      <c r="U186" s="535"/>
      <c r="V186" s="535"/>
      <c r="W186" s="535"/>
      <c r="X186" s="535"/>
      <c r="Y186" s="535"/>
      <c r="Z186" s="562">
        <f t="shared" si="20"/>
        <v>7</v>
      </c>
      <c r="AA186" s="576">
        <f t="shared" si="28"/>
        <v>-7</v>
      </c>
      <c r="AB186" s="413">
        <f t="shared" si="29"/>
        <v>-7</v>
      </c>
      <c r="AC186" s="536"/>
      <c r="AD186" s="536">
        <f t="shared" si="21"/>
        <v>0</v>
      </c>
      <c r="AE186" s="551">
        <f t="shared" si="22"/>
        <v>0</v>
      </c>
      <c r="AF186" s="575">
        <f t="shared" si="23"/>
        <v>7</v>
      </c>
      <c r="AG186" s="552"/>
      <c r="AH186" s="553"/>
      <c r="AI186" s="553"/>
      <c r="AJ186" s="553"/>
      <c r="AK186" s="553"/>
      <c r="AL186" s="553"/>
      <c r="AM186" s="553"/>
      <c r="AN186" s="553"/>
      <c r="AO186" s="553"/>
      <c r="AP186" s="553"/>
      <c r="AQ186" s="553"/>
      <c r="AR186" s="553"/>
      <c r="AS186" s="553"/>
      <c r="AT186" s="553"/>
      <c r="AU186" s="553"/>
      <c r="AV186" s="553"/>
      <c r="AW186" s="553"/>
      <c r="AX186" s="553"/>
      <c r="AY186" s="553"/>
      <c r="AZ186" s="553"/>
      <c r="BA186" s="553"/>
      <c r="BB186" s="553"/>
      <c r="BC186" s="553"/>
      <c r="BD186" s="553"/>
      <c r="BE186" s="553"/>
      <c r="BF186" s="553"/>
      <c r="BG186" s="553"/>
      <c r="BH186" s="513"/>
    </row>
    <row r="187" spans="1:60" ht="75">
      <c r="A187" s="405">
        <f t="shared" si="24"/>
        <v>179</v>
      </c>
      <c r="B187" s="584"/>
      <c r="C187" s="585"/>
      <c r="D187" s="525"/>
      <c r="E187" s="526"/>
      <c r="F187" s="416" t="s">
        <v>452</v>
      </c>
      <c r="G187" s="417" t="s">
        <v>291</v>
      </c>
      <c r="H187" s="535">
        <f t="shared" si="30"/>
        <v>0</v>
      </c>
      <c r="I187" s="535">
        <f>'СМР Приняты СК П6'!I187</f>
        <v>0.16900000000000001</v>
      </c>
      <c r="J187" s="537" t="s">
        <v>910</v>
      </c>
      <c r="K187" s="535" t="s">
        <v>291</v>
      </c>
      <c r="L187" s="535">
        <v>1241</v>
      </c>
      <c r="M187" s="535"/>
      <c r="N187" s="535"/>
      <c r="O187" s="535"/>
      <c r="P187" s="535"/>
      <c r="Q187" s="535"/>
      <c r="R187" s="535">
        <v>239</v>
      </c>
      <c r="S187" s="535"/>
      <c r="T187" s="535">
        <v>128</v>
      </c>
      <c r="U187" s="535">
        <v>204</v>
      </c>
      <c r="V187" s="535">
        <v>166</v>
      </c>
      <c r="W187" s="535"/>
      <c r="X187" s="535"/>
      <c r="Y187" s="535"/>
      <c r="Z187" s="562">
        <f t="shared" si="20"/>
        <v>737</v>
      </c>
      <c r="AA187" s="576">
        <f t="shared" si="28"/>
        <v>-737</v>
      </c>
      <c r="AB187" s="413">
        <f t="shared" si="29"/>
        <v>-737</v>
      </c>
      <c r="AC187" s="536"/>
      <c r="AD187" s="536">
        <f t="shared" si="21"/>
        <v>0</v>
      </c>
      <c r="AE187" s="551">
        <f t="shared" si="22"/>
        <v>0</v>
      </c>
      <c r="AF187" s="575">
        <f t="shared" si="23"/>
        <v>737</v>
      </c>
      <c r="AG187" s="552"/>
      <c r="AH187" s="553"/>
      <c r="AI187" s="553"/>
      <c r="AJ187" s="553"/>
      <c r="AK187" s="553"/>
      <c r="AL187" s="553"/>
      <c r="AM187" s="553"/>
      <c r="AN187" s="553"/>
      <c r="AO187" s="553"/>
      <c r="AP187" s="553"/>
      <c r="AQ187" s="553"/>
      <c r="AR187" s="553"/>
      <c r="AS187" s="553"/>
      <c r="AT187" s="553"/>
      <c r="AU187" s="553"/>
      <c r="AV187" s="553"/>
      <c r="AW187" s="553"/>
      <c r="AX187" s="553"/>
      <c r="AY187" s="553"/>
      <c r="AZ187" s="553"/>
      <c r="BA187" s="553"/>
      <c r="BB187" s="553"/>
      <c r="BC187" s="553"/>
      <c r="BD187" s="553"/>
      <c r="BE187" s="553"/>
      <c r="BF187" s="553"/>
      <c r="BG187" s="553"/>
      <c r="BH187" s="513"/>
    </row>
    <row r="188" spans="1:60" ht="75">
      <c r="A188" s="405">
        <f t="shared" si="24"/>
        <v>180</v>
      </c>
      <c r="B188" s="584"/>
      <c r="C188" s="585"/>
      <c r="D188" s="525"/>
      <c r="E188" s="526"/>
      <c r="F188" s="416" t="s">
        <v>453</v>
      </c>
      <c r="G188" s="417" t="s">
        <v>291</v>
      </c>
      <c r="H188" s="535">
        <f t="shared" si="30"/>
        <v>0</v>
      </c>
      <c r="I188" s="535">
        <f>'СМР Приняты СК П6'!I188</f>
        <v>0.2</v>
      </c>
      <c r="J188" s="537" t="s">
        <v>909</v>
      </c>
      <c r="K188" s="535" t="s">
        <v>291</v>
      </c>
      <c r="L188" s="535">
        <v>1106</v>
      </c>
      <c r="M188" s="535"/>
      <c r="N188" s="535"/>
      <c r="O188" s="535"/>
      <c r="P188" s="535"/>
      <c r="Q188" s="535"/>
      <c r="R188" s="535">
        <v>66</v>
      </c>
      <c r="S188" s="535"/>
      <c r="T188" s="535"/>
      <c r="U188" s="535"/>
      <c r="V188" s="535"/>
      <c r="W188" s="535"/>
      <c r="X188" s="535"/>
      <c r="Y188" s="535"/>
      <c r="Z188" s="562">
        <f t="shared" si="20"/>
        <v>66</v>
      </c>
      <c r="AA188" s="576">
        <f t="shared" si="28"/>
        <v>-66</v>
      </c>
      <c r="AB188" s="413">
        <f t="shared" si="29"/>
        <v>-66</v>
      </c>
      <c r="AC188" s="536"/>
      <c r="AD188" s="536">
        <f t="shared" si="21"/>
        <v>0</v>
      </c>
      <c r="AE188" s="551">
        <f t="shared" si="22"/>
        <v>0</v>
      </c>
      <c r="AF188" s="575">
        <f t="shared" si="23"/>
        <v>66</v>
      </c>
      <c r="AG188" s="552"/>
      <c r="AH188" s="553"/>
      <c r="AI188" s="553"/>
      <c r="AJ188" s="553"/>
      <c r="AK188" s="553"/>
      <c r="AL188" s="553"/>
      <c r="AM188" s="553"/>
      <c r="AN188" s="553"/>
      <c r="AO188" s="553"/>
      <c r="AP188" s="553"/>
      <c r="AQ188" s="553"/>
      <c r="AR188" s="553"/>
      <c r="AS188" s="553"/>
      <c r="AT188" s="553"/>
      <c r="AU188" s="553"/>
      <c r="AV188" s="553"/>
      <c r="AW188" s="553"/>
      <c r="AX188" s="553"/>
      <c r="AY188" s="553"/>
      <c r="AZ188" s="553"/>
      <c r="BA188" s="553"/>
      <c r="BB188" s="553"/>
      <c r="BC188" s="553"/>
      <c r="BD188" s="553"/>
      <c r="BE188" s="553"/>
      <c r="BF188" s="553"/>
      <c r="BG188" s="553"/>
      <c r="BH188" s="513"/>
    </row>
    <row r="189" spans="1:60" ht="30" collapsed="1">
      <c r="A189" s="405">
        <f t="shared" si="24"/>
        <v>181</v>
      </c>
      <c r="B189" s="584"/>
      <c r="C189" s="585"/>
      <c r="D189" s="525"/>
      <c r="E189" s="526"/>
      <c r="F189" s="416" t="s">
        <v>159</v>
      </c>
      <c r="G189" s="417" t="s">
        <v>291</v>
      </c>
      <c r="H189" s="535">
        <f>M189</f>
        <v>0</v>
      </c>
      <c r="I189" s="535">
        <f>'СМР Приняты СК П6'!I189</f>
        <v>0.63</v>
      </c>
      <c r="J189" s="537" t="s">
        <v>911</v>
      </c>
      <c r="K189" s="535" t="s">
        <v>291</v>
      </c>
      <c r="L189" s="535">
        <v>1524</v>
      </c>
      <c r="M189" s="535"/>
      <c r="N189" s="535"/>
      <c r="O189" s="535"/>
      <c r="P189" s="535"/>
      <c r="Q189" s="535"/>
      <c r="R189" s="535">
        <v>305</v>
      </c>
      <c r="S189" s="535"/>
      <c r="T189" s="535">
        <v>128</v>
      </c>
      <c r="U189" s="535">
        <v>185</v>
      </c>
      <c r="V189" s="535">
        <v>196</v>
      </c>
      <c r="W189" s="535"/>
      <c r="X189" s="535"/>
      <c r="Y189" s="535"/>
      <c r="Z189" s="562">
        <f t="shared" si="20"/>
        <v>814</v>
      </c>
      <c r="AA189" s="576">
        <f t="shared" si="28"/>
        <v>-814</v>
      </c>
      <c r="AB189" s="413">
        <f t="shared" si="29"/>
        <v>-814</v>
      </c>
      <c r="AC189" s="536"/>
      <c r="AD189" s="536">
        <f t="shared" si="21"/>
        <v>0</v>
      </c>
      <c r="AE189" s="551">
        <f t="shared" si="22"/>
        <v>0</v>
      </c>
      <c r="AF189" s="575">
        <f t="shared" si="23"/>
        <v>814</v>
      </c>
      <c r="AG189" s="552"/>
      <c r="AH189" s="553"/>
      <c r="AI189" s="553"/>
      <c r="AJ189" s="553"/>
      <c r="AK189" s="553"/>
      <c r="AL189" s="553"/>
      <c r="AM189" s="553"/>
      <c r="AN189" s="553"/>
      <c r="AO189" s="553"/>
      <c r="AP189" s="553"/>
      <c r="AQ189" s="553"/>
      <c r="AR189" s="553"/>
      <c r="AS189" s="553"/>
      <c r="AT189" s="553"/>
      <c r="AU189" s="553"/>
      <c r="AV189" s="553"/>
      <c r="AW189" s="553"/>
      <c r="AX189" s="553"/>
      <c r="AY189" s="553"/>
      <c r="AZ189" s="553"/>
      <c r="BA189" s="553"/>
      <c r="BB189" s="553"/>
      <c r="BC189" s="553"/>
      <c r="BD189" s="553"/>
      <c r="BE189" s="553"/>
      <c r="BF189" s="553"/>
      <c r="BG189" s="553"/>
      <c r="BH189" s="513"/>
    </row>
    <row r="190" spans="1:60" ht="15" hidden="1" outlineLevel="1">
      <c r="A190" s="405">
        <f t="shared" si="24"/>
        <v>182</v>
      </c>
      <c r="B190" s="584"/>
      <c r="C190" s="585"/>
      <c r="D190" s="525"/>
      <c r="E190" s="525"/>
      <c r="F190" s="416"/>
      <c r="G190" s="417"/>
      <c r="H190" s="535"/>
      <c r="I190" s="535">
        <f>'СМР Приняты СК П6'!I190</f>
        <v>0</v>
      </c>
      <c r="J190" s="537" t="s">
        <v>912</v>
      </c>
      <c r="K190" s="535" t="s">
        <v>294</v>
      </c>
      <c r="L190" s="535">
        <v>175</v>
      </c>
      <c r="M190" s="535"/>
      <c r="N190" s="535"/>
      <c r="O190" s="535"/>
      <c r="P190" s="535"/>
      <c r="Q190" s="535"/>
      <c r="R190" s="535"/>
      <c r="S190" s="535"/>
      <c r="T190" s="535"/>
      <c r="U190" s="535"/>
      <c r="V190" s="535"/>
      <c r="W190" s="535"/>
      <c r="X190" s="535"/>
      <c r="Y190" s="535"/>
      <c r="Z190" s="562">
        <f t="shared" si="20"/>
        <v>0</v>
      </c>
      <c r="AA190" s="576">
        <f t="shared" si="28"/>
        <v>0</v>
      </c>
      <c r="AB190" s="413">
        <f t="shared" si="29"/>
        <v>0</v>
      </c>
      <c r="AC190" s="536"/>
      <c r="AD190" s="536">
        <f t="shared" si="21"/>
        <v>0</v>
      </c>
      <c r="AE190" s="551">
        <f t="shared" si="22"/>
        <v>0</v>
      </c>
      <c r="AF190" s="575">
        <f t="shared" si="23"/>
        <v>0</v>
      </c>
      <c r="AG190" s="552"/>
      <c r="AH190" s="553"/>
      <c r="AI190" s="553"/>
      <c r="AJ190" s="553"/>
      <c r="AK190" s="553"/>
      <c r="AL190" s="553"/>
      <c r="AM190" s="553"/>
      <c r="AN190" s="553"/>
      <c r="AO190" s="553"/>
      <c r="AP190" s="553"/>
      <c r="AQ190" s="553"/>
      <c r="AR190" s="553"/>
      <c r="AS190" s="553"/>
      <c r="AT190" s="553"/>
      <c r="AU190" s="553"/>
      <c r="AV190" s="553"/>
      <c r="AW190" s="553"/>
      <c r="AX190" s="553"/>
      <c r="AY190" s="553"/>
      <c r="AZ190" s="553"/>
      <c r="BA190" s="553"/>
      <c r="BB190" s="553"/>
      <c r="BC190" s="553"/>
      <c r="BD190" s="553"/>
      <c r="BE190" s="553"/>
      <c r="BF190" s="553"/>
      <c r="BG190" s="553"/>
      <c r="BH190" s="513"/>
    </row>
    <row r="191" spans="1:60" ht="15" hidden="1" outlineLevel="1">
      <c r="A191" s="405">
        <f t="shared" si="24"/>
        <v>183</v>
      </c>
      <c r="B191" s="584"/>
      <c r="C191" s="585"/>
      <c r="D191" s="525"/>
      <c r="E191" s="525"/>
      <c r="F191" s="416"/>
      <c r="G191" s="417"/>
      <c r="H191" s="535"/>
      <c r="I191" s="535">
        <f>'СМР Приняты СК П6'!I191</f>
        <v>0</v>
      </c>
      <c r="J191" s="537" t="s">
        <v>914</v>
      </c>
      <c r="K191" s="535" t="s">
        <v>294</v>
      </c>
      <c r="L191" s="535">
        <v>352</v>
      </c>
      <c r="M191" s="535"/>
      <c r="N191" s="535"/>
      <c r="O191" s="535"/>
      <c r="P191" s="535"/>
      <c r="Q191" s="535"/>
      <c r="R191" s="535"/>
      <c r="S191" s="535"/>
      <c r="T191" s="535"/>
      <c r="U191" s="535"/>
      <c r="V191" s="535"/>
      <c r="W191" s="535"/>
      <c r="X191" s="535"/>
      <c r="Y191" s="535"/>
      <c r="Z191" s="562">
        <f t="shared" si="20"/>
        <v>0</v>
      </c>
      <c r="AA191" s="576">
        <f t="shared" si="28"/>
        <v>0</v>
      </c>
      <c r="AB191" s="413">
        <f t="shared" si="29"/>
        <v>0</v>
      </c>
      <c r="AC191" s="536"/>
      <c r="AD191" s="536">
        <f t="shared" si="21"/>
        <v>0</v>
      </c>
      <c r="AE191" s="551">
        <f t="shared" si="22"/>
        <v>0</v>
      </c>
      <c r="AF191" s="575">
        <f t="shared" si="23"/>
        <v>0</v>
      </c>
      <c r="AG191" s="552"/>
      <c r="AH191" s="553"/>
      <c r="AI191" s="553"/>
      <c r="AJ191" s="553"/>
      <c r="AK191" s="553"/>
      <c r="AL191" s="553"/>
      <c r="AM191" s="553"/>
      <c r="AN191" s="553"/>
      <c r="AO191" s="553"/>
      <c r="AP191" s="553"/>
      <c r="AQ191" s="553"/>
      <c r="AR191" s="553"/>
      <c r="AS191" s="553"/>
      <c r="AT191" s="553"/>
      <c r="AU191" s="553"/>
      <c r="AV191" s="553"/>
      <c r="AW191" s="553"/>
      <c r="AX191" s="553"/>
      <c r="AY191" s="553"/>
      <c r="AZ191" s="553"/>
      <c r="BA191" s="553"/>
      <c r="BB191" s="553"/>
      <c r="BC191" s="553"/>
      <c r="BD191" s="553"/>
      <c r="BE191" s="553"/>
      <c r="BF191" s="553"/>
      <c r="BG191" s="553"/>
      <c r="BH191" s="513"/>
    </row>
    <row r="192" spans="1:60" ht="30" hidden="1" outlineLevel="1">
      <c r="A192" s="405">
        <f t="shared" si="24"/>
        <v>184</v>
      </c>
      <c r="B192" s="584"/>
      <c r="C192" s="585"/>
      <c r="D192" s="525"/>
      <c r="E192" s="525"/>
      <c r="F192" s="416"/>
      <c r="G192" s="417"/>
      <c r="H192" s="535"/>
      <c r="I192" s="535">
        <f>'СМР Приняты СК П6'!I192</f>
        <v>0</v>
      </c>
      <c r="J192" s="537" t="s">
        <v>927</v>
      </c>
      <c r="K192" s="535" t="s">
        <v>294</v>
      </c>
      <c r="L192" s="535">
        <v>93</v>
      </c>
      <c r="M192" s="535"/>
      <c r="N192" s="535"/>
      <c r="O192" s="535"/>
      <c r="P192" s="535"/>
      <c r="Q192" s="535"/>
      <c r="R192" s="535"/>
      <c r="S192" s="535"/>
      <c r="T192" s="535"/>
      <c r="U192" s="535"/>
      <c r="V192" s="535"/>
      <c r="W192" s="535"/>
      <c r="X192" s="535"/>
      <c r="Y192" s="535"/>
      <c r="Z192" s="562">
        <f t="shared" si="20"/>
        <v>0</v>
      </c>
      <c r="AA192" s="576">
        <f t="shared" si="28"/>
        <v>0</v>
      </c>
      <c r="AB192" s="413">
        <f t="shared" si="29"/>
        <v>0</v>
      </c>
      <c r="AC192" s="536"/>
      <c r="AD192" s="536">
        <f t="shared" si="21"/>
        <v>0</v>
      </c>
      <c r="AE192" s="551">
        <f t="shared" si="22"/>
        <v>0</v>
      </c>
      <c r="AF192" s="575">
        <f t="shared" si="23"/>
        <v>0</v>
      </c>
      <c r="AG192" s="552"/>
      <c r="AH192" s="553"/>
      <c r="AI192" s="553"/>
      <c r="AJ192" s="553"/>
      <c r="AK192" s="553"/>
      <c r="AL192" s="553"/>
      <c r="AM192" s="553"/>
      <c r="AN192" s="553"/>
      <c r="AO192" s="553"/>
      <c r="AP192" s="553"/>
      <c r="AQ192" s="553"/>
      <c r="AR192" s="553"/>
      <c r="AS192" s="553"/>
      <c r="AT192" s="553"/>
      <c r="AU192" s="553"/>
      <c r="AV192" s="553"/>
      <c r="AW192" s="553"/>
      <c r="AX192" s="553"/>
      <c r="AY192" s="553"/>
      <c r="AZ192" s="553"/>
      <c r="BA192" s="553"/>
      <c r="BB192" s="553"/>
      <c r="BC192" s="553"/>
      <c r="BD192" s="553"/>
      <c r="BE192" s="553"/>
      <c r="BF192" s="553"/>
      <c r="BG192" s="553"/>
      <c r="BH192" s="513"/>
    </row>
    <row r="193" spans="1:60" ht="15" collapsed="1">
      <c r="A193" s="405">
        <f t="shared" si="24"/>
        <v>185</v>
      </c>
      <c r="B193" s="584"/>
      <c r="C193" s="585"/>
      <c r="D193" s="525"/>
      <c r="E193" s="526"/>
      <c r="F193" s="416" t="s">
        <v>924</v>
      </c>
      <c r="G193" s="417" t="s">
        <v>291</v>
      </c>
      <c r="H193" s="535">
        <f>M193+M194</f>
        <v>0</v>
      </c>
      <c r="I193" s="535">
        <f>'СМР Приняты СК П6'!I193</f>
        <v>0.11600000000000001</v>
      </c>
      <c r="J193" s="537" t="s">
        <v>925</v>
      </c>
      <c r="K193" s="535" t="s">
        <v>291</v>
      </c>
      <c r="L193" s="535">
        <v>382</v>
      </c>
      <c r="M193" s="535"/>
      <c r="N193" s="535"/>
      <c r="O193" s="535"/>
      <c r="P193" s="535"/>
      <c r="Q193" s="535"/>
      <c r="R193" s="535"/>
      <c r="S193" s="535"/>
      <c r="T193" s="535">
        <v>128</v>
      </c>
      <c r="U193" s="535">
        <v>342</v>
      </c>
      <c r="V193" s="535"/>
      <c r="W193" s="535"/>
      <c r="X193" s="535"/>
      <c r="Y193" s="535"/>
      <c r="Z193" s="562">
        <f t="shared" si="20"/>
        <v>470</v>
      </c>
      <c r="AA193" s="576">
        <f t="shared" si="28"/>
        <v>-470</v>
      </c>
      <c r="AB193" s="413">
        <f t="shared" si="29"/>
        <v>-470</v>
      </c>
      <c r="AC193" s="536"/>
      <c r="AD193" s="536">
        <f t="shared" si="21"/>
        <v>0</v>
      </c>
      <c r="AE193" s="551">
        <f t="shared" si="22"/>
        <v>0</v>
      </c>
      <c r="AF193" s="575">
        <f t="shared" si="23"/>
        <v>470</v>
      </c>
      <c r="AG193" s="552"/>
      <c r="AH193" s="553"/>
      <c r="AI193" s="553"/>
      <c r="AJ193" s="553"/>
      <c r="AK193" s="553"/>
      <c r="AL193" s="553"/>
      <c r="AM193" s="553"/>
      <c r="AN193" s="553"/>
      <c r="AO193" s="553"/>
      <c r="AP193" s="553"/>
      <c r="AQ193" s="553"/>
      <c r="AR193" s="553"/>
      <c r="AS193" s="553"/>
      <c r="AT193" s="553"/>
      <c r="AU193" s="553"/>
      <c r="AV193" s="553"/>
      <c r="AW193" s="553"/>
      <c r="AX193" s="553"/>
      <c r="AY193" s="553"/>
      <c r="AZ193" s="553"/>
      <c r="BA193" s="553"/>
      <c r="BB193" s="553"/>
      <c r="BC193" s="553"/>
      <c r="BD193" s="553"/>
      <c r="BE193" s="553"/>
      <c r="BF193" s="553"/>
      <c r="BG193" s="553"/>
      <c r="BH193" s="513"/>
    </row>
    <row r="194" spans="1:60" ht="15" hidden="1" outlineLevel="1">
      <c r="A194" s="405">
        <f t="shared" si="24"/>
        <v>186</v>
      </c>
      <c r="B194" s="584"/>
      <c r="C194" s="585"/>
      <c r="D194" s="525"/>
      <c r="E194" s="526"/>
      <c r="F194" s="416"/>
      <c r="G194" s="417"/>
      <c r="H194" s="535"/>
      <c r="I194" s="535">
        <f>'СМР Приняты СК П6'!I194</f>
        <v>0</v>
      </c>
      <c r="J194" s="537" t="s">
        <v>926</v>
      </c>
      <c r="K194" s="535" t="s">
        <v>291</v>
      </c>
      <c r="L194" s="535">
        <v>60</v>
      </c>
      <c r="M194" s="535"/>
      <c r="N194" s="535"/>
      <c r="O194" s="535"/>
      <c r="P194" s="535"/>
      <c r="Q194" s="535"/>
      <c r="R194" s="535"/>
      <c r="S194" s="535"/>
      <c r="T194" s="535"/>
      <c r="U194" s="535">
        <v>97</v>
      </c>
      <c r="V194" s="535"/>
      <c r="W194" s="535"/>
      <c r="X194" s="535"/>
      <c r="Y194" s="535"/>
      <c r="Z194" s="562">
        <f t="shared" si="20"/>
        <v>97</v>
      </c>
      <c r="AA194" s="576"/>
      <c r="AB194" s="413">
        <f t="shared" si="29"/>
        <v>-97</v>
      </c>
      <c r="AC194" s="536"/>
      <c r="AD194" s="536">
        <f t="shared" si="21"/>
        <v>0</v>
      </c>
      <c r="AE194" s="540">
        <f t="shared" si="22"/>
        <v>0</v>
      </c>
      <c r="AF194" s="575">
        <f t="shared" si="23"/>
        <v>97</v>
      </c>
      <c r="AG194" s="552"/>
      <c r="AH194" s="553"/>
      <c r="AI194" s="553"/>
      <c r="AJ194" s="553"/>
      <c r="AK194" s="553"/>
      <c r="AL194" s="553"/>
      <c r="AM194" s="553"/>
      <c r="AN194" s="553"/>
      <c r="AO194" s="553"/>
      <c r="AP194" s="553"/>
      <c r="AQ194" s="553"/>
      <c r="AR194" s="553"/>
      <c r="AS194" s="553"/>
      <c r="AT194" s="553"/>
      <c r="AU194" s="553"/>
      <c r="AV194" s="553"/>
      <c r="AW194" s="553"/>
      <c r="AX194" s="553"/>
      <c r="AY194" s="553"/>
      <c r="AZ194" s="553"/>
      <c r="BA194" s="553"/>
      <c r="BB194" s="553"/>
      <c r="BC194" s="553"/>
      <c r="BD194" s="553"/>
      <c r="BE194" s="553"/>
      <c r="BF194" s="553"/>
      <c r="BG194" s="553"/>
      <c r="BH194" s="513"/>
    </row>
    <row r="195" spans="1:60" ht="30" hidden="1" outlineLevel="1">
      <c r="A195" s="405">
        <f t="shared" si="24"/>
        <v>187</v>
      </c>
      <c r="B195" s="584"/>
      <c r="C195" s="585"/>
      <c r="D195" s="525"/>
      <c r="E195" s="525"/>
      <c r="F195" s="416"/>
      <c r="G195" s="417"/>
      <c r="H195" s="535"/>
      <c r="I195" s="535">
        <f>'СМР Приняты СК П6'!I195</f>
        <v>0</v>
      </c>
      <c r="J195" s="537" t="s">
        <v>928</v>
      </c>
      <c r="K195" s="535" t="s">
        <v>294</v>
      </c>
      <c r="L195" s="535">
        <v>34</v>
      </c>
      <c r="M195" s="535"/>
      <c r="N195" s="535"/>
      <c r="O195" s="535"/>
      <c r="P195" s="535"/>
      <c r="Q195" s="535"/>
      <c r="R195" s="535"/>
      <c r="S195" s="535"/>
      <c r="T195" s="535"/>
      <c r="U195" s="535"/>
      <c r="V195" s="535"/>
      <c r="W195" s="535"/>
      <c r="X195" s="535"/>
      <c r="Y195" s="535"/>
      <c r="Z195" s="562">
        <f t="shared" si="20"/>
        <v>0</v>
      </c>
      <c r="AA195" s="576">
        <f t="shared" ref="AA195:AA197" si="31">H195-Z195</f>
        <v>0</v>
      </c>
      <c r="AB195" s="413">
        <f t="shared" si="29"/>
        <v>0</v>
      </c>
      <c r="AC195" s="536"/>
      <c r="AD195" s="536">
        <f t="shared" si="21"/>
        <v>0</v>
      </c>
      <c r="AE195" s="551">
        <f t="shared" si="22"/>
        <v>0</v>
      </c>
      <c r="AF195" s="575">
        <f t="shared" si="23"/>
        <v>0</v>
      </c>
      <c r="AG195" s="552"/>
      <c r="AH195" s="553"/>
      <c r="AI195" s="553"/>
      <c r="AJ195" s="553"/>
      <c r="AK195" s="553"/>
      <c r="AL195" s="553"/>
      <c r="AM195" s="553"/>
      <c r="AN195" s="553"/>
      <c r="AO195" s="553"/>
      <c r="AP195" s="553"/>
      <c r="AQ195" s="553"/>
      <c r="AR195" s="553"/>
      <c r="AS195" s="553"/>
      <c r="AT195" s="553"/>
      <c r="AU195" s="553"/>
      <c r="AV195" s="553"/>
      <c r="AW195" s="553"/>
      <c r="AX195" s="553"/>
      <c r="AY195" s="553"/>
      <c r="AZ195" s="553"/>
      <c r="BA195" s="553"/>
      <c r="BB195" s="553"/>
      <c r="BC195" s="553"/>
      <c r="BD195" s="553"/>
      <c r="BE195" s="553"/>
      <c r="BF195" s="553"/>
      <c r="BG195" s="553"/>
      <c r="BH195" s="513"/>
    </row>
    <row r="196" spans="1:60" ht="15" hidden="1" outlineLevel="1">
      <c r="A196" s="405">
        <f t="shared" si="24"/>
        <v>188</v>
      </c>
      <c r="B196" s="584"/>
      <c r="C196" s="585"/>
      <c r="D196" s="525"/>
      <c r="E196" s="525"/>
      <c r="F196" s="416"/>
      <c r="G196" s="417"/>
      <c r="H196" s="535"/>
      <c r="I196" s="535">
        <f>'СМР Приняты СК П6'!I196</f>
        <v>0</v>
      </c>
      <c r="J196" s="537" t="s">
        <v>929</v>
      </c>
      <c r="K196" s="535" t="s">
        <v>294</v>
      </c>
      <c r="L196" s="535">
        <v>15</v>
      </c>
      <c r="M196" s="535"/>
      <c r="N196" s="535"/>
      <c r="O196" s="535"/>
      <c r="P196" s="535"/>
      <c r="Q196" s="535"/>
      <c r="R196" s="535"/>
      <c r="S196" s="535"/>
      <c r="T196" s="535"/>
      <c r="U196" s="535"/>
      <c r="V196" s="535"/>
      <c r="W196" s="535"/>
      <c r="X196" s="535"/>
      <c r="Y196" s="535"/>
      <c r="Z196" s="562">
        <f t="shared" si="20"/>
        <v>0</v>
      </c>
      <c r="AA196" s="576">
        <f t="shared" si="31"/>
        <v>0</v>
      </c>
      <c r="AB196" s="413">
        <f t="shared" si="29"/>
        <v>0</v>
      </c>
      <c r="AC196" s="536"/>
      <c r="AD196" s="536">
        <f t="shared" si="21"/>
        <v>0</v>
      </c>
      <c r="AE196" s="551">
        <f t="shared" si="22"/>
        <v>0</v>
      </c>
      <c r="AF196" s="575">
        <f t="shared" si="23"/>
        <v>0</v>
      </c>
      <c r="AG196" s="552"/>
      <c r="AH196" s="553"/>
      <c r="AI196" s="553"/>
      <c r="AJ196" s="553"/>
      <c r="AK196" s="553"/>
      <c r="AL196" s="553"/>
      <c r="AM196" s="553"/>
      <c r="AN196" s="553"/>
      <c r="AO196" s="553"/>
      <c r="AP196" s="553"/>
      <c r="AQ196" s="553"/>
      <c r="AR196" s="553"/>
      <c r="AS196" s="553"/>
      <c r="AT196" s="553"/>
      <c r="AU196" s="553"/>
      <c r="AV196" s="553"/>
      <c r="AW196" s="553"/>
      <c r="AX196" s="553"/>
      <c r="AY196" s="553"/>
      <c r="AZ196" s="553"/>
      <c r="BA196" s="553"/>
      <c r="BB196" s="553"/>
      <c r="BC196" s="553"/>
      <c r="BD196" s="553"/>
      <c r="BE196" s="553"/>
      <c r="BF196" s="553"/>
      <c r="BG196" s="553"/>
      <c r="BH196" s="513"/>
    </row>
    <row r="197" spans="1:60" ht="15" hidden="1" outlineLevel="1">
      <c r="A197" s="405">
        <f t="shared" si="24"/>
        <v>189</v>
      </c>
      <c r="B197" s="584"/>
      <c r="C197" s="585"/>
      <c r="D197" s="525"/>
      <c r="E197" s="525"/>
      <c r="F197" s="416"/>
      <c r="G197" s="417"/>
      <c r="H197" s="535"/>
      <c r="I197" s="535">
        <f>'СМР Приняты СК П6'!I197</f>
        <v>0</v>
      </c>
      <c r="J197" s="537" t="s">
        <v>930</v>
      </c>
      <c r="K197" s="535" t="s">
        <v>291</v>
      </c>
      <c r="L197" s="535">
        <v>382</v>
      </c>
      <c r="M197" s="535"/>
      <c r="N197" s="535"/>
      <c r="O197" s="535"/>
      <c r="P197" s="535"/>
      <c r="Q197" s="535"/>
      <c r="R197" s="535"/>
      <c r="S197" s="535"/>
      <c r="T197" s="535"/>
      <c r="U197" s="535"/>
      <c r="V197" s="535"/>
      <c r="W197" s="535"/>
      <c r="X197" s="535"/>
      <c r="Y197" s="535"/>
      <c r="Z197" s="562">
        <f t="shared" si="20"/>
        <v>0</v>
      </c>
      <c r="AA197" s="576">
        <f t="shared" si="31"/>
        <v>0</v>
      </c>
      <c r="AB197" s="413">
        <f t="shared" si="29"/>
        <v>0</v>
      </c>
      <c r="AC197" s="536"/>
      <c r="AD197" s="536">
        <f t="shared" si="21"/>
        <v>0</v>
      </c>
      <c r="AE197" s="551">
        <f t="shared" si="22"/>
        <v>0</v>
      </c>
      <c r="AF197" s="575">
        <f t="shared" si="23"/>
        <v>0</v>
      </c>
      <c r="AG197" s="552"/>
      <c r="AH197" s="553"/>
      <c r="AI197" s="553"/>
      <c r="AJ197" s="553"/>
      <c r="AK197" s="553"/>
      <c r="AL197" s="553"/>
      <c r="AM197" s="553"/>
      <c r="AN197" s="553"/>
      <c r="AO197" s="553"/>
      <c r="AP197" s="553"/>
      <c r="AQ197" s="553"/>
      <c r="AR197" s="553"/>
      <c r="AS197" s="553"/>
      <c r="AT197" s="553"/>
      <c r="AU197" s="553"/>
      <c r="AV197" s="553"/>
      <c r="AW197" s="553"/>
      <c r="AX197" s="553"/>
      <c r="AY197" s="553"/>
      <c r="AZ197" s="553"/>
      <c r="BA197" s="553"/>
      <c r="BB197" s="553"/>
      <c r="BC197" s="553"/>
      <c r="BD197" s="553"/>
      <c r="BE197" s="553"/>
      <c r="BF197" s="553"/>
      <c r="BG197" s="553"/>
      <c r="BH197" s="513"/>
    </row>
    <row r="198" spans="1:60" ht="60">
      <c r="A198" s="405">
        <f t="shared" si="24"/>
        <v>190</v>
      </c>
      <c r="B198" s="584"/>
      <c r="C198" s="585"/>
      <c r="D198" s="525"/>
      <c r="E198" s="525"/>
      <c r="F198" s="416" t="s">
        <v>15</v>
      </c>
      <c r="G198" s="417" t="s">
        <v>289</v>
      </c>
      <c r="H198" s="535">
        <v>0</v>
      </c>
      <c r="I198" s="535">
        <f>'СМР Приняты СК П6'!I198</f>
        <v>0.36</v>
      </c>
      <c r="J198" s="537"/>
      <c r="K198" s="535"/>
      <c r="L198" s="535"/>
      <c r="M198" s="535"/>
      <c r="N198" s="535"/>
      <c r="O198" s="535"/>
      <c r="P198" s="535"/>
      <c r="Q198" s="535"/>
      <c r="R198" s="535">
        <v>103.03</v>
      </c>
      <c r="S198" s="535">
        <v>83.879999999999981</v>
      </c>
      <c r="T198" s="535">
        <v>74.760000000000005</v>
      </c>
      <c r="U198" s="535">
        <v>130.68</v>
      </c>
      <c r="V198" s="535"/>
      <c r="W198" s="535"/>
      <c r="X198" s="535"/>
      <c r="Y198" s="535"/>
      <c r="Z198" s="562">
        <f t="shared" si="20"/>
        <v>392.34999999999997</v>
      </c>
      <c r="AA198" s="576">
        <f t="shared" si="28"/>
        <v>-392.34999999999997</v>
      </c>
      <c r="AB198" s="413">
        <f t="shared" si="29"/>
        <v>-392.34999999999997</v>
      </c>
      <c r="AC198" s="536"/>
      <c r="AD198" s="536">
        <f t="shared" si="21"/>
        <v>0</v>
      </c>
      <c r="AE198" s="551">
        <f t="shared" si="22"/>
        <v>0</v>
      </c>
      <c r="AF198" s="575">
        <f t="shared" si="23"/>
        <v>392.34999999999997</v>
      </c>
      <c r="AG198" s="552"/>
      <c r="AH198" s="553"/>
      <c r="AI198" s="553"/>
      <c r="AJ198" s="553"/>
      <c r="AK198" s="553"/>
      <c r="AL198" s="553"/>
      <c r="AM198" s="553"/>
      <c r="AN198" s="553"/>
      <c r="AO198" s="553"/>
      <c r="AP198" s="553"/>
      <c r="AQ198" s="553"/>
      <c r="AR198" s="553"/>
      <c r="AS198" s="553"/>
      <c r="AT198" s="553"/>
      <c r="AU198" s="553"/>
      <c r="AV198" s="553"/>
      <c r="AW198" s="553"/>
      <c r="AX198" s="553"/>
      <c r="AY198" s="553"/>
      <c r="AZ198" s="553"/>
      <c r="BA198" s="553"/>
      <c r="BB198" s="553"/>
      <c r="BC198" s="553"/>
      <c r="BD198" s="553"/>
      <c r="BE198" s="553"/>
      <c r="BF198" s="553"/>
      <c r="BG198" s="553"/>
      <c r="BH198" s="513"/>
    </row>
    <row r="199" spans="1:60" ht="30">
      <c r="A199" s="405">
        <f t="shared" si="24"/>
        <v>191</v>
      </c>
      <c r="B199" s="584"/>
      <c r="C199" s="585"/>
      <c r="D199" s="525"/>
      <c r="E199" s="525"/>
      <c r="F199" s="416" t="s">
        <v>19</v>
      </c>
      <c r="G199" s="417" t="s">
        <v>289</v>
      </c>
      <c r="H199" s="535">
        <v>0</v>
      </c>
      <c r="I199" s="535">
        <f>'СМР Приняты СК П6'!I199</f>
        <v>0.17</v>
      </c>
      <c r="J199" s="537"/>
      <c r="K199" s="535"/>
      <c r="L199" s="535"/>
      <c r="M199" s="535"/>
      <c r="N199" s="535"/>
      <c r="O199" s="535"/>
      <c r="P199" s="535"/>
      <c r="Q199" s="535"/>
      <c r="R199" s="535">
        <v>16.57</v>
      </c>
      <c r="S199" s="535">
        <v>15.378</v>
      </c>
      <c r="T199" s="535">
        <v>13</v>
      </c>
      <c r="U199" s="535">
        <v>23.96</v>
      </c>
      <c r="V199" s="535"/>
      <c r="W199" s="535"/>
      <c r="X199" s="535"/>
      <c r="Y199" s="535"/>
      <c r="Z199" s="562">
        <f t="shared" si="20"/>
        <v>68.908000000000001</v>
      </c>
      <c r="AA199" s="576">
        <f t="shared" si="28"/>
        <v>-68.908000000000001</v>
      </c>
      <c r="AB199" s="413">
        <f t="shared" si="29"/>
        <v>-68.908000000000001</v>
      </c>
      <c r="AC199" s="536"/>
      <c r="AD199" s="536">
        <f t="shared" si="21"/>
        <v>0</v>
      </c>
      <c r="AE199" s="551">
        <f t="shared" si="22"/>
        <v>0</v>
      </c>
      <c r="AF199" s="575">
        <f t="shared" si="23"/>
        <v>68.908000000000001</v>
      </c>
      <c r="AG199" s="552"/>
      <c r="AH199" s="553"/>
      <c r="AI199" s="553"/>
      <c r="AJ199" s="553"/>
      <c r="AK199" s="553"/>
      <c r="AL199" s="553"/>
      <c r="AM199" s="553"/>
      <c r="AN199" s="553"/>
      <c r="AO199" s="553"/>
      <c r="AP199" s="553"/>
      <c r="AQ199" s="553"/>
      <c r="AR199" s="553"/>
      <c r="AS199" s="553"/>
      <c r="AT199" s="553"/>
      <c r="AU199" s="553"/>
      <c r="AV199" s="553"/>
      <c r="AW199" s="553"/>
      <c r="AX199" s="553"/>
      <c r="AY199" s="553"/>
      <c r="AZ199" s="553"/>
      <c r="BA199" s="553"/>
      <c r="BB199" s="553"/>
      <c r="BC199" s="553"/>
      <c r="BD199" s="553"/>
      <c r="BE199" s="553"/>
      <c r="BF199" s="553"/>
      <c r="BG199" s="553"/>
      <c r="BH199" s="513"/>
    </row>
    <row r="200" spans="1:60" ht="60">
      <c r="A200" s="405">
        <f t="shared" si="24"/>
        <v>192</v>
      </c>
      <c r="B200" s="584"/>
      <c r="C200" s="585"/>
      <c r="D200" s="525"/>
      <c r="E200" s="525"/>
      <c r="F200" s="416" t="s">
        <v>59</v>
      </c>
      <c r="G200" s="417" t="s">
        <v>289</v>
      </c>
      <c r="H200" s="535">
        <v>0</v>
      </c>
      <c r="I200" s="535">
        <f>'СМР Приняты СК П6'!I200</f>
        <v>0.36</v>
      </c>
      <c r="J200" s="537"/>
      <c r="K200" s="535"/>
      <c r="L200" s="535"/>
      <c r="M200" s="535"/>
      <c r="N200" s="535"/>
      <c r="O200" s="535"/>
      <c r="P200" s="535"/>
      <c r="Q200" s="535"/>
      <c r="R200" s="535">
        <v>56.23</v>
      </c>
      <c r="S200" s="535"/>
      <c r="T200" s="535">
        <v>40.99</v>
      </c>
      <c r="U200" s="535"/>
      <c r="V200" s="535"/>
      <c r="W200" s="535"/>
      <c r="X200" s="535"/>
      <c r="Y200" s="535"/>
      <c r="Z200" s="562">
        <f t="shared" si="20"/>
        <v>97.22</v>
      </c>
      <c r="AA200" s="576">
        <f t="shared" si="28"/>
        <v>-97.22</v>
      </c>
      <c r="AB200" s="413">
        <f t="shared" si="29"/>
        <v>-97.22</v>
      </c>
      <c r="AC200" s="536"/>
      <c r="AD200" s="536">
        <f t="shared" si="21"/>
        <v>0</v>
      </c>
      <c r="AE200" s="551">
        <f t="shared" si="22"/>
        <v>0</v>
      </c>
      <c r="AF200" s="575">
        <f t="shared" si="23"/>
        <v>97.22</v>
      </c>
      <c r="AG200" s="552"/>
      <c r="AH200" s="553"/>
      <c r="AI200" s="553"/>
      <c r="AJ200" s="553"/>
      <c r="AK200" s="553"/>
      <c r="AL200" s="553"/>
      <c r="AM200" s="553"/>
      <c r="AN200" s="553"/>
      <c r="AO200" s="553"/>
      <c r="AP200" s="553"/>
      <c r="AQ200" s="553"/>
      <c r="AR200" s="553"/>
      <c r="AS200" s="553"/>
      <c r="AT200" s="553"/>
      <c r="AU200" s="553"/>
      <c r="AV200" s="553"/>
      <c r="AW200" s="553"/>
      <c r="AX200" s="553"/>
      <c r="AY200" s="553"/>
      <c r="AZ200" s="553"/>
      <c r="BA200" s="553"/>
      <c r="BB200" s="553"/>
      <c r="BC200" s="553"/>
      <c r="BD200" s="553"/>
      <c r="BE200" s="553"/>
      <c r="BF200" s="553"/>
      <c r="BG200" s="553"/>
      <c r="BH200" s="513"/>
    </row>
    <row r="201" spans="1:60" ht="30">
      <c r="A201" s="405">
        <f t="shared" si="24"/>
        <v>193</v>
      </c>
      <c r="B201" s="584"/>
      <c r="C201" s="585"/>
      <c r="D201" s="525"/>
      <c r="E201" s="525"/>
      <c r="F201" s="416" t="s">
        <v>63</v>
      </c>
      <c r="G201" s="417" t="s">
        <v>289</v>
      </c>
      <c r="H201" s="535">
        <v>0.29499999999999998</v>
      </c>
      <c r="I201" s="535">
        <f>'СМР Приняты СК П6'!I201</f>
        <v>0.17</v>
      </c>
      <c r="J201" s="537"/>
      <c r="K201" s="535"/>
      <c r="L201" s="535"/>
      <c r="M201" s="535"/>
      <c r="N201" s="535"/>
      <c r="O201" s="535"/>
      <c r="P201" s="535"/>
      <c r="Q201" s="535"/>
      <c r="R201" s="535"/>
      <c r="S201" s="535"/>
      <c r="T201" s="535"/>
      <c r="U201" s="535"/>
      <c r="V201" s="535"/>
      <c r="W201" s="535"/>
      <c r="X201" s="535"/>
      <c r="Y201" s="535"/>
      <c r="Z201" s="562">
        <f t="shared" si="20"/>
        <v>0</v>
      </c>
      <c r="AA201" s="576"/>
      <c r="AB201" s="413"/>
      <c r="AC201" s="536"/>
      <c r="AD201" s="536">
        <f t="shared" si="21"/>
        <v>0</v>
      </c>
      <c r="AE201" s="551">
        <f t="shared" si="22"/>
        <v>0</v>
      </c>
      <c r="AF201" s="575">
        <f t="shared" si="23"/>
        <v>0</v>
      </c>
      <c r="AG201" s="552"/>
      <c r="AH201" s="553"/>
      <c r="AI201" s="553"/>
      <c r="AJ201" s="553"/>
      <c r="AK201" s="553"/>
      <c r="AL201" s="553"/>
      <c r="AM201" s="553"/>
      <c r="AN201" s="553"/>
      <c r="AO201" s="553"/>
      <c r="AP201" s="553"/>
      <c r="AQ201" s="553"/>
      <c r="AR201" s="553"/>
      <c r="AS201" s="553"/>
      <c r="AT201" s="553"/>
      <c r="AU201" s="553"/>
      <c r="AV201" s="553"/>
      <c r="AW201" s="553"/>
      <c r="AX201" s="553"/>
      <c r="AY201" s="553"/>
      <c r="AZ201" s="553"/>
      <c r="BA201" s="553"/>
      <c r="BB201" s="553"/>
      <c r="BC201" s="553"/>
      <c r="BD201" s="553"/>
      <c r="BE201" s="553"/>
      <c r="BF201" s="553"/>
      <c r="BG201" s="553"/>
      <c r="BH201" s="513"/>
    </row>
    <row r="202" spans="1:60" ht="30" collapsed="1">
      <c r="A202" s="405">
        <f t="shared" si="24"/>
        <v>194</v>
      </c>
      <c r="B202" s="584"/>
      <c r="C202" s="585"/>
      <c r="D202" s="525"/>
      <c r="E202" s="525"/>
      <c r="F202" s="416" t="s">
        <v>915</v>
      </c>
      <c r="G202" s="535" t="s">
        <v>291</v>
      </c>
      <c r="H202" s="535">
        <v>95</v>
      </c>
      <c r="I202" s="535">
        <f>'СМР Приняты СК П6'!I202</f>
        <v>0.109</v>
      </c>
      <c r="J202" s="537" t="s">
        <v>916</v>
      </c>
      <c r="K202" s="535" t="s">
        <v>291</v>
      </c>
      <c r="L202" s="535">
        <v>95</v>
      </c>
      <c r="M202" s="535"/>
      <c r="N202" s="535"/>
      <c r="O202" s="535"/>
      <c r="P202" s="535"/>
      <c r="Q202" s="535"/>
      <c r="R202" s="535">
        <v>30.12</v>
      </c>
      <c r="S202" s="535"/>
      <c r="T202" s="535">
        <v>23.64</v>
      </c>
      <c r="U202" s="535"/>
      <c r="V202" s="535"/>
      <c r="W202" s="535"/>
      <c r="X202" s="535"/>
      <c r="Y202" s="535"/>
      <c r="Z202" s="562">
        <f t="shared" ref="Z202:Z266" si="32">SUM(M202:Y202)</f>
        <v>53.760000000000005</v>
      </c>
      <c r="AA202" s="576">
        <f>H201-Z202</f>
        <v>-53.465000000000003</v>
      </c>
      <c r="AB202" s="413">
        <f>E201-Z202</f>
        <v>-53.760000000000005</v>
      </c>
      <c r="AC202" s="536"/>
      <c r="AD202" s="536">
        <f t="shared" ref="AD202:AD266" si="33">AE202*I202</f>
        <v>0</v>
      </c>
      <c r="AE202" s="540">
        <f t="shared" ref="AE202:AE266" si="34">SUM(AG202:BG202)</f>
        <v>0</v>
      </c>
      <c r="AF202" s="575">
        <f t="shared" ref="AF202:AF266" si="35">Z202-AE202</f>
        <v>53.760000000000005</v>
      </c>
      <c r="AG202" s="552"/>
      <c r="AH202" s="553"/>
      <c r="AI202" s="553"/>
      <c r="AJ202" s="553"/>
      <c r="AK202" s="553"/>
      <c r="AL202" s="553"/>
      <c r="AM202" s="553"/>
      <c r="AN202" s="553"/>
      <c r="AO202" s="553"/>
      <c r="AP202" s="553"/>
      <c r="AQ202" s="553"/>
      <c r="AR202" s="553"/>
      <c r="AS202" s="553"/>
      <c r="AT202" s="553"/>
      <c r="AU202" s="553"/>
      <c r="AV202" s="553"/>
      <c r="AW202" s="553"/>
      <c r="AX202" s="553"/>
      <c r="AY202" s="553"/>
      <c r="AZ202" s="553"/>
      <c r="BA202" s="553"/>
      <c r="BB202" s="553"/>
      <c r="BC202" s="553"/>
      <c r="BD202" s="553"/>
      <c r="BE202" s="553"/>
      <c r="BF202" s="553"/>
      <c r="BG202" s="553"/>
      <c r="BH202" s="513"/>
    </row>
    <row r="203" spans="1:60" ht="15" hidden="1" outlineLevel="1">
      <c r="A203" s="405">
        <f t="shared" ref="A203:A267" si="36">A202+1</f>
        <v>195</v>
      </c>
      <c r="B203" s="584"/>
      <c r="C203" s="585"/>
      <c r="D203" s="525"/>
      <c r="E203" s="525"/>
      <c r="F203" s="416"/>
      <c r="G203" s="417"/>
      <c r="H203" s="535"/>
      <c r="I203" s="535">
        <f>'СМР Приняты СК П6'!I203</f>
        <v>0</v>
      </c>
      <c r="J203" s="537" t="s">
        <v>917</v>
      </c>
      <c r="K203" s="535" t="s">
        <v>294</v>
      </c>
      <c r="L203" s="535">
        <v>3</v>
      </c>
      <c r="M203" s="535"/>
      <c r="N203" s="535"/>
      <c r="O203" s="535"/>
      <c r="P203" s="535"/>
      <c r="Q203" s="535"/>
      <c r="R203" s="535"/>
      <c r="S203" s="535"/>
      <c r="T203" s="535"/>
      <c r="U203" s="535"/>
      <c r="V203" s="535"/>
      <c r="W203" s="535"/>
      <c r="X203" s="535"/>
      <c r="Y203" s="535"/>
      <c r="Z203" s="562">
        <f t="shared" si="32"/>
        <v>0</v>
      </c>
      <c r="AA203" s="576">
        <f>H202-Z203</f>
        <v>95</v>
      </c>
      <c r="AB203" s="413">
        <f>E202-Z203</f>
        <v>0</v>
      </c>
      <c r="AC203" s="536"/>
      <c r="AD203" s="536">
        <f t="shared" si="33"/>
        <v>0</v>
      </c>
      <c r="AE203" s="540">
        <f t="shared" si="34"/>
        <v>0</v>
      </c>
      <c r="AF203" s="575">
        <f t="shared" si="35"/>
        <v>0</v>
      </c>
      <c r="AG203" s="552"/>
      <c r="AH203" s="553"/>
      <c r="AI203" s="553"/>
      <c r="AJ203" s="553"/>
      <c r="AK203" s="553"/>
      <c r="AL203" s="553"/>
      <c r="AM203" s="553"/>
      <c r="AN203" s="553"/>
      <c r="AO203" s="553"/>
      <c r="AP203" s="553"/>
      <c r="AQ203" s="553"/>
      <c r="AR203" s="553"/>
      <c r="AS203" s="553"/>
      <c r="AT203" s="553"/>
      <c r="AU203" s="553"/>
      <c r="AV203" s="553"/>
      <c r="AW203" s="553"/>
      <c r="AX203" s="553"/>
      <c r="AY203" s="553"/>
      <c r="AZ203" s="553"/>
      <c r="BA203" s="553"/>
      <c r="BB203" s="553"/>
      <c r="BC203" s="553"/>
      <c r="BD203" s="553"/>
      <c r="BE203" s="553"/>
      <c r="BF203" s="553"/>
      <c r="BG203" s="553"/>
      <c r="BH203" s="513"/>
    </row>
    <row r="204" spans="1:60" ht="15" hidden="1" outlineLevel="1">
      <c r="A204" s="405">
        <f t="shared" si="36"/>
        <v>196</v>
      </c>
      <c r="B204" s="584"/>
      <c r="C204" s="585"/>
      <c r="D204" s="525"/>
      <c r="E204" s="525"/>
      <c r="F204" s="416"/>
      <c r="G204" s="417"/>
      <c r="H204" s="535"/>
      <c r="I204" s="535">
        <f>'СМР Приняты СК П6'!I204</f>
        <v>0</v>
      </c>
      <c r="J204" s="537" t="s">
        <v>918</v>
      </c>
      <c r="K204" s="535" t="s">
        <v>294</v>
      </c>
      <c r="L204" s="535">
        <v>6</v>
      </c>
      <c r="M204" s="535"/>
      <c r="N204" s="535"/>
      <c r="O204" s="535"/>
      <c r="P204" s="535"/>
      <c r="Q204" s="535"/>
      <c r="R204" s="535"/>
      <c r="S204" s="535"/>
      <c r="T204" s="535"/>
      <c r="U204" s="535"/>
      <c r="V204" s="535"/>
      <c r="W204" s="535"/>
      <c r="X204" s="535"/>
      <c r="Y204" s="535"/>
      <c r="Z204" s="562">
        <f t="shared" si="32"/>
        <v>0</v>
      </c>
      <c r="AA204" s="576">
        <f>H203-Z204</f>
        <v>0</v>
      </c>
      <c r="AB204" s="413">
        <f>E203-Z204</f>
        <v>0</v>
      </c>
      <c r="AC204" s="536"/>
      <c r="AD204" s="536">
        <f t="shared" si="33"/>
        <v>0</v>
      </c>
      <c r="AE204" s="551">
        <f t="shared" si="34"/>
        <v>0</v>
      </c>
      <c r="AF204" s="575">
        <f t="shared" si="35"/>
        <v>0</v>
      </c>
      <c r="AG204" s="552"/>
      <c r="AH204" s="553"/>
      <c r="AI204" s="553"/>
      <c r="AJ204" s="553"/>
      <c r="AK204" s="553"/>
      <c r="AL204" s="553"/>
      <c r="AM204" s="553"/>
      <c r="AN204" s="553"/>
      <c r="AO204" s="553"/>
      <c r="AP204" s="553"/>
      <c r="AQ204" s="553"/>
      <c r="AR204" s="553"/>
      <c r="AS204" s="553"/>
      <c r="AT204" s="553"/>
      <c r="AU204" s="553"/>
      <c r="AV204" s="553"/>
      <c r="AW204" s="553"/>
      <c r="AX204" s="553"/>
      <c r="AY204" s="553"/>
      <c r="AZ204" s="553"/>
      <c r="BA204" s="553"/>
      <c r="BB204" s="553"/>
      <c r="BC204" s="553"/>
      <c r="BD204" s="553"/>
      <c r="BE204" s="553"/>
      <c r="BF204" s="553"/>
      <c r="BG204" s="553"/>
      <c r="BH204" s="513"/>
    </row>
    <row r="205" spans="1:60" ht="15" hidden="1" outlineLevel="1">
      <c r="A205" s="405">
        <f t="shared" si="36"/>
        <v>197</v>
      </c>
      <c r="B205" s="584"/>
      <c r="C205" s="585"/>
      <c r="D205" s="525"/>
      <c r="E205" s="525"/>
      <c r="F205" s="416"/>
      <c r="G205" s="417"/>
      <c r="H205" s="535"/>
      <c r="I205" s="535">
        <f>'СМР Приняты СК П6'!I205</f>
        <v>0</v>
      </c>
      <c r="J205" s="537" t="s">
        <v>919</v>
      </c>
      <c r="K205" s="535" t="s">
        <v>616</v>
      </c>
      <c r="L205" s="535">
        <v>4</v>
      </c>
      <c r="M205" s="535"/>
      <c r="N205" s="535"/>
      <c r="O205" s="535"/>
      <c r="P205" s="535"/>
      <c r="Q205" s="535"/>
      <c r="R205" s="535"/>
      <c r="S205" s="535"/>
      <c r="T205" s="535"/>
      <c r="U205" s="535"/>
      <c r="V205" s="535"/>
      <c r="W205" s="535"/>
      <c r="X205" s="535"/>
      <c r="Y205" s="535"/>
      <c r="Z205" s="562">
        <f t="shared" si="32"/>
        <v>0</v>
      </c>
      <c r="AA205" s="576">
        <f>H204-Z205</f>
        <v>0</v>
      </c>
      <c r="AB205" s="413">
        <f>E204-Z205</f>
        <v>0</v>
      </c>
      <c r="AC205" s="536"/>
      <c r="AD205" s="536">
        <f t="shared" si="33"/>
        <v>0</v>
      </c>
      <c r="AE205" s="551">
        <f t="shared" si="34"/>
        <v>0</v>
      </c>
      <c r="AF205" s="575">
        <f t="shared" si="35"/>
        <v>0</v>
      </c>
      <c r="AG205" s="552"/>
      <c r="AH205" s="553"/>
      <c r="AI205" s="553"/>
      <c r="AJ205" s="553"/>
      <c r="AK205" s="553"/>
      <c r="AL205" s="553"/>
      <c r="AM205" s="553"/>
      <c r="AN205" s="553"/>
      <c r="AO205" s="553"/>
      <c r="AP205" s="553"/>
      <c r="AQ205" s="553"/>
      <c r="AR205" s="553"/>
      <c r="AS205" s="553"/>
      <c r="AT205" s="553"/>
      <c r="AU205" s="553"/>
      <c r="AV205" s="553"/>
      <c r="AW205" s="553"/>
      <c r="AX205" s="553"/>
      <c r="AY205" s="553"/>
      <c r="AZ205" s="553"/>
      <c r="BA205" s="553"/>
      <c r="BB205" s="553"/>
      <c r="BC205" s="553"/>
      <c r="BD205" s="553"/>
      <c r="BE205" s="553"/>
      <c r="BF205" s="553"/>
      <c r="BG205" s="553"/>
      <c r="BH205" s="513"/>
    </row>
    <row r="206" spans="1:60" ht="15" hidden="1" outlineLevel="1">
      <c r="A206" s="405">
        <f t="shared" si="36"/>
        <v>198</v>
      </c>
      <c r="B206" s="584"/>
      <c r="C206" s="585"/>
      <c r="D206" s="525"/>
      <c r="E206" s="525"/>
      <c r="F206" s="416"/>
      <c r="G206" s="417"/>
      <c r="H206" s="535"/>
      <c r="I206" s="535">
        <f>'СМР Приняты СК П6'!I206</f>
        <v>0</v>
      </c>
      <c r="J206" s="537" t="s">
        <v>920</v>
      </c>
      <c r="K206" s="535" t="s">
        <v>294</v>
      </c>
      <c r="L206" s="535">
        <v>4</v>
      </c>
      <c r="M206" s="535"/>
      <c r="N206" s="535"/>
      <c r="O206" s="535"/>
      <c r="P206" s="535"/>
      <c r="Q206" s="535"/>
      <c r="R206" s="535"/>
      <c r="S206" s="535"/>
      <c r="T206" s="535"/>
      <c r="U206" s="535"/>
      <c r="V206" s="535"/>
      <c r="W206" s="535"/>
      <c r="X206" s="535"/>
      <c r="Y206" s="535"/>
      <c r="Z206" s="562">
        <f t="shared" si="32"/>
        <v>0</v>
      </c>
      <c r="AA206" s="576">
        <f>H206-Z206</f>
        <v>0</v>
      </c>
      <c r="AB206" s="413">
        <f>E206-Z206</f>
        <v>0</v>
      </c>
      <c r="AC206" s="536"/>
      <c r="AD206" s="536">
        <f t="shared" si="33"/>
        <v>0</v>
      </c>
      <c r="AE206" s="551">
        <f t="shared" si="34"/>
        <v>0</v>
      </c>
      <c r="AF206" s="575">
        <f t="shared" si="35"/>
        <v>0</v>
      </c>
      <c r="AG206" s="552"/>
      <c r="AH206" s="553"/>
      <c r="AI206" s="553"/>
      <c r="AJ206" s="553"/>
      <c r="AK206" s="553"/>
      <c r="AL206" s="553"/>
      <c r="AM206" s="553"/>
      <c r="AN206" s="553"/>
      <c r="AO206" s="553"/>
      <c r="AP206" s="553"/>
      <c r="AQ206" s="553"/>
      <c r="AR206" s="553"/>
      <c r="AS206" s="553"/>
      <c r="AT206" s="553"/>
      <c r="AU206" s="553"/>
      <c r="AV206" s="553"/>
      <c r="AW206" s="553"/>
      <c r="AX206" s="553"/>
      <c r="AY206" s="553"/>
      <c r="AZ206" s="553"/>
      <c r="BA206" s="553"/>
      <c r="BB206" s="553"/>
      <c r="BC206" s="553"/>
      <c r="BD206" s="553"/>
      <c r="BE206" s="553"/>
      <c r="BF206" s="553"/>
      <c r="BG206" s="553"/>
      <c r="BH206" s="513"/>
    </row>
    <row r="207" spans="1:60" s="760" customFormat="1" ht="15">
      <c r="A207" s="405"/>
      <c r="B207" s="584"/>
      <c r="C207" s="585"/>
      <c r="D207" s="525"/>
      <c r="E207" s="525"/>
      <c r="F207" s="753" t="s">
        <v>1191</v>
      </c>
      <c r="G207" s="417"/>
      <c r="H207" s="535"/>
      <c r="I207" s="535"/>
      <c r="J207" s="537"/>
      <c r="K207" s="535"/>
      <c r="L207" s="535"/>
      <c r="M207" s="535"/>
      <c r="N207" s="535"/>
      <c r="O207" s="535"/>
      <c r="P207" s="535"/>
      <c r="Q207" s="535"/>
      <c r="R207" s="535"/>
      <c r="S207" s="535"/>
      <c r="T207" s="535"/>
      <c r="U207" s="535"/>
      <c r="V207" s="535"/>
      <c r="W207" s="535"/>
      <c r="X207" s="535"/>
      <c r="Y207" s="535"/>
      <c r="Z207" s="562"/>
      <c r="AA207" s="576"/>
      <c r="AB207" s="413"/>
      <c r="AC207" s="536"/>
      <c r="AD207" s="536"/>
      <c r="AE207" s="551"/>
      <c r="AF207" s="575"/>
      <c r="AG207" s="552"/>
      <c r="AH207" s="553"/>
      <c r="AI207" s="553"/>
      <c r="AJ207" s="553"/>
      <c r="AK207" s="553"/>
      <c r="AL207" s="553"/>
      <c r="AM207" s="553"/>
      <c r="AN207" s="553"/>
      <c r="AO207" s="553"/>
      <c r="AP207" s="553"/>
      <c r="AQ207" s="553"/>
      <c r="AR207" s="553"/>
      <c r="AS207" s="553"/>
      <c r="AT207" s="553"/>
      <c r="AU207" s="553"/>
      <c r="AV207" s="553"/>
      <c r="AW207" s="553"/>
      <c r="AX207" s="553"/>
      <c r="AY207" s="553"/>
      <c r="AZ207" s="553"/>
      <c r="BA207" s="553"/>
      <c r="BB207" s="553"/>
      <c r="BC207" s="553"/>
      <c r="BD207" s="553"/>
      <c r="BE207" s="553"/>
      <c r="BF207" s="553"/>
      <c r="BG207" s="553"/>
      <c r="BH207" s="513"/>
    </row>
    <row r="208" spans="1:60" s="65" customFormat="1">
      <c r="A208" s="595">
        <f>A206+1</f>
        <v>199</v>
      </c>
      <c r="B208" s="596"/>
      <c r="C208" s="544" t="s">
        <v>427</v>
      </c>
      <c r="D208" s="545"/>
      <c r="E208" s="545"/>
      <c r="F208" s="546" t="s">
        <v>427</v>
      </c>
      <c r="G208" s="543"/>
      <c r="H208" s="547"/>
      <c r="I208" s="547"/>
      <c r="J208" s="548"/>
      <c r="K208" s="549"/>
      <c r="L208" s="549"/>
      <c r="M208" s="547"/>
      <c r="N208" s="547"/>
      <c r="O208" s="547"/>
      <c r="P208" s="547"/>
      <c r="Q208" s="547"/>
      <c r="R208" s="547"/>
      <c r="S208" s="547"/>
      <c r="T208" s="547"/>
      <c r="U208" s="547"/>
      <c r="V208" s="547"/>
      <c r="W208" s="547"/>
      <c r="X208" s="547"/>
      <c r="Y208" s="547"/>
      <c r="Z208" s="589"/>
      <c r="AA208" s="597"/>
      <c r="AB208" s="547"/>
      <c r="AC208" s="547"/>
      <c r="AD208" s="547"/>
      <c r="AE208" s="591"/>
      <c r="AF208" s="592"/>
      <c r="AG208" s="593"/>
      <c r="AH208" s="594"/>
      <c r="AI208" s="594"/>
      <c r="AJ208" s="594"/>
      <c r="AK208" s="594"/>
      <c r="AL208" s="594"/>
      <c r="AM208" s="594"/>
      <c r="AN208" s="594"/>
      <c r="AO208" s="594"/>
      <c r="AP208" s="594"/>
      <c r="AQ208" s="594"/>
      <c r="AR208" s="594"/>
      <c r="AS208" s="594"/>
      <c r="AT208" s="594"/>
      <c r="AU208" s="594"/>
      <c r="AV208" s="594"/>
      <c r="AW208" s="594"/>
      <c r="AX208" s="594"/>
      <c r="AY208" s="594"/>
      <c r="AZ208" s="594"/>
      <c r="BA208" s="594"/>
      <c r="BB208" s="594"/>
      <c r="BC208" s="594"/>
      <c r="BD208" s="594"/>
      <c r="BE208" s="594"/>
      <c r="BF208" s="594"/>
      <c r="BG208" s="594"/>
    </row>
    <row r="209" spans="1:60" ht="15">
      <c r="A209" s="405">
        <f t="shared" si="36"/>
        <v>200</v>
      </c>
      <c r="B209" s="584"/>
      <c r="C209" s="585"/>
      <c r="D209" s="525"/>
      <c r="E209" s="526"/>
      <c r="F209" s="416" t="s">
        <v>418</v>
      </c>
      <c r="G209" s="417" t="s">
        <v>289</v>
      </c>
      <c r="H209" s="535">
        <v>0</v>
      </c>
      <c r="I209" s="535">
        <f>'СМР Приняты СК П6'!I209</f>
        <v>0.36</v>
      </c>
      <c r="J209" s="537"/>
      <c r="K209" s="535"/>
      <c r="L209" s="535"/>
      <c r="M209" s="535"/>
      <c r="N209" s="535"/>
      <c r="O209" s="535"/>
      <c r="P209" s="535">
        <v>152.06</v>
      </c>
      <c r="Q209" s="535"/>
      <c r="R209" s="535"/>
      <c r="S209" s="535"/>
      <c r="T209" s="535"/>
      <c r="U209" s="535">
        <v>79.2</v>
      </c>
      <c r="V209" s="535">
        <v>70.679999999999993</v>
      </c>
      <c r="W209" s="535"/>
      <c r="X209" s="535"/>
      <c r="Y209" s="535"/>
      <c r="Z209" s="562">
        <f t="shared" si="32"/>
        <v>301.94</v>
      </c>
      <c r="AA209" s="576">
        <f t="shared" ref="AA209:AA272" si="37">H209-Z209</f>
        <v>-301.94</v>
      </c>
      <c r="AB209" s="413">
        <f t="shared" ref="AB209:AB272" si="38">E209-Z209</f>
        <v>-301.94</v>
      </c>
      <c r="AC209" s="528"/>
      <c r="AD209" s="528">
        <f t="shared" si="33"/>
        <v>0</v>
      </c>
      <c r="AE209" s="551">
        <f t="shared" si="34"/>
        <v>0</v>
      </c>
      <c r="AF209" s="575">
        <f t="shared" si="35"/>
        <v>301.94</v>
      </c>
      <c r="AG209" s="552"/>
      <c r="AH209" s="553"/>
      <c r="AI209" s="553"/>
      <c r="AJ209" s="553"/>
      <c r="AK209" s="553"/>
      <c r="AL209" s="553"/>
      <c r="AM209" s="553"/>
      <c r="AN209" s="553"/>
      <c r="AO209" s="553"/>
      <c r="AP209" s="553"/>
      <c r="AQ209" s="553"/>
      <c r="AR209" s="553"/>
      <c r="AS209" s="553"/>
      <c r="AT209" s="553"/>
      <c r="AU209" s="553"/>
      <c r="AV209" s="553"/>
      <c r="AW209" s="553"/>
      <c r="AX209" s="553"/>
      <c r="AY209" s="553"/>
      <c r="AZ209" s="553"/>
      <c r="BA209" s="553"/>
      <c r="BB209" s="553"/>
      <c r="BC209" s="553"/>
      <c r="BD209" s="553"/>
      <c r="BE209" s="553"/>
      <c r="BF209" s="553"/>
      <c r="BG209" s="553"/>
      <c r="BH209" s="513"/>
    </row>
    <row r="210" spans="1:60" ht="30">
      <c r="A210" s="405">
        <f t="shared" si="36"/>
        <v>201</v>
      </c>
      <c r="B210" s="584"/>
      <c r="C210" s="585"/>
      <c r="D210" s="525"/>
      <c r="E210" s="526"/>
      <c r="F210" s="408" t="s">
        <v>19</v>
      </c>
      <c r="G210" s="409" t="s">
        <v>289</v>
      </c>
      <c r="H210" s="527">
        <v>0</v>
      </c>
      <c r="I210" s="527">
        <f>'СМР Приняты СК П6'!I210</f>
        <v>0.17</v>
      </c>
      <c r="J210" s="537" t="s">
        <v>505</v>
      </c>
      <c r="K210" s="535" t="s">
        <v>289</v>
      </c>
      <c r="L210" s="535"/>
      <c r="M210" s="527"/>
      <c r="N210" s="527"/>
      <c r="O210" s="527"/>
      <c r="P210" s="527"/>
      <c r="Q210" s="527"/>
      <c r="R210" s="527"/>
      <c r="S210" s="527"/>
      <c r="T210" s="527"/>
      <c r="U210" s="527">
        <v>8.6999999999999993</v>
      </c>
      <c r="V210" s="527">
        <v>11.55</v>
      </c>
      <c r="W210" s="527"/>
      <c r="X210" s="527"/>
      <c r="Y210" s="527"/>
      <c r="Z210" s="562">
        <f t="shared" si="32"/>
        <v>20.25</v>
      </c>
      <c r="AA210" s="574">
        <f t="shared" si="37"/>
        <v>-20.25</v>
      </c>
      <c r="AB210" s="413">
        <f t="shared" si="38"/>
        <v>-20.25</v>
      </c>
      <c r="AC210" s="528"/>
      <c r="AD210" s="528">
        <f t="shared" si="33"/>
        <v>0</v>
      </c>
      <c r="AE210" s="551">
        <f t="shared" si="34"/>
        <v>0</v>
      </c>
      <c r="AF210" s="575">
        <f t="shared" si="35"/>
        <v>20.25</v>
      </c>
      <c r="AG210" s="552"/>
      <c r="AH210" s="553"/>
      <c r="AI210" s="553"/>
      <c r="AJ210" s="553"/>
      <c r="AK210" s="553"/>
      <c r="AL210" s="553"/>
      <c r="AM210" s="553"/>
      <c r="AN210" s="553"/>
      <c r="AO210" s="553"/>
      <c r="AP210" s="553"/>
      <c r="AQ210" s="553"/>
      <c r="AR210" s="553"/>
      <c r="AS210" s="553"/>
      <c r="AT210" s="553"/>
      <c r="AU210" s="553"/>
      <c r="AV210" s="553"/>
      <c r="AW210" s="553"/>
      <c r="AX210" s="553"/>
      <c r="AY210" s="553"/>
      <c r="AZ210" s="553"/>
      <c r="BA210" s="553"/>
      <c r="BB210" s="553"/>
      <c r="BC210" s="553"/>
      <c r="BD210" s="553"/>
      <c r="BE210" s="553"/>
      <c r="BF210" s="553"/>
      <c r="BG210" s="553"/>
      <c r="BH210" s="513"/>
    </row>
    <row r="211" spans="1:60" ht="60">
      <c r="A211" s="405">
        <f t="shared" si="36"/>
        <v>202</v>
      </c>
      <c r="B211" s="584"/>
      <c r="C211" s="585"/>
      <c r="D211" s="525"/>
      <c r="E211" s="526"/>
      <c r="F211" s="408" t="s">
        <v>59</v>
      </c>
      <c r="G211" s="409" t="s">
        <v>289</v>
      </c>
      <c r="H211" s="527">
        <v>0</v>
      </c>
      <c r="I211" s="527">
        <f>'СМР Приняты СК П6'!I211</f>
        <v>0.17</v>
      </c>
      <c r="J211" s="537" t="s">
        <v>505</v>
      </c>
      <c r="K211" s="535" t="s">
        <v>289</v>
      </c>
      <c r="L211" s="535"/>
      <c r="M211" s="527"/>
      <c r="N211" s="527"/>
      <c r="O211" s="527"/>
      <c r="P211" s="527">
        <v>78.41</v>
      </c>
      <c r="Q211" s="527"/>
      <c r="R211" s="527"/>
      <c r="S211" s="527"/>
      <c r="T211" s="527"/>
      <c r="U211" s="527">
        <v>26.2</v>
      </c>
      <c r="V211" s="527">
        <v>38.61</v>
      </c>
      <c r="W211" s="527"/>
      <c r="X211" s="527"/>
      <c r="Y211" s="527"/>
      <c r="Z211" s="562">
        <f t="shared" si="32"/>
        <v>143.22</v>
      </c>
      <c r="AA211" s="574">
        <f t="shared" si="37"/>
        <v>-143.22</v>
      </c>
      <c r="AB211" s="413">
        <f t="shared" si="38"/>
        <v>-143.22</v>
      </c>
      <c r="AC211" s="528"/>
      <c r="AD211" s="528">
        <f t="shared" si="33"/>
        <v>0</v>
      </c>
      <c r="AE211" s="551">
        <f t="shared" si="34"/>
        <v>0</v>
      </c>
      <c r="AF211" s="575">
        <f t="shared" si="35"/>
        <v>143.22</v>
      </c>
      <c r="AG211" s="552"/>
      <c r="AH211" s="553"/>
      <c r="AI211" s="553"/>
      <c r="AJ211" s="553"/>
      <c r="AK211" s="553"/>
      <c r="AL211" s="553"/>
      <c r="AM211" s="553"/>
      <c r="AN211" s="553"/>
      <c r="AO211" s="553"/>
      <c r="AP211" s="553"/>
      <c r="AQ211" s="553"/>
      <c r="AR211" s="553"/>
      <c r="AS211" s="553"/>
      <c r="AT211" s="553"/>
      <c r="AU211" s="553"/>
      <c r="AV211" s="553"/>
      <c r="AW211" s="553"/>
      <c r="AX211" s="553"/>
      <c r="AY211" s="553"/>
      <c r="AZ211" s="553"/>
      <c r="BA211" s="553"/>
      <c r="BB211" s="553"/>
      <c r="BC211" s="553"/>
      <c r="BD211" s="553"/>
      <c r="BE211" s="553"/>
      <c r="BF211" s="553"/>
      <c r="BG211" s="553"/>
      <c r="BH211" s="513"/>
    </row>
    <row r="212" spans="1:60" ht="30">
      <c r="A212" s="405">
        <f t="shared" si="36"/>
        <v>203</v>
      </c>
      <c r="B212" s="584"/>
      <c r="C212" s="585"/>
      <c r="D212" s="525"/>
      <c r="E212" s="526"/>
      <c r="F212" s="408" t="s">
        <v>63</v>
      </c>
      <c r="G212" s="409" t="s">
        <v>289</v>
      </c>
      <c r="H212" s="527">
        <v>0</v>
      </c>
      <c r="I212" s="527">
        <f>'СМР Приняты СК П6'!I212</f>
        <v>0.17</v>
      </c>
      <c r="J212" s="537"/>
      <c r="K212" s="535"/>
      <c r="L212" s="535"/>
      <c r="M212" s="527"/>
      <c r="N212" s="527"/>
      <c r="O212" s="527"/>
      <c r="P212" s="527">
        <v>80.78</v>
      </c>
      <c r="Q212" s="527"/>
      <c r="R212" s="527"/>
      <c r="S212" s="527"/>
      <c r="T212" s="527"/>
      <c r="U212" s="527">
        <v>49.899999999999991</v>
      </c>
      <c r="V212" s="527">
        <v>21</v>
      </c>
      <c r="W212" s="527"/>
      <c r="X212" s="527"/>
      <c r="Y212" s="527"/>
      <c r="Z212" s="562">
        <f t="shared" si="32"/>
        <v>151.68</v>
      </c>
      <c r="AA212" s="574">
        <f t="shared" si="37"/>
        <v>-151.68</v>
      </c>
      <c r="AB212" s="413">
        <f t="shared" si="38"/>
        <v>-151.68</v>
      </c>
      <c r="AC212" s="528"/>
      <c r="AD212" s="528">
        <f t="shared" si="33"/>
        <v>0</v>
      </c>
      <c r="AE212" s="551">
        <f t="shared" si="34"/>
        <v>0</v>
      </c>
      <c r="AF212" s="575">
        <f t="shared" si="35"/>
        <v>151.68</v>
      </c>
      <c r="AG212" s="552"/>
      <c r="AH212" s="553"/>
      <c r="AI212" s="553"/>
      <c r="AJ212" s="553"/>
      <c r="AK212" s="553"/>
      <c r="AL212" s="553"/>
      <c r="AM212" s="553"/>
      <c r="AN212" s="553"/>
      <c r="AO212" s="553"/>
      <c r="AP212" s="553"/>
      <c r="AQ212" s="553"/>
      <c r="AR212" s="553"/>
      <c r="AS212" s="553"/>
      <c r="AT212" s="553"/>
      <c r="AU212" s="553"/>
      <c r="AV212" s="553"/>
      <c r="AW212" s="553"/>
      <c r="AX212" s="553"/>
      <c r="AY212" s="553"/>
      <c r="AZ212" s="553"/>
      <c r="BA212" s="553"/>
      <c r="BB212" s="553"/>
      <c r="BC212" s="553"/>
      <c r="BD212" s="553"/>
      <c r="BE212" s="553"/>
      <c r="BF212" s="553"/>
      <c r="BG212" s="553"/>
      <c r="BH212" s="513"/>
    </row>
    <row r="213" spans="1:60" ht="15">
      <c r="A213" s="405">
        <f t="shared" si="36"/>
        <v>204</v>
      </c>
      <c r="B213" s="584" t="s">
        <v>158</v>
      </c>
      <c r="C213" s="585" t="s">
        <v>357</v>
      </c>
      <c r="D213" s="525" t="s">
        <v>291</v>
      </c>
      <c r="E213" s="526">
        <v>700</v>
      </c>
      <c r="F213" s="408" t="s">
        <v>357</v>
      </c>
      <c r="G213" s="409" t="s">
        <v>291</v>
      </c>
      <c r="H213" s="527">
        <v>700</v>
      </c>
      <c r="I213" s="527">
        <f>'СМР Приняты СК П6'!I213</f>
        <v>0.63</v>
      </c>
      <c r="J213" s="537" t="s">
        <v>932</v>
      </c>
      <c r="K213" s="535" t="s">
        <v>291</v>
      </c>
      <c r="L213" s="535">
        <v>2</v>
      </c>
      <c r="M213" s="527"/>
      <c r="N213" s="527"/>
      <c r="O213" s="527"/>
      <c r="P213" s="527">
        <v>512</v>
      </c>
      <c r="Q213" s="527"/>
      <c r="R213" s="527"/>
      <c r="S213" s="527"/>
      <c r="T213" s="527"/>
      <c r="U213" s="527"/>
      <c r="V213" s="527"/>
      <c r="W213" s="527"/>
      <c r="X213" s="527"/>
      <c r="Y213" s="527"/>
      <c r="Z213" s="562">
        <f t="shared" si="32"/>
        <v>512</v>
      </c>
      <c r="AA213" s="574">
        <f t="shared" si="37"/>
        <v>188</v>
      </c>
      <c r="AB213" s="413">
        <f t="shared" si="38"/>
        <v>188</v>
      </c>
      <c r="AC213" s="528"/>
      <c r="AD213" s="528">
        <f t="shared" si="33"/>
        <v>0</v>
      </c>
      <c r="AE213" s="551">
        <f t="shared" si="34"/>
        <v>0</v>
      </c>
      <c r="AF213" s="575">
        <f t="shared" si="35"/>
        <v>512</v>
      </c>
      <c r="AG213" s="552"/>
      <c r="AH213" s="553"/>
      <c r="AI213" s="553"/>
      <c r="AJ213" s="553"/>
      <c r="AK213" s="553"/>
      <c r="AL213" s="553"/>
      <c r="AM213" s="553"/>
      <c r="AN213" s="553"/>
      <c r="AO213" s="553"/>
      <c r="AP213" s="553"/>
      <c r="AQ213" s="553"/>
      <c r="AR213" s="553"/>
      <c r="AS213" s="553"/>
      <c r="AT213" s="553"/>
      <c r="AU213" s="553"/>
      <c r="AV213" s="553"/>
      <c r="AW213" s="553"/>
      <c r="AX213" s="553"/>
      <c r="AY213" s="553"/>
      <c r="AZ213" s="553"/>
      <c r="BA213" s="553"/>
      <c r="BB213" s="553"/>
      <c r="BC213" s="553"/>
      <c r="BD213" s="553"/>
      <c r="BE213" s="553"/>
      <c r="BF213" s="553"/>
      <c r="BG213" s="553"/>
      <c r="BH213" s="513"/>
    </row>
    <row r="214" spans="1:60" ht="30">
      <c r="A214" s="405">
        <f t="shared" si="36"/>
        <v>205</v>
      </c>
      <c r="B214" s="584"/>
      <c r="C214" s="585"/>
      <c r="D214" s="525"/>
      <c r="E214" s="526"/>
      <c r="F214" s="408" t="s">
        <v>183</v>
      </c>
      <c r="G214" s="409" t="s">
        <v>291</v>
      </c>
      <c r="H214" s="527">
        <v>0</v>
      </c>
      <c r="I214" s="527">
        <f>'СМР Приняты СК П6'!I214</f>
        <v>0.16900000000000001</v>
      </c>
      <c r="J214" s="537"/>
      <c r="K214" s="535"/>
      <c r="L214" s="535"/>
      <c r="M214" s="527"/>
      <c r="N214" s="527"/>
      <c r="O214" s="527"/>
      <c r="P214" s="527">
        <v>336</v>
      </c>
      <c r="Q214" s="527"/>
      <c r="R214" s="527"/>
      <c r="S214" s="527"/>
      <c r="T214" s="527"/>
      <c r="U214" s="527">
        <v>8</v>
      </c>
      <c r="V214" s="527"/>
      <c r="W214" s="527"/>
      <c r="X214" s="527"/>
      <c r="Y214" s="527"/>
      <c r="Z214" s="562">
        <f t="shared" si="32"/>
        <v>344</v>
      </c>
      <c r="AA214" s="574">
        <f t="shared" si="37"/>
        <v>-344</v>
      </c>
      <c r="AB214" s="413">
        <f t="shared" si="38"/>
        <v>-344</v>
      </c>
      <c r="AC214" s="528"/>
      <c r="AD214" s="528">
        <f t="shared" si="33"/>
        <v>0</v>
      </c>
      <c r="AE214" s="551">
        <f t="shared" si="34"/>
        <v>0</v>
      </c>
      <c r="AF214" s="575">
        <f t="shared" si="35"/>
        <v>344</v>
      </c>
      <c r="AG214" s="552"/>
      <c r="AH214" s="553"/>
      <c r="AI214" s="553"/>
      <c r="AJ214" s="553"/>
      <c r="AK214" s="553"/>
      <c r="AL214" s="553"/>
      <c r="AM214" s="553"/>
      <c r="AN214" s="553"/>
      <c r="AO214" s="553"/>
      <c r="AP214" s="553"/>
      <c r="AQ214" s="553"/>
      <c r="AR214" s="553"/>
      <c r="AS214" s="553"/>
      <c r="AT214" s="553"/>
      <c r="AU214" s="553"/>
      <c r="AV214" s="553"/>
      <c r="AW214" s="553"/>
      <c r="AX214" s="553"/>
      <c r="AY214" s="553"/>
      <c r="AZ214" s="553"/>
      <c r="BA214" s="553"/>
      <c r="BB214" s="553"/>
      <c r="BC214" s="553"/>
      <c r="BD214" s="553"/>
      <c r="BE214" s="553"/>
      <c r="BF214" s="553"/>
      <c r="BG214" s="553"/>
      <c r="BH214" s="513"/>
    </row>
    <row r="215" spans="1:60" ht="30">
      <c r="A215" s="405">
        <f t="shared" si="36"/>
        <v>206</v>
      </c>
      <c r="B215" s="584"/>
      <c r="C215" s="585"/>
      <c r="D215" s="525"/>
      <c r="E215" s="526"/>
      <c r="F215" s="408" t="s">
        <v>221</v>
      </c>
      <c r="G215" s="409" t="s">
        <v>291</v>
      </c>
      <c r="H215" s="527">
        <v>0</v>
      </c>
      <c r="I215" s="527">
        <f>'СМР Приняты СК П6'!I215</f>
        <v>0.18099999999999999</v>
      </c>
      <c r="J215" s="537"/>
      <c r="K215" s="535"/>
      <c r="L215" s="535"/>
      <c r="M215" s="527"/>
      <c r="N215" s="527"/>
      <c r="O215" s="527"/>
      <c r="P215" s="527">
        <v>246</v>
      </c>
      <c r="Q215" s="527"/>
      <c r="R215" s="527"/>
      <c r="S215" s="527"/>
      <c r="T215" s="527"/>
      <c r="U215" s="527">
        <v>462</v>
      </c>
      <c r="V215" s="527">
        <v>129</v>
      </c>
      <c r="W215" s="527"/>
      <c r="X215" s="527"/>
      <c r="Y215" s="527"/>
      <c r="Z215" s="562">
        <f t="shared" si="32"/>
        <v>837</v>
      </c>
      <c r="AA215" s="574">
        <f t="shared" si="37"/>
        <v>-837</v>
      </c>
      <c r="AB215" s="413">
        <f t="shared" si="38"/>
        <v>-837</v>
      </c>
      <c r="AC215" s="528"/>
      <c r="AD215" s="528">
        <f t="shared" si="33"/>
        <v>0</v>
      </c>
      <c r="AE215" s="540">
        <f t="shared" si="34"/>
        <v>0</v>
      </c>
      <c r="AF215" s="575">
        <f t="shared" si="35"/>
        <v>837</v>
      </c>
      <c r="AG215" s="552"/>
      <c r="AH215" s="553"/>
      <c r="AI215" s="553"/>
      <c r="AJ215" s="553"/>
      <c r="AK215" s="553"/>
      <c r="AL215" s="553"/>
      <c r="AM215" s="553"/>
      <c r="AN215" s="553"/>
      <c r="AO215" s="553"/>
      <c r="AP215" s="553"/>
      <c r="AQ215" s="553"/>
      <c r="AR215" s="553"/>
      <c r="AS215" s="553"/>
      <c r="AT215" s="553"/>
      <c r="AU215" s="553"/>
      <c r="AV215" s="553"/>
      <c r="AW215" s="553"/>
      <c r="AX215" s="553"/>
      <c r="AY215" s="553"/>
      <c r="AZ215" s="553"/>
      <c r="BA215" s="553"/>
      <c r="BB215" s="553"/>
      <c r="BC215" s="553"/>
      <c r="BD215" s="553"/>
      <c r="BE215" s="553"/>
      <c r="BF215" s="553"/>
      <c r="BG215" s="553"/>
      <c r="BH215" s="513"/>
    </row>
    <row r="216" spans="1:60" ht="30">
      <c r="A216" s="433">
        <f t="shared" si="36"/>
        <v>207</v>
      </c>
      <c r="B216" s="584"/>
      <c r="C216" s="585"/>
      <c r="D216" s="525"/>
      <c r="E216" s="525"/>
      <c r="F216" s="416" t="s">
        <v>463</v>
      </c>
      <c r="G216" s="417" t="s">
        <v>291</v>
      </c>
      <c r="H216" s="535">
        <v>0</v>
      </c>
      <c r="I216" s="535">
        <f>'СМР Приняты СК П6'!I216</f>
        <v>0.63</v>
      </c>
      <c r="J216" s="537" t="s">
        <v>931</v>
      </c>
      <c r="K216" s="535" t="s">
        <v>291</v>
      </c>
      <c r="L216" s="535">
        <v>26</v>
      </c>
      <c r="M216" s="535"/>
      <c r="N216" s="535"/>
      <c r="O216" s="535"/>
      <c r="P216" s="535"/>
      <c r="Q216" s="535"/>
      <c r="R216" s="535"/>
      <c r="S216" s="535"/>
      <c r="T216" s="535">
        <v>396</v>
      </c>
      <c r="U216" s="535"/>
      <c r="V216" s="535"/>
      <c r="W216" s="535"/>
      <c r="X216" s="535"/>
      <c r="Y216" s="535"/>
      <c r="Z216" s="562">
        <f t="shared" si="32"/>
        <v>396</v>
      </c>
      <c r="AA216" s="574">
        <f t="shared" si="37"/>
        <v>-396</v>
      </c>
      <c r="AB216" s="413">
        <f t="shared" si="38"/>
        <v>-396</v>
      </c>
      <c r="AC216" s="536"/>
      <c r="AD216" s="536">
        <f t="shared" si="33"/>
        <v>0</v>
      </c>
      <c r="AE216" s="551">
        <f t="shared" si="34"/>
        <v>0</v>
      </c>
      <c r="AF216" s="575">
        <f t="shared" si="35"/>
        <v>396</v>
      </c>
      <c r="AG216" s="552"/>
      <c r="AH216" s="553"/>
      <c r="AI216" s="553"/>
      <c r="AJ216" s="553"/>
      <c r="AK216" s="553"/>
      <c r="AL216" s="553"/>
      <c r="AM216" s="553"/>
      <c r="AN216" s="553"/>
      <c r="AO216" s="553"/>
      <c r="AP216" s="553"/>
      <c r="AQ216" s="553"/>
      <c r="AR216" s="553"/>
      <c r="AS216" s="553"/>
      <c r="AT216" s="553"/>
      <c r="AU216" s="553"/>
      <c r="AV216" s="553"/>
      <c r="AW216" s="553"/>
      <c r="AX216" s="553"/>
      <c r="AY216" s="553"/>
      <c r="AZ216" s="553"/>
      <c r="BA216" s="553"/>
      <c r="BB216" s="553"/>
      <c r="BC216" s="553"/>
      <c r="BD216" s="553"/>
      <c r="BE216" s="553"/>
      <c r="BF216" s="553"/>
      <c r="BG216" s="553"/>
      <c r="BH216" s="513"/>
    </row>
    <row r="217" spans="1:60" ht="60" collapsed="1">
      <c r="A217" s="405">
        <f t="shared" si="36"/>
        <v>208</v>
      </c>
      <c r="B217" s="584"/>
      <c r="C217" s="585"/>
      <c r="D217" s="525"/>
      <c r="E217" s="526"/>
      <c r="F217" s="416" t="s">
        <v>352</v>
      </c>
      <c r="G217" s="417" t="s">
        <v>294</v>
      </c>
      <c r="H217" s="535">
        <f>M217+M218+M219+M220</f>
        <v>0</v>
      </c>
      <c r="I217" s="535">
        <f>'СМР Приняты СК П6'!I217</f>
        <v>0.52100000000000002</v>
      </c>
      <c r="J217" s="537" t="s">
        <v>933</v>
      </c>
      <c r="K217" s="535" t="s">
        <v>294</v>
      </c>
      <c r="L217" s="535">
        <v>4</v>
      </c>
      <c r="M217" s="535"/>
      <c r="N217" s="535"/>
      <c r="O217" s="535"/>
      <c r="P217" s="535"/>
      <c r="Q217" s="535"/>
      <c r="R217" s="535"/>
      <c r="S217" s="535"/>
      <c r="T217" s="535"/>
      <c r="U217" s="535"/>
      <c r="V217" s="535"/>
      <c r="W217" s="535"/>
      <c r="X217" s="535"/>
      <c r="Y217" s="535"/>
      <c r="Z217" s="562">
        <f t="shared" si="32"/>
        <v>0</v>
      </c>
      <c r="AA217" s="576">
        <f t="shared" si="37"/>
        <v>0</v>
      </c>
      <c r="AB217" s="413">
        <f t="shared" si="38"/>
        <v>0</v>
      </c>
      <c r="AC217" s="528"/>
      <c r="AD217" s="528">
        <f t="shared" si="33"/>
        <v>0</v>
      </c>
      <c r="AE217" s="551">
        <f t="shared" si="34"/>
        <v>0</v>
      </c>
      <c r="AF217" s="575">
        <f t="shared" si="35"/>
        <v>0</v>
      </c>
      <c r="AG217" s="552"/>
      <c r="AH217" s="553"/>
      <c r="AI217" s="553"/>
      <c r="AJ217" s="553"/>
      <c r="AK217" s="553"/>
      <c r="AL217" s="553"/>
      <c r="AM217" s="553"/>
      <c r="AN217" s="553"/>
      <c r="AO217" s="553"/>
      <c r="AP217" s="553"/>
      <c r="AQ217" s="553"/>
      <c r="AR217" s="553"/>
      <c r="AS217" s="553"/>
      <c r="AT217" s="553"/>
      <c r="AU217" s="553"/>
      <c r="AV217" s="553"/>
      <c r="AW217" s="553"/>
      <c r="AX217" s="553"/>
      <c r="AY217" s="553"/>
      <c r="AZ217" s="553"/>
      <c r="BA217" s="553"/>
      <c r="BB217" s="553"/>
      <c r="BC217" s="553"/>
      <c r="BD217" s="553"/>
      <c r="BE217" s="553"/>
      <c r="BF217" s="553"/>
      <c r="BG217" s="553"/>
      <c r="BH217" s="513"/>
    </row>
    <row r="218" spans="1:60" ht="30" hidden="1" outlineLevel="1">
      <c r="A218" s="405">
        <f t="shared" si="36"/>
        <v>209</v>
      </c>
      <c r="B218" s="584"/>
      <c r="C218" s="585"/>
      <c r="D218" s="525"/>
      <c r="E218" s="526"/>
      <c r="F218" s="416"/>
      <c r="G218" s="417"/>
      <c r="H218" s="535"/>
      <c r="I218" s="535">
        <f>'СМР Приняты СК П6'!I218</f>
        <v>0</v>
      </c>
      <c r="J218" s="537" t="s">
        <v>934</v>
      </c>
      <c r="K218" s="535" t="s">
        <v>294</v>
      </c>
      <c r="L218" s="535">
        <v>8</v>
      </c>
      <c r="M218" s="535"/>
      <c r="N218" s="535"/>
      <c r="O218" s="535"/>
      <c r="P218" s="535"/>
      <c r="Q218" s="535"/>
      <c r="R218" s="535"/>
      <c r="S218" s="535"/>
      <c r="T218" s="535"/>
      <c r="U218" s="535">
        <v>26</v>
      </c>
      <c r="V218" s="535"/>
      <c r="W218" s="535"/>
      <c r="X218" s="535"/>
      <c r="Y218" s="535"/>
      <c r="Z218" s="562">
        <f t="shared" si="32"/>
        <v>26</v>
      </c>
      <c r="AA218" s="576">
        <f t="shared" si="37"/>
        <v>-26</v>
      </c>
      <c r="AB218" s="413">
        <f t="shared" si="38"/>
        <v>-26</v>
      </c>
      <c r="AC218" s="528"/>
      <c r="AD218" s="528">
        <f t="shared" si="33"/>
        <v>0</v>
      </c>
      <c r="AE218" s="551">
        <f t="shared" si="34"/>
        <v>0</v>
      </c>
      <c r="AF218" s="575">
        <f t="shared" si="35"/>
        <v>26</v>
      </c>
      <c r="AG218" s="552"/>
      <c r="AH218" s="553"/>
      <c r="AI218" s="553"/>
      <c r="AJ218" s="553"/>
      <c r="AK218" s="553"/>
      <c r="AL218" s="553"/>
      <c r="AM218" s="553"/>
      <c r="AN218" s="553"/>
      <c r="AO218" s="553"/>
      <c r="AP218" s="553"/>
      <c r="AQ218" s="553"/>
      <c r="AR218" s="553"/>
      <c r="AS218" s="553"/>
      <c r="AT218" s="553"/>
      <c r="AU218" s="553"/>
      <c r="AV218" s="553"/>
      <c r="AW218" s="553"/>
      <c r="AX218" s="553"/>
      <c r="AY218" s="553"/>
      <c r="AZ218" s="553"/>
      <c r="BA218" s="553"/>
      <c r="BB218" s="553"/>
      <c r="BC218" s="553"/>
      <c r="BD218" s="553"/>
      <c r="BE218" s="553"/>
      <c r="BF218" s="553"/>
      <c r="BG218" s="553"/>
      <c r="BH218" s="513"/>
    </row>
    <row r="219" spans="1:60" ht="30" hidden="1" outlineLevel="1">
      <c r="A219" s="405">
        <f t="shared" si="36"/>
        <v>210</v>
      </c>
      <c r="B219" s="584"/>
      <c r="C219" s="585"/>
      <c r="D219" s="525"/>
      <c r="E219" s="526"/>
      <c r="F219" s="416"/>
      <c r="G219" s="417"/>
      <c r="H219" s="535"/>
      <c r="I219" s="535">
        <f>'СМР Приняты СК П6'!I219</f>
        <v>0</v>
      </c>
      <c r="J219" s="537" t="s">
        <v>935</v>
      </c>
      <c r="K219" s="535" t="s">
        <v>294</v>
      </c>
      <c r="L219" s="535">
        <v>2</v>
      </c>
      <c r="M219" s="535"/>
      <c r="N219" s="535"/>
      <c r="O219" s="535"/>
      <c r="P219" s="535"/>
      <c r="Q219" s="535"/>
      <c r="R219" s="535"/>
      <c r="S219" s="535"/>
      <c r="T219" s="535"/>
      <c r="U219" s="535">
        <v>4</v>
      </c>
      <c r="V219" s="535"/>
      <c r="W219" s="535"/>
      <c r="X219" s="535"/>
      <c r="Y219" s="535"/>
      <c r="Z219" s="562">
        <f t="shared" si="32"/>
        <v>4</v>
      </c>
      <c r="AA219" s="576">
        <f t="shared" si="37"/>
        <v>-4</v>
      </c>
      <c r="AB219" s="413">
        <f t="shared" si="38"/>
        <v>-4</v>
      </c>
      <c r="AC219" s="528"/>
      <c r="AD219" s="528">
        <f t="shared" si="33"/>
        <v>0</v>
      </c>
      <c r="AE219" s="551">
        <f t="shared" si="34"/>
        <v>0</v>
      </c>
      <c r="AF219" s="575">
        <f t="shared" si="35"/>
        <v>4</v>
      </c>
      <c r="AG219" s="552"/>
      <c r="AH219" s="553"/>
      <c r="AI219" s="553"/>
      <c r="AJ219" s="553"/>
      <c r="AK219" s="553"/>
      <c r="AL219" s="553"/>
      <c r="AM219" s="553"/>
      <c r="AN219" s="553"/>
      <c r="AO219" s="553"/>
      <c r="AP219" s="553"/>
      <c r="AQ219" s="553"/>
      <c r="AR219" s="553"/>
      <c r="AS219" s="553"/>
      <c r="AT219" s="553"/>
      <c r="AU219" s="553"/>
      <c r="AV219" s="553"/>
      <c r="AW219" s="553"/>
      <c r="AX219" s="553"/>
      <c r="AY219" s="553"/>
      <c r="AZ219" s="553"/>
      <c r="BA219" s="553"/>
      <c r="BB219" s="553"/>
      <c r="BC219" s="553"/>
      <c r="BD219" s="553"/>
      <c r="BE219" s="553"/>
      <c r="BF219" s="553"/>
      <c r="BG219" s="553"/>
      <c r="BH219" s="513"/>
    </row>
    <row r="220" spans="1:60" ht="30" hidden="1" outlineLevel="1">
      <c r="A220" s="405">
        <f t="shared" si="36"/>
        <v>211</v>
      </c>
      <c r="B220" s="584"/>
      <c r="C220" s="585"/>
      <c r="D220" s="525"/>
      <c r="E220" s="526"/>
      <c r="F220" s="416"/>
      <c r="G220" s="417"/>
      <c r="H220" s="535"/>
      <c r="I220" s="535">
        <f>'СМР Приняты СК П6'!I220</f>
        <v>0</v>
      </c>
      <c r="J220" s="537" t="s">
        <v>936</v>
      </c>
      <c r="K220" s="535" t="s">
        <v>294</v>
      </c>
      <c r="L220" s="535">
        <v>2</v>
      </c>
      <c r="M220" s="535"/>
      <c r="N220" s="535"/>
      <c r="O220" s="535"/>
      <c r="P220" s="535"/>
      <c r="Q220" s="535"/>
      <c r="R220" s="535"/>
      <c r="S220" s="535"/>
      <c r="T220" s="535"/>
      <c r="U220" s="535"/>
      <c r="V220" s="535"/>
      <c r="W220" s="535"/>
      <c r="X220" s="535"/>
      <c r="Y220" s="535"/>
      <c r="Z220" s="562">
        <f t="shared" si="32"/>
        <v>0</v>
      </c>
      <c r="AA220" s="576">
        <f t="shared" si="37"/>
        <v>0</v>
      </c>
      <c r="AB220" s="413">
        <f t="shared" si="38"/>
        <v>0</v>
      </c>
      <c r="AC220" s="528"/>
      <c r="AD220" s="528">
        <f t="shared" si="33"/>
        <v>0</v>
      </c>
      <c r="AE220" s="551">
        <f t="shared" si="34"/>
        <v>0</v>
      </c>
      <c r="AF220" s="575">
        <f t="shared" si="35"/>
        <v>0</v>
      </c>
      <c r="AG220" s="552"/>
      <c r="AH220" s="553"/>
      <c r="AI220" s="553"/>
      <c r="AJ220" s="553"/>
      <c r="AK220" s="553"/>
      <c r="AL220" s="553"/>
      <c r="AM220" s="553"/>
      <c r="AN220" s="553"/>
      <c r="AO220" s="553"/>
      <c r="AP220" s="553"/>
      <c r="AQ220" s="553"/>
      <c r="AR220" s="553"/>
      <c r="AS220" s="553"/>
      <c r="AT220" s="553"/>
      <c r="AU220" s="553"/>
      <c r="AV220" s="553"/>
      <c r="AW220" s="553"/>
      <c r="AX220" s="553"/>
      <c r="AY220" s="553"/>
      <c r="AZ220" s="553"/>
      <c r="BA220" s="553"/>
      <c r="BB220" s="553"/>
      <c r="BC220" s="553"/>
      <c r="BD220" s="553"/>
      <c r="BE220" s="553"/>
      <c r="BF220" s="553"/>
      <c r="BG220" s="553"/>
      <c r="BH220" s="513"/>
    </row>
    <row r="221" spans="1:60" ht="45" collapsed="1">
      <c r="A221" s="405">
        <f t="shared" si="36"/>
        <v>212</v>
      </c>
      <c r="B221" s="584"/>
      <c r="C221" s="585"/>
      <c r="D221" s="525"/>
      <c r="E221" s="526"/>
      <c r="F221" s="416" t="s">
        <v>350</v>
      </c>
      <c r="G221" s="417" t="s">
        <v>294</v>
      </c>
      <c r="H221" s="535">
        <f>M221+M222+M223</f>
        <v>0</v>
      </c>
      <c r="I221" s="535">
        <f>'СМР Приняты СК П6'!I221</f>
        <v>6.2480000000000002</v>
      </c>
      <c r="J221" s="537" t="s">
        <v>937</v>
      </c>
      <c r="K221" s="535" t="s">
        <v>294</v>
      </c>
      <c r="L221" s="535">
        <v>4</v>
      </c>
      <c r="M221" s="527"/>
      <c r="N221" s="527"/>
      <c r="O221" s="527"/>
      <c r="P221" s="527"/>
      <c r="Q221" s="527"/>
      <c r="R221" s="527"/>
      <c r="S221" s="527"/>
      <c r="T221" s="527"/>
      <c r="U221" s="527"/>
      <c r="V221" s="527"/>
      <c r="W221" s="527"/>
      <c r="X221" s="527"/>
      <c r="Y221" s="527"/>
      <c r="Z221" s="562">
        <f t="shared" si="32"/>
        <v>0</v>
      </c>
      <c r="AA221" s="576">
        <f t="shared" si="37"/>
        <v>0</v>
      </c>
      <c r="AB221" s="413">
        <f t="shared" si="38"/>
        <v>0</v>
      </c>
      <c r="AC221" s="528"/>
      <c r="AD221" s="528">
        <f t="shared" si="33"/>
        <v>0</v>
      </c>
      <c r="AE221" s="551">
        <f t="shared" si="34"/>
        <v>0</v>
      </c>
      <c r="AF221" s="575">
        <f t="shared" si="35"/>
        <v>0</v>
      </c>
      <c r="AG221" s="552"/>
      <c r="AH221" s="553"/>
      <c r="AI221" s="553"/>
      <c r="AJ221" s="553"/>
      <c r="AK221" s="553"/>
      <c r="AL221" s="553"/>
      <c r="AM221" s="553"/>
      <c r="AN221" s="553"/>
      <c r="AO221" s="553"/>
      <c r="AP221" s="553"/>
      <c r="AQ221" s="553"/>
      <c r="AR221" s="553"/>
      <c r="AS221" s="553"/>
      <c r="AT221" s="553"/>
      <c r="AU221" s="553"/>
      <c r="AV221" s="553"/>
      <c r="AW221" s="553"/>
      <c r="AX221" s="553"/>
      <c r="AY221" s="553"/>
      <c r="AZ221" s="553"/>
      <c r="BA221" s="553"/>
      <c r="BB221" s="553"/>
      <c r="BC221" s="553"/>
      <c r="BD221" s="553"/>
      <c r="BE221" s="553"/>
      <c r="BF221" s="553"/>
      <c r="BG221" s="553"/>
      <c r="BH221" s="513"/>
    </row>
    <row r="222" spans="1:60" ht="30" hidden="1" outlineLevel="1">
      <c r="A222" s="405">
        <f t="shared" si="36"/>
        <v>213</v>
      </c>
      <c r="B222" s="584"/>
      <c r="C222" s="585"/>
      <c r="D222" s="525"/>
      <c r="E222" s="526"/>
      <c r="F222" s="408"/>
      <c r="G222" s="409"/>
      <c r="H222" s="527"/>
      <c r="I222" s="527">
        <f>'СМР Приняты СК П6'!I222</f>
        <v>0</v>
      </c>
      <c r="J222" s="537" t="s">
        <v>938</v>
      </c>
      <c r="K222" s="535" t="s">
        <v>294</v>
      </c>
      <c r="L222" s="535">
        <v>2</v>
      </c>
      <c r="M222" s="527"/>
      <c r="N222" s="527"/>
      <c r="O222" s="527"/>
      <c r="P222" s="527"/>
      <c r="Q222" s="527"/>
      <c r="R222" s="527"/>
      <c r="S222" s="527"/>
      <c r="T222" s="527"/>
      <c r="U222" s="527"/>
      <c r="V222" s="527"/>
      <c r="W222" s="527"/>
      <c r="X222" s="527"/>
      <c r="Y222" s="527"/>
      <c r="Z222" s="562">
        <f t="shared" si="32"/>
        <v>0</v>
      </c>
      <c r="AA222" s="576">
        <f t="shared" si="37"/>
        <v>0</v>
      </c>
      <c r="AB222" s="413">
        <f t="shared" si="38"/>
        <v>0</v>
      </c>
      <c r="AC222" s="528"/>
      <c r="AD222" s="528">
        <f t="shared" si="33"/>
        <v>0</v>
      </c>
      <c r="AE222" s="551">
        <f t="shared" si="34"/>
        <v>0</v>
      </c>
      <c r="AF222" s="575">
        <f t="shared" si="35"/>
        <v>0</v>
      </c>
      <c r="AG222" s="552"/>
      <c r="AH222" s="553"/>
      <c r="AI222" s="553"/>
      <c r="AJ222" s="553"/>
      <c r="AK222" s="553"/>
      <c r="AL222" s="553"/>
      <c r="AM222" s="553"/>
      <c r="AN222" s="553"/>
      <c r="AO222" s="553"/>
      <c r="AP222" s="553"/>
      <c r="AQ222" s="553"/>
      <c r="AR222" s="553"/>
      <c r="AS222" s="553"/>
      <c r="AT222" s="553"/>
      <c r="AU222" s="553"/>
      <c r="AV222" s="553"/>
      <c r="AW222" s="553"/>
      <c r="AX222" s="553"/>
      <c r="AY222" s="553"/>
      <c r="AZ222" s="553"/>
      <c r="BA222" s="553"/>
      <c r="BB222" s="553"/>
      <c r="BC222" s="553"/>
      <c r="BD222" s="553"/>
      <c r="BE222" s="553"/>
      <c r="BF222" s="553"/>
      <c r="BG222" s="553"/>
      <c r="BH222" s="513"/>
    </row>
    <row r="223" spans="1:60" ht="30" hidden="1" outlineLevel="1">
      <c r="A223" s="405">
        <f t="shared" si="36"/>
        <v>214</v>
      </c>
      <c r="B223" s="584"/>
      <c r="C223" s="585"/>
      <c r="D223" s="525"/>
      <c r="E223" s="526"/>
      <c r="F223" s="408"/>
      <c r="G223" s="409"/>
      <c r="H223" s="527"/>
      <c r="I223" s="527">
        <f>'СМР Приняты СК П6'!I223</f>
        <v>0</v>
      </c>
      <c r="J223" s="537" t="s">
        <v>939</v>
      </c>
      <c r="K223" s="535" t="s">
        <v>294</v>
      </c>
      <c r="L223" s="535">
        <v>2</v>
      </c>
      <c r="M223" s="527"/>
      <c r="N223" s="527"/>
      <c r="O223" s="527"/>
      <c r="P223" s="527"/>
      <c r="Q223" s="527"/>
      <c r="R223" s="527"/>
      <c r="S223" s="527"/>
      <c r="T223" s="527"/>
      <c r="U223" s="527">
        <v>4</v>
      </c>
      <c r="V223" s="527"/>
      <c r="W223" s="527"/>
      <c r="X223" s="527"/>
      <c r="Y223" s="527"/>
      <c r="Z223" s="562">
        <f t="shared" si="32"/>
        <v>4</v>
      </c>
      <c r="AA223" s="576">
        <f t="shared" si="37"/>
        <v>-4</v>
      </c>
      <c r="AB223" s="413">
        <f t="shared" si="38"/>
        <v>-4</v>
      </c>
      <c r="AC223" s="528"/>
      <c r="AD223" s="528">
        <f t="shared" si="33"/>
        <v>0</v>
      </c>
      <c r="AE223" s="551">
        <f t="shared" si="34"/>
        <v>0</v>
      </c>
      <c r="AF223" s="575">
        <f t="shared" si="35"/>
        <v>4</v>
      </c>
      <c r="AG223" s="552"/>
      <c r="AH223" s="553"/>
      <c r="AI223" s="553"/>
      <c r="AJ223" s="553"/>
      <c r="AK223" s="553"/>
      <c r="AL223" s="553"/>
      <c r="AM223" s="553"/>
      <c r="AN223" s="553"/>
      <c r="AO223" s="553"/>
      <c r="AP223" s="553"/>
      <c r="AQ223" s="553"/>
      <c r="AR223" s="553"/>
      <c r="AS223" s="553"/>
      <c r="AT223" s="553"/>
      <c r="AU223" s="553"/>
      <c r="AV223" s="553"/>
      <c r="AW223" s="553"/>
      <c r="AX223" s="553"/>
      <c r="AY223" s="553"/>
      <c r="AZ223" s="553"/>
      <c r="BA223" s="553"/>
      <c r="BB223" s="553"/>
      <c r="BC223" s="553"/>
      <c r="BD223" s="553"/>
      <c r="BE223" s="553"/>
      <c r="BF223" s="553"/>
      <c r="BG223" s="553"/>
      <c r="BH223" s="513"/>
    </row>
    <row r="224" spans="1:60" ht="15" hidden="1" outlineLevel="1">
      <c r="A224" s="405">
        <f t="shared" si="36"/>
        <v>215</v>
      </c>
      <c r="B224" s="584"/>
      <c r="C224" s="585"/>
      <c r="D224" s="525"/>
      <c r="E224" s="526"/>
      <c r="F224" s="408"/>
      <c r="G224" s="409"/>
      <c r="H224" s="527"/>
      <c r="I224" s="527">
        <f>'СМР Приняты СК П6'!I224</f>
        <v>0</v>
      </c>
      <c r="J224" s="537" t="s">
        <v>913</v>
      </c>
      <c r="K224" s="535" t="s">
        <v>294</v>
      </c>
      <c r="L224" s="535">
        <v>6</v>
      </c>
      <c r="M224" s="527"/>
      <c r="N224" s="527"/>
      <c r="O224" s="527"/>
      <c r="P224" s="527"/>
      <c r="Q224" s="527"/>
      <c r="R224" s="527"/>
      <c r="S224" s="527"/>
      <c r="T224" s="527"/>
      <c r="U224" s="527"/>
      <c r="V224" s="527"/>
      <c r="W224" s="527"/>
      <c r="X224" s="527"/>
      <c r="Y224" s="527"/>
      <c r="Z224" s="562">
        <f t="shared" si="32"/>
        <v>0</v>
      </c>
      <c r="AA224" s="576">
        <f t="shared" si="37"/>
        <v>0</v>
      </c>
      <c r="AB224" s="413">
        <f t="shared" si="38"/>
        <v>0</v>
      </c>
      <c r="AC224" s="528"/>
      <c r="AD224" s="528">
        <f t="shared" si="33"/>
        <v>0</v>
      </c>
      <c r="AE224" s="551">
        <f t="shared" si="34"/>
        <v>0</v>
      </c>
      <c r="AF224" s="575">
        <f t="shared" si="35"/>
        <v>0</v>
      </c>
      <c r="AG224" s="552"/>
      <c r="AH224" s="553"/>
      <c r="AI224" s="553"/>
      <c r="AJ224" s="553"/>
      <c r="AK224" s="553"/>
      <c r="AL224" s="553"/>
      <c r="AM224" s="553"/>
      <c r="AN224" s="553"/>
      <c r="AO224" s="553"/>
      <c r="AP224" s="553"/>
      <c r="AQ224" s="553"/>
      <c r="AR224" s="553"/>
      <c r="AS224" s="553"/>
      <c r="AT224" s="553"/>
      <c r="AU224" s="553"/>
      <c r="AV224" s="553"/>
      <c r="AW224" s="553"/>
      <c r="AX224" s="553"/>
      <c r="AY224" s="553"/>
      <c r="AZ224" s="553"/>
      <c r="BA224" s="553"/>
      <c r="BB224" s="553"/>
      <c r="BC224" s="553"/>
      <c r="BD224" s="553"/>
      <c r="BE224" s="553"/>
      <c r="BF224" s="553"/>
      <c r="BG224" s="553"/>
      <c r="BH224" s="513"/>
    </row>
    <row r="225" spans="1:60" ht="30" hidden="1" outlineLevel="1">
      <c r="A225" s="405">
        <f t="shared" si="36"/>
        <v>216</v>
      </c>
      <c r="B225" s="584"/>
      <c r="C225" s="585"/>
      <c r="D225" s="525"/>
      <c r="E225" s="526"/>
      <c r="F225" s="408"/>
      <c r="G225" s="409"/>
      <c r="H225" s="527"/>
      <c r="I225" s="527">
        <f>'СМР Приняты СК П6'!I225</f>
        <v>0</v>
      </c>
      <c r="J225" s="537" t="s">
        <v>940</v>
      </c>
      <c r="K225" s="535" t="s">
        <v>294</v>
      </c>
      <c r="L225" s="535">
        <v>10</v>
      </c>
      <c r="M225" s="527"/>
      <c r="N225" s="527"/>
      <c r="O225" s="527"/>
      <c r="P225" s="527"/>
      <c r="Q225" s="527"/>
      <c r="R225" s="527"/>
      <c r="S225" s="527"/>
      <c r="T225" s="527"/>
      <c r="U225" s="527"/>
      <c r="V225" s="527"/>
      <c r="W225" s="527"/>
      <c r="X225" s="527"/>
      <c r="Y225" s="527"/>
      <c r="Z225" s="562">
        <f t="shared" si="32"/>
        <v>0</v>
      </c>
      <c r="AA225" s="576">
        <f t="shared" si="37"/>
        <v>0</v>
      </c>
      <c r="AB225" s="413">
        <f t="shared" si="38"/>
        <v>0</v>
      </c>
      <c r="AC225" s="528"/>
      <c r="AD225" s="528">
        <f t="shared" si="33"/>
        <v>0</v>
      </c>
      <c r="AE225" s="551">
        <f t="shared" si="34"/>
        <v>0</v>
      </c>
      <c r="AF225" s="575">
        <f t="shared" si="35"/>
        <v>0</v>
      </c>
      <c r="AG225" s="552"/>
      <c r="AH225" s="553"/>
      <c r="AI225" s="553"/>
      <c r="AJ225" s="553"/>
      <c r="AK225" s="553"/>
      <c r="AL225" s="553"/>
      <c r="AM225" s="553"/>
      <c r="AN225" s="553"/>
      <c r="AO225" s="553"/>
      <c r="AP225" s="553"/>
      <c r="AQ225" s="553"/>
      <c r="AR225" s="553"/>
      <c r="AS225" s="553"/>
      <c r="AT225" s="553"/>
      <c r="AU225" s="553"/>
      <c r="AV225" s="553"/>
      <c r="AW225" s="553"/>
      <c r="AX225" s="553"/>
      <c r="AY225" s="553"/>
      <c r="AZ225" s="553"/>
      <c r="BA225" s="553"/>
      <c r="BB225" s="553"/>
      <c r="BC225" s="553"/>
      <c r="BD225" s="553"/>
      <c r="BE225" s="553"/>
      <c r="BF225" s="553"/>
      <c r="BG225" s="553"/>
      <c r="BH225" s="513"/>
    </row>
    <row r="226" spans="1:60" ht="30" hidden="1" outlineLevel="1">
      <c r="A226" s="405">
        <f t="shared" si="36"/>
        <v>217</v>
      </c>
      <c r="B226" s="584"/>
      <c r="C226" s="585"/>
      <c r="D226" s="525"/>
      <c r="E226" s="526"/>
      <c r="F226" s="408"/>
      <c r="G226" s="409"/>
      <c r="H226" s="527"/>
      <c r="I226" s="527">
        <f>'СМР Приняты СК П6'!I226</f>
        <v>0</v>
      </c>
      <c r="J226" s="537" t="s">
        <v>941</v>
      </c>
      <c r="K226" s="535" t="s">
        <v>294</v>
      </c>
      <c r="L226" s="535">
        <v>1</v>
      </c>
      <c r="M226" s="527"/>
      <c r="N226" s="527"/>
      <c r="O226" s="527"/>
      <c r="P226" s="527"/>
      <c r="Q226" s="527"/>
      <c r="R226" s="527"/>
      <c r="S226" s="527"/>
      <c r="T226" s="527"/>
      <c r="U226" s="527">
        <v>6</v>
      </c>
      <c r="V226" s="527"/>
      <c r="W226" s="527"/>
      <c r="X226" s="527"/>
      <c r="Y226" s="527"/>
      <c r="Z226" s="562">
        <f t="shared" si="32"/>
        <v>6</v>
      </c>
      <c r="AA226" s="576">
        <f t="shared" si="37"/>
        <v>-6</v>
      </c>
      <c r="AB226" s="413">
        <f t="shared" si="38"/>
        <v>-6</v>
      </c>
      <c r="AC226" s="528"/>
      <c r="AD226" s="528">
        <f t="shared" si="33"/>
        <v>0</v>
      </c>
      <c r="AE226" s="551">
        <f t="shared" si="34"/>
        <v>0</v>
      </c>
      <c r="AF226" s="575">
        <f t="shared" si="35"/>
        <v>6</v>
      </c>
      <c r="AG226" s="552"/>
      <c r="AH226" s="553"/>
      <c r="AI226" s="553"/>
      <c r="AJ226" s="553"/>
      <c r="AK226" s="553"/>
      <c r="AL226" s="553"/>
      <c r="AM226" s="553"/>
      <c r="AN226" s="553"/>
      <c r="AO226" s="553"/>
      <c r="AP226" s="553"/>
      <c r="AQ226" s="553"/>
      <c r="AR226" s="553"/>
      <c r="AS226" s="553"/>
      <c r="AT226" s="553"/>
      <c r="AU226" s="553"/>
      <c r="AV226" s="553"/>
      <c r="AW226" s="553"/>
      <c r="AX226" s="553"/>
      <c r="AY226" s="553"/>
      <c r="AZ226" s="553"/>
      <c r="BA226" s="553"/>
      <c r="BB226" s="553"/>
      <c r="BC226" s="553"/>
      <c r="BD226" s="553"/>
      <c r="BE226" s="553"/>
      <c r="BF226" s="553"/>
      <c r="BG226" s="553"/>
      <c r="BH226" s="513"/>
    </row>
    <row r="227" spans="1:60" ht="15" hidden="1" outlineLevel="1">
      <c r="A227" s="405">
        <f t="shared" si="36"/>
        <v>218</v>
      </c>
      <c r="B227" s="584"/>
      <c r="C227" s="585"/>
      <c r="D227" s="525"/>
      <c r="E227" s="526"/>
      <c r="F227" s="408"/>
      <c r="G227" s="409"/>
      <c r="H227" s="527"/>
      <c r="I227" s="527">
        <f>'СМР Приняты СК П6'!I227</f>
        <v>0</v>
      </c>
      <c r="J227" s="537" t="s">
        <v>942</v>
      </c>
      <c r="K227" s="535" t="s">
        <v>294</v>
      </c>
      <c r="L227" s="535">
        <v>6</v>
      </c>
      <c r="M227" s="527"/>
      <c r="N227" s="527"/>
      <c r="O227" s="527"/>
      <c r="P227" s="527"/>
      <c r="Q227" s="527"/>
      <c r="R227" s="527"/>
      <c r="S227" s="527"/>
      <c r="T227" s="527"/>
      <c r="U227" s="527">
        <v>10</v>
      </c>
      <c r="V227" s="527"/>
      <c r="W227" s="527"/>
      <c r="X227" s="527"/>
      <c r="Y227" s="527"/>
      <c r="Z227" s="562">
        <f t="shared" si="32"/>
        <v>10</v>
      </c>
      <c r="AA227" s="576">
        <f t="shared" si="37"/>
        <v>-10</v>
      </c>
      <c r="AB227" s="413">
        <f t="shared" si="38"/>
        <v>-10</v>
      </c>
      <c r="AC227" s="528"/>
      <c r="AD227" s="528">
        <f t="shared" si="33"/>
        <v>0</v>
      </c>
      <c r="AE227" s="551">
        <f t="shared" si="34"/>
        <v>0</v>
      </c>
      <c r="AF227" s="575">
        <f t="shared" si="35"/>
        <v>10</v>
      </c>
      <c r="AG227" s="552"/>
      <c r="AH227" s="553"/>
      <c r="AI227" s="553"/>
      <c r="AJ227" s="553"/>
      <c r="AK227" s="553"/>
      <c r="AL227" s="553"/>
      <c r="AM227" s="553"/>
      <c r="AN227" s="553"/>
      <c r="AO227" s="553"/>
      <c r="AP227" s="553"/>
      <c r="AQ227" s="553"/>
      <c r="AR227" s="553"/>
      <c r="AS227" s="553"/>
      <c r="AT227" s="553"/>
      <c r="AU227" s="553"/>
      <c r="AV227" s="553"/>
      <c r="AW227" s="553"/>
      <c r="AX227" s="553"/>
      <c r="AY227" s="553"/>
      <c r="AZ227" s="553"/>
      <c r="BA227" s="553"/>
      <c r="BB227" s="553"/>
      <c r="BC227" s="553"/>
      <c r="BD227" s="553"/>
      <c r="BE227" s="553"/>
      <c r="BF227" s="553"/>
      <c r="BG227" s="553"/>
      <c r="BH227" s="513"/>
    </row>
    <row r="228" spans="1:60" ht="30" hidden="1" outlineLevel="1">
      <c r="A228" s="405">
        <f t="shared" si="36"/>
        <v>219</v>
      </c>
      <c r="B228" s="584"/>
      <c r="C228" s="585"/>
      <c r="D228" s="525"/>
      <c r="E228" s="526"/>
      <c r="F228" s="408"/>
      <c r="G228" s="409"/>
      <c r="H228" s="527"/>
      <c r="I228" s="527">
        <f>'СМР Приняты СК П6'!I228</f>
        <v>0</v>
      </c>
      <c r="J228" s="537" t="s">
        <v>949</v>
      </c>
      <c r="K228" s="535" t="s">
        <v>294</v>
      </c>
      <c r="L228" s="535">
        <v>2</v>
      </c>
      <c r="M228" s="527"/>
      <c r="N228" s="527"/>
      <c r="O228" s="527"/>
      <c r="P228" s="527"/>
      <c r="Q228" s="527"/>
      <c r="R228" s="527"/>
      <c r="S228" s="527"/>
      <c r="T228" s="527"/>
      <c r="U228" s="527">
        <v>1</v>
      </c>
      <c r="V228" s="527"/>
      <c r="W228" s="527"/>
      <c r="X228" s="527"/>
      <c r="Y228" s="527"/>
      <c r="Z228" s="562">
        <f t="shared" si="32"/>
        <v>1</v>
      </c>
      <c r="AA228" s="576">
        <f t="shared" si="37"/>
        <v>-1</v>
      </c>
      <c r="AB228" s="413">
        <f t="shared" si="38"/>
        <v>-1</v>
      </c>
      <c r="AC228" s="528"/>
      <c r="AD228" s="528">
        <f t="shared" si="33"/>
        <v>0</v>
      </c>
      <c r="AE228" s="540">
        <f t="shared" si="34"/>
        <v>0</v>
      </c>
      <c r="AF228" s="575">
        <f t="shared" si="35"/>
        <v>1</v>
      </c>
      <c r="AG228" s="552"/>
      <c r="AH228" s="553"/>
      <c r="AI228" s="553"/>
      <c r="AJ228" s="553"/>
      <c r="AK228" s="553"/>
      <c r="AL228" s="553"/>
      <c r="AM228" s="553"/>
      <c r="AN228" s="553"/>
      <c r="AO228" s="553"/>
      <c r="AP228" s="553"/>
      <c r="AQ228" s="553"/>
      <c r="AR228" s="553"/>
      <c r="AS228" s="553"/>
      <c r="AT228" s="553"/>
      <c r="AU228" s="553"/>
      <c r="AV228" s="553"/>
      <c r="AW228" s="553"/>
      <c r="AX228" s="553"/>
      <c r="AY228" s="553"/>
      <c r="AZ228" s="553"/>
      <c r="BA228" s="553"/>
      <c r="BB228" s="553"/>
      <c r="BC228" s="553"/>
      <c r="BD228" s="553"/>
      <c r="BE228" s="553"/>
      <c r="BF228" s="553"/>
      <c r="BG228" s="553"/>
      <c r="BH228" s="513"/>
    </row>
    <row r="229" spans="1:60" ht="30" collapsed="1">
      <c r="A229" s="433">
        <f t="shared" si="36"/>
        <v>220</v>
      </c>
      <c r="B229" s="584"/>
      <c r="C229" s="585"/>
      <c r="D229" s="525"/>
      <c r="E229" s="526"/>
      <c r="F229" s="416" t="s">
        <v>943</v>
      </c>
      <c r="G229" s="417" t="s">
        <v>291</v>
      </c>
      <c r="H229" s="535">
        <f>M229+M230</f>
        <v>0</v>
      </c>
      <c r="I229" s="535">
        <f>'СМР Приняты СК П6'!I229</f>
        <v>3.6749999999999998</v>
      </c>
      <c r="J229" s="537" t="s">
        <v>944</v>
      </c>
      <c r="K229" s="535" t="s">
        <v>291</v>
      </c>
      <c r="L229" s="535">
        <v>165</v>
      </c>
      <c r="M229" s="535"/>
      <c r="N229" s="535"/>
      <c r="O229" s="535"/>
      <c r="P229" s="535"/>
      <c r="Q229" s="535"/>
      <c r="R229" s="535"/>
      <c r="S229" s="535"/>
      <c r="T229" s="535"/>
      <c r="U229" s="535">
        <v>6</v>
      </c>
      <c r="V229" s="535"/>
      <c r="W229" s="535"/>
      <c r="X229" s="535"/>
      <c r="Y229" s="535"/>
      <c r="Z229" s="562">
        <f t="shared" si="32"/>
        <v>6</v>
      </c>
      <c r="AA229" s="576">
        <f t="shared" si="37"/>
        <v>-6</v>
      </c>
      <c r="AB229" s="413">
        <f t="shared" si="38"/>
        <v>-6</v>
      </c>
      <c r="AC229" s="528"/>
      <c r="AD229" s="528">
        <f t="shared" si="33"/>
        <v>0</v>
      </c>
      <c r="AE229" s="551">
        <f t="shared" si="34"/>
        <v>0</v>
      </c>
      <c r="AF229" s="575">
        <f t="shared" si="35"/>
        <v>6</v>
      </c>
      <c r="AG229" s="552"/>
      <c r="AH229" s="553"/>
      <c r="AI229" s="553"/>
      <c r="AJ229" s="553"/>
      <c r="AK229" s="553"/>
      <c r="AL229" s="553"/>
      <c r="AM229" s="553"/>
      <c r="AN229" s="553"/>
      <c r="AO229" s="553"/>
      <c r="AP229" s="553"/>
      <c r="AQ229" s="553"/>
      <c r="AR229" s="553"/>
      <c r="AS229" s="553"/>
      <c r="AT229" s="553"/>
      <c r="AU229" s="553"/>
      <c r="AV229" s="553"/>
      <c r="AW229" s="553"/>
      <c r="AX229" s="553"/>
      <c r="AY229" s="553"/>
      <c r="AZ229" s="553"/>
      <c r="BA229" s="553"/>
      <c r="BB229" s="553"/>
      <c r="BC229" s="553"/>
      <c r="BD229" s="553"/>
      <c r="BE229" s="553"/>
      <c r="BF229" s="553"/>
      <c r="BG229" s="553"/>
      <c r="BH229" s="513"/>
    </row>
    <row r="230" spans="1:60" ht="30" hidden="1" outlineLevel="1">
      <c r="A230" s="433">
        <f t="shared" si="36"/>
        <v>221</v>
      </c>
      <c r="B230" s="584"/>
      <c r="C230" s="585"/>
      <c r="D230" s="525"/>
      <c r="E230" s="526"/>
      <c r="F230" s="416"/>
      <c r="G230" s="417"/>
      <c r="H230" s="535"/>
      <c r="I230" s="535">
        <f>'СМР Приняты СК П6'!I230</f>
        <v>0</v>
      </c>
      <c r="J230" s="537" t="s">
        <v>945</v>
      </c>
      <c r="K230" s="535" t="s">
        <v>291</v>
      </c>
      <c r="L230" s="535">
        <v>66</v>
      </c>
      <c r="M230" s="535"/>
      <c r="N230" s="535"/>
      <c r="O230" s="535"/>
      <c r="P230" s="535"/>
      <c r="Q230" s="535"/>
      <c r="R230" s="535"/>
      <c r="S230" s="535"/>
      <c r="T230" s="535"/>
      <c r="U230" s="535">
        <v>2</v>
      </c>
      <c r="V230" s="535"/>
      <c r="W230" s="535"/>
      <c r="X230" s="535"/>
      <c r="Y230" s="535"/>
      <c r="Z230" s="562">
        <f t="shared" si="32"/>
        <v>2</v>
      </c>
      <c r="AA230" s="576">
        <f t="shared" si="37"/>
        <v>-2</v>
      </c>
      <c r="AB230" s="413">
        <f t="shared" si="38"/>
        <v>-2</v>
      </c>
      <c r="AC230" s="528"/>
      <c r="AD230" s="528">
        <f t="shared" si="33"/>
        <v>0</v>
      </c>
      <c r="AE230" s="551">
        <f t="shared" si="34"/>
        <v>0</v>
      </c>
      <c r="AF230" s="575">
        <f t="shared" si="35"/>
        <v>2</v>
      </c>
      <c r="AG230" s="552"/>
      <c r="AH230" s="553"/>
      <c r="AI230" s="553"/>
      <c r="AJ230" s="553"/>
      <c r="AK230" s="553"/>
      <c r="AL230" s="553"/>
      <c r="AM230" s="553"/>
      <c r="AN230" s="553"/>
      <c r="AO230" s="553"/>
      <c r="AP230" s="553"/>
      <c r="AQ230" s="553"/>
      <c r="AR230" s="553"/>
      <c r="AS230" s="553"/>
      <c r="AT230" s="553"/>
      <c r="AU230" s="553"/>
      <c r="AV230" s="553"/>
      <c r="AW230" s="553"/>
      <c r="AX230" s="553"/>
      <c r="AY230" s="553"/>
      <c r="AZ230" s="553"/>
      <c r="BA230" s="553"/>
      <c r="BB230" s="553"/>
      <c r="BC230" s="553"/>
      <c r="BD230" s="553"/>
      <c r="BE230" s="553"/>
      <c r="BF230" s="553"/>
      <c r="BG230" s="553"/>
      <c r="BH230" s="513"/>
    </row>
    <row r="231" spans="1:60" ht="29.25" customHeight="1" collapsed="1">
      <c r="A231" s="433">
        <f t="shared" si="36"/>
        <v>222</v>
      </c>
      <c r="B231" s="584"/>
      <c r="C231" s="585"/>
      <c r="D231" s="525"/>
      <c r="E231" s="526"/>
      <c r="F231" s="416" t="s">
        <v>946</v>
      </c>
      <c r="G231" s="417" t="s">
        <v>291</v>
      </c>
      <c r="H231" s="535">
        <f>M231+M232</f>
        <v>0</v>
      </c>
      <c r="I231" s="535">
        <f>'СМР Приняты СК П6'!I231</f>
        <v>0.11600000000000001</v>
      </c>
      <c r="J231" s="537" t="s">
        <v>947</v>
      </c>
      <c r="K231" s="535" t="s">
        <v>291</v>
      </c>
      <c r="L231" s="535">
        <v>544</v>
      </c>
      <c r="M231" s="535"/>
      <c r="N231" s="535"/>
      <c r="O231" s="535"/>
      <c r="P231" s="535"/>
      <c r="Q231" s="535"/>
      <c r="R231" s="535"/>
      <c r="S231" s="535"/>
      <c r="T231" s="535"/>
      <c r="U231" s="535"/>
      <c r="V231" s="535"/>
      <c r="W231" s="535"/>
      <c r="X231" s="535"/>
      <c r="Y231" s="535"/>
      <c r="Z231" s="562">
        <f t="shared" si="32"/>
        <v>0</v>
      </c>
      <c r="AA231" s="576">
        <f t="shared" si="37"/>
        <v>0</v>
      </c>
      <c r="AB231" s="413">
        <f t="shared" si="38"/>
        <v>0</v>
      </c>
      <c r="AC231" s="528"/>
      <c r="AD231" s="528">
        <f t="shared" si="33"/>
        <v>0</v>
      </c>
      <c r="AE231" s="551">
        <f t="shared" si="34"/>
        <v>0</v>
      </c>
      <c r="AF231" s="575">
        <f t="shared" si="35"/>
        <v>0</v>
      </c>
      <c r="AG231" s="552"/>
      <c r="AH231" s="553"/>
      <c r="AI231" s="553"/>
      <c r="AJ231" s="553"/>
      <c r="AK231" s="553"/>
      <c r="AL231" s="553"/>
      <c r="AM231" s="553"/>
      <c r="AN231" s="553"/>
      <c r="AO231" s="553"/>
      <c r="AP231" s="553"/>
      <c r="AQ231" s="553"/>
      <c r="AR231" s="553"/>
      <c r="AS231" s="553"/>
      <c r="AT231" s="553"/>
      <c r="AU231" s="553"/>
      <c r="AV231" s="553"/>
      <c r="AW231" s="553"/>
      <c r="AX231" s="553"/>
      <c r="AY231" s="553"/>
      <c r="AZ231" s="553"/>
      <c r="BA231" s="553"/>
      <c r="BB231" s="553"/>
      <c r="BC231" s="553"/>
      <c r="BD231" s="553"/>
      <c r="BE231" s="553"/>
      <c r="BF231" s="553"/>
      <c r="BG231" s="553"/>
      <c r="BH231" s="513"/>
    </row>
    <row r="232" spans="1:60" ht="30" hidden="1" outlineLevel="1">
      <c r="A232" s="433">
        <f t="shared" si="36"/>
        <v>223</v>
      </c>
      <c r="B232" s="584"/>
      <c r="C232" s="585"/>
      <c r="D232" s="525"/>
      <c r="E232" s="526"/>
      <c r="F232" s="416"/>
      <c r="G232" s="417"/>
      <c r="H232" s="535"/>
      <c r="I232" s="535">
        <f>'СМР Приняты СК П6'!I232</f>
        <v>0</v>
      </c>
      <c r="J232" s="537" t="s">
        <v>948</v>
      </c>
      <c r="K232" s="535" t="s">
        <v>291</v>
      </c>
      <c r="L232" s="535">
        <v>194</v>
      </c>
      <c r="M232" s="535"/>
      <c r="N232" s="535"/>
      <c r="O232" s="535"/>
      <c r="P232" s="535"/>
      <c r="Q232" s="535"/>
      <c r="R232" s="535"/>
      <c r="S232" s="535"/>
      <c r="T232" s="535"/>
      <c r="U232" s="535"/>
      <c r="V232" s="535"/>
      <c r="W232" s="535"/>
      <c r="X232" s="535"/>
      <c r="Y232" s="535"/>
      <c r="Z232" s="562">
        <f t="shared" si="32"/>
        <v>0</v>
      </c>
      <c r="AA232" s="576">
        <f t="shared" si="37"/>
        <v>0</v>
      </c>
      <c r="AB232" s="413">
        <f t="shared" si="38"/>
        <v>0</v>
      </c>
      <c r="AC232" s="528"/>
      <c r="AD232" s="528">
        <f t="shared" si="33"/>
        <v>0</v>
      </c>
      <c r="AE232" s="551">
        <f t="shared" si="34"/>
        <v>0</v>
      </c>
      <c r="AF232" s="575">
        <f t="shared" si="35"/>
        <v>0</v>
      </c>
      <c r="AG232" s="552"/>
      <c r="AH232" s="553"/>
      <c r="AI232" s="553"/>
      <c r="AJ232" s="553"/>
      <c r="AK232" s="553"/>
      <c r="AL232" s="553"/>
      <c r="AM232" s="553"/>
      <c r="AN232" s="553"/>
      <c r="AO232" s="553"/>
      <c r="AP232" s="553"/>
      <c r="AQ232" s="553"/>
      <c r="AR232" s="553"/>
      <c r="AS232" s="553"/>
      <c r="AT232" s="553"/>
      <c r="AU232" s="553"/>
      <c r="AV232" s="553"/>
      <c r="AW232" s="553"/>
      <c r="AX232" s="553"/>
      <c r="AY232" s="553"/>
      <c r="AZ232" s="553"/>
      <c r="BA232" s="553"/>
      <c r="BB232" s="553"/>
      <c r="BC232" s="553"/>
      <c r="BD232" s="553"/>
      <c r="BE232" s="553"/>
      <c r="BF232" s="553"/>
      <c r="BG232" s="553"/>
      <c r="BH232" s="513"/>
    </row>
    <row r="233" spans="1:60" ht="15" collapsed="1">
      <c r="A233" s="433">
        <f t="shared" si="36"/>
        <v>224</v>
      </c>
      <c r="B233" s="584"/>
      <c r="C233" s="585"/>
      <c r="D233" s="525"/>
      <c r="E233" s="526"/>
      <c r="F233" s="416" t="s">
        <v>951</v>
      </c>
      <c r="G233" s="417" t="s">
        <v>482</v>
      </c>
      <c r="H233" s="535">
        <v>1</v>
      </c>
      <c r="I233" s="535">
        <f>'СМР Приняты СК П6'!I233</f>
        <v>14.67</v>
      </c>
      <c r="J233" s="537" t="s">
        <v>953</v>
      </c>
      <c r="K233" s="535" t="s">
        <v>294</v>
      </c>
      <c r="L233" s="535">
        <v>1</v>
      </c>
      <c r="M233" s="535"/>
      <c r="N233" s="535"/>
      <c r="O233" s="535"/>
      <c r="P233" s="535"/>
      <c r="Q233" s="535"/>
      <c r="R233" s="535"/>
      <c r="S233" s="535"/>
      <c r="T233" s="535"/>
      <c r="U233" s="535"/>
      <c r="V233" s="535"/>
      <c r="W233" s="535"/>
      <c r="X233" s="535"/>
      <c r="Y233" s="535"/>
      <c r="Z233" s="562">
        <f t="shared" si="32"/>
        <v>0</v>
      </c>
      <c r="AA233" s="576">
        <f t="shared" si="37"/>
        <v>1</v>
      </c>
      <c r="AB233" s="413">
        <f t="shared" si="38"/>
        <v>0</v>
      </c>
      <c r="AC233" s="528"/>
      <c r="AD233" s="528">
        <f t="shared" si="33"/>
        <v>0</v>
      </c>
      <c r="AE233" s="551">
        <f t="shared" si="34"/>
        <v>0</v>
      </c>
      <c r="AF233" s="575">
        <f t="shared" si="35"/>
        <v>0</v>
      </c>
      <c r="AG233" s="552"/>
      <c r="AH233" s="553"/>
      <c r="AI233" s="553"/>
      <c r="AJ233" s="553"/>
      <c r="AK233" s="553"/>
      <c r="AL233" s="553"/>
      <c r="AM233" s="553"/>
      <c r="AN233" s="553"/>
      <c r="AO233" s="553"/>
      <c r="AP233" s="553"/>
      <c r="AQ233" s="553"/>
      <c r="AR233" s="553"/>
      <c r="AS233" s="553"/>
      <c r="AT233" s="553"/>
      <c r="AU233" s="553"/>
      <c r="AV233" s="553"/>
      <c r="AW233" s="553"/>
      <c r="AX233" s="553"/>
      <c r="AY233" s="553"/>
      <c r="AZ233" s="553"/>
      <c r="BA233" s="553"/>
      <c r="BB233" s="553"/>
      <c r="BC233" s="553"/>
      <c r="BD233" s="553"/>
      <c r="BE233" s="553"/>
      <c r="BF233" s="553"/>
      <c r="BG233" s="553"/>
      <c r="BH233" s="513"/>
    </row>
    <row r="234" spans="1:60" ht="15" hidden="1" outlineLevel="1">
      <c r="A234" s="433">
        <f t="shared" si="36"/>
        <v>225</v>
      </c>
      <c r="B234" s="584"/>
      <c r="C234" s="585"/>
      <c r="D234" s="525"/>
      <c r="E234" s="526"/>
      <c r="F234" s="416"/>
      <c r="G234" s="417"/>
      <c r="H234" s="535"/>
      <c r="I234" s="535">
        <f>'СМР Приняты СК П6'!I234</f>
        <v>0</v>
      </c>
      <c r="J234" s="537" t="s">
        <v>954</v>
      </c>
      <c r="K234" s="535" t="s">
        <v>294</v>
      </c>
      <c r="L234" s="535">
        <v>1</v>
      </c>
      <c r="M234" s="535"/>
      <c r="N234" s="535"/>
      <c r="O234" s="535"/>
      <c r="P234" s="535"/>
      <c r="Q234" s="535"/>
      <c r="R234" s="535"/>
      <c r="S234" s="535"/>
      <c r="T234" s="535"/>
      <c r="U234" s="535"/>
      <c r="V234" s="535"/>
      <c r="W234" s="535"/>
      <c r="X234" s="535"/>
      <c r="Y234" s="535"/>
      <c r="Z234" s="562">
        <f t="shared" si="32"/>
        <v>0</v>
      </c>
      <c r="AA234" s="576">
        <f t="shared" si="37"/>
        <v>0</v>
      </c>
      <c r="AB234" s="413">
        <f t="shared" si="38"/>
        <v>0</v>
      </c>
      <c r="AC234" s="528"/>
      <c r="AD234" s="528">
        <f t="shared" si="33"/>
        <v>0</v>
      </c>
      <c r="AE234" s="551">
        <f t="shared" si="34"/>
        <v>0</v>
      </c>
      <c r="AF234" s="575">
        <f t="shared" si="35"/>
        <v>0</v>
      </c>
      <c r="AG234" s="552"/>
      <c r="AH234" s="553"/>
      <c r="AI234" s="553"/>
      <c r="AJ234" s="553"/>
      <c r="AK234" s="553"/>
      <c r="AL234" s="553"/>
      <c r="AM234" s="553"/>
      <c r="AN234" s="553"/>
      <c r="AO234" s="553"/>
      <c r="AP234" s="553"/>
      <c r="AQ234" s="553"/>
      <c r="AR234" s="553"/>
      <c r="AS234" s="553"/>
      <c r="AT234" s="553"/>
      <c r="AU234" s="553"/>
      <c r="AV234" s="553"/>
      <c r="AW234" s="553"/>
      <c r="AX234" s="553"/>
      <c r="AY234" s="553"/>
      <c r="AZ234" s="553"/>
      <c r="BA234" s="553"/>
      <c r="BB234" s="553"/>
      <c r="BC234" s="553"/>
      <c r="BD234" s="553"/>
      <c r="BE234" s="553"/>
      <c r="BF234" s="553"/>
      <c r="BG234" s="553"/>
      <c r="BH234" s="513"/>
    </row>
    <row r="235" spans="1:60" ht="15" hidden="1" outlineLevel="1">
      <c r="A235" s="433">
        <f t="shared" si="36"/>
        <v>226</v>
      </c>
      <c r="B235" s="584"/>
      <c r="C235" s="585"/>
      <c r="D235" s="525"/>
      <c r="E235" s="526"/>
      <c r="F235" s="416"/>
      <c r="G235" s="417"/>
      <c r="H235" s="535"/>
      <c r="I235" s="535">
        <f>'СМР Приняты СК П6'!I235</f>
        <v>0</v>
      </c>
      <c r="J235" s="537" t="s">
        <v>955</v>
      </c>
      <c r="K235" s="535" t="s">
        <v>294</v>
      </c>
      <c r="L235" s="535">
        <v>1</v>
      </c>
      <c r="M235" s="535"/>
      <c r="N235" s="535"/>
      <c r="O235" s="535"/>
      <c r="P235" s="535"/>
      <c r="Q235" s="535"/>
      <c r="R235" s="535"/>
      <c r="S235" s="535"/>
      <c r="T235" s="535"/>
      <c r="U235" s="535">
        <v>1</v>
      </c>
      <c r="V235" s="535"/>
      <c r="W235" s="535"/>
      <c r="X235" s="535"/>
      <c r="Y235" s="535"/>
      <c r="Z235" s="562">
        <f t="shared" si="32"/>
        <v>1</v>
      </c>
      <c r="AA235" s="576">
        <f t="shared" si="37"/>
        <v>-1</v>
      </c>
      <c r="AB235" s="413">
        <f t="shared" si="38"/>
        <v>-1</v>
      </c>
      <c r="AC235" s="528"/>
      <c r="AD235" s="528">
        <f t="shared" si="33"/>
        <v>0</v>
      </c>
      <c r="AE235" s="551">
        <f t="shared" si="34"/>
        <v>0</v>
      </c>
      <c r="AF235" s="575">
        <f t="shared" si="35"/>
        <v>1</v>
      </c>
      <c r="AG235" s="552"/>
      <c r="AH235" s="553"/>
      <c r="AI235" s="553"/>
      <c r="AJ235" s="553"/>
      <c r="AK235" s="553"/>
      <c r="AL235" s="553"/>
      <c r="AM235" s="553"/>
      <c r="AN235" s="553"/>
      <c r="AO235" s="553"/>
      <c r="AP235" s="553"/>
      <c r="AQ235" s="553"/>
      <c r="AR235" s="553"/>
      <c r="AS235" s="553"/>
      <c r="AT235" s="553"/>
      <c r="AU235" s="553"/>
      <c r="AV235" s="553"/>
      <c r="AW235" s="553"/>
      <c r="AX235" s="553"/>
      <c r="AY235" s="553"/>
      <c r="AZ235" s="553"/>
      <c r="BA235" s="553"/>
      <c r="BB235" s="553"/>
      <c r="BC235" s="553"/>
      <c r="BD235" s="553"/>
      <c r="BE235" s="553"/>
      <c r="BF235" s="553"/>
      <c r="BG235" s="553"/>
      <c r="BH235" s="513"/>
    </row>
    <row r="236" spans="1:60" ht="15" hidden="1" outlineLevel="1">
      <c r="A236" s="433">
        <f t="shared" si="36"/>
        <v>227</v>
      </c>
      <c r="B236" s="584"/>
      <c r="C236" s="585"/>
      <c r="D236" s="525"/>
      <c r="E236" s="526"/>
      <c r="F236" s="416"/>
      <c r="G236" s="417"/>
      <c r="H236" s="535"/>
      <c r="I236" s="535">
        <f>'СМР Приняты СК П6'!I236</f>
        <v>0</v>
      </c>
      <c r="J236" s="537" t="s">
        <v>825</v>
      </c>
      <c r="K236" s="535" t="s">
        <v>294</v>
      </c>
      <c r="L236" s="535">
        <v>3</v>
      </c>
      <c r="M236" s="535"/>
      <c r="N236" s="535"/>
      <c r="O236" s="535"/>
      <c r="P236" s="535"/>
      <c r="Q236" s="535"/>
      <c r="R236" s="535"/>
      <c r="S236" s="535"/>
      <c r="T236" s="535"/>
      <c r="U236" s="535">
        <v>1</v>
      </c>
      <c r="V236" s="535"/>
      <c r="W236" s="535"/>
      <c r="X236" s="535"/>
      <c r="Y236" s="535"/>
      <c r="Z236" s="562">
        <f t="shared" si="32"/>
        <v>1</v>
      </c>
      <c r="AA236" s="576">
        <f t="shared" si="37"/>
        <v>-1</v>
      </c>
      <c r="AB236" s="413">
        <f t="shared" si="38"/>
        <v>-1</v>
      </c>
      <c r="AC236" s="528"/>
      <c r="AD236" s="528">
        <f t="shared" si="33"/>
        <v>0</v>
      </c>
      <c r="AE236" s="551">
        <f t="shared" si="34"/>
        <v>0</v>
      </c>
      <c r="AF236" s="575">
        <f t="shared" si="35"/>
        <v>1</v>
      </c>
      <c r="AG236" s="552"/>
      <c r="AH236" s="553"/>
      <c r="AI236" s="553"/>
      <c r="AJ236" s="553"/>
      <c r="AK236" s="553"/>
      <c r="AL236" s="553"/>
      <c r="AM236" s="553"/>
      <c r="AN236" s="553"/>
      <c r="AO236" s="553"/>
      <c r="AP236" s="553"/>
      <c r="AQ236" s="553"/>
      <c r="AR236" s="553"/>
      <c r="AS236" s="553"/>
      <c r="AT236" s="553"/>
      <c r="AU236" s="553"/>
      <c r="AV236" s="553"/>
      <c r="AW236" s="553"/>
      <c r="AX236" s="553"/>
      <c r="AY236" s="553"/>
      <c r="AZ236" s="553"/>
      <c r="BA236" s="553"/>
      <c r="BB236" s="553"/>
      <c r="BC236" s="553"/>
      <c r="BD236" s="553"/>
      <c r="BE236" s="553"/>
      <c r="BF236" s="553"/>
      <c r="BG236" s="553"/>
      <c r="BH236" s="513"/>
    </row>
    <row r="237" spans="1:60" ht="15" hidden="1" outlineLevel="1">
      <c r="A237" s="433">
        <f t="shared" si="36"/>
        <v>228</v>
      </c>
      <c r="B237" s="584"/>
      <c r="C237" s="585"/>
      <c r="D237" s="525"/>
      <c r="E237" s="526"/>
      <c r="F237" s="416"/>
      <c r="G237" s="417"/>
      <c r="H237" s="535"/>
      <c r="I237" s="535">
        <f>'СМР Приняты СК П6'!I237</f>
        <v>0</v>
      </c>
      <c r="J237" s="537" t="s">
        <v>952</v>
      </c>
      <c r="K237" s="535" t="s">
        <v>957</v>
      </c>
      <c r="L237" s="535">
        <v>1</v>
      </c>
      <c r="M237" s="535"/>
      <c r="N237" s="535"/>
      <c r="O237" s="535"/>
      <c r="P237" s="535"/>
      <c r="Q237" s="535"/>
      <c r="R237" s="535"/>
      <c r="S237" s="535"/>
      <c r="T237" s="535"/>
      <c r="U237" s="535">
        <v>1</v>
      </c>
      <c r="V237" s="535"/>
      <c r="W237" s="535"/>
      <c r="X237" s="535"/>
      <c r="Y237" s="535"/>
      <c r="Z237" s="562">
        <f t="shared" si="32"/>
        <v>1</v>
      </c>
      <c r="AA237" s="576">
        <f t="shared" si="37"/>
        <v>-1</v>
      </c>
      <c r="AB237" s="413">
        <f t="shared" si="38"/>
        <v>-1</v>
      </c>
      <c r="AC237" s="528"/>
      <c r="AD237" s="528">
        <f t="shared" si="33"/>
        <v>0</v>
      </c>
      <c r="AE237" s="551">
        <f t="shared" si="34"/>
        <v>0</v>
      </c>
      <c r="AF237" s="575">
        <f t="shared" si="35"/>
        <v>1</v>
      </c>
      <c r="AG237" s="552"/>
      <c r="AH237" s="553"/>
      <c r="AI237" s="553"/>
      <c r="AJ237" s="553"/>
      <c r="AK237" s="553"/>
      <c r="AL237" s="553"/>
      <c r="AM237" s="553"/>
      <c r="AN237" s="553"/>
      <c r="AO237" s="553"/>
      <c r="AP237" s="553"/>
      <c r="AQ237" s="553"/>
      <c r="AR237" s="553"/>
      <c r="AS237" s="553"/>
      <c r="AT237" s="553"/>
      <c r="AU237" s="553"/>
      <c r="AV237" s="553"/>
      <c r="AW237" s="553"/>
      <c r="AX237" s="553"/>
      <c r="AY237" s="553"/>
      <c r="AZ237" s="553"/>
      <c r="BA237" s="553"/>
      <c r="BB237" s="553"/>
      <c r="BC237" s="553"/>
      <c r="BD237" s="553"/>
      <c r="BE237" s="553"/>
      <c r="BF237" s="553"/>
      <c r="BG237" s="553"/>
      <c r="BH237" s="513"/>
    </row>
    <row r="238" spans="1:60" ht="30" hidden="1" outlineLevel="1">
      <c r="A238" s="433">
        <f t="shared" si="36"/>
        <v>229</v>
      </c>
      <c r="B238" s="584"/>
      <c r="C238" s="585"/>
      <c r="D238" s="525"/>
      <c r="E238" s="526"/>
      <c r="F238" s="416"/>
      <c r="G238" s="417"/>
      <c r="H238" s="535"/>
      <c r="I238" s="535">
        <f>'СМР Приняты СК П6'!I238</f>
        <v>0</v>
      </c>
      <c r="J238" s="537" t="s">
        <v>826</v>
      </c>
      <c r="K238" s="535" t="s">
        <v>294</v>
      </c>
      <c r="L238" s="535">
        <v>1</v>
      </c>
      <c r="M238" s="535"/>
      <c r="N238" s="535"/>
      <c r="O238" s="535"/>
      <c r="P238" s="535"/>
      <c r="Q238" s="535"/>
      <c r="R238" s="535"/>
      <c r="S238" s="535"/>
      <c r="T238" s="535"/>
      <c r="U238" s="535">
        <v>3</v>
      </c>
      <c r="V238" s="535">
        <v>1</v>
      </c>
      <c r="W238" s="535"/>
      <c r="X238" s="535"/>
      <c r="Y238" s="535"/>
      <c r="Z238" s="562">
        <f t="shared" si="32"/>
        <v>4</v>
      </c>
      <c r="AA238" s="576">
        <f t="shared" si="37"/>
        <v>-4</v>
      </c>
      <c r="AB238" s="413">
        <f t="shared" si="38"/>
        <v>-4</v>
      </c>
      <c r="AC238" s="528"/>
      <c r="AD238" s="528">
        <f t="shared" si="33"/>
        <v>0</v>
      </c>
      <c r="AE238" s="551">
        <f t="shared" si="34"/>
        <v>0</v>
      </c>
      <c r="AF238" s="575">
        <f t="shared" si="35"/>
        <v>4</v>
      </c>
      <c r="AG238" s="552"/>
      <c r="AH238" s="553"/>
      <c r="AI238" s="553"/>
      <c r="AJ238" s="553"/>
      <c r="AK238" s="553"/>
      <c r="AL238" s="553"/>
      <c r="AM238" s="553"/>
      <c r="AN238" s="553"/>
      <c r="AO238" s="553"/>
      <c r="AP238" s="553"/>
      <c r="AQ238" s="553"/>
      <c r="AR238" s="553"/>
      <c r="AS238" s="553"/>
      <c r="AT238" s="553"/>
      <c r="AU238" s="553"/>
      <c r="AV238" s="553"/>
      <c r="AW238" s="553"/>
      <c r="AX238" s="553"/>
      <c r="AY238" s="553"/>
      <c r="AZ238" s="553"/>
      <c r="BA238" s="553"/>
      <c r="BB238" s="553"/>
      <c r="BC238" s="553"/>
      <c r="BD238" s="553"/>
      <c r="BE238" s="553"/>
      <c r="BF238" s="553"/>
      <c r="BG238" s="553"/>
      <c r="BH238" s="513"/>
    </row>
    <row r="239" spans="1:60" ht="15">
      <c r="A239" s="433">
        <f t="shared" si="36"/>
        <v>230</v>
      </c>
      <c r="B239" s="584"/>
      <c r="C239" s="585"/>
      <c r="D239" s="525"/>
      <c r="E239" s="526"/>
      <c r="F239" s="416" t="s">
        <v>956</v>
      </c>
      <c r="G239" s="417" t="s">
        <v>294</v>
      </c>
      <c r="H239" s="535">
        <v>2</v>
      </c>
      <c r="I239" s="535">
        <f>'СМР Приняты СК П6'!I239</f>
        <v>1.9079999999999999</v>
      </c>
      <c r="J239" s="537" t="s">
        <v>881</v>
      </c>
      <c r="K239" s="535" t="s">
        <v>294</v>
      </c>
      <c r="L239" s="535">
        <v>2</v>
      </c>
      <c r="M239" s="535"/>
      <c r="N239" s="535"/>
      <c r="O239" s="535"/>
      <c r="P239" s="535"/>
      <c r="Q239" s="535"/>
      <c r="R239" s="535"/>
      <c r="S239" s="535"/>
      <c r="T239" s="535"/>
      <c r="U239" s="535">
        <v>3</v>
      </c>
      <c r="V239" s="535">
        <v>1</v>
      </c>
      <c r="W239" s="535"/>
      <c r="X239" s="535"/>
      <c r="Y239" s="535"/>
      <c r="Z239" s="562">
        <f t="shared" si="32"/>
        <v>4</v>
      </c>
      <c r="AA239" s="576">
        <f t="shared" si="37"/>
        <v>-2</v>
      </c>
      <c r="AB239" s="413">
        <f t="shared" si="38"/>
        <v>-4</v>
      </c>
      <c r="AC239" s="528"/>
      <c r="AD239" s="528">
        <f t="shared" si="33"/>
        <v>0</v>
      </c>
      <c r="AE239" s="551">
        <f t="shared" si="34"/>
        <v>0</v>
      </c>
      <c r="AF239" s="575">
        <f t="shared" si="35"/>
        <v>4</v>
      </c>
      <c r="AG239" s="552"/>
      <c r="AH239" s="553"/>
      <c r="AI239" s="553"/>
      <c r="AJ239" s="553"/>
      <c r="AK239" s="553"/>
      <c r="AL239" s="553"/>
      <c r="AM239" s="553"/>
      <c r="AN239" s="553"/>
      <c r="AO239" s="553"/>
      <c r="AP239" s="553"/>
      <c r="AQ239" s="553"/>
      <c r="AR239" s="553"/>
      <c r="AS239" s="553"/>
      <c r="AT239" s="553"/>
      <c r="AU239" s="553"/>
      <c r="AV239" s="553"/>
      <c r="AW239" s="553"/>
      <c r="AX239" s="553"/>
      <c r="AY239" s="553"/>
      <c r="AZ239" s="553"/>
      <c r="BA239" s="553"/>
      <c r="BB239" s="553"/>
      <c r="BC239" s="553"/>
      <c r="BD239" s="553"/>
      <c r="BE239" s="553"/>
      <c r="BF239" s="553"/>
      <c r="BG239" s="553"/>
      <c r="BH239" s="513"/>
    </row>
    <row r="240" spans="1:60" ht="30" collapsed="1">
      <c r="A240" s="433">
        <f t="shared" si="36"/>
        <v>231</v>
      </c>
      <c r="B240" s="584"/>
      <c r="C240" s="585"/>
      <c r="D240" s="525"/>
      <c r="E240" s="526"/>
      <c r="F240" s="416" t="s">
        <v>958</v>
      </c>
      <c r="G240" s="417" t="s">
        <v>294</v>
      </c>
      <c r="H240" s="535">
        <v>2</v>
      </c>
      <c r="I240" s="535">
        <f>'СМР Приняты СК П6'!I240</f>
        <v>2.71</v>
      </c>
      <c r="J240" s="537" t="s">
        <v>959</v>
      </c>
      <c r="K240" s="535" t="s">
        <v>294</v>
      </c>
      <c r="L240" s="535">
        <v>20</v>
      </c>
      <c r="M240" s="535"/>
      <c r="N240" s="535"/>
      <c r="O240" s="535"/>
      <c r="P240" s="535"/>
      <c r="Q240" s="535"/>
      <c r="R240" s="535"/>
      <c r="S240" s="535"/>
      <c r="T240" s="535"/>
      <c r="U240" s="535">
        <v>3</v>
      </c>
      <c r="V240" s="535">
        <v>1</v>
      </c>
      <c r="W240" s="535"/>
      <c r="X240" s="535"/>
      <c r="Y240" s="535"/>
      <c r="Z240" s="562">
        <f t="shared" si="32"/>
        <v>4</v>
      </c>
      <c r="AA240" s="576">
        <f t="shared" si="37"/>
        <v>-2</v>
      </c>
      <c r="AB240" s="413">
        <f t="shared" si="38"/>
        <v>-4</v>
      </c>
      <c r="AC240" s="528"/>
      <c r="AD240" s="528">
        <f t="shared" si="33"/>
        <v>0</v>
      </c>
      <c r="AE240" s="551">
        <f t="shared" si="34"/>
        <v>0</v>
      </c>
      <c r="AF240" s="575">
        <f t="shared" si="35"/>
        <v>4</v>
      </c>
      <c r="AG240" s="552"/>
      <c r="AH240" s="553"/>
      <c r="AI240" s="553"/>
      <c r="AJ240" s="553"/>
      <c r="AK240" s="553"/>
      <c r="AL240" s="553"/>
      <c r="AM240" s="553"/>
      <c r="AN240" s="553"/>
      <c r="AO240" s="553"/>
      <c r="AP240" s="553"/>
      <c r="AQ240" s="553"/>
      <c r="AR240" s="553"/>
      <c r="AS240" s="553"/>
      <c r="AT240" s="553"/>
      <c r="AU240" s="553"/>
      <c r="AV240" s="553"/>
      <c r="AW240" s="553"/>
      <c r="AX240" s="553"/>
      <c r="AY240" s="553"/>
      <c r="AZ240" s="553"/>
      <c r="BA240" s="553"/>
      <c r="BB240" s="553"/>
      <c r="BC240" s="553"/>
      <c r="BD240" s="553"/>
      <c r="BE240" s="553"/>
      <c r="BF240" s="553"/>
      <c r="BG240" s="553"/>
      <c r="BH240" s="513"/>
    </row>
    <row r="241" spans="1:60" ht="15" hidden="1" outlineLevel="1">
      <c r="A241" s="433">
        <f t="shared" si="36"/>
        <v>232</v>
      </c>
      <c r="B241" s="584"/>
      <c r="C241" s="585"/>
      <c r="D241" s="525"/>
      <c r="E241" s="526"/>
      <c r="F241" s="416"/>
      <c r="G241" s="417"/>
      <c r="H241" s="535"/>
      <c r="I241" s="535">
        <f>'СМР Приняты СК П6'!I241</f>
        <v>0</v>
      </c>
      <c r="J241" s="537" t="s">
        <v>960</v>
      </c>
      <c r="K241" s="535" t="s">
        <v>294</v>
      </c>
      <c r="L241" s="535">
        <v>6</v>
      </c>
      <c r="M241" s="535"/>
      <c r="N241" s="535"/>
      <c r="O241" s="535"/>
      <c r="P241" s="535"/>
      <c r="Q241" s="535"/>
      <c r="R241" s="535"/>
      <c r="S241" s="535"/>
      <c r="T241" s="535"/>
      <c r="U241" s="535">
        <v>3</v>
      </c>
      <c r="V241" s="535">
        <v>1</v>
      </c>
      <c r="W241" s="535"/>
      <c r="X241" s="535"/>
      <c r="Y241" s="535"/>
      <c r="Z241" s="562">
        <f t="shared" si="32"/>
        <v>4</v>
      </c>
      <c r="AA241" s="576">
        <f t="shared" si="37"/>
        <v>-4</v>
      </c>
      <c r="AB241" s="413">
        <f t="shared" si="38"/>
        <v>-4</v>
      </c>
      <c r="AC241" s="528"/>
      <c r="AD241" s="528">
        <f t="shared" si="33"/>
        <v>0</v>
      </c>
      <c r="AE241" s="551">
        <f t="shared" si="34"/>
        <v>0</v>
      </c>
      <c r="AF241" s="575">
        <f t="shared" si="35"/>
        <v>4</v>
      </c>
      <c r="AG241" s="552"/>
      <c r="AH241" s="553"/>
      <c r="AI241" s="553"/>
      <c r="AJ241" s="553"/>
      <c r="AK241" s="553"/>
      <c r="AL241" s="553"/>
      <c r="AM241" s="553"/>
      <c r="AN241" s="553"/>
      <c r="AO241" s="553"/>
      <c r="AP241" s="553"/>
      <c r="AQ241" s="553"/>
      <c r="AR241" s="553"/>
      <c r="AS241" s="553"/>
      <c r="AT241" s="553"/>
      <c r="AU241" s="553"/>
      <c r="AV241" s="553"/>
      <c r="AW241" s="553"/>
      <c r="AX241" s="553"/>
      <c r="AY241" s="553"/>
      <c r="AZ241" s="553"/>
      <c r="BA241" s="553"/>
      <c r="BB241" s="553"/>
      <c r="BC241" s="553"/>
      <c r="BD241" s="553"/>
      <c r="BE241" s="553"/>
      <c r="BF241" s="553"/>
      <c r="BG241" s="553"/>
      <c r="BH241" s="513"/>
    </row>
    <row r="242" spans="1:60" ht="15" hidden="1" outlineLevel="1">
      <c r="A242" s="433">
        <f t="shared" si="36"/>
        <v>233</v>
      </c>
      <c r="B242" s="584"/>
      <c r="C242" s="585"/>
      <c r="D242" s="525"/>
      <c r="E242" s="526"/>
      <c r="F242" s="416"/>
      <c r="G242" s="417"/>
      <c r="H242" s="535"/>
      <c r="I242" s="535">
        <f>'СМР Приняты СК П6'!I242</f>
        <v>0</v>
      </c>
      <c r="J242" s="537" t="s">
        <v>961</v>
      </c>
      <c r="K242" s="535" t="s">
        <v>294</v>
      </c>
      <c r="L242" s="535">
        <v>6</v>
      </c>
      <c r="M242" s="535"/>
      <c r="N242" s="535"/>
      <c r="O242" s="535"/>
      <c r="P242" s="535"/>
      <c r="Q242" s="535"/>
      <c r="R242" s="535"/>
      <c r="S242" s="535"/>
      <c r="T242" s="535"/>
      <c r="U242" s="535">
        <v>15</v>
      </c>
      <c r="V242" s="535">
        <v>4</v>
      </c>
      <c r="W242" s="535"/>
      <c r="X242" s="535"/>
      <c r="Y242" s="535"/>
      <c r="Z242" s="562">
        <f t="shared" si="32"/>
        <v>19</v>
      </c>
      <c r="AA242" s="576">
        <f t="shared" si="37"/>
        <v>-19</v>
      </c>
      <c r="AB242" s="413">
        <f t="shared" si="38"/>
        <v>-19</v>
      </c>
      <c r="AC242" s="528"/>
      <c r="AD242" s="528">
        <f t="shared" si="33"/>
        <v>0</v>
      </c>
      <c r="AE242" s="551">
        <f t="shared" si="34"/>
        <v>0</v>
      </c>
      <c r="AF242" s="575">
        <f t="shared" si="35"/>
        <v>19</v>
      </c>
      <c r="AG242" s="552"/>
      <c r="AH242" s="553"/>
      <c r="AI242" s="553"/>
      <c r="AJ242" s="553"/>
      <c r="AK242" s="553"/>
      <c r="AL242" s="553"/>
      <c r="AM242" s="553"/>
      <c r="AN242" s="553"/>
      <c r="AO242" s="553"/>
      <c r="AP242" s="553"/>
      <c r="AQ242" s="553"/>
      <c r="AR242" s="553"/>
      <c r="AS242" s="553"/>
      <c r="AT242" s="553"/>
      <c r="AU242" s="553"/>
      <c r="AV242" s="553"/>
      <c r="AW242" s="553"/>
      <c r="AX242" s="553"/>
      <c r="AY242" s="553"/>
      <c r="AZ242" s="553"/>
      <c r="BA242" s="553"/>
      <c r="BB242" s="553"/>
      <c r="BC242" s="553"/>
      <c r="BD242" s="553"/>
      <c r="BE242" s="553"/>
      <c r="BF242" s="553"/>
      <c r="BG242" s="553"/>
      <c r="BH242" s="513"/>
    </row>
    <row r="243" spans="1:60" ht="15" hidden="1" outlineLevel="1">
      <c r="A243" s="433">
        <f t="shared" si="36"/>
        <v>234</v>
      </c>
      <c r="B243" s="584"/>
      <c r="C243" s="585"/>
      <c r="D243" s="525"/>
      <c r="E243" s="526"/>
      <c r="F243" s="416"/>
      <c r="G243" s="417"/>
      <c r="H243" s="535"/>
      <c r="I243" s="535">
        <f>'СМР Приняты СК П6'!I243</f>
        <v>0</v>
      </c>
      <c r="J243" s="537" t="s">
        <v>932</v>
      </c>
      <c r="K243" s="535" t="s">
        <v>291</v>
      </c>
      <c r="L243" s="535">
        <v>2</v>
      </c>
      <c r="M243" s="535"/>
      <c r="N243" s="535"/>
      <c r="O243" s="535"/>
      <c r="P243" s="535"/>
      <c r="Q243" s="535"/>
      <c r="R243" s="535"/>
      <c r="S243" s="535"/>
      <c r="T243" s="535"/>
      <c r="U243" s="535"/>
      <c r="V243" s="535"/>
      <c r="W243" s="535"/>
      <c r="X243" s="535"/>
      <c r="Y243" s="535"/>
      <c r="Z243" s="562">
        <f t="shared" si="32"/>
        <v>0</v>
      </c>
      <c r="AA243" s="576">
        <f t="shared" si="37"/>
        <v>0</v>
      </c>
      <c r="AB243" s="413">
        <f t="shared" si="38"/>
        <v>0</v>
      </c>
      <c r="AC243" s="528"/>
      <c r="AD243" s="528">
        <f t="shared" si="33"/>
        <v>0</v>
      </c>
      <c r="AE243" s="551">
        <f t="shared" si="34"/>
        <v>0</v>
      </c>
      <c r="AF243" s="575">
        <f t="shared" si="35"/>
        <v>0</v>
      </c>
      <c r="AG243" s="552"/>
      <c r="AH243" s="553"/>
      <c r="AI243" s="553"/>
      <c r="AJ243" s="553"/>
      <c r="AK243" s="553"/>
      <c r="AL243" s="553"/>
      <c r="AM243" s="553"/>
      <c r="AN243" s="553"/>
      <c r="AO243" s="553"/>
      <c r="AP243" s="553"/>
      <c r="AQ243" s="553"/>
      <c r="AR243" s="553"/>
      <c r="AS243" s="553"/>
      <c r="AT243" s="553"/>
      <c r="AU243" s="553"/>
      <c r="AV243" s="553"/>
      <c r="AW243" s="553"/>
      <c r="AX243" s="553"/>
      <c r="AY243" s="553"/>
      <c r="AZ243" s="553"/>
      <c r="BA243" s="553"/>
      <c r="BB243" s="553"/>
      <c r="BC243" s="553"/>
      <c r="BD243" s="553"/>
      <c r="BE243" s="553"/>
      <c r="BF243" s="553"/>
      <c r="BG243" s="553"/>
      <c r="BH243" s="513"/>
    </row>
    <row r="244" spans="1:60" ht="15" hidden="1" outlineLevel="1">
      <c r="A244" s="433">
        <f t="shared" si="36"/>
        <v>235</v>
      </c>
      <c r="B244" s="584"/>
      <c r="C244" s="585"/>
      <c r="D244" s="525"/>
      <c r="E244" s="526"/>
      <c r="F244" s="416"/>
      <c r="G244" s="417"/>
      <c r="H244" s="535"/>
      <c r="I244" s="535">
        <f>'СМР Приняты СК П6'!I244</f>
        <v>0</v>
      </c>
      <c r="J244" s="537" t="s">
        <v>962</v>
      </c>
      <c r="K244" s="535" t="s">
        <v>289</v>
      </c>
      <c r="L244" s="535">
        <v>0.42</v>
      </c>
      <c r="M244" s="535"/>
      <c r="N244" s="535"/>
      <c r="O244" s="535"/>
      <c r="P244" s="535"/>
      <c r="Q244" s="535"/>
      <c r="R244" s="535"/>
      <c r="S244" s="535"/>
      <c r="T244" s="535"/>
      <c r="U244" s="535">
        <v>4</v>
      </c>
      <c r="V244" s="535">
        <v>1</v>
      </c>
      <c r="W244" s="535"/>
      <c r="X244" s="535"/>
      <c r="Y244" s="535"/>
      <c r="Z244" s="562">
        <f t="shared" si="32"/>
        <v>5</v>
      </c>
      <c r="AA244" s="576">
        <f t="shared" si="37"/>
        <v>-5</v>
      </c>
      <c r="AB244" s="413">
        <f t="shared" si="38"/>
        <v>-5</v>
      </c>
      <c r="AC244" s="528"/>
      <c r="AD244" s="528">
        <f t="shared" si="33"/>
        <v>0</v>
      </c>
      <c r="AE244" s="551">
        <f t="shared" si="34"/>
        <v>0</v>
      </c>
      <c r="AF244" s="575">
        <f t="shared" si="35"/>
        <v>5</v>
      </c>
      <c r="AG244" s="552"/>
      <c r="AH244" s="553"/>
      <c r="AI244" s="553"/>
      <c r="AJ244" s="553"/>
      <c r="AK244" s="553"/>
      <c r="AL244" s="553"/>
      <c r="AM244" s="553"/>
      <c r="AN244" s="553"/>
      <c r="AO244" s="553"/>
      <c r="AP244" s="553"/>
      <c r="AQ244" s="553"/>
      <c r="AR244" s="553"/>
      <c r="AS244" s="553"/>
      <c r="AT244" s="553"/>
      <c r="AU244" s="553"/>
      <c r="AV244" s="553"/>
      <c r="AW244" s="553"/>
      <c r="AX244" s="553"/>
      <c r="AY244" s="553"/>
      <c r="AZ244" s="553"/>
      <c r="BA244" s="553"/>
      <c r="BB244" s="553"/>
      <c r="BC244" s="553"/>
      <c r="BD244" s="553"/>
      <c r="BE244" s="553"/>
      <c r="BF244" s="553"/>
      <c r="BG244" s="553"/>
      <c r="BH244" s="513"/>
    </row>
    <row r="245" spans="1:60" ht="15" hidden="1" outlineLevel="1">
      <c r="A245" s="433">
        <f t="shared" si="36"/>
        <v>236</v>
      </c>
      <c r="B245" s="584"/>
      <c r="C245" s="585"/>
      <c r="D245" s="525"/>
      <c r="E245" s="526"/>
      <c r="F245" s="416"/>
      <c r="G245" s="417"/>
      <c r="H245" s="535"/>
      <c r="I245" s="535">
        <f>'СМР Приняты СК П6'!I245</f>
        <v>0</v>
      </c>
      <c r="J245" s="537" t="s">
        <v>963</v>
      </c>
      <c r="K245" s="535" t="s">
        <v>289</v>
      </c>
      <c r="L245" s="535">
        <v>0.12</v>
      </c>
      <c r="M245" s="535"/>
      <c r="N245" s="535"/>
      <c r="O245" s="535"/>
      <c r="P245" s="535"/>
      <c r="Q245" s="535"/>
      <c r="R245" s="535"/>
      <c r="S245" s="535"/>
      <c r="T245" s="535"/>
      <c r="U245" s="535"/>
      <c r="V245" s="535"/>
      <c r="W245" s="535"/>
      <c r="X245" s="535"/>
      <c r="Y245" s="535"/>
      <c r="Z245" s="562">
        <f t="shared" si="32"/>
        <v>0</v>
      </c>
      <c r="AA245" s="576">
        <f t="shared" si="37"/>
        <v>0</v>
      </c>
      <c r="AB245" s="413">
        <f t="shared" si="38"/>
        <v>0</v>
      </c>
      <c r="AC245" s="528"/>
      <c r="AD245" s="528">
        <f t="shared" si="33"/>
        <v>0</v>
      </c>
      <c r="AE245" s="551">
        <f t="shared" si="34"/>
        <v>0</v>
      </c>
      <c r="AF245" s="575">
        <f t="shared" si="35"/>
        <v>0</v>
      </c>
      <c r="AG245" s="552"/>
      <c r="AH245" s="553"/>
      <c r="AI245" s="553"/>
      <c r="AJ245" s="553"/>
      <c r="AK245" s="553"/>
      <c r="AL245" s="553"/>
      <c r="AM245" s="553"/>
      <c r="AN245" s="553"/>
      <c r="AO245" s="553"/>
      <c r="AP245" s="553"/>
      <c r="AQ245" s="553"/>
      <c r="AR245" s="553"/>
      <c r="AS245" s="553"/>
      <c r="AT245" s="553"/>
      <c r="AU245" s="553"/>
      <c r="AV245" s="553"/>
      <c r="AW245" s="553"/>
      <c r="AX245" s="553"/>
      <c r="AY245" s="553"/>
      <c r="AZ245" s="553"/>
      <c r="BA245" s="553"/>
      <c r="BB245" s="553"/>
      <c r="BC245" s="553"/>
      <c r="BD245" s="553"/>
      <c r="BE245" s="553"/>
      <c r="BF245" s="553"/>
      <c r="BG245" s="553"/>
      <c r="BH245" s="513"/>
    </row>
    <row r="246" spans="1:60" ht="15" hidden="1" outlineLevel="1">
      <c r="A246" s="433">
        <f t="shared" si="36"/>
        <v>237</v>
      </c>
      <c r="B246" s="584"/>
      <c r="C246" s="585"/>
      <c r="D246" s="525"/>
      <c r="E246" s="526"/>
      <c r="F246" s="416"/>
      <c r="G246" s="417"/>
      <c r="H246" s="535"/>
      <c r="I246" s="535">
        <f>'СМР Приняты СК П6'!I246</f>
        <v>0</v>
      </c>
      <c r="J246" s="537" t="s">
        <v>964</v>
      </c>
      <c r="K246" s="535" t="s">
        <v>293</v>
      </c>
      <c r="L246" s="535">
        <v>2.8</v>
      </c>
      <c r="M246" s="535"/>
      <c r="N246" s="535"/>
      <c r="O246" s="535"/>
      <c r="P246" s="535"/>
      <c r="Q246" s="535"/>
      <c r="R246" s="535"/>
      <c r="S246" s="535"/>
      <c r="T246" s="535"/>
      <c r="U246" s="535"/>
      <c r="V246" s="535"/>
      <c r="W246" s="535"/>
      <c r="X246" s="535"/>
      <c r="Y246" s="535"/>
      <c r="Z246" s="562">
        <f t="shared" si="32"/>
        <v>0</v>
      </c>
      <c r="AA246" s="576">
        <f t="shared" si="37"/>
        <v>0</v>
      </c>
      <c r="AB246" s="413">
        <f t="shared" si="38"/>
        <v>0</v>
      </c>
      <c r="AC246" s="528"/>
      <c r="AD246" s="528">
        <f t="shared" si="33"/>
        <v>0</v>
      </c>
      <c r="AE246" s="551">
        <f t="shared" si="34"/>
        <v>0</v>
      </c>
      <c r="AF246" s="575">
        <f t="shared" si="35"/>
        <v>0</v>
      </c>
      <c r="AG246" s="552"/>
      <c r="AH246" s="553"/>
      <c r="AI246" s="553"/>
      <c r="AJ246" s="553"/>
      <c r="AK246" s="553"/>
      <c r="AL246" s="553"/>
      <c r="AM246" s="553"/>
      <c r="AN246" s="553"/>
      <c r="AO246" s="553"/>
      <c r="AP246" s="553"/>
      <c r="AQ246" s="553"/>
      <c r="AR246" s="553"/>
      <c r="AS246" s="553"/>
      <c r="AT246" s="553"/>
      <c r="AU246" s="553"/>
      <c r="AV246" s="553"/>
      <c r="AW246" s="553"/>
      <c r="AX246" s="553"/>
      <c r="AY246" s="553"/>
      <c r="AZ246" s="553"/>
      <c r="BA246" s="553"/>
      <c r="BB246" s="553"/>
      <c r="BC246" s="553"/>
      <c r="BD246" s="553"/>
      <c r="BE246" s="553"/>
      <c r="BF246" s="553"/>
      <c r="BG246" s="553"/>
      <c r="BH246" s="513"/>
    </row>
    <row r="247" spans="1:60" ht="15" collapsed="1">
      <c r="A247" s="433">
        <f t="shared" si="36"/>
        <v>238</v>
      </c>
      <c r="B247" s="584"/>
      <c r="C247" s="585"/>
      <c r="D247" s="525"/>
      <c r="E247" s="526"/>
      <c r="F247" s="416" t="s">
        <v>965</v>
      </c>
      <c r="G247" s="417" t="s">
        <v>294</v>
      </c>
      <c r="H247" s="535">
        <f>M247+M248+M249+M250</f>
        <v>0</v>
      </c>
      <c r="I247" s="535">
        <f>'СМР Приняты СК П6'!I247</f>
        <v>23.1</v>
      </c>
      <c r="J247" s="537" t="s">
        <v>967</v>
      </c>
      <c r="K247" s="535" t="s">
        <v>294</v>
      </c>
      <c r="L247" s="535">
        <v>1</v>
      </c>
      <c r="M247" s="535"/>
      <c r="N247" s="535"/>
      <c r="O247" s="535"/>
      <c r="P247" s="535"/>
      <c r="Q247" s="535"/>
      <c r="R247" s="535"/>
      <c r="S247" s="535"/>
      <c r="T247" s="535"/>
      <c r="U247" s="535"/>
      <c r="V247" s="535"/>
      <c r="W247" s="535"/>
      <c r="X247" s="535"/>
      <c r="Y247" s="535"/>
      <c r="Z247" s="562">
        <f t="shared" si="32"/>
        <v>0</v>
      </c>
      <c r="AA247" s="576">
        <f t="shared" si="37"/>
        <v>0</v>
      </c>
      <c r="AB247" s="413">
        <f t="shared" si="38"/>
        <v>0</v>
      </c>
      <c r="AC247" s="528"/>
      <c r="AD247" s="528">
        <f t="shared" si="33"/>
        <v>0</v>
      </c>
      <c r="AE247" s="551">
        <f t="shared" si="34"/>
        <v>0</v>
      </c>
      <c r="AF247" s="575">
        <f t="shared" si="35"/>
        <v>0</v>
      </c>
      <c r="AG247" s="552"/>
      <c r="AH247" s="553"/>
      <c r="AI247" s="553"/>
      <c r="AJ247" s="553"/>
      <c r="AK247" s="553"/>
      <c r="AL247" s="553"/>
      <c r="AM247" s="553"/>
      <c r="AN247" s="553"/>
      <c r="AO247" s="553"/>
      <c r="AP247" s="553"/>
      <c r="AQ247" s="553"/>
      <c r="AR247" s="553"/>
      <c r="AS247" s="553"/>
      <c r="AT247" s="553"/>
      <c r="AU247" s="553"/>
      <c r="AV247" s="553"/>
      <c r="AW247" s="553"/>
      <c r="AX247" s="553"/>
      <c r="AY247" s="553"/>
      <c r="AZ247" s="553"/>
      <c r="BA247" s="553"/>
      <c r="BB247" s="553"/>
      <c r="BC247" s="553"/>
      <c r="BD247" s="553"/>
      <c r="BE247" s="553"/>
      <c r="BF247" s="553"/>
      <c r="BG247" s="553"/>
      <c r="BH247" s="513"/>
    </row>
    <row r="248" spans="1:60" ht="15" hidden="1" outlineLevel="1">
      <c r="A248" s="433">
        <f t="shared" si="36"/>
        <v>239</v>
      </c>
      <c r="B248" s="584"/>
      <c r="C248" s="585"/>
      <c r="D248" s="525"/>
      <c r="E248" s="526"/>
      <c r="F248" s="416"/>
      <c r="G248" s="417"/>
      <c r="H248" s="535"/>
      <c r="I248" s="535">
        <f>'СМР Приняты СК П6'!I248</f>
        <v>0</v>
      </c>
      <c r="J248" s="537" t="s">
        <v>966</v>
      </c>
      <c r="K248" s="535" t="s">
        <v>294</v>
      </c>
      <c r="L248" s="535">
        <v>1</v>
      </c>
      <c r="M248" s="535"/>
      <c r="N248" s="535"/>
      <c r="O248" s="535"/>
      <c r="P248" s="535"/>
      <c r="Q248" s="535"/>
      <c r="R248" s="535"/>
      <c r="S248" s="535"/>
      <c r="T248" s="535"/>
      <c r="U248" s="535"/>
      <c r="V248" s="535"/>
      <c r="W248" s="535"/>
      <c r="X248" s="535"/>
      <c r="Y248" s="535"/>
      <c r="Z248" s="562">
        <f t="shared" si="32"/>
        <v>0</v>
      </c>
      <c r="AA248" s="576">
        <f t="shared" si="37"/>
        <v>0</v>
      </c>
      <c r="AB248" s="413">
        <f t="shared" si="38"/>
        <v>0</v>
      </c>
      <c r="AC248" s="528"/>
      <c r="AD248" s="528">
        <f t="shared" si="33"/>
        <v>0</v>
      </c>
      <c r="AE248" s="551">
        <f t="shared" si="34"/>
        <v>0</v>
      </c>
      <c r="AF248" s="575">
        <f t="shared" si="35"/>
        <v>0</v>
      </c>
      <c r="AG248" s="552"/>
      <c r="AH248" s="553"/>
      <c r="AI248" s="553"/>
      <c r="AJ248" s="553"/>
      <c r="AK248" s="553"/>
      <c r="AL248" s="553"/>
      <c r="AM248" s="553"/>
      <c r="AN248" s="553"/>
      <c r="AO248" s="553"/>
      <c r="AP248" s="553"/>
      <c r="AQ248" s="553"/>
      <c r="AR248" s="553"/>
      <c r="AS248" s="553"/>
      <c r="AT248" s="553"/>
      <c r="AU248" s="553"/>
      <c r="AV248" s="553"/>
      <c r="AW248" s="553"/>
      <c r="AX248" s="553"/>
      <c r="AY248" s="553"/>
      <c r="AZ248" s="553"/>
      <c r="BA248" s="553"/>
      <c r="BB248" s="553"/>
      <c r="BC248" s="553"/>
      <c r="BD248" s="553"/>
      <c r="BE248" s="553"/>
      <c r="BF248" s="553"/>
      <c r="BG248" s="553"/>
      <c r="BH248" s="513"/>
    </row>
    <row r="249" spans="1:60" ht="15" hidden="1" outlineLevel="1">
      <c r="A249" s="433">
        <f t="shared" si="36"/>
        <v>240</v>
      </c>
      <c r="B249" s="584"/>
      <c r="C249" s="585"/>
      <c r="D249" s="525"/>
      <c r="E249" s="526"/>
      <c r="F249" s="416"/>
      <c r="G249" s="417"/>
      <c r="H249" s="535"/>
      <c r="I249" s="535">
        <f>'СМР Приняты СК П6'!I249</f>
        <v>0</v>
      </c>
      <c r="J249" s="537" t="s">
        <v>968</v>
      </c>
      <c r="K249" s="535" t="s">
        <v>294</v>
      </c>
      <c r="L249" s="535">
        <v>1</v>
      </c>
      <c r="M249" s="535"/>
      <c r="N249" s="535"/>
      <c r="O249" s="535"/>
      <c r="P249" s="535"/>
      <c r="Q249" s="535"/>
      <c r="R249" s="535"/>
      <c r="S249" s="535"/>
      <c r="T249" s="535"/>
      <c r="U249" s="535"/>
      <c r="V249" s="535"/>
      <c r="W249" s="535"/>
      <c r="X249" s="535"/>
      <c r="Y249" s="535"/>
      <c r="Z249" s="562">
        <f t="shared" si="32"/>
        <v>0</v>
      </c>
      <c r="AA249" s="576">
        <f t="shared" si="37"/>
        <v>0</v>
      </c>
      <c r="AB249" s="413">
        <f t="shared" si="38"/>
        <v>0</v>
      </c>
      <c r="AC249" s="528"/>
      <c r="AD249" s="528">
        <f t="shared" si="33"/>
        <v>0</v>
      </c>
      <c r="AE249" s="551">
        <f t="shared" si="34"/>
        <v>0</v>
      </c>
      <c r="AF249" s="575">
        <f t="shared" si="35"/>
        <v>0</v>
      </c>
      <c r="AG249" s="552"/>
      <c r="AH249" s="553"/>
      <c r="AI249" s="553"/>
      <c r="AJ249" s="553"/>
      <c r="AK249" s="553"/>
      <c r="AL249" s="553"/>
      <c r="AM249" s="553"/>
      <c r="AN249" s="553"/>
      <c r="AO249" s="553"/>
      <c r="AP249" s="553"/>
      <c r="AQ249" s="553"/>
      <c r="AR249" s="553"/>
      <c r="AS249" s="553"/>
      <c r="AT249" s="553"/>
      <c r="AU249" s="553"/>
      <c r="AV249" s="553"/>
      <c r="AW249" s="553"/>
      <c r="AX249" s="553"/>
      <c r="AY249" s="553"/>
      <c r="AZ249" s="553"/>
      <c r="BA249" s="553"/>
      <c r="BB249" s="553"/>
      <c r="BC249" s="553"/>
      <c r="BD249" s="553"/>
      <c r="BE249" s="553"/>
      <c r="BF249" s="553"/>
      <c r="BG249" s="553"/>
      <c r="BH249" s="513"/>
    </row>
    <row r="250" spans="1:60" ht="15" hidden="1" outlineLevel="1">
      <c r="A250" s="433">
        <f t="shared" si="36"/>
        <v>241</v>
      </c>
      <c r="B250" s="584"/>
      <c r="C250" s="585"/>
      <c r="D250" s="525"/>
      <c r="E250" s="526"/>
      <c r="F250" s="416"/>
      <c r="G250" s="417"/>
      <c r="H250" s="535"/>
      <c r="I250" s="535">
        <f>'СМР Приняты СК П6'!I250</f>
        <v>0</v>
      </c>
      <c r="J250" s="537" t="s">
        <v>969</v>
      </c>
      <c r="K250" s="535" t="s">
        <v>294</v>
      </c>
      <c r="L250" s="535">
        <v>1</v>
      </c>
      <c r="M250" s="535"/>
      <c r="N250" s="535"/>
      <c r="O250" s="535"/>
      <c r="P250" s="535"/>
      <c r="Q250" s="535"/>
      <c r="R250" s="535"/>
      <c r="S250" s="535"/>
      <c r="T250" s="535"/>
      <c r="U250" s="535"/>
      <c r="V250" s="535"/>
      <c r="W250" s="535"/>
      <c r="X250" s="535"/>
      <c r="Y250" s="535"/>
      <c r="Z250" s="562">
        <f t="shared" si="32"/>
        <v>0</v>
      </c>
      <c r="AA250" s="576">
        <f t="shared" si="37"/>
        <v>0</v>
      </c>
      <c r="AB250" s="413">
        <f t="shared" si="38"/>
        <v>0</v>
      </c>
      <c r="AC250" s="528"/>
      <c r="AD250" s="528">
        <f t="shared" si="33"/>
        <v>0</v>
      </c>
      <c r="AE250" s="540">
        <f t="shared" si="34"/>
        <v>0</v>
      </c>
      <c r="AF250" s="575">
        <f t="shared" si="35"/>
        <v>0</v>
      </c>
      <c r="AG250" s="552"/>
      <c r="AH250" s="553"/>
      <c r="AI250" s="553"/>
      <c r="AJ250" s="553"/>
      <c r="AK250" s="553"/>
      <c r="AL250" s="553"/>
      <c r="AM250" s="553"/>
      <c r="AN250" s="553"/>
      <c r="AO250" s="553"/>
      <c r="AP250" s="553"/>
      <c r="AQ250" s="553"/>
      <c r="AR250" s="553"/>
      <c r="AS250" s="553"/>
      <c r="AT250" s="553"/>
      <c r="AU250" s="553"/>
      <c r="AV250" s="553"/>
      <c r="AW250" s="553"/>
      <c r="AX250" s="553"/>
      <c r="AY250" s="553"/>
      <c r="AZ250" s="553"/>
      <c r="BA250" s="553"/>
      <c r="BB250" s="553"/>
      <c r="BC250" s="553"/>
      <c r="BD250" s="553"/>
      <c r="BE250" s="553"/>
      <c r="BF250" s="553"/>
      <c r="BG250" s="553"/>
      <c r="BH250" s="513"/>
    </row>
    <row r="251" spans="1:60" ht="15" collapsed="1">
      <c r="A251" s="433">
        <f t="shared" si="36"/>
        <v>242</v>
      </c>
      <c r="B251" s="584"/>
      <c r="C251" s="585"/>
      <c r="D251" s="525"/>
      <c r="E251" s="526"/>
      <c r="F251" s="416" t="s">
        <v>1066</v>
      </c>
      <c r="G251" s="417" t="s">
        <v>616</v>
      </c>
      <c r="H251" s="535">
        <v>3009</v>
      </c>
      <c r="I251" s="535">
        <f>'СМР Приняты СК П6'!I251</f>
        <v>2.339</v>
      </c>
      <c r="J251" s="537" t="s">
        <v>971</v>
      </c>
      <c r="K251" s="535" t="s">
        <v>291</v>
      </c>
      <c r="L251" s="535">
        <v>957</v>
      </c>
      <c r="M251" s="535"/>
      <c r="N251" s="535"/>
      <c r="O251" s="535"/>
      <c r="P251" s="535"/>
      <c r="Q251" s="535"/>
      <c r="R251" s="535"/>
      <c r="S251" s="535"/>
      <c r="T251" s="535"/>
      <c r="U251" s="535">
        <v>585</v>
      </c>
      <c r="V251" s="535"/>
      <c r="W251" s="535"/>
      <c r="X251" s="535"/>
      <c r="Y251" s="535"/>
      <c r="Z251" s="562">
        <f t="shared" si="32"/>
        <v>585</v>
      </c>
      <c r="AA251" s="576">
        <f t="shared" si="37"/>
        <v>2424</v>
      </c>
      <c r="AB251" s="413">
        <f t="shared" si="38"/>
        <v>-585</v>
      </c>
      <c r="AC251" s="528"/>
      <c r="AD251" s="528">
        <f t="shared" si="33"/>
        <v>0</v>
      </c>
      <c r="AE251" s="551">
        <f t="shared" si="34"/>
        <v>0</v>
      </c>
      <c r="AF251" s="575">
        <f t="shared" si="35"/>
        <v>585</v>
      </c>
      <c r="AG251" s="552"/>
      <c r="AH251" s="553"/>
      <c r="AI251" s="553"/>
      <c r="AJ251" s="553"/>
      <c r="AK251" s="553"/>
      <c r="AL251" s="553"/>
      <c r="AM251" s="553"/>
      <c r="AN251" s="553"/>
      <c r="AO251" s="553"/>
      <c r="AP251" s="553"/>
      <c r="AQ251" s="553"/>
      <c r="AR251" s="553"/>
      <c r="AS251" s="553"/>
      <c r="AT251" s="553"/>
      <c r="AU251" s="553"/>
      <c r="AV251" s="553"/>
      <c r="AW251" s="553"/>
      <c r="AX251" s="553"/>
      <c r="AY251" s="553"/>
      <c r="AZ251" s="553"/>
      <c r="BA251" s="553"/>
      <c r="BB251" s="553"/>
      <c r="BC251" s="553"/>
      <c r="BD251" s="553"/>
      <c r="BE251" s="553"/>
      <c r="BF251" s="553"/>
      <c r="BG251" s="553"/>
      <c r="BH251" s="513"/>
    </row>
    <row r="252" spans="1:60" ht="15" hidden="1" outlineLevel="1">
      <c r="A252" s="433">
        <f t="shared" si="36"/>
        <v>243</v>
      </c>
      <c r="B252" s="584"/>
      <c r="C252" s="585"/>
      <c r="D252" s="525"/>
      <c r="E252" s="526"/>
      <c r="F252" s="416"/>
      <c r="G252" s="417"/>
      <c r="H252" s="535"/>
      <c r="I252" s="535">
        <f>'СМР Приняты СК П6'!I252</f>
        <v>0</v>
      </c>
      <c r="J252" s="537" t="s">
        <v>972</v>
      </c>
      <c r="K252" s="535" t="s">
        <v>291</v>
      </c>
      <c r="L252" s="535">
        <v>957</v>
      </c>
      <c r="M252" s="535"/>
      <c r="N252" s="535"/>
      <c r="O252" s="535"/>
      <c r="P252" s="535"/>
      <c r="Q252" s="535"/>
      <c r="R252" s="535"/>
      <c r="S252" s="535"/>
      <c r="T252" s="535"/>
      <c r="U252" s="535">
        <v>585</v>
      </c>
      <c r="V252" s="535"/>
      <c r="W252" s="535"/>
      <c r="X252" s="535"/>
      <c r="Y252" s="535"/>
      <c r="Z252" s="562">
        <f t="shared" si="32"/>
        <v>585</v>
      </c>
      <c r="AA252" s="576">
        <f t="shared" si="37"/>
        <v>-585</v>
      </c>
      <c r="AB252" s="413">
        <f t="shared" si="38"/>
        <v>-585</v>
      </c>
      <c r="AC252" s="528"/>
      <c r="AD252" s="528">
        <f t="shared" si="33"/>
        <v>0</v>
      </c>
      <c r="AE252" s="551">
        <f t="shared" si="34"/>
        <v>0</v>
      </c>
      <c r="AF252" s="575">
        <f t="shared" si="35"/>
        <v>585</v>
      </c>
      <c r="AG252" s="552"/>
      <c r="AH252" s="553"/>
      <c r="AI252" s="553"/>
      <c r="AJ252" s="553"/>
      <c r="AK252" s="553"/>
      <c r="AL252" s="553"/>
      <c r="AM252" s="553"/>
      <c r="AN252" s="553"/>
      <c r="AO252" s="553"/>
      <c r="AP252" s="553"/>
      <c r="AQ252" s="553"/>
      <c r="AR252" s="553"/>
      <c r="AS252" s="553"/>
      <c r="AT252" s="553"/>
      <c r="AU252" s="553"/>
      <c r="AV252" s="553"/>
      <c r="AW252" s="553"/>
      <c r="AX252" s="553"/>
      <c r="AY252" s="553"/>
      <c r="AZ252" s="553"/>
      <c r="BA252" s="553"/>
      <c r="BB252" s="553"/>
      <c r="BC252" s="553"/>
      <c r="BD252" s="553"/>
      <c r="BE252" s="553"/>
      <c r="BF252" s="553"/>
      <c r="BG252" s="553"/>
      <c r="BH252" s="513"/>
    </row>
    <row r="253" spans="1:60" ht="15" hidden="1" outlineLevel="1">
      <c r="A253" s="433">
        <f t="shared" si="36"/>
        <v>244</v>
      </c>
      <c r="B253" s="584"/>
      <c r="C253" s="585"/>
      <c r="D253" s="525"/>
      <c r="E253" s="526"/>
      <c r="F253" s="416"/>
      <c r="G253" s="417"/>
      <c r="H253" s="535"/>
      <c r="I253" s="535">
        <f>'СМР Приняты СК П6'!I253</f>
        <v>0</v>
      </c>
      <c r="J253" s="537" t="s">
        <v>970</v>
      </c>
      <c r="K253" s="535" t="s">
        <v>294</v>
      </c>
      <c r="L253" s="535">
        <v>266</v>
      </c>
      <c r="M253" s="535"/>
      <c r="N253" s="535"/>
      <c r="O253" s="535"/>
      <c r="P253" s="535"/>
      <c r="Q253" s="535"/>
      <c r="R253" s="535"/>
      <c r="S253" s="535"/>
      <c r="T253" s="535"/>
      <c r="U253" s="535">
        <v>160</v>
      </c>
      <c r="V253" s="535"/>
      <c r="W253" s="535"/>
      <c r="X253" s="535"/>
      <c r="Y253" s="535"/>
      <c r="Z253" s="562">
        <f t="shared" si="32"/>
        <v>160</v>
      </c>
      <c r="AA253" s="576">
        <f t="shared" si="37"/>
        <v>-160</v>
      </c>
      <c r="AB253" s="413">
        <f t="shared" si="38"/>
        <v>-160</v>
      </c>
      <c r="AC253" s="528"/>
      <c r="AD253" s="528">
        <f t="shared" si="33"/>
        <v>0</v>
      </c>
      <c r="AE253" s="551">
        <f t="shared" si="34"/>
        <v>0</v>
      </c>
      <c r="AF253" s="575">
        <f t="shared" si="35"/>
        <v>160</v>
      </c>
      <c r="AG253" s="552"/>
      <c r="AH253" s="553"/>
      <c r="AI253" s="553"/>
      <c r="AJ253" s="553"/>
      <c r="AK253" s="553"/>
      <c r="AL253" s="553"/>
      <c r="AM253" s="553"/>
      <c r="AN253" s="553"/>
      <c r="AO253" s="553"/>
      <c r="AP253" s="553"/>
      <c r="AQ253" s="553"/>
      <c r="AR253" s="553"/>
      <c r="AS253" s="553"/>
      <c r="AT253" s="553"/>
      <c r="AU253" s="553"/>
      <c r="AV253" s="553"/>
      <c r="AW253" s="553"/>
      <c r="AX253" s="553"/>
      <c r="AY253" s="553"/>
      <c r="AZ253" s="553"/>
      <c r="BA253" s="553"/>
      <c r="BB253" s="553"/>
      <c r="BC253" s="553"/>
      <c r="BD253" s="553"/>
      <c r="BE253" s="553"/>
      <c r="BF253" s="553"/>
      <c r="BG253" s="553"/>
      <c r="BH253" s="513"/>
    </row>
    <row r="254" spans="1:60" ht="15" hidden="1" outlineLevel="1">
      <c r="A254" s="433">
        <f t="shared" si="36"/>
        <v>245</v>
      </c>
      <c r="B254" s="584"/>
      <c r="C254" s="585"/>
      <c r="D254" s="525"/>
      <c r="E254" s="526"/>
      <c r="F254" s="416"/>
      <c r="G254" s="417"/>
      <c r="H254" s="535"/>
      <c r="I254" s="535">
        <f>'СМР Приняты СК П6'!I254</f>
        <v>0</v>
      </c>
      <c r="J254" s="537" t="s">
        <v>973</v>
      </c>
      <c r="K254" s="535" t="s">
        <v>291</v>
      </c>
      <c r="L254" s="535">
        <v>638</v>
      </c>
      <c r="M254" s="535"/>
      <c r="N254" s="535"/>
      <c r="O254" s="535"/>
      <c r="P254" s="535"/>
      <c r="Q254" s="535"/>
      <c r="R254" s="535"/>
      <c r="S254" s="535"/>
      <c r="T254" s="535"/>
      <c r="U254" s="535">
        <v>390</v>
      </c>
      <c r="V254" s="535"/>
      <c r="W254" s="535"/>
      <c r="X254" s="535"/>
      <c r="Y254" s="535"/>
      <c r="Z254" s="562">
        <f t="shared" si="32"/>
        <v>390</v>
      </c>
      <c r="AA254" s="576">
        <f t="shared" si="37"/>
        <v>-390</v>
      </c>
      <c r="AB254" s="413">
        <f t="shared" si="38"/>
        <v>-390</v>
      </c>
      <c r="AC254" s="528"/>
      <c r="AD254" s="528">
        <f t="shared" si="33"/>
        <v>0</v>
      </c>
      <c r="AE254" s="551">
        <f t="shared" si="34"/>
        <v>0</v>
      </c>
      <c r="AF254" s="575">
        <f t="shared" si="35"/>
        <v>390</v>
      </c>
      <c r="AG254" s="552"/>
      <c r="AH254" s="553"/>
      <c r="AI254" s="553"/>
      <c r="AJ254" s="553"/>
      <c r="AK254" s="553"/>
      <c r="AL254" s="553"/>
      <c r="AM254" s="553"/>
      <c r="AN254" s="553"/>
      <c r="AO254" s="553"/>
      <c r="AP254" s="553"/>
      <c r="AQ254" s="553"/>
      <c r="AR254" s="553"/>
      <c r="AS254" s="553"/>
      <c r="AT254" s="553"/>
      <c r="AU254" s="553"/>
      <c r="AV254" s="553"/>
      <c r="AW254" s="553"/>
      <c r="AX254" s="553"/>
      <c r="AY254" s="553"/>
      <c r="AZ254" s="553"/>
      <c r="BA254" s="553"/>
      <c r="BB254" s="553"/>
      <c r="BC254" s="553"/>
      <c r="BD254" s="553"/>
      <c r="BE254" s="553"/>
      <c r="BF254" s="553"/>
      <c r="BG254" s="553"/>
      <c r="BH254" s="513"/>
    </row>
    <row r="255" spans="1:60" ht="15" hidden="1" outlineLevel="1">
      <c r="A255" s="433">
        <f t="shared" si="36"/>
        <v>246</v>
      </c>
      <c r="B255" s="584"/>
      <c r="C255" s="585"/>
      <c r="D255" s="525"/>
      <c r="E255" s="526"/>
      <c r="F255" s="416"/>
      <c r="G255" s="417"/>
      <c r="H255" s="535"/>
      <c r="I255" s="535">
        <f>'СМР Приняты СК П6'!I255</f>
        <v>0</v>
      </c>
      <c r="J255" s="537" t="s">
        <v>975</v>
      </c>
      <c r="K255" s="535" t="s">
        <v>291</v>
      </c>
      <c r="L255" s="535">
        <v>638</v>
      </c>
      <c r="M255" s="535"/>
      <c r="N255" s="535"/>
      <c r="O255" s="535"/>
      <c r="P255" s="535"/>
      <c r="Q255" s="535"/>
      <c r="R255" s="535"/>
      <c r="S255" s="535"/>
      <c r="T255" s="535"/>
      <c r="U255" s="535">
        <v>390</v>
      </c>
      <c r="V255" s="535"/>
      <c r="W255" s="535"/>
      <c r="X255" s="535"/>
      <c r="Y255" s="535"/>
      <c r="Z255" s="562">
        <f t="shared" si="32"/>
        <v>390</v>
      </c>
      <c r="AA255" s="576">
        <f t="shared" si="37"/>
        <v>-390</v>
      </c>
      <c r="AB255" s="413">
        <f t="shared" si="38"/>
        <v>-390</v>
      </c>
      <c r="AC255" s="528"/>
      <c r="AD255" s="528">
        <f t="shared" si="33"/>
        <v>0</v>
      </c>
      <c r="AE255" s="551">
        <f t="shared" si="34"/>
        <v>0</v>
      </c>
      <c r="AF255" s="575">
        <f t="shared" si="35"/>
        <v>390</v>
      </c>
      <c r="AG255" s="552"/>
      <c r="AH255" s="553"/>
      <c r="AI255" s="553"/>
      <c r="AJ255" s="553"/>
      <c r="AK255" s="553"/>
      <c r="AL255" s="553"/>
      <c r="AM255" s="553"/>
      <c r="AN255" s="553"/>
      <c r="AO255" s="553"/>
      <c r="AP255" s="553"/>
      <c r="AQ255" s="553"/>
      <c r="AR255" s="553"/>
      <c r="AS255" s="553"/>
      <c r="AT255" s="553"/>
      <c r="AU255" s="553"/>
      <c r="AV255" s="553"/>
      <c r="AW255" s="553"/>
      <c r="AX255" s="553"/>
      <c r="AY255" s="553"/>
      <c r="AZ255" s="553"/>
      <c r="BA255" s="553"/>
      <c r="BB255" s="553"/>
      <c r="BC255" s="553"/>
      <c r="BD255" s="553"/>
      <c r="BE255" s="553"/>
      <c r="BF255" s="553"/>
      <c r="BG255" s="553"/>
      <c r="BH255" s="513"/>
    </row>
    <row r="256" spans="1:60" ht="15" hidden="1" outlineLevel="1">
      <c r="A256" s="433">
        <f t="shared" si="36"/>
        <v>247</v>
      </c>
      <c r="B256" s="584"/>
      <c r="C256" s="585"/>
      <c r="D256" s="525"/>
      <c r="E256" s="526"/>
      <c r="F256" s="416"/>
      <c r="G256" s="417"/>
      <c r="H256" s="535"/>
      <c r="I256" s="535">
        <f>'СМР Приняты СК П6'!I256</f>
        <v>0</v>
      </c>
      <c r="J256" s="537" t="s">
        <v>974</v>
      </c>
      <c r="K256" s="535" t="s">
        <v>291</v>
      </c>
      <c r="L256" s="535">
        <v>319</v>
      </c>
      <c r="M256" s="535"/>
      <c r="N256" s="535"/>
      <c r="O256" s="535"/>
      <c r="P256" s="535"/>
      <c r="Q256" s="535"/>
      <c r="R256" s="535"/>
      <c r="S256" s="535"/>
      <c r="T256" s="535"/>
      <c r="U256" s="535">
        <v>195</v>
      </c>
      <c r="V256" s="535"/>
      <c r="W256" s="535"/>
      <c r="X256" s="535"/>
      <c r="Y256" s="535"/>
      <c r="Z256" s="562">
        <f t="shared" si="32"/>
        <v>195</v>
      </c>
      <c r="AA256" s="576">
        <f t="shared" si="37"/>
        <v>-195</v>
      </c>
      <c r="AB256" s="413">
        <f t="shared" si="38"/>
        <v>-195</v>
      </c>
      <c r="AC256" s="528"/>
      <c r="AD256" s="528">
        <f t="shared" si="33"/>
        <v>0</v>
      </c>
      <c r="AE256" s="551">
        <f t="shared" si="34"/>
        <v>0</v>
      </c>
      <c r="AF256" s="575">
        <f t="shared" si="35"/>
        <v>195</v>
      </c>
      <c r="AG256" s="552"/>
      <c r="AH256" s="553"/>
      <c r="AI256" s="553"/>
      <c r="AJ256" s="553"/>
      <c r="AK256" s="553"/>
      <c r="AL256" s="553"/>
      <c r="AM256" s="553"/>
      <c r="AN256" s="553"/>
      <c r="AO256" s="553"/>
      <c r="AP256" s="553"/>
      <c r="AQ256" s="553"/>
      <c r="AR256" s="553"/>
      <c r="AS256" s="553"/>
      <c r="AT256" s="553"/>
      <c r="AU256" s="553"/>
      <c r="AV256" s="553"/>
      <c r="AW256" s="553"/>
      <c r="AX256" s="553"/>
      <c r="AY256" s="553"/>
      <c r="AZ256" s="553"/>
      <c r="BA256" s="553"/>
      <c r="BB256" s="553"/>
      <c r="BC256" s="553"/>
      <c r="BD256" s="553"/>
      <c r="BE256" s="553"/>
      <c r="BF256" s="553"/>
      <c r="BG256" s="553"/>
      <c r="BH256" s="513"/>
    </row>
    <row r="257" spans="1:60" ht="15" hidden="1" outlineLevel="1">
      <c r="A257" s="433">
        <f t="shared" si="36"/>
        <v>248</v>
      </c>
      <c r="B257" s="584"/>
      <c r="C257" s="585"/>
      <c r="D257" s="525"/>
      <c r="E257" s="526"/>
      <c r="F257" s="416"/>
      <c r="G257" s="417"/>
      <c r="H257" s="535"/>
      <c r="I257" s="535">
        <f>'СМР Приняты СК П6'!I257</f>
        <v>0</v>
      </c>
      <c r="J257" s="537" t="s">
        <v>976</v>
      </c>
      <c r="K257" s="535" t="s">
        <v>291</v>
      </c>
      <c r="L257" s="535">
        <v>319</v>
      </c>
      <c r="M257" s="535"/>
      <c r="N257" s="535"/>
      <c r="O257" s="535"/>
      <c r="P257" s="535"/>
      <c r="Q257" s="535"/>
      <c r="R257" s="535"/>
      <c r="S257" s="535"/>
      <c r="T257" s="535"/>
      <c r="U257" s="535">
        <v>192</v>
      </c>
      <c r="V257" s="535"/>
      <c r="W257" s="535"/>
      <c r="X257" s="535"/>
      <c r="Y257" s="535"/>
      <c r="Z257" s="562">
        <f t="shared" si="32"/>
        <v>192</v>
      </c>
      <c r="AA257" s="576">
        <f t="shared" si="37"/>
        <v>-192</v>
      </c>
      <c r="AB257" s="413">
        <f t="shared" si="38"/>
        <v>-192</v>
      </c>
      <c r="AC257" s="528"/>
      <c r="AD257" s="528">
        <f t="shared" si="33"/>
        <v>0</v>
      </c>
      <c r="AE257" s="540">
        <f t="shared" si="34"/>
        <v>0</v>
      </c>
      <c r="AF257" s="575">
        <f t="shared" si="35"/>
        <v>192</v>
      </c>
      <c r="AG257" s="552"/>
      <c r="AH257" s="553"/>
      <c r="AI257" s="553"/>
      <c r="AJ257" s="553"/>
      <c r="AK257" s="553"/>
      <c r="AL257" s="553"/>
      <c r="AM257" s="553"/>
      <c r="AN257" s="553"/>
      <c r="AO257" s="553"/>
      <c r="AP257" s="553"/>
      <c r="AQ257" s="553"/>
      <c r="AR257" s="553"/>
      <c r="AS257" s="553"/>
      <c r="AT257" s="553"/>
      <c r="AU257" s="553"/>
      <c r="AV257" s="553"/>
      <c r="AW257" s="553"/>
      <c r="AX257" s="553"/>
      <c r="AY257" s="553"/>
      <c r="AZ257" s="553"/>
      <c r="BA257" s="553"/>
      <c r="BB257" s="553"/>
      <c r="BC257" s="553"/>
      <c r="BD257" s="553"/>
      <c r="BE257" s="553"/>
      <c r="BF257" s="553"/>
      <c r="BG257" s="553"/>
      <c r="BH257" s="513"/>
    </row>
    <row r="258" spans="1:60" ht="15" hidden="1" outlineLevel="1">
      <c r="A258" s="433">
        <f t="shared" si="36"/>
        <v>249</v>
      </c>
      <c r="B258" s="584"/>
      <c r="C258" s="585"/>
      <c r="D258" s="525"/>
      <c r="E258" s="526"/>
      <c r="F258" s="416"/>
      <c r="G258" s="417"/>
      <c r="H258" s="535"/>
      <c r="I258" s="535">
        <f>'СМР Приняты СК П6'!I258</f>
        <v>0</v>
      </c>
      <c r="J258" s="537" t="s">
        <v>977</v>
      </c>
      <c r="K258" s="535" t="s">
        <v>291</v>
      </c>
      <c r="L258" s="535">
        <v>593</v>
      </c>
      <c r="M258" s="535"/>
      <c r="N258" s="535"/>
      <c r="O258" s="535"/>
      <c r="P258" s="535"/>
      <c r="Q258" s="535"/>
      <c r="R258" s="535"/>
      <c r="S258" s="535"/>
      <c r="T258" s="535"/>
      <c r="U258" s="535">
        <v>282</v>
      </c>
      <c r="V258" s="535"/>
      <c r="W258" s="535"/>
      <c r="X258" s="535"/>
      <c r="Y258" s="535"/>
      <c r="Z258" s="562">
        <f t="shared" si="32"/>
        <v>282</v>
      </c>
      <c r="AA258" s="576">
        <f t="shared" si="37"/>
        <v>-282</v>
      </c>
      <c r="AB258" s="413">
        <f t="shared" si="38"/>
        <v>-282</v>
      </c>
      <c r="AC258" s="528"/>
      <c r="AD258" s="528">
        <f t="shared" si="33"/>
        <v>0</v>
      </c>
      <c r="AE258" s="551">
        <f t="shared" si="34"/>
        <v>0</v>
      </c>
      <c r="AF258" s="575">
        <f t="shared" si="35"/>
        <v>282</v>
      </c>
      <c r="AG258" s="552"/>
      <c r="AH258" s="553"/>
      <c r="AI258" s="553"/>
      <c r="AJ258" s="553"/>
      <c r="AK258" s="553"/>
      <c r="AL258" s="553"/>
      <c r="AM258" s="553"/>
      <c r="AN258" s="553"/>
      <c r="AO258" s="553"/>
      <c r="AP258" s="553"/>
      <c r="AQ258" s="553"/>
      <c r="AR258" s="553"/>
      <c r="AS258" s="553"/>
      <c r="AT258" s="553"/>
      <c r="AU258" s="553"/>
      <c r="AV258" s="553"/>
      <c r="AW258" s="553"/>
      <c r="AX258" s="553"/>
      <c r="AY258" s="553"/>
      <c r="AZ258" s="553"/>
      <c r="BA258" s="553"/>
      <c r="BB258" s="553"/>
      <c r="BC258" s="553"/>
      <c r="BD258" s="553"/>
      <c r="BE258" s="553"/>
      <c r="BF258" s="553"/>
      <c r="BG258" s="553"/>
      <c r="BH258" s="513"/>
    </row>
    <row r="259" spans="1:60" ht="15" hidden="1" outlineLevel="1">
      <c r="A259" s="433">
        <f t="shared" si="36"/>
        <v>250</v>
      </c>
      <c r="B259" s="584"/>
      <c r="C259" s="585"/>
      <c r="D259" s="525"/>
      <c r="E259" s="526"/>
      <c r="F259" s="416"/>
      <c r="G259" s="417"/>
      <c r="H259" s="535"/>
      <c r="I259" s="535">
        <f>'СМР Приняты СК П6'!I259</f>
        <v>0</v>
      </c>
      <c r="J259" s="537" t="s">
        <v>978</v>
      </c>
      <c r="K259" s="535" t="s">
        <v>482</v>
      </c>
      <c r="L259" s="535">
        <v>21</v>
      </c>
      <c r="M259" s="535"/>
      <c r="N259" s="535"/>
      <c r="O259" s="535"/>
      <c r="P259" s="535"/>
      <c r="Q259" s="535"/>
      <c r="R259" s="535"/>
      <c r="S259" s="535"/>
      <c r="T259" s="535"/>
      <c r="U259" s="535">
        <v>21</v>
      </c>
      <c r="V259" s="535"/>
      <c r="W259" s="535"/>
      <c r="X259" s="535"/>
      <c r="Y259" s="535"/>
      <c r="Z259" s="562">
        <f t="shared" si="32"/>
        <v>21</v>
      </c>
      <c r="AA259" s="576">
        <f t="shared" si="37"/>
        <v>-21</v>
      </c>
      <c r="AB259" s="413">
        <f t="shared" si="38"/>
        <v>-21</v>
      </c>
      <c r="AC259" s="528"/>
      <c r="AD259" s="528">
        <f t="shared" si="33"/>
        <v>0</v>
      </c>
      <c r="AE259" s="551">
        <f t="shared" si="34"/>
        <v>0</v>
      </c>
      <c r="AF259" s="575">
        <f t="shared" si="35"/>
        <v>21</v>
      </c>
      <c r="AG259" s="552"/>
      <c r="AH259" s="553"/>
      <c r="AI259" s="553"/>
      <c r="AJ259" s="553"/>
      <c r="AK259" s="553"/>
      <c r="AL259" s="553"/>
      <c r="AM259" s="553"/>
      <c r="AN259" s="553"/>
      <c r="AO259" s="553"/>
      <c r="AP259" s="553"/>
      <c r="AQ259" s="553"/>
      <c r="AR259" s="553"/>
      <c r="AS259" s="553"/>
      <c r="AT259" s="553"/>
      <c r="AU259" s="553"/>
      <c r="AV259" s="553"/>
      <c r="AW259" s="553"/>
      <c r="AX259" s="553"/>
      <c r="AY259" s="553"/>
      <c r="AZ259" s="553"/>
      <c r="BA259" s="553"/>
      <c r="BB259" s="553"/>
      <c r="BC259" s="553"/>
      <c r="BD259" s="553"/>
      <c r="BE259" s="553"/>
      <c r="BF259" s="553"/>
      <c r="BG259" s="553"/>
      <c r="BH259" s="513"/>
    </row>
    <row r="260" spans="1:60" ht="15" hidden="1" outlineLevel="1">
      <c r="A260" s="433">
        <f t="shared" si="36"/>
        <v>251</v>
      </c>
      <c r="B260" s="584"/>
      <c r="C260" s="585"/>
      <c r="D260" s="525"/>
      <c r="E260" s="526"/>
      <c r="F260" s="416"/>
      <c r="G260" s="417"/>
      <c r="H260" s="535"/>
      <c r="I260" s="535">
        <f>'СМР Приняты СК П6'!I260</f>
        <v>0</v>
      </c>
      <c r="J260" s="537" t="s">
        <v>979</v>
      </c>
      <c r="K260" s="535" t="s">
        <v>291</v>
      </c>
      <c r="L260" s="535">
        <v>502</v>
      </c>
      <c r="M260" s="535"/>
      <c r="N260" s="535"/>
      <c r="O260" s="535"/>
      <c r="P260" s="535"/>
      <c r="Q260" s="535"/>
      <c r="R260" s="535"/>
      <c r="S260" s="535"/>
      <c r="T260" s="535"/>
      <c r="U260" s="535">
        <v>188</v>
      </c>
      <c r="V260" s="535"/>
      <c r="W260" s="535"/>
      <c r="X260" s="535"/>
      <c r="Y260" s="535"/>
      <c r="Z260" s="562">
        <f t="shared" si="32"/>
        <v>188</v>
      </c>
      <c r="AA260" s="576">
        <f t="shared" si="37"/>
        <v>-188</v>
      </c>
      <c r="AB260" s="413">
        <f t="shared" si="38"/>
        <v>-188</v>
      </c>
      <c r="AC260" s="528"/>
      <c r="AD260" s="528">
        <f t="shared" si="33"/>
        <v>0</v>
      </c>
      <c r="AE260" s="551">
        <f t="shared" si="34"/>
        <v>0</v>
      </c>
      <c r="AF260" s="575">
        <f t="shared" si="35"/>
        <v>188</v>
      </c>
      <c r="AG260" s="552"/>
      <c r="AH260" s="553"/>
      <c r="AI260" s="553"/>
      <c r="AJ260" s="553"/>
      <c r="AK260" s="553"/>
      <c r="AL260" s="553"/>
      <c r="AM260" s="553"/>
      <c r="AN260" s="553"/>
      <c r="AO260" s="553"/>
      <c r="AP260" s="553"/>
      <c r="AQ260" s="553"/>
      <c r="AR260" s="553"/>
      <c r="AS260" s="553"/>
      <c r="AT260" s="553"/>
      <c r="AU260" s="553"/>
      <c r="AV260" s="553"/>
      <c r="AW260" s="553"/>
      <c r="AX260" s="553"/>
      <c r="AY260" s="553"/>
      <c r="AZ260" s="553"/>
      <c r="BA260" s="553"/>
      <c r="BB260" s="553"/>
      <c r="BC260" s="553"/>
      <c r="BD260" s="553"/>
      <c r="BE260" s="553"/>
      <c r="BF260" s="553"/>
      <c r="BG260" s="553"/>
      <c r="BH260" s="513"/>
    </row>
    <row r="261" spans="1:60" ht="15" hidden="1" outlineLevel="1">
      <c r="A261" s="433">
        <f t="shared" si="36"/>
        <v>252</v>
      </c>
      <c r="B261" s="584"/>
      <c r="C261" s="585"/>
      <c r="D261" s="525"/>
      <c r="E261" s="526"/>
      <c r="F261" s="416"/>
      <c r="G261" s="417"/>
      <c r="H261" s="535"/>
      <c r="I261" s="535">
        <f>'СМР Приняты СК П6'!I261</f>
        <v>0</v>
      </c>
      <c r="J261" s="537" t="s">
        <v>980</v>
      </c>
      <c r="K261" s="535" t="s">
        <v>291</v>
      </c>
      <c r="L261" s="535">
        <v>502</v>
      </c>
      <c r="M261" s="535"/>
      <c r="N261" s="535"/>
      <c r="O261" s="535"/>
      <c r="P261" s="535"/>
      <c r="Q261" s="535"/>
      <c r="R261" s="535"/>
      <c r="S261" s="535"/>
      <c r="T261" s="535"/>
      <c r="U261" s="535">
        <v>188</v>
      </c>
      <c r="V261" s="535"/>
      <c r="W261" s="535"/>
      <c r="X261" s="535"/>
      <c r="Y261" s="535"/>
      <c r="Z261" s="562">
        <f t="shared" si="32"/>
        <v>188</v>
      </c>
      <c r="AA261" s="576">
        <f t="shared" si="37"/>
        <v>-188</v>
      </c>
      <c r="AB261" s="413">
        <f t="shared" si="38"/>
        <v>-188</v>
      </c>
      <c r="AC261" s="528"/>
      <c r="AD261" s="528">
        <f t="shared" si="33"/>
        <v>0</v>
      </c>
      <c r="AE261" s="551">
        <f t="shared" si="34"/>
        <v>0</v>
      </c>
      <c r="AF261" s="575">
        <f t="shared" si="35"/>
        <v>188</v>
      </c>
      <c r="AG261" s="552"/>
      <c r="AH261" s="553"/>
      <c r="AI261" s="553"/>
      <c r="AJ261" s="553"/>
      <c r="AK261" s="553"/>
      <c r="AL261" s="553"/>
      <c r="AM261" s="553"/>
      <c r="AN261" s="553"/>
      <c r="AO261" s="553"/>
      <c r="AP261" s="553"/>
      <c r="AQ261" s="553"/>
      <c r="AR261" s="553"/>
      <c r="AS261" s="553"/>
      <c r="AT261" s="553"/>
      <c r="AU261" s="553"/>
      <c r="AV261" s="553"/>
      <c r="AW261" s="553"/>
      <c r="AX261" s="553"/>
      <c r="AY261" s="553"/>
      <c r="AZ261" s="553"/>
      <c r="BA261" s="553"/>
      <c r="BB261" s="553"/>
      <c r="BC261" s="553"/>
      <c r="BD261" s="553"/>
      <c r="BE261" s="553"/>
      <c r="BF261" s="553"/>
      <c r="BG261" s="553"/>
      <c r="BH261" s="513"/>
    </row>
    <row r="262" spans="1:60" ht="15" hidden="1" outlineLevel="1">
      <c r="A262" s="433">
        <f t="shared" si="36"/>
        <v>253</v>
      </c>
      <c r="B262" s="584"/>
      <c r="C262" s="585"/>
      <c r="D262" s="525"/>
      <c r="E262" s="526"/>
      <c r="F262" s="416"/>
      <c r="G262" s="417"/>
      <c r="H262" s="535"/>
      <c r="I262" s="535">
        <f>'СМР Приняты СК П6'!I262</f>
        <v>0</v>
      </c>
      <c r="J262" s="537" t="s">
        <v>981</v>
      </c>
      <c r="K262" s="535" t="s">
        <v>294</v>
      </c>
      <c r="L262" s="535">
        <v>23</v>
      </c>
      <c r="M262" s="535"/>
      <c r="N262" s="535"/>
      <c r="O262" s="535"/>
      <c r="P262" s="535"/>
      <c r="Q262" s="535"/>
      <c r="R262" s="535"/>
      <c r="S262" s="535"/>
      <c r="T262" s="535"/>
      <c r="U262" s="535">
        <v>14</v>
      </c>
      <c r="V262" s="535"/>
      <c r="W262" s="535"/>
      <c r="X262" s="535"/>
      <c r="Y262" s="535"/>
      <c r="Z262" s="562">
        <f t="shared" si="32"/>
        <v>14</v>
      </c>
      <c r="AA262" s="576">
        <f t="shared" si="37"/>
        <v>-14</v>
      </c>
      <c r="AB262" s="413">
        <f t="shared" si="38"/>
        <v>-14</v>
      </c>
      <c r="AC262" s="528"/>
      <c r="AD262" s="528">
        <f t="shared" si="33"/>
        <v>0</v>
      </c>
      <c r="AE262" s="551">
        <f t="shared" si="34"/>
        <v>0</v>
      </c>
      <c r="AF262" s="575">
        <f t="shared" si="35"/>
        <v>14</v>
      </c>
      <c r="AG262" s="552"/>
      <c r="AH262" s="553"/>
      <c r="AI262" s="553"/>
      <c r="AJ262" s="553"/>
      <c r="AK262" s="553"/>
      <c r="AL262" s="553"/>
      <c r="AM262" s="553"/>
      <c r="AN262" s="553"/>
      <c r="AO262" s="553"/>
      <c r="AP262" s="553"/>
      <c r="AQ262" s="553"/>
      <c r="AR262" s="553"/>
      <c r="AS262" s="553"/>
      <c r="AT262" s="553"/>
      <c r="AU262" s="553"/>
      <c r="AV262" s="553"/>
      <c r="AW262" s="553"/>
      <c r="AX262" s="553"/>
      <c r="AY262" s="553"/>
      <c r="AZ262" s="553"/>
      <c r="BA262" s="553"/>
      <c r="BB262" s="553"/>
      <c r="BC262" s="553"/>
      <c r="BD262" s="553"/>
      <c r="BE262" s="553"/>
      <c r="BF262" s="553"/>
      <c r="BG262" s="553"/>
      <c r="BH262" s="513"/>
    </row>
    <row r="263" spans="1:60" ht="15" hidden="1" outlineLevel="1">
      <c r="A263" s="433">
        <f t="shared" si="36"/>
        <v>254</v>
      </c>
      <c r="B263" s="584"/>
      <c r="C263" s="585"/>
      <c r="D263" s="525"/>
      <c r="E263" s="526"/>
      <c r="F263" s="416"/>
      <c r="G263" s="417"/>
      <c r="H263" s="535"/>
      <c r="I263" s="535">
        <f>'СМР Приняты СК П6'!I263</f>
        <v>0</v>
      </c>
      <c r="J263" s="537" t="s">
        <v>982</v>
      </c>
      <c r="K263" s="535" t="s">
        <v>482</v>
      </c>
      <c r="L263" s="535">
        <v>9</v>
      </c>
      <c r="M263" s="535"/>
      <c r="N263" s="535"/>
      <c r="O263" s="535"/>
      <c r="P263" s="535"/>
      <c r="Q263" s="535"/>
      <c r="R263" s="535"/>
      <c r="S263" s="535"/>
      <c r="T263" s="535"/>
      <c r="U263" s="535">
        <v>9</v>
      </c>
      <c r="V263" s="535"/>
      <c r="W263" s="535"/>
      <c r="X263" s="535"/>
      <c r="Y263" s="535"/>
      <c r="Z263" s="562">
        <f t="shared" si="32"/>
        <v>9</v>
      </c>
      <c r="AA263" s="576">
        <f t="shared" si="37"/>
        <v>-9</v>
      </c>
      <c r="AB263" s="413">
        <f t="shared" si="38"/>
        <v>-9</v>
      </c>
      <c r="AC263" s="528"/>
      <c r="AD263" s="528">
        <f t="shared" si="33"/>
        <v>0</v>
      </c>
      <c r="AE263" s="551">
        <f t="shared" si="34"/>
        <v>0</v>
      </c>
      <c r="AF263" s="575">
        <f t="shared" si="35"/>
        <v>9</v>
      </c>
      <c r="AG263" s="552"/>
      <c r="AH263" s="553"/>
      <c r="AI263" s="553"/>
      <c r="AJ263" s="553"/>
      <c r="AK263" s="553"/>
      <c r="AL263" s="553"/>
      <c r="AM263" s="553"/>
      <c r="AN263" s="553"/>
      <c r="AO263" s="553"/>
      <c r="AP263" s="553"/>
      <c r="AQ263" s="553"/>
      <c r="AR263" s="553"/>
      <c r="AS263" s="553"/>
      <c r="AT263" s="553"/>
      <c r="AU263" s="553"/>
      <c r="AV263" s="553"/>
      <c r="AW263" s="553"/>
      <c r="AX263" s="553"/>
      <c r="AY263" s="553"/>
      <c r="AZ263" s="553"/>
      <c r="BA263" s="553"/>
      <c r="BB263" s="553"/>
      <c r="BC263" s="553"/>
      <c r="BD263" s="553"/>
      <c r="BE263" s="553"/>
      <c r="BF263" s="553"/>
      <c r="BG263" s="553"/>
      <c r="BH263" s="513"/>
    </row>
    <row r="264" spans="1:60" ht="15" hidden="1" outlineLevel="1">
      <c r="A264" s="433">
        <f t="shared" si="36"/>
        <v>255</v>
      </c>
      <c r="B264" s="584"/>
      <c r="C264" s="585"/>
      <c r="D264" s="525"/>
      <c r="E264" s="526"/>
      <c r="F264" s="416"/>
      <c r="G264" s="417"/>
      <c r="H264" s="535"/>
      <c r="I264" s="535">
        <f>'СМР Приняты СК П6'!I264</f>
        <v>0</v>
      </c>
      <c r="J264" s="537" t="s">
        <v>983</v>
      </c>
      <c r="K264" s="535" t="s">
        <v>482</v>
      </c>
      <c r="L264" s="535">
        <v>5</v>
      </c>
      <c r="M264" s="535"/>
      <c r="N264" s="535"/>
      <c r="O264" s="535"/>
      <c r="P264" s="535"/>
      <c r="Q264" s="535"/>
      <c r="R264" s="535"/>
      <c r="S264" s="535"/>
      <c r="T264" s="535"/>
      <c r="U264" s="535">
        <v>5</v>
      </c>
      <c r="V264" s="535"/>
      <c r="W264" s="535"/>
      <c r="X264" s="535"/>
      <c r="Y264" s="535"/>
      <c r="Z264" s="562">
        <f t="shared" si="32"/>
        <v>5</v>
      </c>
      <c r="AA264" s="576">
        <f t="shared" si="37"/>
        <v>-5</v>
      </c>
      <c r="AB264" s="413">
        <f t="shared" si="38"/>
        <v>-5</v>
      </c>
      <c r="AC264" s="528"/>
      <c r="AD264" s="528">
        <f t="shared" si="33"/>
        <v>0</v>
      </c>
      <c r="AE264" s="539">
        <f t="shared" si="34"/>
        <v>0</v>
      </c>
      <c r="AF264" s="521">
        <f t="shared" si="35"/>
        <v>5</v>
      </c>
      <c r="AG264" s="552"/>
      <c r="AH264" s="553"/>
      <c r="AI264" s="553"/>
      <c r="AJ264" s="553"/>
      <c r="AK264" s="553"/>
      <c r="AL264" s="553"/>
      <c r="AM264" s="553"/>
      <c r="AN264" s="553"/>
      <c r="AO264" s="553"/>
      <c r="AP264" s="553"/>
      <c r="AQ264" s="553"/>
      <c r="AR264" s="553"/>
      <c r="AS264" s="553"/>
      <c r="AT264" s="553"/>
      <c r="AU264" s="553"/>
      <c r="AV264" s="553"/>
      <c r="AW264" s="553"/>
      <c r="AX264" s="553"/>
      <c r="AY264" s="553"/>
      <c r="AZ264" s="553"/>
      <c r="BA264" s="553"/>
      <c r="BB264" s="553"/>
      <c r="BC264" s="553"/>
      <c r="BD264" s="553"/>
      <c r="BE264" s="553"/>
      <c r="BF264" s="553"/>
      <c r="BG264" s="553"/>
      <c r="BH264" s="513"/>
    </row>
    <row r="265" spans="1:60" ht="30" collapsed="1">
      <c r="A265" s="433">
        <f t="shared" si="36"/>
        <v>256</v>
      </c>
      <c r="B265" s="584"/>
      <c r="C265" s="585"/>
      <c r="D265" s="525"/>
      <c r="E265" s="526"/>
      <c r="F265" s="416" t="s">
        <v>984</v>
      </c>
      <c r="G265" s="417" t="s">
        <v>291</v>
      </c>
      <c r="H265" s="535">
        <f>M265+M266+M267+M268+M269+M270+M271+M272+M273</f>
        <v>0</v>
      </c>
      <c r="I265" s="535">
        <f>'СМР Приняты СК П6'!I265</f>
        <v>0.13200000000000001</v>
      </c>
      <c r="J265" s="537" t="s">
        <v>985</v>
      </c>
      <c r="K265" s="535" t="s">
        <v>291</v>
      </c>
      <c r="L265" s="535">
        <v>524</v>
      </c>
      <c r="M265" s="535"/>
      <c r="N265" s="535"/>
      <c r="O265" s="535"/>
      <c r="P265" s="535"/>
      <c r="Q265" s="535"/>
      <c r="R265" s="535"/>
      <c r="S265" s="535"/>
      <c r="T265" s="535"/>
      <c r="U265" s="535"/>
      <c r="V265" s="535"/>
      <c r="W265" s="535"/>
      <c r="X265" s="535"/>
      <c r="Y265" s="535"/>
      <c r="Z265" s="562">
        <f t="shared" si="32"/>
        <v>0</v>
      </c>
      <c r="AA265" s="576">
        <f t="shared" si="37"/>
        <v>0</v>
      </c>
      <c r="AB265" s="413">
        <f t="shared" si="38"/>
        <v>0</v>
      </c>
      <c r="AC265" s="528"/>
      <c r="AD265" s="528">
        <f t="shared" si="33"/>
        <v>0</v>
      </c>
      <c r="AE265" s="551">
        <f t="shared" si="34"/>
        <v>0</v>
      </c>
      <c r="AF265" s="575">
        <f t="shared" si="35"/>
        <v>0</v>
      </c>
      <c r="AG265" s="522"/>
      <c r="AH265" s="523"/>
      <c r="AI265" s="523"/>
      <c r="AJ265" s="523"/>
      <c r="AK265" s="523"/>
      <c r="AL265" s="523"/>
      <c r="AM265" s="523"/>
      <c r="AN265" s="523"/>
      <c r="AO265" s="523"/>
      <c r="AP265" s="523"/>
      <c r="AQ265" s="523"/>
      <c r="AR265" s="523"/>
      <c r="AS265" s="523"/>
      <c r="AT265" s="523"/>
      <c r="AU265" s="523"/>
      <c r="AV265" s="523"/>
      <c r="AW265" s="523"/>
      <c r="AX265" s="523"/>
      <c r="AY265" s="523"/>
      <c r="AZ265" s="523"/>
      <c r="BA265" s="523"/>
      <c r="BB265" s="523"/>
      <c r="BC265" s="523"/>
      <c r="BD265" s="523"/>
      <c r="BE265" s="523"/>
      <c r="BF265" s="523"/>
      <c r="BG265" s="523"/>
      <c r="BH265" s="513"/>
    </row>
    <row r="266" spans="1:60" ht="30" hidden="1" outlineLevel="1">
      <c r="A266" s="433">
        <f t="shared" si="36"/>
        <v>257</v>
      </c>
      <c r="B266" s="584"/>
      <c r="C266" s="585"/>
      <c r="D266" s="525"/>
      <c r="E266" s="526"/>
      <c r="F266" s="416"/>
      <c r="G266" s="417"/>
      <c r="H266" s="535"/>
      <c r="I266" s="535">
        <f>'СМР Приняты СК П6'!I266</f>
        <v>0</v>
      </c>
      <c r="J266" s="537" t="s">
        <v>986</v>
      </c>
      <c r="K266" s="535" t="s">
        <v>291</v>
      </c>
      <c r="L266" s="535">
        <v>334</v>
      </c>
      <c r="M266" s="535"/>
      <c r="N266" s="535"/>
      <c r="O266" s="535"/>
      <c r="P266" s="535"/>
      <c r="Q266" s="535"/>
      <c r="R266" s="535"/>
      <c r="S266" s="535"/>
      <c r="T266" s="535"/>
      <c r="U266" s="535"/>
      <c r="V266" s="535"/>
      <c r="W266" s="535"/>
      <c r="X266" s="535"/>
      <c r="Y266" s="535"/>
      <c r="Z266" s="562">
        <f t="shared" si="32"/>
        <v>0</v>
      </c>
      <c r="AA266" s="576">
        <f t="shared" si="37"/>
        <v>0</v>
      </c>
      <c r="AB266" s="413">
        <f t="shared" si="38"/>
        <v>0</v>
      </c>
      <c r="AC266" s="528"/>
      <c r="AD266" s="528">
        <f t="shared" si="33"/>
        <v>0</v>
      </c>
      <c r="AE266" s="551">
        <f t="shared" si="34"/>
        <v>0</v>
      </c>
      <c r="AF266" s="575">
        <f t="shared" si="35"/>
        <v>0</v>
      </c>
      <c r="AG266" s="552"/>
      <c r="AH266" s="553"/>
      <c r="AI266" s="553"/>
      <c r="AJ266" s="553"/>
      <c r="AK266" s="553"/>
      <c r="AL266" s="553"/>
      <c r="AM266" s="553"/>
      <c r="AN266" s="553"/>
      <c r="AO266" s="553"/>
      <c r="AP266" s="553"/>
      <c r="AQ266" s="553"/>
      <c r="AR266" s="553"/>
      <c r="AS266" s="553"/>
      <c r="AT266" s="553"/>
      <c r="AU266" s="553"/>
      <c r="AV266" s="553"/>
      <c r="AW266" s="553"/>
      <c r="AX266" s="553"/>
      <c r="AY266" s="553"/>
      <c r="AZ266" s="553"/>
      <c r="BA266" s="553"/>
      <c r="BB266" s="553"/>
      <c r="BC266" s="553"/>
      <c r="BD266" s="553"/>
      <c r="BE266" s="553"/>
      <c r="BF266" s="553"/>
      <c r="BG266" s="553"/>
      <c r="BH266" s="513"/>
    </row>
    <row r="267" spans="1:60" ht="30" hidden="1" outlineLevel="1">
      <c r="A267" s="433">
        <f t="shared" si="36"/>
        <v>258</v>
      </c>
      <c r="B267" s="584"/>
      <c r="C267" s="585"/>
      <c r="D267" s="525"/>
      <c r="E267" s="526"/>
      <c r="F267" s="416"/>
      <c r="G267" s="417"/>
      <c r="H267" s="535"/>
      <c r="I267" s="535">
        <f>'СМР Приняты СК П6'!I267</f>
        <v>0</v>
      </c>
      <c r="J267" s="537" t="s">
        <v>987</v>
      </c>
      <c r="K267" s="535" t="s">
        <v>291</v>
      </c>
      <c r="L267" s="535">
        <v>117</v>
      </c>
      <c r="M267" s="535"/>
      <c r="N267" s="535"/>
      <c r="O267" s="535"/>
      <c r="P267" s="535"/>
      <c r="Q267" s="535"/>
      <c r="R267" s="535"/>
      <c r="S267" s="535"/>
      <c r="T267" s="535"/>
      <c r="U267" s="535"/>
      <c r="V267" s="535"/>
      <c r="W267" s="535"/>
      <c r="X267" s="535"/>
      <c r="Y267" s="535"/>
      <c r="Z267" s="562">
        <f t="shared" ref="Z267:Z303" si="39">SUM(M267:Y267)</f>
        <v>0</v>
      </c>
      <c r="AA267" s="576">
        <f t="shared" si="37"/>
        <v>0</v>
      </c>
      <c r="AB267" s="413">
        <f t="shared" si="38"/>
        <v>0</v>
      </c>
      <c r="AC267" s="528"/>
      <c r="AD267" s="528">
        <f t="shared" ref="AD267:AD303" si="40">AE267*I267</f>
        <v>0</v>
      </c>
      <c r="AE267" s="551">
        <f t="shared" ref="AE267:AE303" si="41">SUM(AG267:BG267)</f>
        <v>0</v>
      </c>
      <c r="AF267" s="575">
        <f t="shared" ref="AF267:AF303" si="42">Z267-AE267</f>
        <v>0</v>
      </c>
      <c r="AG267" s="552"/>
      <c r="AH267" s="553"/>
      <c r="AI267" s="553"/>
      <c r="AJ267" s="553"/>
      <c r="AK267" s="553"/>
      <c r="AL267" s="553"/>
      <c r="AM267" s="553"/>
      <c r="AN267" s="553"/>
      <c r="AO267" s="553"/>
      <c r="AP267" s="553"/>
      <c r="AQ267" s="553"/>
      <c r="AR267" s="553"/>
      <c r="AS267" s="553"/>
      <c r="AT267" s="553"/>
      <c r="AU267" s="553"/>
      <c r="AV267" s="553"/>
      <c r="AW267" s="553"/>
      <c r="AX267" s="553"/>
      <c r="AY267" s="553"/>
      <c r="AZ267" s="553"/>
      <c r="BA267" s="553"/>
      <c r="BB267" s="553"/>
      <c r="BC267" s="553"/>
      <c r="BD267" s="553"/>
      <c r="BE267" s="553"/>
      <c r="BF267" s="553"/>
      <c r="BG267" s="553"/>
      <c r="BH267" s="513"/>
    </row>
    <row r="268" spans="1:60" ht="75" hidden="1" outlineLevel="1">
      <c r="A268" s="433">
        <f t="shared" ref="A268:A303" si="43">A267+1</f>
        <v>259</v>
      </c>
      <c r="B268" s="584"/>
      <c r="C268" s="585"/>
      <c r="D268" s="525"/>
      <c r="E268" s="526"/>
      <c r="F268" s="416"/>
      <c r="G268" s="417"/>
      <c r="H268" s="535"/>
      <c r="I268" s="535">
        <f>'СМР Приняты СК П6'!I268</f>
        <v>0</v>
      </c>
      <c r="J268" s="537" t="s">
        <v>988</v>
      </c>
      <c r="K268" s="535" t="s">
        <v>291</v>
      </c>
      <c r="L268" s="535">
        <v>128</v>
      </c>
      <c r="M268" s="535"/>
      <c r="N268" s="535"/>
      <c r="O268" s="535"/>
      <c r="P268" s="535"/>
      <c r="Q268" s="535"/>
      <c r="R268" s="535"/>
      <c r="S268" s="535"/>
      <c r="T268" s="535"/>
      <c r="U268" s="535"/>
      <c r="V268" s="535"/>
      <c r="W268" s="535"/>
      <c r="X268" s="535"/>
      <c r="Y268" s="535"/>
      <c r="Z268" s="562">
        <f t="shared" si="39"/>
        <v>0</v>
      </c>
      <c r="AA268" s="576">
        <f t="shared" si="37"/>
        <v>0</v>
      </c>
      <c r="AB268" s="413">
        <f t="shared" si="38"/>
        <v>0</v>
      </c>
      <c r="AC268" s="528"/>
      <c r="AD268" s="528">
        <f t="shared" si="40"/>
        <v>0</v>
      </c>
      <c r="AE268" s="551">
        <f t="shared" si="41"/>
        <v>0</v>
      </c>
      <c r="AF268" s="575">
        <f t="shared" si="42"/>
        <v>0</v>
      </c>
      <c r="AG268" s="552"/>
      <c r="AH268" s="553"/>
      <c r="AI268" s="553"/>
      <c r="AJ268" s="553"/>
      <c r="AK268" s="553"/>
      <c r="AL268" s="553"/>
      <c r="AM268" s="553"/>
      <c r="AN268" s="553"/>
      <c r="AO268" s="553"/>
      <c r="AP268" s="553"/>
      <c r="AQ268" s="553"/>
      <c r="AR268" s="553"/>
      <c r="AS268" s="553"/>
      <c r="AT268" s="553"/>
      <c r="AU268" s="553"/>
      <c r="AV268" s="553"/>
      <c r="AW268" s="553"/>
      <c r="AX268" s="553"/>
      <c r="AY268" s="553"/>
      <c r="AZ268" s="553"/>
      <c r="BA268" s="553"/>
      <c r="BB268" s="553"/>
      <c r="BC268" s="553"/>
      <c r="BD268" s="553"/>
      <c r="BE268" s="553"/>
      <c r="BF268" s="553"/>
      <c r="BG268" s="553"/>
      <c r="BH268" s="513"/>
    </row>
    <row r="269" spans="1:60" ht="30" hidden="1" outlineLevel="1">
      <c r="A269" s="433">
        <f t="shared" si="43"/>
        <v>260</v>
      </c>
      <c r="B269" s="584"/>
      <c r="C269" s="585"/>
      <c r="D269" s="525"/>
      <c r="E269" s="526"/>
      <c r="F269" s="416"/>
      <c r="G269" s="417"/>
      <c r="H269" s="535"/>
      <c r="I269" s="535">
        <f>'СМР Приняты СК П6'!I269</f>
        <v>0</v>
      </c>
      <c r="J269" s="537" t="s">
        <v>989</v>
      </c>
      <c r="K269" s="535" t="s">
        <v>291</v>
      </c>
      <c r="L269" s="535">
        <v>378</v>
      </c>
      <c r="M269" s="535"/>
      <c r="N269" s="535"/>
      <c r="O269" s="535"/>
      <c r="P269" s="535"/>
      <c r="Q269" s="535"/>
      <c r="R269" s="535"/>
      <c r="S269" s="535"/>
      <c r="T269" s="535"/>
      <c r="U269" s="535"/>
      <c r="V269" s="535"/>
      <c r="W269" s="535"/>
      <c r="X269" s="535"/>
      <c r="Y269" s="535"/>
      <c r="Z269" s="562">
        <f t="shared" si="39"/>
        <v>0</v>
      </c>
      <c r="AA269" s="576">
        <f t="shared" si="37"/>
        <v>0</v>
      </c>
      <c r="AB269" s="413">
        <f t="shared" si="38"/>
        <v>0</v>
      </c>
      <c r="AC269" s="528"/>
      <c r="AD269" s="528">
        <f t="shared" si="40"/>
        <v>0</v>
      </c>
      <c r="AE269" s="551">
        <f t="shared" si="41"/>
        <v>0</v>
      </c>
      <c r="AF269" s="575">
        <f t="shared" si="42"/>
        <v>0</v>
      </c>
      <c r="AG269" s="552"/>
      <c r="AH269" s="553"/>
      <c r="AI269" s="553"/>
      <c r="AJ269" s="553"/>
      <c r="AK269" s="553"/>
      <c r="AL269" s="553"/>
      <c r="AM269" s="553"/>
      <c r="AN269" s="553"/>
      <c r="AO269" s="553"/>
      <c r="AP269" s="553"/>
      <c r="AQ269" s="553"/>
      <c r="AR269" s="553"/>
      <c r="AS269" s="553"/>
      <c r="AT269" s="553"/>
      <c r="AU269" s="553"/>
      <c r="AV269" s="553"/>
      <c r="AW269" s="553"/>
      <c r="AX269" s="553"/>
      <c r="AY269" s="553"/>
      <c r="AZ269" s="553"/>
      <c r="BA269" s="553"/>
      <c r="BB269" s="553"/>
      <c r="BC269" s="553"/>
      <c r="BD269" s="553"/>
      <c r="BE269" s="553"/>
      <c r="BF269" s="553"/>
      <c r="BG269" s="553"/>
      <c r="BH269" s="513"/>
    </row>
    <row r="270" spans="1:60" ht="75" hidden="1" outlineLevel="1">
      <c r="A270" s="433">
        <f t="shared" si="43"/>
        <v>261</v>
      </c>
      <c r="B270" s="584"/>
      <c r="C270" s="585"/>
      <c r="D270" s="525"/>
      <c r="E270" s="526"/>
      <c r="F270" s="416"/>
      <c r="G270" s="417"/>
      <c r="H270" s="535"/>
      <c r="I270" s="535">
        <f>'СМР Приняты СК П6'!I270</f>
        <v>0</v>
      </c>
      <c r="J270" s="537" t="s">
        <v>910</v>
      </c>
      <c r="K270" s="535" t="s">
        <v>291</v>
      </c>
      <c r="L270" s="535">
        <v>149</v>
      </c>
      <c r="M270" s="535"/>
      <c r="N270" s="535"/>
      <c r="O270" s="535"/>
      <c r="P270" s="535"/>
      <c r="Q270" s="535"/>
      <c r="R270" s="535"/>
      <c r="S270" s="535"/>
      <c r="T270" s="535"/>
      <c r="U270" s="535"/>
      <c r="V270" s="535"/>
      <c r="W270" s="535"/>
      <c r="X270" s="535"/>
      <c r="Y270" s="535"/>
      <c r="Z270" s="562">
        <f t="shared" si="39"/>
        <v>0</v>
      </c>
      <c r="AA270" s="576">
        <f t="shared" si="37"/>
        <v>0</v>
      </c>
      <c r="AB270" s="413">
        <f t="shared" si="38"/>
        <v>0</v>
      </c>
      <c r="AC270" s="528"/>
      <c r="AD270" s="528">
        <f t="shared" si="40"/>
        <v>0</v>
      </c>
      <c r="AE270" s="551">
        <f t="shared" si="41"/>
        <v>0</v>
      </c>
      <c r="AF270" s="575">
        <f t="shared" si="42"/>
        <v>0</v>
      </c>
      <c r="AG270" s="552"/>
      <c r="AH270" s="553"/>
      <c r="AI270" s="553"/>
      <c r="AJ270" s="553"/>
      <c r="AK270" s="553"/>
      <c r="AL270" s="553"/>
      <c r="AM270" s="553"/>
      <c r="AN270" s="553"/>
      <c r="AO270" s="553"/>
      <c r="AP270" s="553"/>
      <c r="AQ270" s="553"/>
      <c r="AR270" s="553"/>
      <c r="AS270" s="553"/>
      <c r="AT270" s="553"/>
      <c r="AU270" s="553"/>
      <c r="AV270" s="553"/>
      <c r="AW270" s="553"/>
      <c r="AX270" s="553"/>
      <c r="AY270" s="553"/>
      <c r="AZ270" s="553"/>
      <c r="BA270" s="553"/>
      <c r="BB270" s="553"/>
      <c r="BC270" s="553"/>
      <c r="BD270" s="553"/>
      <c r="BE270" s="553"/>
      <c r="BF270" s="553"/>
      <c r="BG270" s="553"/>
      <c r="BH270" s="513"/>
    </row>
    <row r="271" spans="1:60" ht="75" hidden="1" outlineLevel="1">
      <c r="A271" s="433">
        <f t="shared" si="43"/>
        <v>262</v>
      </c>
      <c r="B271" s="584"/>
      <c r="C271" s="585"/>
      <c r="D271" s="525"/>
      <c r="E271" s="526"/>
      <c r="F271" s="416"/>
      <c r="G271" s="417"/>
      <c r="H271" s="535"/>
      <c r="I271" s="535">
        <f>'СМР Приняты СК П6'!I271</f>
        <v>0</v>
      </c>
      <c r="J271" s="537" t="s">
        <v>990</v>
      </c>
      <c r="K271" s="535" t="s">
        <v>291</v>
      </c>
      <c r="L271" s="535">
        <v>281</v>
      </c>
      <c r="M271" s="535"/>
      <c r="N271" s="535"/>
      <c r="O271" s="535"/>
      <c r="P271" s="535"/>
      <c r="Q271" s="535"/>
      <c r="R271" s="535"/>
      <c r="S271" s="535"/>
      <c r="T271" s="535"/>
      <c r="U271" s="535"/>
      <c r="V271" s="535"/>
      <c r="W271" s="535"/>
      <c r="X271" s="535"/>
      <c r="Y271" s="535"/>
      <c r="Z271" s="562">
        <f t="shared" si="39"/>
        <v>0</v>
      </c>
      <c r="AA271" s="576">
        <f t="shared" si="37"/>
        <v>0</v>
      </c>
      <c r="AB271" s="413">
        <f t="shared" si="38"/>
        <v>0</v>
      </c>
      <c r="AC271" s="528"/>
      <c r="AD271" s="528">
        <f t="shared" si="40"/>
        <v>0</v>
      </c>
      <c r="AE271" s="551">
        <f t="shared" si="41"/>
        <v>0</v>
      </c>
      <c r="AF271" s="575">
        <f t="shared" si="42"/>
        <v>0</v>
      </c>
      <c r="AG271" s="552"/>
      <c r="AH271" s="553"/>
      <c r="AI271" s="553"/>
      <c r="AJ271" s="553"/>
      <c r="AK271" s="553"/>
      <c r="AL271" s="553"/>
      <c r="AM271" s="553"/>
      <c r="AN271" s="553"/>
      <c r="AO271" s="553"/>
      <c r="AP271" s="553"/>
      <c r="AQ271" s="553"/>
      <c r="AR271" s="553"/>
      <c r="AS271" s="553"/>
      <c r="AT271" s="553"/>
      <c r="AU271" s="553"/>
      <c r="AV271" s="553"/>
      <c r="AW271" s="553"/>
      <c r="AX271" s="553"/>
      <c r="AY271" s="553"/>
      <c r="AZ271" s="553"/>
      <c r="BA271" s="553"/>
      <c r="BB271" s="553"/>
      <c r="BC271" s="553"/>
      <c r="BD271" s="553"/>
      <c r="BE271" s="553"/>
      <c r="BF271" s="553"/>
      <c r="BG271" s="553"/>
      <c r="BH271" s="513"/>
    </row>
    <row r="272" spans="1:60" ht="75" hidden="1" outlineLevel="1">
      <c r="A272" s="433">
        <f t="shared" si="43"/>
        <v>263</v>
      </c>
      <c r="B272" s="584"/>
      <c r="C272" s="585"/>
      <c r="D272" s="525"/>
      <c r="E272" s="526"/>
      <c r="F272" s="416"/>
      <c r="G272" s="417"/>
      <c r="H272" s="535"/>
      <c r="I272" s="535">
        <f>'СМР Приняты СК П6'!I272</f>
        <v>0</v>
      </c>
      <c r="J272" s="537" t="s">
        <v>991</v>
      </c>
      <c r="K272" s="535" t="s">
        <v>291</v>
      </c>
      <c r="L272" s="535">
        <v>71</v>
      </c>
      <c r="M272" s="535"/>
      <c r="N272" s="535"/>
      <c r="O272" s="535"/>
      <c r="P272" s="535"/>
      <c r="Q272" s="535"/>
      <c r="R272" s="535"/>
      <c r="S272" s="535"/>
      <c r="T272" s="535"/>
      <c r="U272" s="535"/>
      <c r="V272" s="535"/>
      <c r="W272" s="535"/>
      <c r="X272" s="535"/>
      <c r="Y272" s="535"/>
      <c r="Z272" s="562">
        <f t="shared" si="39"/>
        <v>0</v>
      </c>
      <c r="AA272" s="576">
        <f t="shared" si="37"/>
        <v>0</v>
      </c>
      <c r="AB272" s="413">
        <f t="shared" si="38"/>
        <v>0</v>
      </c>
      <c r="AC272" s="528"/>
      <c r="AD272" s="528">
        <f t="shared" si="40"/>
        <v>0</v>
      </c>
      <c r="AE272" s="551">
        <f t="shared" si="41"/>
        <v>0</v>
      </c>
      <c r="AF272" s="575">
        <f t="shared" si="42"/>
        <v>0</v>
      </c>
      <c r="AG272" s="552"/>
      <c r="AH272" s="553"/>
      <c r="AI272" s="553"/>
      <c r="AJ272" s="553"/>
      <c r="AK272" s="553"/>
      <c r="AL272" s="553"/>
      <c r="AM272" s="553"/>
      <c r="AN272" s="553"/>
      <c r="AO272" s="553"/>
      <c r="AP272" s="553"/>
      <c r="AQ272" s="553"/>
      <c r="AR272" s="553"/>
      <c r="AS272" s="553"/>
      <c r="AT272" s="553"/>
      <c r="AU272" s="553"/>
      <c r="AV272" s="553"/>
      <c r="AW272" s="553"/>
      <c r="AX272" s="553"/>
      <c r="AY272" s="553"/>
      <c r="AZ272" s="553"/>
      <c r="BA272" s="553"/>
      <c r="BB272" s="553"/>
      <c r="BC272" s="553"/>
      <c r="BD272" s="553"/>
      <c r="BE272" s="553"/>
      <c r="BF272" s="553"/>
      <c r="BG272" s="553"/>
      <c r="BH272" s="513"/>
    </row>
    <row r="273" spans="1:60" ht="75" hidden="1" outlineLevel="1">
      <c r="A273" s="433">
        <f t="shared" si="43"/>
        <v>264</v>
      </c>
      <c r="B273" s="584"/>
      <c r="C273" s="585"/>
      <c r="D273" s="525"/>
      <c r="E273" s="526"/>
      <c r="F273" s="416"/>
      <c r="G273" s="417"/>
      <c r="H273" s="535"/>
      <c r="I273" s="535">
        <f>'СМР Приняты СК П6'!I273</f>
        <v>0</v>
      </c>
      <c r="J273" s="537" t="s">
        <v>992</v>
      </c>
      <c r="K273" s="535" t="s">
        <v>291</v>
      </c>
      <c r="L273" s="535">
        <v>50</v>
      </c>
      <c r="M273" s="535"/>
      <c r="N273" s="535"/>
      <c r="O273" s="535"/>
      <c r="P273" s="535"/>
      <c r="Q273" s="535"/>
      <c r="R273" s="535"/>
      <c r="S273" s="535"/>
      <c r="T273" s="535"/>
      <c r="U273" s="535"/>
      <c r="V273" s="535"/>
      <c r="W273" s="535"/>
      <c r="X273" s="535"/>
      <c r="Y273" s="535"/>
      <c r="Z273" s="562">
        <f t="shared" si="39"/>
        <v>0</v>
      </c>
      <c r="AA273" s="576">
        <f t="shared" ref="AA273:AA274" si="44">H273-Z273</f>
        <v>0</v>
      </c>
      <c r="AB273" s="413">
        <f t="shared" ref="AB273:AB274" si="45">E273-Z273</f>
        <v>0</v>
      </c>
      <c r="AC273" s="528"/>
      <c r="AD273" s="528">
        <f t="shared" si="40"/>
        <v>0</v>
      </c>
      <c r="AE273" s="551">
        <f t="shared" si="41"/>
        <v>0</v>
      </c>
      <c r="AF273" s="575">
        <f t="shared" si="42"/>
        <v>0</v>
      </c>
      <c r="AG273" s="552"/>
      <c r="AH273" s="553"/>
      <c r="AI273" s="553"/>
      <c r="AJ273" s="553"/>
      <c r="AK273" s="553"/>
      <c r="AL273" s="553"/>
      <c r="AM273" s="553"/>
      <c r="AN273" s="553"/>
      <c r="AO273" s="553"/>
      <c r="AP273" s="553"/>
      <c r="AQ273" s="553"/>
      <c r="AR273" s="553"/>
      <c r="AS273" s="553"/>
      <c r="AT273" s="553"/>
      <c r="AU273" s="553"/>
      <c r="AV273" s="553"/>
      <c r="AW273" s="553"/>
      <c r="AX273" s="553"/>
      <c r="AY273" s="553"/>
      <c r="AZ273" s="553"/>
      <c r="BA273" s="553"/>
      <c r="BB273" s="553"/>
      <c r="BC273" s="553"/>
      <c r="BD273" s="553"/>
      <c r="BE273" s="553"/>
      <c r="BF273" s="553"/>
      <c r="BG273" s="553"/>
      <c r="BH273" s="513"/>
    </row>
    <row r="274" spans="1:60" ht="30" hidden="1" outlineLevel="1">
      <c r="A274" s="433">
        <f t="shared" si="43"/>
        <v>265</v>
      </c>
      <c r="B274" s="584"/>
      <c r="C274" s="585"/>
      <c r="D274" s="525"/>
      <c r="E274" s="526"/>
      <c r="F274" s="416"/>
      <c r="G274" s="417"/>
      <c r="H274" s="535"/>
      <c r="I274" s="535">
        <f>'СМР Приняты СК П6'!I274</f>
        <v>0</v>
      </c>
      <c r="J274" s="537" t="s">
        <v>993</v>
      </c>
      <c r="K274" s="535" t="s">
        <v>291</v>
      </c>
      <c r="L274" s="535"/>
      <c r="M274" s="535"/>
      <c r="N274" s="535"/>
      <c r="O274" s="535"/>
      <c r="P274" s="535"/>
      <c r="Q274" s="535"/>
      <c r="R274" s="535"/>
      <c r="S274" s="535"/>
      <c r="T274" s="535"/>
      <c r="U274" s="535"/>
      <c r="V274" s="535"/>
      <c r="W274" s="535"/>
      <c r="X274" s="535"/>
      <c r="Y274" s="535"/>
      <c r="Z274" s="562">
        <f t="shared" si="39"/>
        <v>0</v>
      </c>
      <c r="AA274" s="576">
        <f t="shared" si="44"/>
        <v>0</v>
      </c>
      <c r="AB274" s="413">
        <f t="shared" si="45"/>
        <v>0</v>
      </c>
      <c r="AC274" s="528"/>
      <c r="AD274" s="528">
        <f t="shared" si="40"/>
        <v>0</v>
      </c>
      <c r="AE274" s="551">
        <f t="shared" si="41"/>
        <v>0</v>
      </c>
      <c r="AF274" s="575">
        <f t="shared" si="42"/>
        <v>0</v>
      </c>
      <c r="AG274" s="552"/>
      <c r="AH274" s="553"/>
      <c r="AI274" s="553"/>
      <c r="AJ274" s="553"/>
      <c r="AK274" s="553"/>
      <c r="AL274" s="553"/>
      <c r="AM274" s="553"/>
      <c r="AN274" s="553"/>
      <c r="AO274" s="553"/>
      <c r="AP274" s="553"/>
      <c r="AQ274" s="553"/>
      <c r="AR274" s="553"/>
      <c r="AS274" s="553"/>
      <c r="AT274" s="553"/>
      <c r="AU274" s="553"/>
      <c r="AV274" s="553"/>
      <c r="AW274" s="553"/>
      <c r="AX274" s="553"/>
      <c r="AY274" s="553"/>
      <c r="AZ274" s="553"/>
      <c r="BA274" s="553"/>
      <c r="BB274" s="553"/>
      <c r="BC274" s="553"/>
      <c r="BD274" s="553"/>
      <c r="BE274" s="553"/>
      <c r="BF274" s="553"/>
      <c r="BG274" s="553"/>
      <c r="BH274" s="513"/>
    </row>
    <row r="275" spans="1:60" s="760" customFormat="1" ht="15">
      <c r="A275" s="595">
        <f>A265+1</f>
        <v>257</v>
      </c>
      <c r="B275" s="596"/>
      <c r="C275" s="544" t="s">
        <v>1198</v>
      </c>
      <c r="D275" s="545"/>
      <c r="E275" s="545"/>
      <c r="F275" s="546" t="s">
        <v>1198</v>
      </c>
      <c r="G275" s="543"/>
      <c r="H275" s="547"/>
      <c r="I275" s="550"/>
      <c r="J275" s="766"/>
      <c r="K275" s="550"/>
      <c r="L275" s="550"/>
      <c r="M275" s="550"/>
      <c r="N275" s="550"/>
      <c r="O275" s="550"/>
      <c r="P275" s="550"/>
      <c r="Q275" s="550"/>
      <c r="R275" s="550"/>
      <c r="S275" s="550"/>
      <c r="T275" s="550"/>
      <c r="U275" s="550"/>
      <c r="V275" s="550"/>
      <c r="W275" s="550"/>
      <c r="X275" s="550"/>
      <c r="Y275" s="550"/>
      <c r="Z275" s="589"/>
      <c r="AA275" s="767"/>
      <c r="AB275" s="533"/>
      <c r="AC275" s="534"/>
      <c r="AD275" s="534"/>
      <c r="AE275" s="591"/>
      <c r="AF275" s="592"/>
      <c r="AG275" s="593"/>
      <c r="AH275" s="594"/>
      <c r="AI275" s="594"/>
      <c r="AJ275" s="594"/>
      <c r="AK275" s="594"/>
      <c r="AL275" s="594"/>
      <c r="AM275" s="594"/>
      <c r="AN275" s="594"/>
      <c r="AO275" s="594"/>
      <c r="AP275" s="594"/>
      <c r="AQ275" s="594"/>
      <c r="AR275" s="594"/>
      <c r="AS275" s="594"/>
      <c r="AT275" s="594"/>
      <c r="AU275" s="594"/>
      <c r="AV275" s="594"/>
      <c r="AW275" s="594"/>
      <c r="AX275" s="594"/>
      <c r="AY275" s="594"/>
      <c r="AZ275" s="594"/>
      <c r="BA275" s="594"/>
      <c r="BB275" s="594"/>
      <c r="BC275" s="594"/>
      <c r="BD275" s="594"/>
      <c r="BE275" s="594"/>
      <c r="BF275" s="594"/>
      <c r="BG275" s="594"/>
      <c r="BH275" s="513"/>
    </row>
    <row r="276" spans="1:60" s="760" customFormat="1" ht="60">
      <c r="A276" s="433"/>
      <c r="B276" s="584"/>
      <c r="C276" s="585"/>
      <c r="D276" s="525"/>
      <c r="E276" s="526"/>
      <c r="F276" s="753" t="s">
        <v>15</v>
      </c>
      <c r="G276" s="741" t="s">
        <v>289</v>
      </c>
      <c r="H276" s="755">
        <v>0</v>
      </c>
      <c r="I276" s="535"/>
      <c r="J276" s="537"/>
      <c r="K276" s="535"/>
      <c r="L276" s="535"/>
      <c r="M276" s="535"/>
      <c r="N276" s="535"/>
      <c r="O276" s="535"/>
      <c r="P276" s="535"/>
      <c r="Q276" s="535"/>
      <c r="R276" s="535"/>
      <c r="S276" s="535"/>
      <c r="T276" s="535"/>
      <c r="U276" s="535">
        <v>11.11</v>
      </c>
      <c r="V276" s="535"/>
      <c r="W276" s="535"/>
      <c r="X276" s="535"/>
      <c r="Y276" s="535"/>
      <c r="Z276" s="562"/>
      <c r="AA276" s="576"/>
      <c r="AB276" s="413"/>
      <c r="AC276" s="528"/>
      <c r="AD276" s="528"/>
      <c r="AE276" s="551"/>
      <c r="AF276" s="575"/>
      <c r="AG276" s="552"/>
      <c r="AH276" s="553"/>
      <c r="AI276" s="553"/>
      <c r="AJ276" s="553"/>
      <c r="AK276" s="553"/>
      <c r="AL276" s="553"/>
      <c r="AM276" s="553"/>
      <c r="AN276" s="553"/>
      <c r="AO276" s="553"/>
      <c r="AP276" s="553"/>
      <c r="AQ276" s="553"/>
      <c r="AR276" s="553"/>
      <c r="AS276" s="553"/>
      <c r="AT276" s="553"/>
      <c r="AU276" s="553"/>
      <c r="AV276" s="553"/>
      <c r="AW276" s="553"/>
      <c r="AX276" s="553"/>
      <c r="AY276" s="553"/>
      <c r="AZ276" s="553"/>
      <c r="BA276" s="553"/>
      <c r="BB276" s="553"/>
      <c r="BC276" s="553"/>
      <c r="BD276" s="553"/>
      <c r="BE276" s="553"/>
      <c r="BF276" s="553"/>
      <c r="BG276" s="553"/>
      <c r="BH276" s="513"/>
    </row>
    <row r="277" spans="1:60" s="760" customFormat="1" ht="30">
      <c r="A277" s="433"/>
      <c r="B277" s="584"/>
      <c r="C277" s="585"/>
      <c r="D277" s="525"/>
      <c r="E277" s="526"/>
      <c r="F277" s="753" t="s">
        <v>19</v>
      </c>
      <c r="G277" s="741" t="s">
        <v>289</v>
      </c>
      <c r="H277" s="755">
        <v>0</v>
      </c>
      <c r="I277" s="535"/>
      <c r="J277" s="537"/>
      <c r="K277" s="535"/>
      <c r="L277" s="535"/>
      <c r="M277" s="535"/>
      <c r="N277" s="535"/>
      <c r="O277" s="535"/>
      <c r="P277" s="535"/>
      <c r="Q277" s="535"/>
      <c r="R277" s="535"/>
      <c r="S277" s="535"/>
      <c r="T277" s="535"/>
      <c r="U277" s="535">
        <v>1.1200000000000001</v>
      </c>
      <c r="V277" s="535"/>
      <c r="W277" s="535"/>
      <c r="X277" s="535"/>
      <c r="Y277" s="535"/>
      <c r="Z277" s="562"/>
      <c r="AA277" s="576"/>
      <c r="AB277" s="413"/>
      <c r="AC277" s="528"/>
      <c r="AD277" s="528"/>
      <c r="AE277" s="551"/>
      <c r="AF277" s="575"/>
      <c r="AG277" s="552"/>
      <c r="AH277" s="553"/>
      <c r="AI277" s="553"/>
      <c r="AJ277" s="553"/>
      <c r="AK277" s="553"/>
      <c r="AL277" s="553"/>
      <c r="AM277" s="553"/>
      <c r="AN277" s="553"/>
      <c r="AO277" s="553"/>
      <c r="AP277" s="553"/>
      <c r="AQ277" s="553"/>
      <c r="AR277" s="553"/>
      <c r="AS277" s="553"/>
      <c r="AT277" s="553"/>
      <c r="AU277" s="553"/>
      <c r="AV277" s="553"/>
      <c r="AW277" s="553"/>
      <c r="AX277" s="553"/>
      <c r="AY277" s="553"/>
      <c r="AZ277" s="553"/>
      <c r="BA277" s="553"/>
      <c r="BB277" s="553"/>
      <c r="BC277" s="553"/>
      <c r="BD277" s="553"/>
      <c r="BE277" s="553"/>
      <c r="BF277" s="553"/>
      <c r="BG277" s="553"/>
      <c r="BH277" s="513"/>
    </row>
    <row r="278" spans="1:60" s="760" customFormat="1" ht="60">
      <c r="A278" s="433"/>
      <c r="B278" s="584"/>
      <c r="C278" s="585"/>
      <c r="D278" s="525"/>
      <c r="E278" s="526"/>
      <c r="F278" s="753" t="s">
        <v>59</v>
      </c>
      <c r="G278" s="741" t="s">
        <v>289</v>
      </c>
      <c r="H278" s="755">
        <v>0</v>
      </c>
      <c r="I278" s="535"/>
      <c r="J278" s="537"/>
      <c r="K278" s="535"/>
      <c r="L278" s="535"/>
      <c r="M278" s="535"/>
      <c r="N278" s="535"/>
      <c r="O278" s="535"/>
      <c r="P278" s="535"/>
      <c r="Q278" s="535"/>
      <c r="R278" s="535"/>
      <c r="S278" s="535"/>
      <c r="T278" s="535"/>
      <c r="U278" s="535">
        <v>5.94</v>
      </c>
      <c r="V278" s="535"/>
      <c r="W278" s="535"/>
      <c r="X278" s="535"/>
      <c r="Y278" s="535"/>
      <c r="Z278" s="562"/>
      <c r="AA278" s="576"/>
      <c r="AB278" s="413"/>
      <c r="AC278" s="528"/>
      <c r="AD278" s="528"/>
      <c r="AE278" s="551"/>
      <c r="AF278" s="575"/>
      <c r="AG278" s="552"/>
      <c r="AH278" s="553"/>
      <c r="AI278" s="553"/>
      <c r="AJ278" s="553"/>
      <c r="AK278" s="553"/>
      <c r="AL278" s="553"/>
      <c r="AM278" s="553"/>
      <c r="AN278" s="553"/>
      <c r="AO278" s="553"/>
      <c r="AP278" s="553"/>
      <c r="AQ278" s="553"/>
      <c r="AR278" s="553"/>
      <c r="AS278" s="553"/>
      <c r="AT278" s="553"/>
      <c r="AU278" s="553"/>
      <c r="AV278" s="553"/>
      <c r="AW278" s="553"/>
      <c r="AX278" s="553"/>
      <c r="AY278" s="553"/>
      <c r="AZ278" s="553"/>
      <c r="BA278" s="553"/>
      <c r="BB278" s="553"/>
      <c r="BC278" s="553"/>
      <c r="BD278" s="553"/>
      <c r="BE278" s="553"/>
      <c r="BF278" s="553"/>
      <c r="BG278" s="553"/>
      <c r="BH278" s="513"/>
    </row>
    <row r="279" spans="1:60" s="760" customFormat="1" ht="30">
      <c r="A279" s="433"/>
      <c r="B279" s="584"/>
      <c r="C279" s="585"/>
      <c r="D279" s="525"/>
      <c r="E279" s="526"/>
      <c r="F279" s="753" t="s">
        <v>63</v>
      </c>
      <c r="G279" s="741" t="s">
        <v>289</v>
      </c>
      <c r="H279" s="755">
        <v>0</v>
      </c>
      <c r="I279" s="535"/>
      <c r="J279" s="537"/>
      <c r="K279" s="535"/>
      <c r="L279" s="535"/>
      <c r="M279" s="535"/>
      <c r="N279" s="535"/>
      <c r="O279" s="535"/>
      <c r="P279" s="535"/>
      <c r="Q279" s="535"/>
      <c r="R279" s="535"/>
      <c r="S279" s="535"/>
      <c r="T279" s="535"/>
      <c r="U279" s="535">
        <v>2.04</v>
      </c>
      <c r="V279" s="535"/>
      <c r="W279" s="535"/>
      <c r="X279" s="535"/>
      <c r="Y279" s="535"/>
      <c r="Z279" s="562"/>
      <c r="AA279" s="576"/>
      <c r="AB279" s="413"/>
      <c r="AC279" s="528"/>
      <c r="AD279" s="528"/>
      <c r="AE279" s="551"/>
      <c r="AF279" s="575"/>
      <c r="AG279" s="552"/>
      <c r="AH279" s="553"/>
      <c r="AI279" s="553"/>
      <c r="AJ279" s="553"/>
      <c r="AK279" s="553"/>
      <c r="AL279" s="553"/>
      <c r="AM279" s="553"/>
      <c r="AN279" s="553"/>
      <c r="AO279" s="553"/>
      <c r="AP279" s="553"/>
      <c r="AQ279" s="553"/>
      <c r="AR279" s="553"/>
      <c r="AS279" s="553"/>
      <c r="AT279" s="553"/>
      <c r="AU279" s="553"/>
      <c r="AV279" s="553"/>
      <c r="AW279" s="553"/>
      <c r="AX279" s="553"/>
      <c r="AY279" s="553"/>
      <c r="AZ279" s="553"/>
      <c r="BA279" s="553"/>
      <c r="BB279" s="553"/>
      <c r="BC279" s="553"/>
      <c r="BD279" s="553"/>
      <c r="BE279" s="553"/>
      <c r="BF279" s="553"/>
      <c r="BG279" s="553"/>
      <c r="BH279" s="513"/>
    </row>
    <row r="280" spans="1:60" s="760" customFormat="1" ht="15">
      <c r="A280" s="433"/>
      <c r="B280" s="584"/>
      <c r="C280" s="585"/>
      <c r="D280" s="525"/>
      <c r="E280" s="526"/>
      <c r="F280" s="753" t="s">
        <v>1195</v>
      </c>
      <c r="G280" s="741" t="s">
        <v>291</v>
      </c>
      <c r="H280" s="755">
        <v>0</v>
      </c>
      <c r="I280" s="535"/>
      <c r="J280" s="747" t="s">
        <v>926</v>
      </c>
      <c r="K280" s="535"/>
      <c r="L280" s="535"/>
      <c r="M280" s="535"/>
      <c r="N280" s="535"/>
      <c r="O280" s="535"/>
      <c r="P280" s="535"/>
      <c r="Q280" s="535"/>
      <c r="R280" s="535"/>
      <c r="S280" s="535"/>
      <c r="T280" s="535"/>
      <c r="U280" s="535">
        <v>30</v>
      </c>
      <c r="V280" s="535">
        <v>233</v>
      </c>
      <c r="W280" s="535"/>
      <c r="X280" s="535"/>
      <c r="Y280" s="535"/>
      <c r="Z280" s="562"/>
      <c r="AA280" s="576"/>
      <c r="AB280" s="413"/>
      <c r="AC280" s="528"/>
      <c r="AD280" s="528"/>
      <c r="AE280" s="551"/>
      <c r="AF280" s="575"/>
      <c r="AG280" s="552"/>
      <c r="AH280" s="553"/>
      <c r="AI280" s="553"/>
      <c r="AJ280" s="553"/>
      <c r="AK280" s="553"/>
      <c r="AL280" s="553"/>
      <c r="AM280" s="553"/>
      <c r="AN280" s="553"/>
      <c r="AO280" s="553"/>
      <c r="AP280" s="553"/>
      <c r="AQ280" s="553"/>
      <c r="AR280" s="553"/>
      <c r="AS280" s="553"/>
      <c r="AT280" s="553"/>
      <c r="AU280" s="553"/>
      <c r="AV280" s="553"/>
      <c r="AW280" s="553"/>
      <c r="AX280" s="553"/>
      <c r="AY280" s="553"/>
      <c r="AZ280" s="553"/>
      <c r="BA280" s="553"/>
      <c r="BB280" s="553"/>
      <c r="BC280" s="553"/>
      <c r="BD280" s="553"/>
      <c r="BE280" s="553"/>
      <c r="BF280" s="553"/>
      <c r="BG280" s="553"/>
      <c r="BH280" s="513"/>
    </row>
    <row r="281" spans="1:60" s="760" customFormat="1" ht="15">
      <c r="A281" s="433"/>
      <c r="B281" s="584"/>
      <c r="C281" s="585"/>
      <c r="D281" s="525"/>
      <c r="E281" s="526"/>
      <c r="F281" s="753" t="s">
        <v>1196</v>
      </c>
      <c r="G281" s="741" t="s">
        <v>291</v>
      </c>
      <c r="H281" s="755">
        <v>0</v>
      </c>
      <c r="I281" s="535"/>
      <c r="J281" s="747" t="s">
        <v>1197</v>
      </c>
      <c r="K281" s="535"/>
      <c r="L281" s="535"/>
      <c r="M281" s="535"/>
      <c r="N281" s="535"/>
      <c r="O281" s="535"/>
      <c r="P281" s="535"/>
      <c r="Q281" s="535"/>
      <c r="R281" s="535"/>
      <c r="S281" s="535"/>
      <c r="T281" s="535"/>
      <c r="U281" s="535">
        <v>30</v>
      </c>
      <c r="V281" s="535"/>
      <c r="W281" s="535"/>
      <c r="X281" s="535"/>
      <c r="Y281" s="535"/>
      <c r="Z281" s="562"/>
      <c r="AA281" s="576"/>
      <c r="AB281" s="413"/>
      <c r="AC281" s="528"/>
      <c r="AD281" s="528"/>
      <c r="AE281" s="551"/>
      <c r="AF281" s="575"/>
      <c r="AG281" s="552"/>
      <c r="AH281" s="553"/>
      <c r="AI281" s="553"/>
      <c r="AJ281" s="553"/>
      <c r="AK281" s="553"/>
      <c r="AL281" s="553"/>
      <c r="AM281" s="553"/>
      <c r="AN281" s="553"/>
      <c r="AO281" s="553"/>
      <c r="AP281" s="553"/>
      <c r="AQ281" s="553"/>
      <c r="AR281" s="553"/>
      <c r="AS281" s="553"/>
      <c r="AT281" s="553"/>
      <c r="AU281" s="553"/>
      <c r="AV281" s="553"/>
      <c r="AW281" s="553"/>
      <c r="AX281" s="553"/>
      <c r="AY281" s="553"/>
      <c r="AZ281" s="553"/>
      <c r="BA281" s="553"/>
      <c r="BB281" s="553"/>
      <c r="BC281" s="553"/>
      <c r="BD281" s="553"/>
      <c r="BE281" s="553"/>
      <c r="BF281" s="553"/>
      <c r="BG281" s="553"/>
      <c r="BH281" s="513"/>
    </row>
    <row r="282" spans="1:60" s="65" customFormat="1">
      <c r="A282" s="595">
        <f>A274+1</f>
        <v>266</v>
      </c>
      <c r="B282" s="596"/>
      <c r="C282" s="544" t="s">
        <v>424</v>
      </c>
      <c r="D282" s="545"/>
      <c r="E282" s="545"/>
      <c r="F282" s="546" t="s">
        <v>424</v>
      </c>
      <c r="G282" s="543"/>
      <c r="H282" s="547"/>
      <c r="I282" s="547"/>
      <c r="J282" s="549"/>
      <c r="K282" s="549"/>
      <c r="L282" s="549"/>
      <c r="M282" s="547"/>
      <c r="N282" s="547"/>
      <c r="O282" s="547"/>
      <c r="P282" s="547"/>
      <c r="Q282" s="547"/>
      <c r="R282" s="547"/>
      <c r="S282" s="547"/>
      <c r="T282" s="547"/>
      <c r="U282" s="547"/>
      <c r="V282" s="547"/>
      <c r="W282" s="547"/>
      <c r="X282" s="547"/>
      <c r="Y282" s="547"/>
      <c r="Z282" s="589"/>
      <c r="AA282" s="597"/>
      <c r="AB282" s="547"/>
      <c r="AC282" s="547"/>
      <c r="AD282" s="547"/>
      <c r="AE282" s="591"/>
      <c r="AF282" s="592"/>
      <c r="AG282" s="593"/>
      <c r="AH282" s="594"/>
      <c r="AI282" s="594"/>
      <c r="AJ282" s="594"/>
      <c r="AK282" s="594"/>
      <c r="AL282" s="594"/>
      <c r="AM282" s="594"/>
      <c r="AN282" s="594"/>
      <c r="AO282" s="594"/>
      <c r="AP282" s="594"/>
      <c r="AQ282" s="594"/>
      <c r="AR282" s="594"/>
      <c r="AS282" s="594"/>
      <c r="AT282" s="594"/>
      <c r="AU282" s="594"/>
      <c r="AV282" s="594"/>
      <c r="AW282" s="594"/>
      <c r="AX282" s="594"/>
      <c r="AY282" s="594"/>
      <c r="AZ282" s="594"/>
      <c r="BA282" s="594"/>
      <c r="BB282" s="594"/>
      <c r="BC282" s="594"/>
      <c r="BD282" s="594"/>
      <c r="BE282" s="594"/>
      <c r="BF282" s="594"/>
      <c r="BG282" s="594"/>
    </row>
    <row r="283" spans="1:60" ht="45">
      <c r="A283" s="405">
        <f t="shared" si="43"/>
        <v>267</v>
      </c>
      <c r="B283" s="584"/>
      <c r="C283" s="585"/>
      <c r="D283" s="525"/>
      <c r="E283" s="526"/>
      <c r="F283" s="408" t="s">
        <v>407</v>
      </c>
      <c r="G283" s="409" t="s">
        <v>289</v>
      </c>
      <c r="H283" s="527">
        <v>0</v>
      </c>
      <c r="I283" s="527">
        <f>'СМР Приняты СК П6'!I283</f>
        <v>0.36</v>
      </c>
      <c r="J283" s="535"/>
      <c r="K283" s="535"/>
      <c r="L283" s="535">
        <v>0</v>
      </c>
      <c r="M283" s="540"/>
      <c r="N283" s="540"/>
      <c r="O283" s="527">
        <v>46.4</v>
      </c>
      <c r="P283" s="540"/>
      <c r="Q283" s="540"/>
      <c r="R283" s="540"/>
      <c r="S283" s="540"/>
      <c r="T283" s="540"/>
      <c r="U283" s="540"/>
      <c r="V283" s="540"/>
      <c r="W283" s="540"/>
      <c r="X283" s="540"/>
      <c r="Y283" s="540"/>
      <c r="Z283" s="562">
        <f t="shared" si="39"/>
        <v>46.4</v>
      </c>
      <c r="AA283" s="574">
        <f t="shared" ref="AA283:AA290" si="46">H283-Z283</f>
        <v>-46.4</v>
      </c>
      <c r="AB283" s="413">
        <f t="shared" ref="AB283:AB290" si="47">E283-Z283</f>
        <v>-46.4</v>
      </c>
      <c r="AC283" s="528"/>
      <c r="AD283" s="528">
        <f t="shared" si="40"/>
        <v>0</v>
      </c>
      <c r="AE283" s="551">
        <f t="shared" si="41"/>
        <v>0</v>
      </c>
      <c r="AF283" s="575">
        <f t="shared" si="42"/>
        <v>46.4</v>
      </c>
      <c r="AG283" s="552"/>
      <c r="AH283" s="553"/>
      <c r="AI283" s="553"/>
      <c r="AJ283" s="553"/>
      <c r="AK283" s="553"/>
      <c r="AL283" s="553"/>
      <c r="AM283" s="553"/>
      <c r="AN283" s="553"/>
      <c r="AO283" s="553"/>
      <c r="AP283" s="553"/>
      <c r="AQ283" s="553"/>
      <c r="AR283" s="553"/>
      <c r="AS283" s="553"/>
      <c r="AT283" s="553"/>
      <c r="AU283" s="553"/>
      <c r="AV283" s="553"/>
      <c r="AW283" s="553"/>
      <c r="AX283" s="553"/>
      <c r="AY283" s="553"/>
      <c r="AZ283" s="553"/>
      <c r="BA283" s="553"/>
      <c r="BB283" s="553"/>
      <c r="BC283" s="553"/>
      <c r="BD283" s="553"/>
      <c r="BE283" s="553"/>
      <c r="BF283" s="553"/>
      <c r="BG283" s="553"/>
      <c r="BH283" s="513"/>
    </row>
    <row r="284" spans="1:60" ht="30">
      <c r="A284" s="405">
        <f t="shared" si="43"/>
        <v>268</v>
      </c>
      <c r="B284" s="584"/>
      <c r="C284" s="585"/>
      <c r="D284" s="525"/>
      <c r="E284" s="526"/>
      <c r="F284" s="408" t="s">
        <v>399</v>
      </c>
      <c r="G284" s="409" t="s">
        <v>289</v>
      </c>
      <c r="H284" s="527">
        <v>0</v>
      </c>
      <c r="I284" s="527">
        <f>'СМР Приняты СК П6'!I284</f>
        <v>0.18</v>
      </c>
      <c r="J284" s="535"/>
      <c r="K284" s="535"/>
      <c r="L284" s="535">
        <v>0</v>
      </c>
      <c r="M284" s="540"/>
      <c r="N284" s="540"/>
      <c r="O284" s="527">
        <v>1.44</v>
      </c>
      <c r="P284" s="540"/>
      <c r="Q284" s="540"/>
      <c r="R284" s="540"/>
      <c r="S284" s="540"/>
      <c r="T284" s="540"/>
      <c r="U284" s="540"/>
      <c r="V284" s="540"/>
      <c r="W284" s="540"/>
      <c r="X284" s="540"/>
      <c r="Y284" s="540"/>
      <c r="Z284" s="562">
        <f t="shared" si="39"/>
        <v>1.44</v>
      </c>
      <c r="AA284" s="574">
        <f t="shared" si="46"/>
        <v>-1.44</v>
      </c>
      <c r="AB284" s="413">
        <f t="shared" si="47"/>
        <v>-1.44</v>
      </c>
      <c r="AC284" s="528"/>
      <c r="AD284" s="528">
        <f t="shared" si="40"/>
        <v>0</v>
      </c>
      <c r="AE284" s="551">
        <f t="shared" si="41"/>
        <v>0</v>
      </c>
      <c r="AF284" s="575">
        <f t="shared" si="42"/>
        <v>1.44</v>
      </c>
      <c r="AG284" s="552"/>
      <c r="AH284" s="553"/>
      <c r="AI284" s="553"/>
      <c r="AJ284" s="553"/>
      <c r="AK284" s="553"/>
      <c r="AL284" s="553"/>
      <c r="AM284" s="553"/>
      <c r="AN284" s="553"/>
      <c r="AO284" s="553"/>
      <c r="AP284" s="553"/>
      <c r="AQ284" s="553"/>
      <c r="AR284" s="553"/>
      <c r="AS284" s="553"/>
      <c r="AT284" s="553"/>
      <c r="AU284" s="553"/>
      <c r="AV284" s="553"/>
      <c r="AW284" s="553"/>
      <c r="AX284" s="553"/>
      <c r="AY284" s="553"/>
      <c r="AZ284" s="553"/>
      <c r="BA284" s="553"/>
      <c r="BB284" s="553"/>
      <c r="BC284" s="553"/>
      <c r="BD284" s="553"/>
      <c r="BE284" s="553"/>
      <c r="BF284" s="553"/>
      <c r="BG284" s="553"/>
      <c r="BH284" s="513"/>
    </row>
    <row r="285" spans="1:60" ht="30">
      <c r="A285" s="405">
        <f t="shared" si="43"/>
        <v>269</v>
      </c>
      <c r="B285" s="584"/>
      <c r="C285" s="585"/>
      <c r="D285" s="525"/>
      <c r="E285" s="526"/>
      <c r="F285" s="408" t="s">
        <v>401</v>
      </c>
      <c r="G285" s="409" t="s">
        <v>291</v>
      </c>
      <c r="H285" s="527">
        <v>0</v>
      </c>
      <c r="I285" s="527">
        <f>'СМР Приняты СК П6'!I285</f>
        <v>0.11600000000000001</v>
      </c>
      <c r="J285" s="535"/>
      <c r="K285" s="535"/>
      <c r="L285" s="535">
        <v>0</v>
      </c>
      <c r="M285" s="540"/>
      <c r="N285" s="540"/>
      <c r="O285" s="527">
        <v>96</v>
      </c>
      <c r="P285" s="540"/>
      <c r="Q285" s="540"/>
      <c r="R285" s="540"/>
      <c r="S285" s="540"/>
      <c r="T285" s="540"/>
      <c r="U285" s="540"/>
      <c r="V285" s="540"/>
      <c r="W285" s="540"/>
      <c r="X285" s="540"/>
      <c r="Y285" s="540"/>
      <c r="Z285" s="562">
        <f t="shared" si="39"/>
        <v>96</v>
      </c>
      <c r="AA285" s="574">
        <f t="shared" si="46"/>
        <v>-96</v>
      </c>
      <c r="AB285" s="413">
        <f t="shared" si="47"/>
        <v>-96</v>
      </c>
      <c r="AC285" s="528"/>
      <c r="AD285" s="528">
        <f t="shared" si="40"/>
        <v>0</v>
      </c>
      <c r="AE285" s="551">
        <f t="shared" si="41"/>
        <v>0</v>
      </c>
      <c r="AF285" s="575">
        <f t="shared" si="42"/>
        <v>96</v>
      </c>
      <c r="AG285" s="552"/>
      <c r="AH285" s="553"/>
      <c r="AI285" s="553"/>
      <c r="AJ285" s="553"/>
      <c r="AK285" s="553"/>
      <c r="AL285" s="553"/>
      <c r="AM285" s="553"/>
      <c r="AN285" s="553"/>
      <c r="AO285" s="553"/>
      <c r="AP285" s="553"/>
      <c r="AQ285" s="553"/>
      <c r="AR285" s="553"/>
      <c r="AS285" s="553"/>
      <c r="AT285" s="553"/>
      <c r="AU285" s="553"/>
      <c r="AV285" s="553"/>
      <c r="AW285" s="553"/>
      <c r="AX285" s="553"/>
      <c r="AY285" s="553"/>
      <c r="AZ285" s="553"/>
      <c r="BA285" s="553"/>
      <c r="BB285" s="553"/>
      <c r="BC285" s="553"/>
      <c r="BD285" s="553"/>
      <c r="BE285" s="553"/>
      <c r="BF285" s="553"/>
      <c r="BG285" s="553"/>
      <c r="BH285" s="513"/>
    </row>
    <row r="286" spans="1:60" ht="30">
      <c r="A286" s="405">
        <f t="shared" si="43"/>
        <v>270</v>
      </c>
      <c r="B286" s="584"/>
      <c r="C286" s="585"/>
      <c r="D286" s="525"/>
      <c r="E286" s="526"/>
      <c r="F286" s="408" t="s">
        <v>400</v>
      </c>
      <c r="G286" s="409" t="s">
        <v>291</v>
      </c>
      <c r="H286" s="527">
        <v>0</v>
      </c>
      <c r="I286" s="527">
        <f>'СМР Приняты СК П6'!I286</f>
        <v>0.11600000000000001</v>
      </c>
      <c r="J286" s="535"/>
      <c r="K286" s="535"/>
      <c r="L286" s="535">
        <v>0</v>
      </c>
      <c r="M286" s="540"/>
      <c r="N286" s="540"/>
      <c r="O286" s="527">
        <v>35</v>
      </c>
      <c r="P286" s="540"/>
      <c r="Q286" s="540"/>
      <c r="R286" s="540"/>
      <c r="S286" s="540"/>
      <c r="T286" s="540"/>
      <c r="U286" s="540"/>
      <c r="V286" s="540"/>
      <c r="W286" s="540"/>
      <c r="X286" s="540"/>
      <c r="Y286" s="540"/>
      <c r="Z286" s="562">
        <f t="shared" si="39"/>
        <v>35</v>
      </c>
      <c r="AA286" s="574">
        <f t="shared" si="46"/>
        <v>-35</v>
      </c>
      <c r="AB286" s="413">
        <f t="shared" si="47"/>
        <v>-35</v>
      </c>
      <c r="AC286" s="528"/>
      <c r="AD286" s="528">
        <f t="shared" si="40"/>
        <v>0</v>
      </c>
      <c r="AE286" s="551">
        <f t="shared" si="41"/>
        <v>0</v>
      </c>
      <c r="AF286" s="575">
        <f t="shared" si="42"/>
        <v>35</v>
      </c>
      <c r="AG286" s="552"/>
      <c r="AH286" s="553"/>
      <c r="AI286" s="553"/>
      <c r="AJ286" s="553"/>
      <c r="AK286" s="553"/>
      <c r="AL286" s="553"/>
      <c r="AM286" s="553"/>
      <c r="AN286" s="553"/>
      <c r="AO286" s="553"/>
      <c r="AP286" s="553"/>
      <c r="AQ286" s="553"/>
      <c r="AR286" s="553"/>
      <c r="AS286" s="553"/>
      <c r="AT286" s="553"/>
      <c r="AU286" s="553"/>
      <c r="AV286" s="553"/>
      <c r="AW286" s="553"/>
      <c r="AX286" s="553"/>
      <c r="AY286" s="553"/>
      <c r="AZ286" s="553"/>
      <c r="BA286" s="553"/>
      <c r="BB286" s="553"/>
      <c r="BC286" s="553"/>
      <c r="BD286" s="553"/>
      <c r="BE286" s="553"/>
      <c r="BF286" s="553"/>
      <c r="BG286" s="553"/>
      <c r="BH286" s="513"/>
    </row>
    <row r="287" spans="1:60" ht="15">
      <c r="A287" s="405">
        <f t="shared" si="43"/>
        <v>271</v>
      </c>
      <c r="B287" s="584"/>
      <c r="C287" s="585"/>
      <c r="D287" s="525"/>
      <c r="E287" s="526"/>
      <c r="F287" s="408" t="s">
        <v>408</v>
      </c>
      <c r="G287" s="409" t="s">
        <v>289</v>
      </c>
      <c r="H287" s="527">
        <v>0</v>
      </c>
      <c r="I287" s="527">
        <f>'СМР Приняты СК П6'!I287</f>
        <v>1.77</v>
      </c>
      <c r="J287" s="535"/>
      <c r="K287" s="535"/>
      <c r="L287" s="535">
        <v>0</v>
      </c>
      <c r="M287" s="540"/>
      <c r="N287" s="540"/>
      <c r="O287" s="527">
        <v>98</v>
      </c>
      <c r="P287" s="540"/>
      <c r="Q287" s="540"/>
      <c r="R287" s="540"/>
      <c r="S287" s="540"/>
      <c r="T287" s="540"/>
      <c r="U287" s="540"/>
      <c r="V287" s="540"/>
      <c r="W287" s="540"/>
      <c r="X287" s="540"/>
      <c r="Y287" s="540"/>
      <c r="Z287" s="562">
        <f t="shared" si="39"/>
        <v>98</v>
      </c>
      <c r="AA287" s="574">
        <f t="shared" si="46"/>
        <v>-98</v>
      </c>
      <c r="AB287" s="413">
        <f t="shared" si="47"/>
        <v>-98</v>
      </c>
      <c r="AC287" s="528"/>
      <c r="AD287" s="528">
        <f t="shared" si="40"/>
        <v>0</v>
      </c>
      <c r="AE287" s="551">
        <f t="shared" si="41"/>
        <v>0</v>
      </c>
      <c r="AF287" s="575">
        <f t="shared" si="42"/>
        <v>98</v>
      </c>
      <c r="AG287" s="552"/>
      <c r="AH287" s="553"/>
      <c r="AI287" s="553"/>
      <c r="AJ287" s="553"/>
      <c r="AK287" s="553"/>
      <c r="AL287" s="553"/>
      <c r="AM287" s="553"/>
      <c r="AN287" s="553"/>
      <c r="AO287" s="553"/>
      <c r="AP287" s="553"/>
      <c r="AQ287" s="553"/>
      <c r="AR287" s="553"/>
      <c r="AS287" s="553"/>
      <c r="AT287" s="553"/>
      <c r="AU287" s="553"/>
      <c r="AV287" s="553"/>
      <c r="AW287" s="553"/>
      <c r="AX287" s="553"/>
      <c r="AY287" s="553"/>
      <c r="AZ287" s="553"/>
      <c r="BA287" s="553"/>
      <c r="BB287" s="553"/>
      <c r="BC287" s="553"/>
      <c r="BD287" s="553"/>
      <c r="BE287" s="553"/>
      <c r="BF287" s="553"/>
      <c r="BG287" s="553"/>
      <c r="BH287" s="513"/>
    </row>
    <row r="288" spans="1:60" ht="15">
      <c r="A288" s="405">
        <f t="shared" si="43"/>
        <v>272</v>
      </c>
      <c r="B288" s="584"/>
      <c r="C288" s="585"/>
      <c r="D288" s="525"/>
      <c r="E288" s="526"/>
      <c r="F288" s="408" t="s">
        <v>1128</v>
      </c>
      <c r="G288" s="409" t="s">
        <v>291</v>
      </c>
      <c r="H288" s="527">
        <v>0</v>
      </c>
      <c r="I288" s="527">
        <f>'СМР Приняты СК П6'!I288</f>
        <v>0.63</v>
      </c>
      <c r="J288" s="535"/>
      <c r="K288" s="535"/>
      <c r="L288" s="535">
        <v>0</v>
      </c>
      <c r="M288" s="540"/>
      <c r="N288" s="540"/>
      <c r="O288" s="527">
        <v>350</v>
      </c>
      <c r="P288" s="540"/>
      <c r="Q288" s="540"/>
      <c r="R288" s="540"/>
      <c r="S288" s="540"/>
      <c r="T288" s="540"/>
      <c r="U288" s="540"/>
      <c r="V288" s="540"/>
      <c r="W288" s="540"/>
      <c r="X288" s="540"/>
      <c r="Y288" s="540"/>
      <c r="Z288" s="562">
        <f t="shared" si="39"/>
        <v>350</v>
      </c>
      <c r="AA288" s="574">
        <f t="shared" si="46"/>
        <v>-350</v>
      </c>
      <c r="AB288" s="413">
        <f t="shared" si="47"/>
        <v>-350</v>
      </c>
      <c r="AC288" s="528"/>
      <c r="AD288" s="528">
        <f t="shared" si="40"/>
        <v>0</v>
      </c>
      <c r="AE288" s="551">
        <f t="shared" si="41"/>
        <v>0</v>
      </c>
      <c r="AF288" s="575">
        <f t="shared" si="42"/>
        <v>350</v>
      </c>
      <c r="AG288" s="552"/>
      <c r="AH288" s="553"/>
      <c r="AI288" s="553"/>
      <c r="AJ288" s="553"/>
      <c r="AK288" s="553"/>
      <c r="AL288" s="553"/>
      <c r="AM288" s="553"/>
      <c r="AN288" s="553"/>
      <c r="AO288" s="553"/>
      <c r="AP288" s="553"/>
      <c r="AQ288" s="553"/>
      <c r="AR288" s="553"/>
      <c r="AS288" s="553"/>
      <c r="AT288" s="553"/>
      <c r="AU288" s="553"/>
      <c r="AV288" s="553"/>
      <c r="AW288" s="553"/>
      <c r="AX288" s="553"/>
      <c r="AY288" s="553"/>
      <c r="AZ288" s="553"/>
      <c r="BA288" s="553"/>
      <c r="BB288" s="553"/>
      <c r="BC288" s="553"/>
      <c r="BD288" s="553"/>
      <c r="BE288" s="553"/>
      <c r="BF288" s="553"/>
      <c r="BG288" s="553"/>
      <c r="BH288" s="513"/>
    </row>
    <row r="289" spans="1:60" ht="45">
      <c r="A289" s="405">
        <f t="shared" si="43"/>
        <v>273</v>
      </c>
      <c r="B289" s="584"/>
      <c r="C289" s="585"/>
      <c r="D289" s="525"/>
      <c r="E289" s="526"/>
      <c r="F289" s="408" t="s">
        <v>402</v>
      </c>
      <c r="G289" s="409" t="s">
        <v>291</v>
      </c>
      <c r="H289" s="527">
        <v>0</v>
      </c>
      <c r="I289" s="527">
        <f>'СМР Приняты СК П6'!I289</f>
        <v>0.18</v>
      </c>
      <c r="J289" s="535"/>
      <c r="K289" s="535"/>
      <c r="L289" s="535">
        <v>0</v>
      </c>
      <c r="M289" s="540"/>
      <c r="N289" s="540"/>
      <c r="O289" s="527">
        <v>250</v>
      </c>
      <c r="P289" s="540"/>
      <c r="Q289" s="540"/>
      <c r="R289" s="540"/>
      <c r="S289" s="540"/>
      <c r="T289" s="540"/>
      <c r="U289" s="540"/>
      <c r="V289" s="540"/>
      <c r="W289" s="540"/>
      <c r="X289" s="540"/>
      <c r="Y289" s="540"/>
      <c r="Z289" s="562">
        <f t="shared" si="39"/>
        <v>250</v>
      </c>
      <c r="AA289" s="574">
        <f t="shared" si="46"/>
        <v>-250</v>
      </c>
      <c r="AB289" s="413">
        <f t="shared" si="47"/>
        <v>-250</v>
      </c>
      <c r="AC289" s="528"/>
      <c r="AD289" s="528">
        <f t="shared" si="40"/>
        <v>0</v>
      </c>
      <c r="AE289" s="551">
        <f t="shared" si="41"/>
        <v>0</v>
      </c>
      <c r="AF289" s="578">
        <f t="shared" si="42"/>
        <v>250</v>
      </c>
      <c r="AG289" s="552"/>
      <c r="AH289" s="553"/>
      <c r="AI289" s="553"/>
      <c r="AJ289" s="553"/>
      <c r="AK289" s="553"/>
      <c r="AL289" s="553"/>
      <c r="AM289" s="553"/>
      <c r="AN289" s="553"/>
      <c r="AO289" s="553"/>
      <c r="AP289" s="553"/>
      <c r="AQ289" s="553"/>
      <c r="AR289" s="553"/>
      <c r="AS289" s="553"/>
      <c r="AT289" s="553"/>
      <c r="AU289" s="553"/>
      <c r="AV289" s="553"/>
      <c r="AW289" s="553"/>
      <c r="AX289" s="553"/>
      <c r="AY289" s="553"/>
      <c r="AZ289" s="553"/>
      <c r="BA289" s="553"/>
      <c r="BB289" s="553"/>
      <c r="BC289" s="553"/>
      <c r="BD289" s="553"/>
      <c r="BE289" s="553"/>
      <c r="BF289" s="553"/>
      <c r="BG289" s="553"/>
      <c r="BH289" s="513"/>
    </row>
    <row r="290" spans="1:60" ht="30">
      <c r="A290" s="405">
        <f t="shared" si="43"/>
        <v>274</v>
      </c>
      <c r="B290" s="584"/>
      <c r="C290" s="585"/>
      <c r="D290" s="525"/>
      <c r="E290" s="526"/>
      <c r="F290" s="408" t="s">
        <v>403</v>
      </c>
      <c r="G290" s="409" t="s">
        <v>291</v>
      </c>
      <c r="H290" s="527">
        <v>0</v>
      </c>
      <c r="I290" s="527">
        <f>'СМР Приняты СК П6'!I290</f>
        <v>0.43199999999999994</v>
      </c>
      <c r="J290" s="535"/>
      <c r="K290" s="535"/>
      <c r="L290" s="535">
        <v>0</v>
      </c>
      <c r="M290" s="540"/>
      <c r="N290" s="540"/>
      <c r="O290" s="527">
        <v>100</v>
      </c>
      <c r="P290" s="540"/>
      <c r="Q290" s="540"/>
      <c r="R290" s="540"/>
      <c r="S290" s="540"/>
      <c r="T290" s="540"/>
      <c r="U290" s="540"/>
      <c r="V290" s="540"/>
      <c r="W290" s="540"/>
      <c r="X290" s="540"/>
      <c r="Y290" s="540"/>
      <c r="Z290" s="562">
        <f t="shared" si="39"/>
        <v>100</v>
      </c>
      <c r="AA290" s="574">
        <f t="shared" si="46"/>
        <v>-100</v>
      </c>
      <c r="AB290" s="413">
        <f t="shared" si="47"/>
        <v>-100</v>
      </c>
      <c r="AC290" s="528"/>
      <c r="AD290" s="528">
        <f t="shared" si="40"/>
        <v>0</v>
      </c>
      <c r="AE290" s="551">
        <f t="shared" si="41"/>
        <v>0</v>
      </c>
      <c r="AF290" s="578">
        <f t="shared" si="42"/>
        <v>100</v>
      </c>
      <c r="AG290" s="555"/>
      <c r="AH290" s="556"/>
      <c r="AI290" s="556"/>
      <c r="AJ290" s="556"/>
      <c r="AK290" s="556"/>
      <c r="AL290" s="556"/>
      <c r="AM290" s="556"/>
      <c r="AN290" s="556"/>
      <c r="AO290" s="556"/>
      <c r="AP290" s="556"/>
      <c r="AQ290" s="556"/>
      <c r="AR290" s="556"/>
      <c r="AS290" s="556"/>
      <c r="AT290" s="556"/>
      <c r="AU290" s="556"/>
      <c r="AV290" s="556"/>
      <c r="AW290" s="556"/>
      <c r="AX290" s="556"/>
      <c r="AY290" s="556"/>
      <c r="AZ290" s="556"/>
      <c r="BA290" s="556"/>
      <c r="BB290" s="556"/>
      <c r="BC290" s="556"/>
      <c r="BD290" s="556"/>
      <c r="BE290" s="556"/>
      <c r="BF290" s="556"/>
      <c r="BG290" s="556"/>
      <c r="BH290" s="513"/>
    </row>
    <row r="291" spans="1:60" s="760" customFormat="1" ht="15">
      <c r="A291" s="405"/>
      <c r="B291" s="584"/>
      <c r="C291" s="585"/>
      <c r="D291" s="525"/>
      <c r="E291" s="526"/>
      <c r="F291" s="749" t="s">
        <v>1191</v>
      </c>
      <c r="G291" s="409"/>
      <c r="H291" s="527"/>
      <c r="I291" s="527"/>
      <c r="J291" s="535"/>
      <c r="K291" s="535"/>
      <c r="L291" s="535"/>
      <c r="M291" s="540"/>
      <c r="N291" s="540"/>
      <c r="O291" s="527"/>
      <c r="P291" s="540"/>
      <c r="Q291" s="540"/>
      <c r="R291" s="540"/>
      <c r="S291" s="540"/>
      <c r="T291" s="540"/>
      <c r="U291" s="540"/>
      <c r="V291" s="540"/>
      <c r="W291" s="540"/>
      <c r="X291" s="540"/>
      <c r="Y291" s="540"/>
      <c r="Z291" s="562"/>
      <c r="AA291" s="574"/>
      <c r="AB291" s="413"/>
      <c r="AC291" s="528"/>
      <c r="AD291" s="528"/>
      <c r="AE291" s="551"/>
      <c r="AF291" s="578"/>
      <c r="AG291" s="555"/>
      <c r="AH291" s="556"/>
      <c r="AI291" s="556"/>
      <c r="AJ291" s="556"/>
      <c r="AK291" s="556"/>
      <c r="AL291" s="556"/>
      <c r="AM291" s="556"/>
      <c r="AN291" s="556"/>
      <c r="AO291" s="556"/>
      <c r="AP291" s="556"/>
      <c r="AQ291" s="556"/>
      <c r="AR291" s="556"/>
      <c r="AS291" s="556"/>
      <c r="AT291" s="556"/>
      <c r="AU291" s="556"/>
      <c r="AV291" s="556"/>
      <c r="AW291" s="556"/>
      <c r="AX291" s="556"/>
      <c r="AY291" s="556"/>
      <c r="AZ291" s="556"/>
      <c r="BA291" s="556"/>
      <c r="BB291" s="556"/>
      <c r="BC291" s="556"/>
      <c r="BD291" s="556"/>
      <c r="BE291" s="556"/>
      <c r="BF291" s="556"/>
      <c r="BG291" s="556"/>
      <c r="BH291" s="513"/>
    </row>
    <row r="292" spans="1:60" s="65" customFormat="1">
      <c r="A292" s="595">
        <f>A290+1</f>
        <v>275</v>
      </c>
      <c r="B292" s="596"/>
      <c r="C292" s="544" t="s">
        <v>1016</v>
      </c>
      <c r="D292" s="545"/>
      <c r="E292" s="545"/>
      <c r="F292" s="546" t="str">
        <f>C292</f>
        <v>Сети ЛК</v>
      </c>
      <c r="G292" s="543"/>
      <c r="H292" s="547"/>
      <c r="I292" s="547"/>
      <c r="J292" s="549"/>
      <c r="K292" s="549"/>
      <c r="L292" s="550"/>
      <c r="M292" s="547"/>
      <c r="N292" s="547"/>
      <c r="O292" s="547"/>
      <c r="P292" s="547"/>
      <c r="Q292" s="547"/>
      <c r="R292" s="547"/>
      <c r="S292" s="547"/>
      <c r="T292" s="547"/>
      <c r="U292" s="547"/>
      <c r="V292" s="547"/>
      <c r="W292" s="547"/>
      <c r="X292" s="547"/>
      <c r="Y292" s="547"/>
      <c r="Z292" s="589"/>
      <c r="AA292" s="597"/>
      <c r="AB292" s="547"/>
      <c r="AC292" s="547"/>
      <c r="AD292" s="547"/>
      <c r="AE292" s="591"/>
      <c r="AF292" s="598"/>
      <c r="AG292" s="599"/>
      <c r="AH292" s="600"/>
      <c r="AI292" s="600"/>
      <c r="AJ292" s="600"/>
      <c r="AK292" s="600"/>
      <c r="AL292" s="600"/>
      <c r="AM292" s="600"/>
      <c r="AN292" s="600"/>
      <c r="AO292" s="600"/>
      <c r="AP292" s="600"/>
      <c r="AQ292" s="600"/>
      <c r="AR292" s="600"/>
      <c r="AS292" s="600"/>
      <c r="AT292" s="600"/>
      <c r="AU292" s="600"/>
      <c r="AV292" s="600"/>
      <c r="AW292" s="600"/>
      <c r="AX292" s="600"/>
      <c r="AY292" s="600"/>
      <c r="AZ292" s="600"/>
      <c r="BA292" s="600"/>
      <c r="BB292" s="600"/>
      <c r="BC292" s="600"/>
      <c r="BD292" s="600"/>
      <c r="BE292" s="600"/>
      <c r="BF292" s="600"/>
      <c r="BG292" s="600"/>
    </row>
    <row r="293" spans="1:60" ht="30">
      <c r="A293" s="405">
        <f t="shared" si="43"/>
        <v>276</v>
      </c>
      <c r="B293" s="584" t="s">
        <v>374</v>
      </c>
      <c r="C293" s="585" t="s">
        <v>375</v>
      </c>
      <c r="D293" s="525" t="s">
        <v>289</v>
      </c>
      <c r="E293" s="526">
        <v>3.98</v>
      </c>
      <c r="F293" s="408" t="s">
        <v>375</v>
      </c>
      <c r="G293" s="409" t="s">
        <v>289</v>
      </c>
      <c r="H293" s="527">
        <v>3.9799999999999995</v>
      </c>
      <c r="I293" s="527">
        <f>'СМР Приняты СК П6'!I293</f>
        <v>2.806</v>
      </c>
      <c r="J293" s="535"/>
      <c r="K293" s="535"/>
      <c r="L293" s="535">
        <v>3.98</v>
      </c>
      <c r="M293" s="527"/>
      <c r="N293" s="527"/>
      <c r="O293" s="527"/>
      <c r="P293" s="527"/>
      <c r="Q293" s="527"/>
      <c r="R293" s="527"/>
      <c r="S293" s="527"/>
      <c r="T293" s="527"/>
      <c r="U293" s="527"/>
      <c r="V293" s="527"/>
      <c r="W293" s="527"/>
      <c r="X293" s="527"/>
      <c r="Y293" s="527"/>
      <c r="Z293" s="562">
        <f t="shared" si="39"/>
        <v>0</v>
      </c>
      <c r="AA293" s="574">
        <f t="shared" ref="AA293:AA303" si="48">H293-Z293</f>
        <v>3.9799999999999995</v>
      </c>
      <c r="AB293" s="413">
        <f t="shared" ref="AB293:AB303" si="49">E293-Z293</f>
        <v>3.98</v>
      </c>
      <c r="AC293" s="528"/>
      <c r="AD293" s="528">
        <f t="shared" si="40"/>
        <v>0</v>
      </c>
      <c r="AE293" s="551">
        <f t="shared" si="41"/>
        <v>0</v>
      </c>
      <c r="AF293" s="578">
        <f t="shared" si="42"/>
        <v>0</v>
      </c>
      <c r="AG293" s="555"/>
      <c r="AH293" s="556"/>
      <c r="AI293" s="556"/>
      <c r="AJ293" s="556"/>
      <c r="AK293" s="556"/>
      <c r="AL293" s="556"/>
      <c r="AM293" s="556"/>
      <c r="AN293" s="556"/>
      <c r="AO293" s="556"/>
      <c r="AP293" s="556"/>
      <c r="AQ293" s="556"/>
      <c r="AR293" s="556"/>
      <c r="AS293" s="556"/>
      <c r="AT293" s="556"/>
      <c r="AU293" s="556"/>
      <c r="AV293" s="556"/>
      <c r="AW293" s="556"/>
      <c r="AX293" s="556"/>
      <c r="AY293" s="556"/>
      <c r="AZ293" s="556"/>
      <c r="BA293" s="556"/>
      <c r="BB293" s="556"/>
      <c r="BC293" s="556"/>
      <c r="BD293" s="556"/>
      <c r="BE293" s="556"/>
      <c r="BF293" s="556"/>
      <c r="BG293" s="556"/>
      <c r="BH293" s="513"/>
    </row>
    <row r="294" spans="1:60" ht="30">
      <c r="A294" s="405">
        <f t="shared" si="43"/>
        <v>277</v>
      </c>
      <c r="B294" s="584" t="s">
        <v>62</v>
      </c>
      <c r="C294" s="585" t="s">
        <v>63</v>
      </c>
      <c r="D294" s="525" t="s">
        <v>289</v>
      </c>
      <c r="E294" s="526">
        <v>49.8</v>
      </c>
      <c r="F294" s="408" t="s">
        <v>63</v>
      </c>
      <c r="G294" s="409" t="s">
        <v>289</v>
      </c>
      <c r="H294" s="527">
        <v>49.8</v>
      </c>
      <c r="I294" s="527">
        <f>'СМР Приняты СК П6'!I294</f>
        <v>0.17</v>
      </c>
      <c r="J294" s="535"/>
      <c r="K294" s="535"/>
      <c r="L294" s="535">
        <v>49.8</v>
      </c>
      <c r="M294" s="527"/>
      <c r="N294" s="527"/>
      <c r="O294" s="527"/>
      <c r="P294" s="527"/>
      <c r="Q294" s="527"/>
      <c r="R294" s="527"/>
      <c r="S294" s="527"/>
      <c r="T294" s="527"/>
      <c r="U294" s="527"/>
      <c r="V294" s="527"/>
      <c r="W294" s="527"/>
      <c r="X294" s="527"/>
      <c r="Y294" s="527"/>
      <c r="Z294" s="562">
        <f t="shared" si="39"/>
        <v>0</v>
      </c>
      <c r="AA294" s="574">
        <f t="shared" si="48"/>
        <v>49.8</v>
      </c>
      <c r="AB294" s="413">
        <f t="shared" si="49"/>
        <v>49.8</v>
      </c>
      <c r="AC294" s="528"/>
      <c r="AD294" s="528">
        <f t="shared" si="40"/>
        <v>0</v>
      </c>
      <c r="AE294" s="551">
        <f t="shared" si="41"/>
        <v>0</v>
      </c>
      <c r="AF294" s="578">
        <f t="shared" si="42"/>
        <v>0</v>
      </c>
      <c r="AG294" s="555"/>
      <c r="AH294" s="556"/>
      <c r="AI294" s="556"/>
      <c r="AJ294" s="556"/>
      <c r="AK294" s="556"/>
      <c r="AL294" s="556"/>
      <c r="AM294" s="556"/>
      <c r="AN294" s="556"/>
      <c r="AO294" s="556"/>
      <c r="AP294" s="556"/>
      <c r="AQ294" s="556"/>
      <c r="AR294" s="556"/>
      <c r="AS294" s="556"/>
      <c r="AT294" s="556"/>
      <c r="AU294" s="556"/>
      <c r="AV294" s="556"/>
      <c r="AW294" s="556"/>
      <c r="AX294" s="556"/>
      <c r="AY294" s="556"/>
      <c r="AZ294" s="556"/>
      <c r="BA294" s="556"/>
      <c r="BB294" s="556"/>
      <c r="BC294" s="556"/>
      <c r="BD294" s="556"/>
      <c r="BE294" s="556"/>
      <c r="BF294" s="556"/>
      <c r="BG294" s="556"/>
      <c r="BH294" s="513"/>
    </row>
    <row r="295" spans="1:60" ht="60">
      <c r="A295" s="405">
        <f t="shared" si="43"/>
        <v>278</v>
      </c>
      <c r="B295" s="584" t="s">
        <v>376</v>
      </c>
      <c r="C295" s="585" t="s">
        <v>377</v>
      </c>
      <c r="D295" s="525" t="s">
        <v>289</v>
      </c>
      <c r="E295" s="526">
        <v>72.7</v>
      </c>
      <c r="F295" s="408" t="s">
        <v>377</v>
      </c>
      <c r="G295" s="409" t="s">
        <v>289</v>
      </c>
      <c r="H295" s="527">
        <v>72.7</v>
      </c>
      <c r="I295" s="527">
        <f>'СМР Приняты СК П6'!I295</f>
        <v>0.16600000000000001</v>
      </c>
      <c r="J295" s="535"/>
      <c r="K295" s="535"/>
      <c r="L295" s="535">
        <v>72.7</v>
      </c>
      <c r="M295" s="527"/>
      <c r="N295" s="527"/>
      <c r="O295" s="527"/>
      <c r="P295" s="527"/>
      <c r="Q295" s="527"/>
      <c r="R295" s="527"/>
      <c r="S295" s="527"/>
      <c r="T295" s="527"/>
      <c r="U295" s="527"/>
      <c r="V295" s="527"/>
      <c r="W295" s="527"/>
      <c r="X295" s="527"/>
      <c r="Y295" s="527"/>
      <c r="Z295" s="562">
        <f t="shared" si="39"/>
        <v>0</v>
      </c>
      <c r="AA295" s="574">
        <f t="shared" si="48"/>
        <v>72.7</v>
      </c>
      <c r="AB295" s="413">
        <f t="shared" si="49"/>
        <v>72.7</v>
      </c>
      <c r="AC295" s="528"/>
      <c r="AD295" s="528">
        <f t="shared" si="40"/>
        <v>0</v>
      </c>
      <c r="AE295" s="551">
        <f t="shared" si="41"/>
        <v>0</v>
      </c>
      <c r="AF295" s="578">
        <f t="shared" si="42"/>
        <v>0</v>
      </c>
      <c r="AG295" s="555"/>
      <c r="AH295" s="556"/>
      <c r="AI295" s="556"/>
      <c r="AJ295" s="556"/>
      <c r="AK295" s="556"/>
      <c r="AL295" s="556"/>
      <c r="AM295" s="556"/>
      <c r="AN295" s="556"/>
      <c r="AO295" s="556"/>
      <c r="AP295" s="556"/>
      <c r="AQ295" s="556"/>
      <c r="AR295" s="556"/>
      <c r="AS295" s="556"/>
      <c r="AT295" s="556"/>
      <c r="AU295" s="556"/>
      <c r="AV295" s="556"/>
      <c r="AW295" s="556"/>
      <c r="AX295" s="556"/>
      <c r="AY295" s="556"/>
      <c r="AZ295" s="556"/>
      <c r="BA295" s="556"/>
      <c r="BB295" s="556"/>
      <c r="BC295" s="556"/>
      <c r="BD295" s="556"/>
      <c r="BE295" s="556"/>
      <c r="BF295" s="556"/>
      <c r="BG295" s="556"/>
      <c r="BH295" s="513"/>
    </row>
    <row r="296" spans="1:60" ht="15">
      <c r="A296" s="405">
        <f t="shared" si="43"/>
        <v>279</v>
      </c>
      <c r="B296" s="584" t="s">
        <v>378</v>
      </c>
      <c r="C296" s="585" t="s">
        <v>379</v>
      </c>
      <c r="D296" s="525" t="s">
        <v>292</v>
      </c>
      <c r="E296" s="526">
        <v>0.41</v>
      </c>
      <c r="F296" s="408" t="s">
        <v>379</v>
      </c>
      <c r="G296" s="409" t="s">
        <v>292</v>
      </c>
      <c r="H296" s="527">
        <v>0.41</v>
      </c>
      <c r="I296" s="527">
        <f>'СМР Приняты СК П6'!I296</f>
        <v>1.3919999999999999</v>
      </c>
      <c r="J296" s="535"/>
      <c r="K296" s="535"/>
      <c r="L296" s="535">
        <v>0.41</v>
      </c>
      <c r="M296" s="527"/>
      <c r="N296" s="527"/>
      <c r="O296" s="527"/>
      <c r="P296" s="527"/>
      <c r="Q296" s="527"/>
      <c r="R296" s="527"/>
      <c r="S296" s="527"/>
      <c r="T296" s="527"/>
      <c r="U296" s="527"/>
      <c r="V296" s="527"/>
      <c r="W296" s="527"/>
      <c r="X296" s="527"/>
      <c r="Y296" s="527"/>
      <c r="Z296" s="562">
        <f t="shared" si="39"/>
        <v>0</v>
      </c>
      <c r="AA296" s="574">
        <f t="shared" si="48"/>
        <v>0.41</v>
      </c>
      <c r="AB296" s="413">
        <f t="shared" si="49"/>
        <v>0.41</v>
      </c>
      <c r="AC296" s="528"/>
      <c r="AD296" s="528">
        <f t="shared" si="40"/>
        <v>0</v>
      </c>
      <c r="AE296" s="551">
        <f t="shared" si="41"/>
        <v>0</v>
      </c>
      <c r="AF296" s="575">
        <f t="shared" si="42"/>
        <v>0</v>
      </c>
      <c r="AG296" s="555"/>
      <c r="AH296" s="556"/>
      <c r="AI296" s="556"/>
      <c r="AJ296" s="556"/>
      <c r="AK296" s="556"/>
      <c r="AL296" s="556"/>
      <c r="AM296" s="556"/>
      <c r="AN296" s="556"/>
      <c r="AO296" s="556"/>
      <c r="AP296" s="556"/>
      <c r="AQ296" s="556"/>
      <c r="AR296" s="556"/>
      <c r="AS296" s="556"/>
      <c r="AT296" s="556"/>
      <c r="AU296" s="556"/>
      <c r="AV296" s="556"/>
      <c r="AW296" s="556"/>
      <c r="AX296" s="556"/>
      <c r="AY296" s="556"/>
      <c r="AZ296" s="556"/>
      <c r="BA296" s="556"/>
      <c r="BB296" s="556"/>
      <c r="BC296" s="556"/>
      <c r="BD296" s="556"/>
      <c r="BE296" s="556"/>
      <c r="BF296" s="556"/>
      <c r="BG296" s="556"/>
      <c r="BH296" s="513"/>
    </row>
    <row r="297" spans="1:60" ht="30">
      <c r="A297" s="405">
        <f t="shared" si="43"/>
        <v>280</v>
      </c>
      <c r="B297" s="584" t="s">
        <v>106</v>
      </c>
      <c r="C297" s="585" t="s">
        <v>107</v>
      </c>
      <c r="D297" s="525" t="s">
        <v>293</v>
      </c>
      <c r="E297" s="526">
        <v>34</v>
      </c>
      <c r="F297" s="408" t="s">
        <v>107</v>
      </c>
      <c r="G297" s="409" t="s">
        <v>293</v>
      </c>
      <c r="H297" s="527">
        <v>34</v>
      </c>
      <c r="I297" s="527">
        <f>'СМР Приняты СК П6'!I297</f>
        <v>0.28000000000000003</v>
      </c>
      <c r="J297" s="535"/>
      <c r="K297" s="535"/>
      <c r="L297" s="535">
        <v>34</v>
      </c>
      <c r="M297" s="527"/>
      <c r="N297" s="527"/>
      <c r="O297" s="527"/>
      <c r="P297" s="527"/>
      <c r="Q297" s="527"/>
      <c r="R297" s="527"/>
      <c r="S297" s="527"/>
      <c r="T297" s="527"/>
      <c r="U297" s="527"/>
      <c r="V297" s="527"/>
      <c r="W297" s="527"/>
      <c r="X297" s="527"/>
      <c r="Y297" s="527"/>
      <c r="Z297" s="562">
        <f t="shared" si="39"/>
        <v>0</v>
      </c>
      <c r="AA297" s="574">
        <f t="shared" si="48"/>
        <v>34</v>
      </c>
      <c r="AB297" s="413">
        <f t="shared" si="49"/>
        <v>34</v>
      </c>
      <c r="AC297" s="528"/>
      <c r="AD297" s="528">
        <f t="shared" si="40"/>
        <v>0</v>
      </c>
      <c r="AE297" s="551">
        <f t="shared" si="41"/>
        <v>0</v>
      </c>
      <c r="AF297" s="575">
        <f t="shared" si="42"/>
        <v>0</v>
      </c>
      <c r="AG297" s="552"/>
      <c r="AH297" s="553"/>
      <c r="AI297" s="553"/>
      <c r="AJ297" s="553"/>
      <c r="AK297" s="553"/>
      <c r="AL297" s="553"/>
      <c r="AM297" s="553"/>
      <c r="AN297" s="553"/>
      <c r="AO297" s="553"/>
      <c r="AP297" s="553"/>
      <c r="AQ297" s="553"/>
      <c r="AR297" s="553"/>
      <c r="AS297" s="553"/>
      <c r="AT297" s="553"/>
      <c r="AU297" s="553"/>
      <c r="AV297" s="553"/>
      <c r="AW297" s="553"/>
      <c r="AX297" s="553"/>
      <c r="AY297" s="553"/>
      <c r="AZ297" s="553"/>
      <c r="BA297" s="553"/>
      <c r="BB297" s="553"/>
      <c r="BC297" s="553"/>
      <c r="BD297" s="553"/>
      <c r="BE297" s="553"/>
      <c r="BF297" s="553"/>
      <c r="BG297" s="553"/>
      <c r="BH297" s="513"/>
    </row>
    <row r="298" spans="1:60" ht="30">
      <c r="A298" s="405">
        <f t="shared" si="43"/>
        <v>281</v>
      </c>
      <c r="B298" s="584" t="s">
        <v>380</v>
      </c>
      <c r="C298" s="585" t="s">
        <v>381</v>
      </c>
      <c r="D298" s="525" t="s">
        <v>289</v>
      </c>
      <c r="E298" s="526">
        <v>0.6</v>
      </c>
      <c r="F298" s="408" t="s">
        <v>381</v>
      </c>
      <c r="G298" s="409" t="s">
        <v>289</v>
      </c>
      <c r="H298" s="527">
        <v>0.6</v>
      </c>
      <c r="I298" s="527">
        <f>'СМР Приняты СК П6'!I298</f>
        <v>1.534</v>
      </c>
      <c r="J298" s="535"/>
      <c r="K298" s="535"/>
      <c r="L298" s="535">
        <v>0.6</v>
      </c>
      <c r="M298" s="527"/>
      <c r="N298" s="527"/>
      <c r="O298" s="527"/>
      <c r="P298" s="527"/>
      <c r="Q298" s="527"/>
      <c r="R298" s="527"/>
      <c r="S298" s="527"/>
      <c r="T298" s="527"/>
      <c r="U298" s="527"/>
      <c r="V298" s="527"/>
      <c r="W298" s="527"/>
      <c r="X298" s="527"/>
      <c r="Y298" s="527"/>
      <c r="Z298" s="562">
        <f t="shared" si="39"/>
        <v>0</v>
      </c>
      <c r="AA298" s="574">
        <f t="shared" si="48"/>
        <v>0.6</v>
      </c>
      <c r="AB298" s="413">
        <f t="shared" si="49"/>
        <v>0.6</v>
      </c>
      <c r="AC298" s="528"/>
      <c r="AD298" s="528">
        <f t="shared" si="40"/>
        <v>0</v>
      </c>
      <c r="AE298" s="551">
        <f t="shared" si="41"/>
        <v>0</v>
      </c>
      <c r="AF298" s="575">
        <f t="shared" si="42"/>
        <v>0</v>
      </c>
      <c r="AG298" s="552"/>
      <c r="AH298" s="553"/>
      <c r="AI298" s="553"/>
      <c r="AJ298" s="553"/>
      <c r="AK298" s="553"/>
      <c r="AL298" s="553"/>
      <c r="AM298" s="553"/>
      <c r="AN298" s="553"/>
      <c r="AO298" s="553"/>
      <c r="AP298" s="553"/>
      <c r="AQ298" s="553"/>
      <c r="AR298" s="553"/>
      <c r="AS298" s="553"/>
      <c r="AT298" s="553"/>
      <c r="AU298" s="553"/>
      <c r="AV298" s="553"/>
      <c r="AW298" s="553"/>
      <c r="AX298" s="553"/>
      <c r="AY298" s="553"/>
      <c r="AZ298" s="553"/>
      <c r="BA298" s="553"/>
      <c r="BB298" s="553"/>
      <c r="BC298" s="553"/>
      <c r="BD298" s="553"/>
      <c r="BE298" s="553"/>
      <c r="BF298" s="553"/>
      <c r="BG298" s="553"/>
      <c r="BH298" s="513"/>
    </row>
    <row r="299" spans="1:60" ht="15">
      <c r="A299" s="405">
        <f t="shared" si="43"/>
        <v>282</v>
      </c>
      <c r="B299" s="584" t="s">
        <v>382</v>
      </c>
      <c r="C299" s="585" t="s">
        <v>383</v>
      </c>
      <c r="D299" s="525" t="s">
        <v>294</v>
      </c>
      <c r="E299" s="526">
        <v>2</v>
      </c>
      <c r="F299" s="408" t="s">
        <v>383</v>
      </c>
      <c r="G299" s="409" t="s">
        <v>294</v>
      </c>
      <c r="H299" s="527">
        <v>2</v>
      </c>
      <c r="I299" s="527">
        <f>'СМР Приняты СК П6'!I299</f>
        <v>1.7769999999999999</v>
      </c>
      <c r="J299" s="535"/>
      <c r="K299" s="535"/>
      <c r="L299" s="535">
        <v>2</v>
      </c>
      <c r="M299" s="527"/>
      <c r="N299" s="527"/>
      <c r="O299" s="527"/>
      <c r="P299" s="527"/>
      <c r="Q299" s="527"/>
      <c r="R299" s="527"/>
      <c r="S299" s="527"/>
      <c r="T299" s="527"/>
      <c r="U299" s="527"/>
      <c r="V299" s="527"/>
      <c r="W299" s="527"/>
      <c r="X299" s="527"/>
      <c r="Y299" s="527"/>
      <c r="Z299" s="562">
        <f t="shared" si="39"/>
        <v>0</v>
      </c>
      <c r="AA299" s="574">
        <f t="shared" si="48"/>
        <v>2</v>
      </c>
      <c r="AB299" s="413">
        <f t="shared" si="49"/>
        <v>2</v>
      </c>
      <c r="AC299" s="528"/>
      <c r="AD299" s="528">
        <f t="shared" si="40"/>
        <v>0</v>
      </c>
      <c r="AE299" s="551">
        <f t="shared" si="41"/>
        <v>0</v>
      </c>
      <c r="AF299" s="575">
        <f t="shared" si="42"/>
        <v>0</v>
      </c>
      <c r="AG299" s="552"/>
      <c r="AH299" s="553"/>
      <c r="AI299" s="553"/>
      <c r="AJ299" s="553"/>
      <c r="AK299" s="553"/>
      <c r="AL299" s="553"/>
      <c r="AM299" s="553"/>
      <c r="AN299" s="553"/>
      <c r="AO299" s="553"/>
      <c r="AP299" s="553"/>
      <c r="AQ299" s="553"/>
      <c r="AR299" s="553"/>
      <c r="AS299" s="553"/>
      <c r="AT299" s="553"/>
      <c r="AU299" s="553"/>
      <c r="AV299" s="553"/>
      <c r="AW299" s="553"/>
      <c r="AX299" s="553"/>
      <c r="AY299" s="553"/>
      <c r="AZ299" s="553"/>
      <c r="BA299" s="553"/>
      <c r="BB299" s="553"/>
      <c r="BC299" s="553"/>
      <c r="BD299" s="553"/>
      <c r="BE299" s="553"/>
      <c r="BF299" s="553"/>
      <c r="BG299" s="553"/>
      <c r="BH299" s="513"/>
    </row>
    <row r="300" spans="1:60" ht="15">
      <c r="A300" s="405">
        <f t="shared" si="43"/>
        <v>283</v>
      </c>
      <c r="B300" s="584" t="s">
        <v>70</v>
      </c>
      <c r="C300" s="585" t="s">
        <v>71</v>
      </c>
      <c r="D300" s="525" t="s">
        <v>289</v>
      </c>
      <c r="E300" s="526">
        <v>0.9</v>
      </c>
      <c r="F300" s="408" t="s">
        <v>71</v>
      </c>
      <c r="G300" s="409" t="s">
        <v>289</v>
      </c>
      <c r="H300" s="527">
        <v>0.89999999999999991</v>
      </c>
      <c r="I300" s="527">
        <f>'СМР Приняты СК П6'!I300</f>
        <v>14.67</v>
      </c>
      <c r="J300" s="535"/>
      <c r="K300" s="535"/>
      <c r="L300" s="535">
        <v>0.9</v>
      </c>
      <c r="M300" s="527"/>
      <c r="N300" s="527">
        <v>2.5549999999999997</v>
      </c>
      <c r="O300" s="527"/>
      <c r="P300" s="527"/>
      <c r="Q300" s="527"/>
      <c r="R300" s="527"/>
      <c r="S300" s="527"/>
      <c r="T300" s="527"/>
      <c r="U300" s="527"/>
      <c r="V300" s="527"/>
      <c r="W300" s="527"/>
      <c r="X300" s="527"/>
      <c r="Y300" s="527"/>
      <c r="Z300" s="562">
        <f t="shared" si="39"/>
        <v>2.5549999999999997</v>
      </c>
      <c r="AA300" s="574">
        <f t="shared" si="48"/>
        <v>-1.6549999999999998</v>
      </c>
      <c r="AB300" s="413">
        <f t="shared" si="49"/>
        <v>-1.6549999999999998</v>
      </c>
      <c r="AC300" s="528" t="s">
        <v>387</v>
      </c>
      <c r="AD300" s="528">
        <f t="shared" si="40"/>
        <v>0</v>
      </c>
      <c r="AE300" s="551">
        <f t="shared" si="41"/>
        <v>0</v>
      </c>
      <c r="AF300" s="575">
        <f t="shared" si="42"/>
        <v>2.5549999999999997</v>
      </c>
      <c r="AG300" s="552"/>
      <c r="AH300" s="553"/>
      <c r="AI300" s="553"/>
      <c r="AJ300" s="553"/>
      <c r="AK300" s="553"/>
      <c r="AL300" s="553"/>
      <c r="AM300" s="553"/>
      <c r="AN300" s="553"/>
      <c r="AO300" s="553"/>
      <c r="AP300" s="553"/>
      <c r="AQ300" s="553"/>
      <c r="AR300" s="553"/>
      <c r="AS300" s="553"/>
      <c r="AT300" s="553"/>
      <c r="AU300" s="553"/>
      <c r="AV300" s="553"/>
      <c r="AW300" s="553"/>
      <c r="AX300" s="553"/>
      <c r="AY300" s="553"/>
      <c r="AZ300" s="553"/>
      <c r="BA300" s="553"/>
      <c r="BB300" s="553"/>
      <c r="BC300" s="553"/>
      <c r="BD300" s="553"/>
      <c r="BE300" s="553"/>
      <c r="BF300" s="553"/>
      <c r="BG300" s="553"/>
      <c r="BH300" s="513"/>
    </row>
    <row r="301" spans="1:60" ht="15">
      <c r="A301" s="405">
        <f t="shared" si="43"/>
        <v>284</v>
      </c>
      <c r="B301" s="584" t="s">
        <v>79</v>
      </c>
      <c r="C301" s="585" t="s">
        <v>80</v>
      </c>
      <c r="D301" s="525" t="s">
        <v>294</v>
      </c>
      <c r="E301" s="526">
        <v>3</v>
      </c>
      <c r="F301" s="408" t="s">
        <v>80</v>
      </c>
      <c r="G301" s="409" t="s">
        <v>294</v>
      </c>
      <c r="H301" s="527">
        <v>3</v>
      </c>
      <c r="I301" s="527">
        <f>'СМР Приняты СК П6'!I301</f>
        <v>6.2</v>
      </c>
      <c r="J301" s="535"/>
      <c r="K301" s="535"/>
      <c r="L301" s="535">
        <v>3</v>
      </c>
      <c r="M301" s="540"/>
      <c r="N301" s="540"/>
      <c r="O301" s="527">
        <v>1</v>
      </c>
      <c r="P301" s="540"/>
      <c r="Q301" s="540"/>
      <c r="R301" s="540"/>
      <c r="S301" s="540"/>
      <c r="T301" s="540"/>
      <c r="U301" s="540"/>
      <c r="V301" s="540"/>
      <c r="W301" s="540"/>
      <c r="X301" s="540"/>
      <c r="Y301" s="540"/>
      <c r="Z301" s="562">
        <f t="shared" si="39"/>
        <v>1</v>
      </c>
      <c r="AA301" s="574">
        <f t="shared" si="48"/>
        <v>2</v>
      </c>
      <c r="AB301" s="413">
        <f t="shared" si="49"/>
        <v>2</v>
      </c>
      <c r="AC301" s="528"/>
      <c r="AD301" s="528">
        <f t="shared" si="40"/>
        <v>0</v>
      </c>
      <c r="AE301" s="551">
        <f t="shared" si="41"/>
        <v>0</v>
      </c>
      <c r="AF301" s="575">
        <f t="shared" si="42"/>
        <v>1</v>
      </c>
      <c r="AG301" s="552"/>
      <c r="AH301" s="553"/>
      <c r="AI301" s="553"/>
      <c r="AJ301" s="553"/>
      <c r="AK301" s="553"/>
      <c r="AL301" s="553"/>
      <c r="AM301" s="553"/>
      <c r="AN301" s="553"/>
      <c r="AO301" s="553"/>
      <c r="AP301" s="553"/>
      <c r="AQ301" s="553"/>
      <c r="AR301" s="553"/>
      <c r="AS301" s="553"/>
      <c r="AT301" s="553"/>
      <c r="AU301" s="553"/>
      <c r="AV301" s="553"/>
      <c r="AW301" s="553"/>
      <c r="AX301" s="553"/>
      <c r="AY301" s="553"/>
      <c r="AZ301" s="553"/>
      <c r="BA301" s="553"/>
      <c r="BB301" s="553"/>
      <c r="BC301" s="553"/>
      <c r="BD301" s="553"/>
      <c r="BE301" s="553"/>
      <c r="BF301" s="553"/>
      <c r="BG301" s="553"/>
      <c r="BH301" s="513"/>
    </row>
    <row r="302" spans="1:60" ht="15">
      <c r="A302" s="405">
        <f t="shared" si="43"/>
        <v>285</v>
      </c>
      <c r="B302" s="584"/>
      <c r="C302" s="585"/>
      <c r="D302" s="525"/>
      <c r="E302" s="526"/>
      <c r="F302" s="408" t="s">
        <v>388</v>
      </c>
      <c r="G302" s="409" t="s">
        <v>289</v>
      </c>
      <c r="H302" s="527">
        <v>0</v>
      </c>
      <c r="I302" s="527">
        <f>'СМР Приняты СК П6'!I302</f>
        <v>0</v>
      </c>
      <c r="J302" s="535"/>
      <c r="K302" s="535"/>
      <c r="L302" s="535">
        <v>0</v>
      </c>
      <c r="M302" s="527"/>
      <c r="N302" s="527">
        <v>5</v>
      </c>
      <c r="O302" s="527"/>
      <c r="P302" s="527"/>
      <c r="Q302" s="527"/>
      <c r="R302" s="527"/>
      <c r="S302" s="527"/>
      <c r="T302" s="527"/>
      <c r="U302" s="527"/>
      <c r="V302" s="527"/>
      <c r="W302" s="527"/>
      <c r="X302" s="527"/>
      <c r="Y302" s="527"/>
      <c r="Z302" s="562">
        <f t="shared" si="39"/>
        <v>5</v>
      </c>
      <c r="AA302" s="574">
        <f t="shared" si="48"/>
        <v>-5</v>
      </c>
      <c r="AB302" s="413">
        <f t="shared" si="49"/>
        <v>-5</v>
      </c>
      <c r="AC302" s="528"/>
      <c r="AD302" s="528">
        <f t="shared" si="40"/>
        <v>0</v>
      </c>
      <c r="AE302" s="551">
        <f t="shared" si="41"/>
        <v>0</v>
      </c>
      <c r="AF302" s="575">
        <f t="shared" si="42"/>
        <v>5</v>
      </c>
      <c r="AG302" s="552"/>
      <c r="AH302" s="553"/>
      <c r="AI302" s="553"/>
      <c r="AJ302" s="553"/>
      <c r="AK302" s="553"/>
      <c r="AL302" s="553"/>
      <c r="AM302" s="553"/>
      <c r="AN302" s="553"/>
      <c r="AO302" s="553"/>
      <c r="AP302" s="553"/>
      <c r="AQ302" s="553"/>
      <c r="AR302" s="553"/>
      <c r="AS302" s="553"/>
      <c r="AT302" s="553"/>
      <c r="AU302" s="553"/>
      <c r="AV302" s="553"/>
      <c r="AW302" s="553"/>
      <c r="AX302" s="553"/>
      <c r="AY302" s="553"/>
      <c r="AZ302" s="553"/>
      <c r="BA302" s="553"/>
      <c r="BB302" s="553"/>
      <c r="BC302" s="553"/>
      <c r="BD302" s="553"/>
      <c r="BE302" s="553"/>
      <c r="BF302" s="553"/>
      <c r="BG302" s="553"/>
      <c r="BH302" s="513"/>
    </row>
    <row r="303" spans="1:60" thickBot="1">
      <c r="A303" s="467">
        <f t="shared" si="43"/>
        <v>286</v>
      </c>
      <c r="B303" s="586" t="s">
        <v>72</v>
      </c>
      <c r="C303" s="587" t="s">
        <v>73</v>
      </c>
      <c r="D303" s="564" t="s">
        <v>294</v>
      </c>
      <c r="E303" s="565">
        <v>3</v>
      </c>
      <c r="F303" s="566" t="s">
        <v>73</v>
      </c>
      <c r="G303" s="567" t="s">
        <v>294</v>
      </c>
      <c r="H303" s="568">
        <v>3</v>
      </c>
      <c r="I303" s="568">
        <f>'СМР Приняты СК П6'!I303</f>
        <v>7.18</v>
      </c>
      <c r="J303" s="569"/>
      <c r="K303" s="569"/>
      <c r="L303" s="569">
        <v>3</v>
      </c>
      <c r="M303" s="570"/>
      <c r="N303" s="570"/>
      <c r="O303" s="568"/>
      <c r="P303" s="570"/>
      <c r="Q303" s="570"/>
      <c r="R303" s="570"/>
      <c r="S303" s="570"/>
      <c r="T303" s="570"/>
      <c r="U303" s="570"/>
      <c r="V303" s="570"/>
      <c r="W303" s="570"/>
      <c r="X303" s="570"/>
      <c r="Y303" s="570"/>
      <c r="Z303" s="571">
        <f t="shared" si="39"/>
        <v>0</v>
      </c>
      <c r="AA303" s="579">
        <f t="shared" si="48"/>
        <v>3</v>
      </c>
      <c r="AB303" s="580">
        <f t="shared" si="49"/>
        <v>3</v>
      </c>
      <c r="AC303" s="581"/>
      <c r="AD303" s="581">
        <f t="shared" si="40"/>
        <v>0</v>
      </c>
      <c r="AE303" s="582">
        <f t="shared" si="41"/>
        <v>0</v>
      </c>
      <c r="AF303" s="583">
        <f t="shared" si="42"/>
        <v>0</v>
      </c>
      <c r="AG303" s="552"/>
      <c r="AH303" s="553"/>
      <c r="AI303" s="553"/>
      <c r="AJ303" s="553"/>
      <c r="AK303" s="553"/>
      <c r="AL303" s="553"/>
      <c r="AM303" s="553"/>
      <c r="AN303" s="553"/>
      <c r="AO303" s="553"/>
      <c r="AP303" s="553"/>
      <c r="AQ303" s="553"/>
      <c r="AR303" s="553"/>
      <c r="AS303" s="553"/>
      <c r="AT303" s="553"/>
      <c r="AU303" s="553"/>
      <c r="AV303" s="553"/>
      <c r="AW303" s="553"/>
      <c r="AX303" s="553"/>
      <c r="AY303" s="553"/>
      <c r="AZ303" s="553"/>
      <c r="BA303" s="553"/>
      <c r="BB303" s="553"/>
      <c r="BC303" s="553"/>
      <c r="BD303" s="553"/>
      <c r="BE303" s="553"/>
      <c r="BF303" s="553"/>
      <c r="BG303" s="553"/>
      <c r="BH303" s="513"/>
    </row>
    <row r="304" spans="1:60"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513"/>
    </row>
  </sheetData>
  <autoFilter ref="A4:BG303"/>
  <mergeCells count="6">
    <mergeCell ref="BC2:BG2"/>
    <mergeCell ref="AG2:AJ2"/>
    <mergeCell ref="AK2:AO2"/>
    <mergeCell ref="AP2:AS2"/>
    <mergeCell ref="AT2:AW2"/>
    <mergeCell ref="AX2:BB2"/>
  </mergeCells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Парковка 7</vt:lpstr>
      <vt:lpstr>СМР Приняты СК П7</vt:lpstr>
      <vt:lpstr>ИД Передано ПО П7</vt:lpstr>
      <vt:lpstr>ИД Подписана П7</vt:lpstr>
      <vt:lpstr>Парковка 435</vt:lpstr>
      <vt:lpstr>Трудозатраты</vt:lpstr>
      <vt:lpstr>СМР Приняты СК П6</vt:lpstr>
      <vt:lpstr>ИД Передано ПО П6</vt:lpstr>
      <vt:lpstr>ИД Подписана П6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Галкин Николай Иванович</cp:lastModifiedBy>
  <dcterms:created xsi:type="dcterms:W3CDTF">2015-06-05T18:19:34Z</dcterms:created>
  <dcterms:modified xsi:type="dcterms:W3CDTF">2024-07-17T12:01:16Z</dcterms:modified>
</cp:coreProperties>
</file>