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7064" windowHeight="75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3" i="1" l="1"/>
  <c r="M23" i="1"/>
  <c r="N23" i="1"/>
  <c r="M24" i="1"/>
  <c r="N24" i="1"/>
  <c r="M25" i="1"/>
  <c r="N25" i="1"/>
  <c r="M26" i="1"/>
  <c r="N26" i="1"/>
  <c r="M27" i="1"/>
  <c r="N27" i="1"/>
  <c r="M28" i="1"/>
  <c r="N28" i="1"/>
  <c r="L24" i="1"/>
  <c r="L25" i="1"/>
  <c r="L26" i="1"/>
  <c r="L27" i="1"/>
  <c r="L28" i="1"/>
  <c r="K24" i="1"/>
  <c r="K25" i="1"/>
  <c r="K26" i="1"/>
  <c r="K27" i="1"/>
  <c r="K28" i="1"/>
  <c r="K23" i="1"/>
  <c r="E48" i="1" l="1"/>
  <c r="E49" i="1"/>
  <c r="D48" i="1"/>
  <c r="D49" i="1"/>
  <c r="D47" i="1" l="1"/>
  <c r="E47" i="1" s="1"/>
  <c r="D46" i="1"/>
  <c r="E46" i="1" s="1"/>
  <c r="D28" i="1" l="1"/>
  <c r="E28" i="1" s="1"/>
  <c r="D24" i="1"/>
  <c r="E24" i="1" s="1"/>
  <c r="D25" i="1"/>
  <c r="E25" i="1" s="1"/>
  <c r="D26" i="1"/>
  <c r="E26" i="1" s="1"/>
  <c r="D27" i="1"/>
  <c r="E27" i="1" s="1"/>
  <c r="D23" i="1"/>
  <c r="E23" i="1" s="1"/>
  <c r="H12" i="1"/>
  <c r="H11" i="1"/>
  <c r="H6" i="1"/>
  <c r="H7" i="1"/>
  <c r="H8" i="1"/>
  <c r="H9" i="1"/>
  <c r="H10" i="1"/>
  <c r="G7" i="1"/>
  <c r="G8" i="1"/>
  <c r="G9" i="1"/>
  <c r="G10" i="1"/>
  <c r="G11" i="1"/>
  <c r="G12" i="1"/>
  <c r="G6" i="1"/>
  <c r="A24" i="1" l="1"/>
  <c r="A27" i="1"/>
  <c r="A26" i="1"/>
  <c r="A25" i="1"/>
  <c r="A23" i="1"/>
  <c r="A31" i="1" s="1"/>
  <c r="A34" i="1" s="1"/>
  <c r="A39" i="1" s="1"/>
  <c r="A28" i="1"/>
  <c r="A38" i="1" l="1"/>
</calcChain>
</file>

<file path=xl/sharedStrings.xml><?xml version="1.0" encoding="utf-8"?>
<sst xmlns="http://schemas.openxmlformats.org/spreadsheetml/2006/main" count="63" uniqueCount="51">
  <si>
    <t>n</t>
  </si>
  <si>
    <t>b</t>
  </si>
  <si>
    <t>d</t>
  </si>
  <si>
    <t>T</t>
  </si>
  <si>
    <t>G</t>
  </si>
  <si>
    <t>m</t>
  </si>
  <si>
    <t>vl</t>
  </si>
  <si>
    <t>hl</t>
  </si>
  <si>
    <t>f</t>
  </si>
  <si>
    <t>2*f</t>
  </si>
  <si>
    <t>Frekvens</t>
  </si>
  <si>
    <t>2*Frekvens</t>
  </si>
  <si>
    <t>Tid</t>
  </si>
  <si>
    <t>Diameter</t>
  </si>
  <si>
    <t>Skjuvmodul</t>
  </si>
  <si>
    <t>Massa</t>
  </si>
  <si>
    <t>Vänsterledet</t>
  </si>
  <si>
    <t>Högerledet</t>
  </si>
  <si>
    <t>Fjädernummer</t>
  </si>
  <si>
    <t>nr</t>
  </si>
  <si>
    <t>medelvärde</t>
  </si>
  <si>
    <t>delta c</t>
  </si>
  <si>
    <t>skjuvmodulenhet : 10^10 N/m^2</t>
  </si>
  <si>
    <t>skriv varför skjuvmodul</t>
  </si>
  <si>
    <t>förstatest</t>
  </si>
  <si>
    <t>2*frekvens</t>
  </si>
  <si>
    <t>frekvens</t>
  </si>
  <si>
    <t>tid</t>
  </si>
  <si>
    <t>diameter</t>
  </si>
  <si>
    <t>skuvmodul</t>
  </si>
  <si>
    <t>massa</t>
  </si>
  <si>
    <t>antal ringar</t>
  </si>
  <si>
    <t>längd</t>
  </si>
  <si>
    <t>ln n</t>
  </si>
  <si>
    <t>ln T</t>
  </si>
  <si>
    <t>Antal varv</t>
  </si>
  <si>
    <t>Tjocklek</t>
  </si>
  <si>
    <t>Hz</t>
  </si>
  <si>
    <t>S</t>
  </si>
  <si>
    <t>Pa</t>
  </si>
  <si>
    <t>kg</t>
  </si>
  <si>
    <t>pa</t>
  </si>
  <si>
    <t>s</t>
  </si>
  <si>
    <t>Varv</t>
  </si>
  <si>
    <t xml:space="preserve">Tid </t>
  </si>
  <si>
    <t>C</t>
  </si>
  <si>
    <t>tjocklek</t>
  </si>
  <si>
    <t>-</t>
  </si>
  <si>
    <t>Ej stabil</t>
  </si>
  <si>
    <t>b/d</t>
  </si>
  <si>
    <t>T* √((G*d/(m*n))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</si>
</sst>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3839860926478"/>
          <c:y val="8.3807961504811873E-2"/>
          <c:w val="0.79154565906534413"/>
          <c:h val="0.777064012831729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Sheet1!$E$6:$E$12</c:f>
              <c:numCache>
                <c:formatCode>General</c:formatCode>
                <c:ptCount val="7"/>
                <c:pt idx="0">
                  <c:v>12.5</c:v>
                </c:pt>
                <c:pt idx="1">
                  <c:v>17.5</c:v>
                </c:pt>
                <c:pt idx="2">
                  <c:v>9.5</c:v>
                </c:pt>
                <c:pt idx="3">
                  <c:v>30</c:v>
                </c:pt>
                <c:pt idx="4">
                  <c:v>27</c:v>
                </c:pt>
                <c:pt idx="5">
                  <c:v>22</c:v>
                </c:pt>
                <c:pt idx="6">
                  <c:v>39.5</c:v>
                </c:pt>
              </c:numCache>
            </c:numRef>
          </c:xVal>
          <c:yVal>
            <c:numRef>
              <c:f>Sheet1!$F$6:$F$12</c:f>
              <c:numCache>
                <c:formatCode>General</c:formatCode>
                <c:ptCount val="7"/>
                <c:pt idx="0">
                  <c:v>0.311</c:v>
                </c:pt>
                <c:pt idx="1">
                  <c:v>0.36799999999999999</c:v>
                </c:pt>
                <c:pt idx="2">
                  <c:v>0.27</c:v>
                </c:pt>
                <c:pt idx="3">
                  <c:v>0.48799999999999999</c:v>
                </c:pt>
                <c:pt idx="4">
                  <c:v>0.46100000000000002</c:v>
                </c:pt>
                <c:pt idx="5">
                  <c:v>0.41399999999999998</c:v>
                </c:pt>
                <c:pt idx="6">
                  <c:v>0.56499999999999995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0608"/>
        <c:axId val="85021184"/>
      </c:scatterChart>
      <c:valAx>
        <c:axId val="850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21184"/>
        <c:crosses val="autoZero"/>
        <c:crossBetween val="midCat"/>
      </c:valAx>
      <c:valAx>
        <c:axId val="85021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T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967968118817683"/>
          <c:y val="8.6350330061953251E-2"/>
          <c:w val="0.56672732934577319"/>
          <c:h val="0.840405499771244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6682904043774197"/>
                  <c:y val="8.6680908005765334E-2"/>
                </c:manualLayout>
              </c:layout>
              <c:numFmt formatCode="#,##0.00" sourceLinked="0"/>
            </c:trendlineLbl>
          </c:trendline>
          <c:xVal>
            <c:numRef>
              <c:f>Sheet1!$G$6:$G$12</c:f>
              <c:numCache>
                <c:formatCode>General</c:formatCode>
                <c:ptCount val="7"/>
                <c:pt idx="0">
                  <c:v>2.5257286443082556</c:v>
                </c:pt>
                <c:pt idx="1">
                  <c:v>2.8622008809294686</c:v>
                </c:pt>
                <c:pt idx="2">
                  <c:v>2.2512917986064953</c:v>
                </c:pt>
                <c:pt idx="3">
                  <c:v>3.4011973816621555</c:v>
                </c:pt>
                <c:pt idx="4">
                  <c:v>3.2958368660043291</c:v>
                </c:pt>
                <c:pt idx="5">
                  <c:v>3.0910424533583161</c:v>
                </c:pt>
                <c:pt idx="6">
                  <c:v>3.6763006719070761</c:v>
                </c:pt>
              </c:numCache>
            </c:numRef>
          </c:xVal>
          <c:yVal>
            <c:numRef>
              <c:f>Sheet1!$H$6:$H$12</c:f>
              <c:numCache>
                <c:formatCode>General</c:formatCode>
                <c:ptCount val="7"/>
                <c:pt idx="0">
                  <c:v>-1.1679623668029029</c:v>
                </c:pt>
                <c:pt idx="1">
                  <c:v>-0.99967234081320611</c:v>
                </c:pt>
                <c:pt idx="2">
                  <c:v>-1.3093333199837622</c:v>
                </c:pt>
                <c:pt idx="3">
                  <c:v>-0.71743987312898994</c:v>
                </c:pt>
                <c:pt idx="4">
                  <c:v>-0.77435723598548845</c:v>
                </c:pt>
                <c:pt idx="5">
                  <c:v>-0.88188930515682273</c:v>
                </c:pt>
                <c:pt idx="6">
                  <c:v>-0.57092954783569616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2912"/>
        <c:axId val="85023488"/>
      </c:scatterChart>
      <c:valAx>
        <c:axId val="85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ln </a:t>
                </a:r>
                <a:r>
                  <a:rPr lang="sv-SE" baseline="0"/>
                  <a:t>n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0.44055744957920323"/>
              <c:y val="1.756913413346267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023488"/>
        <c:crosses val="autoZero"/>
        <c:crossBetween val="midCat"/>
      </c:valAx>
      <c:valAx>
        <c:axId val="850234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ln t,</a:t>
                </a:r>
                <a:r>
                  <a:rPr lang="sv-SE" baseline="0"/>
                  <a:t> (s)</a:t>
                </a:r>
                <a:endParaRPr lang="sv-S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2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09667541557291E-2"/>
          <c:y val="7.4548702245552628E-2"/>
          <c:w val="0.78824912510936129"/>
          <c:h val="0.721508457276173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8248884514435696"/>
                  <c:y val="-0.14254593175853017"/>
                </c:manualLayout>
              </c:layout>
              <c:numFmt formatCode="#,##0.00" sourceLinked="0"/>
            </c:trendlineLbl>
          </c:trendline>
          <c:xVal>
            <c:numRef>
              <c:f>Sheet1!$M$23:$M$28</c:f>
              <c:numCache>
                <c:formatCode>General</c:formatCode>
                <c:ptCount val="6"/>
                <c:pt idx="0">
                  <c:v>-2.5952547069568657</c:v>
                </c:pt>
                <c:pt idx="1">
                  <c:v>-2.4638532405901681</c:v>
                </c:pt>
                <c:pt idx="2">
                  <c:v>-2.456735772821304</c:v>
                </c:pt>
                <c:pt idx="3">
                  <c:v>-2.8033603809065348</c:v>
                </c:pt>
                <c:pt idx="4">
                  <c:v>-2.2772672850097559</c:v>
                </c:pt>
                <c:pt idx="5">
                  <c:v>-3.0757749812275272</c:v>
                </c:pt>
              </c:numCache>
            </c:numRef>
          </c:xVal>
          <c:yVal>
            <c:numRef>
              <c:f>Sheet1!$N$23:$N$28</c:f>
              <c:numCache>
                <c:formatCode>General</c:formatCode>
                <c:ptCount val="6"/>
                <c:pt idx="0">
                  <c:v>7.8498804952806713</c:v>
                </c:pt>
                <c:pt idx="1">
                  <c:v>7.6421521030447312</c:v>
                </c:pt>
                <c:pt idx="2">
                  <c:v>7.6635741809823479</c:v>
                </c:pt>
                <c:pt idx="3">
                  <c:v>8.3564180625735407</c:v>
                </c:pt>
                <c:pt idx="4">
                  <c:v>7.269379380191098</c:v>
                </c:pt>
                <c:pt idx="5">
                  <c:v>8.9435288376304047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8624"/>
        <c:axId val="125699200"/>
      </c:scatterChart>
      <c:valAx>
        <c:axId val="1256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VL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99200"/>
        <c:crosses val="autoZero"/>
        <c:crossBetween val="midCat"/>
      </c:valAx>
      <c:valAx>
        <c:axId val="125699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HL</a:t>
                </a:r>
              </a:p>
            </c:rich>
          </c:tx>
          <c:layout>
            <c:manualLayout>
              <c:xMode val="edge"/>
              <c:yMode val="edge"/>
              <c:x val="0.89529855643044631"/>
              <c:y val="0.41862459900845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6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T* √((G*d/(m*n)) 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Sheet1!$K$22:$K$28</c:f>
              <c:numCache>
                <c:formatCode>General</c:formatCode>
                <c:ptCount val="7"/>
                <c:pt idx="1">
                  <c:v>7.4626865671641784E-2</c:v>
                </c:pt>
                <c:pt idx="2">
                  <c:v>8.5106382978723402E-2</c:v>
                </c:pt>
                <c:pt idx="3">
                  <c:v>8.5714285714285701E-2</c:v>
                </c:pt>
                <c:pt idx="4">
                  <c:v>6.0606060606060608E-2</c:v>
                </c:pt>
                <c:pt idx="5">
                  <c:v>0.10256410256410256</c:v>
                </c:pt>
                <c:pt idx="6">
                  <c:v>4.6153846153846156E-2</c:v>
                </c:pt>
              </c:numCache>
            </c:numRef>
          </c:xVal>
          <c:yVal>
            <c:numRef>
              <c:f>Sheet1!$L$22:$L$28</c:f>
              <c:numCache>
                <c:formatCode>General</c:formatCode>
                <c:ptCount val="7"/>
                <c:pt idx="1">
                  <c:v>2565.4277177957752</c:v>
                </c:pt>
                <c:pt idx="2">
                  <c:v>2084.2244592442835</c:v>
                </c:pt>
                <c:pt idx="3">
                  <c:v>2129.3545422708771</c:v>
                </c:pt>
                <c:pt idx="4">
                  <c:v>4257.4176183282852</c:v>
                </c:pt>
                <c:pt idx="5">
                  <c:v>1435.6591779690493</c:v>
                </c:pt>
                <c:pt idx="6">
                  <c:v>7658.1738814064838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0928"/>
        <c:axId val="125029760"/>
      </c:scatterChart>
      <c:valAx>
        <c:axId val="1257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b/d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29760"/>
        <c:crosses val="autoZero"/>
        <c:crossBetween val="midCat"/>
      </c:valAx>
      <c:valAx>
        <c:axId val="125029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T* √(G*d/(m*n))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0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49530</xdr:rowOff>
    </xdr:from>
    <xdr:to>
      <xdr:col>13</xdr:col>
      <xdr:colOff>464820</xdr:colOff>
      <xdr:row>16</xdr:row>
      <xdr:rowOff>49530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0</xdr:row>
      <xdr:rowOff>114300</xdr:rowOff>
    </xdr:from>
    <xdr:to>
      <xdr:col>22</xdr:col>
      <xdr:colOff>198120</xdr:colOff>
      <xdr:row>16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30</xdr:row>
      <xdr:rowOff>11430</xdr:rowOff>
    </xdr:from>
    <xdr:to>
      <xdr:col>18</xdr:col>
      <xdr:colOff>281940</xdr:colOff>
      <xdr:row>45</xdr:row>
      <xdr:rowOff>11430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</xdr:colOff>
      <xdr:row>22</xdr:row>
      <xdr:rowOff>11430</xdr:rowOff>
    </xdr:from>
    <xdr:to>
      <xdr:col>11</xdr:col>
      <xdr:colOff>38100</xdr:colOff>
      <xdr:row>38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1"/>
  <sheetViews>
    <sheetView tabSelected="1" topLeftCell="A20" workbookViewId="0">
      <selection activeCell="L21" sqref="L21"/>
    </sheetView>
  </sheetViews>
  <sheetFormatPr defaultRowHeight="14.4" x14ac:dyDescent="0.3"/>
  <cols>
    <col min="1" max="1" width="7.33203125" customWidth="1"/>
    <col min="2" max="2" width="12.6640625" customWidth="1"/>
    <col min="3" max="3" width="10" customWidth="1"/>
    <col min="4" max="4" width="6.33203125" customWidth="1"/>
    <col min="5" max="5" width="5.109375" customWidth="1"/>
    <col min="6" max="6" width="8.109375" customWidth="1"/>
    <col min="7" max="7" width="8" customWidth="1"/>
    <col min="8" max="8" width="9.88671875" customWidth="1"/>
    <col min="9" max="9" width="6.6640625" customWidth="1"/>
    <col min="10" max="10" width="8.6640625" customWidth="1"/>
    <col min="11" max="11" width="6" customWidth="1"/>
    <col min="12" max="12" width="15.44140625" customWidth="1"/>
  </cols>
  <sheetData>
    <row r="4" spans="1:8" x14ac:dyDescent="0.3">
      <c r="A4" t="s">
        <v>36</v>
      </c>
      <c r="B4" t="s">
        <v>13</v>
      </c>
      <c r="C4" t="s">
        <v>14</v>
      </c>
      <c r="D4" t="s">
        <v>15</v>
      </c>
      <c r="E4" t="s">
        <v>43</v>
      </c>
      <c r="F4" t="s">
        <v>44</v>
      </c>
      <c r="G4" t="s">
        <v>33</v>
      </c>
      <c r="H4" t="s">
        <v>34</v>
      </c>
    </row>
    <row r="5" spans="1:8" x14ac:dyDescent="0.3">
      <c r="A5" t="s">
        <v>5</v>
      </c>
      <c r="B5" t="s">
        <v>5</v>
      </c>
      <c r="C5" t="s">
        <v>41</v>
      </c>
      <c r="D5" t="s">
        <v>40</v>
      </c>
      <c r="F5" t="s">
        <v>42</v>
      </c>
    </row>
    <row r="6" spans="1:8" x14ac:dyDescent="0.3">
      <c r="A6">
        <v>5.0000000000000001E-3</v>
      </c>
      <c r="B6">
        <v>7.0000000000000007E-2</v>
      </c>
      <c r="C6" s="1">
        <v>77000000000</v>
      </c>
      <c r="D6">
        <v>2.5369999999999999</v>
      </c>
      <c r="E6">
        <v>12.5</v>
      </c>
      <c r="F6">
        <v>0.311</v>
      </c>
      <c r="G6">
        <f t="shared" ref="G6:H12" si="0">LN(E6)</f>
        <v>2.5257286443082556</v>
      </c>
      <c r="H6">
        <f t="shared" si="0"/>
        <v>-1.1679623668029029</v>
      </c>
    </row>
    <row r="7" spans="1:8" x14ac:dyDescent="0.3">
      <c r="A7">
        <v>5.0000000000000001E-3</v>
      </c>
      <c r="B7">
        <v>7.0000000000000007E-2</v>
      </c>
      <c r="C7" s="1">
        <v>77000000000</v>
      </c>
      <c r="D7">
        <v>2.5369999999999999</v>
      </c>
      <c r="E7">
        <v>17.5</v>
      </c>
      <c r="F7">
        <v>0.36799999999999999</v>
      </c>
      <c r="G7">
        <f t="shared" si="0"/>
        <v>2.8622008809294686</v>
      </c>
      <c r="H7">
        <f t="shared" si="0"/>
        <v>-0.99967234081320611</v>
      </c>
    </row>
    <row r="8" spans="1:8" x14ac:dyDescent="0.3">
      <c r="A8">
        <v>5.0000000000000001E-3</v>
      </c>
      <c r="B8">
        <v>7.0000000000000007E-2</v>
      </c>
      <c r="C8" s="1">
        <v>77000000000</v>
      </c>
      <c r="D8">
        <v>2.5369999999999999</v>
      </c>
      <c r="E8">
        <v>9.5</v>
      </c>
      <c r="F8">
        <v>0.27</v>
      </c>
      <c r="G8">
        <f t="shared" si="0"/>
        <v>2.2512917986064953</v>
      </c>
      <c r="H8">
        <f t="shared" si="0"/>
        <v>-1.3093333199837622</v>
      </c>
    </row>
    <row r="9" spans="1:8" x14ac:dyDescent="0.3">
      <c r="A9">
        <v>5.0000000000000001E-3</v>
      </c>
      <c r="B9">
        <v>7.0000000000000007E-2</v>
      </c>
      <c r="C9" s="1">
        <v>77000000000</v>
      </c>
      <c r="D9">
        <v>2.5369999999999999</v>
      </c>
      <c r="E9">
        <v>30</v>
      </c>
      <c r="F9">
        <v>0.48799999999999999</v>
      </c>
      <c r="G9">
        <f t="shared" si="0"/>
        <v>3.4011973816621555</v>
      </c>
      <c r="H9">
        <f t="shared" si="0"/>
        <v>-0.71743987312898994</v>
      </c>
    </row>
    <row r="10" spans="1:8" x14ac:dyDescent="0.3">
      <c r="A10">
        <v>5.0000000000000001E-3</v>
      </c>
      <c r="B10">
        <v>7.0000000000000007E-2</v>
      </c>
      <c r="C10" s="1">
        <v>77000000000</v>
      </c>
      <c r="D10">
        <v>2.5369999999999999</v>
      </c>
      <c r="E10">
        <v>27</v>
      </c>
      <c r="F10">
        <v>0.46100000000000002</v>
      </c>
      <c r="G10">
        <f t="shared" si="0"/>
        <v>3.2958368660043291</v>
      </c>
      <c r="H10">
        <f t="shared" si="0"/>
        <v>-0.77435723598548845</v>
      </c>
    </row>
    <row r="11" spans="1:8" x14ac:dyDescent="0.3">
      <c r="A11">
        <v>5.0000000000000001E-3</v>
      </c>
      <c r="B11">
        <v>7.0000000000000007E-2</v>
      </c>
      <c r="C11" s="1">
        <v>77000000000</v>
      </c>
      <c r="D11">
        <v>2.5369999999999999</v>
      </c>
      <c r="E11">
        <v>22</v>
      </c>
      <c r="F11">
        <v>0.41399999999999998</v>
      </c>
      <c r="G11">
        <f t="shared" si="0"/>
        <v>3.0910424533583161</v>
      </c>
      <c r="H11">
        <f t="shared" si="0"/>
        <v>-0.88188930515682273</v>
      </c>
    </row>
    <row r="12" spans="1:8" x14ac:dyDescent="0.3">
      <c r="A12">
        <v>5.0000000000000001E-3</v>
      </c>
      <c r="B12">
        <v>7.0000000000000007E-2</v>
      </c>
      <c r="C12" s="1">
        <v>77000000000</v>
      </c>
      <c r="D12">
        <v>2.5369999999999999</v>
      </c>
      <c r="E12">
        <v>39.5</v>
      </c>
      <c r="F12">
        <v>0.56499999999999995</v>
      </c>
      <c r="G12">
        <f t="shared" si="0"/>
        <v>3.6763006719070761</v>
      </c>
      <c r="H12">
        <f t="shared" si="0"/>
        <v>-0.57092954783569616</v>
      </c>
    </row>
    <row r="20" spans="1:14" x14ac:dyDescent="0.3">
      <c r="A20" t="s">
        <v>45</v>
      </c>
      <c r="B20" t="s">
        <v>18</v>
      </c>
      <c r="C20" t="s">
        <v>11</v>
      </c>
      <c r="D20" t="s">
        <v>10</v>
      </c>
      <c r="E20" t="s">
        <v>12</v>
      </c>
      <c r="F20" t="s">
        <v>36</v>
      </c>
      <c r="G20" t="s">
        <v>13</v>
      </c>
      <c r="H20" t="s">
        <v>14</v>
      </c>
      <c r="I20" t="s">
        <v>15</v>
      </c>
      <c r="J20" t="s">
        <v>35</v>
      </c>
      <c r="M20" t="s">
        <v>16</v>
      </c>
      <c r="N20" t="s">
        <v>17</v>
      </c>
    </row>
    <row r="21" spans="1:14" x14ac:dyDescent="0.3">
      <c r="B21" t="s">
        <v>19</v>
      </c>
      <c r="C21" t="s">
        <v>9</v>
      </c>
      <c r="D21" t="s">
        <v>8</v>
      </c>
      <c r="E21" t="s">
        <v>3</v>
      </c>
      <c r="F21" t="s">
        <v>1</v>
      </c>
      <c r="G21" t="s">
        <v>2</v>
      </c>
      <c r="H21" t="s">
        <v>4</v>
      </c>
      <c r="I21" t="s">
        <v>5</v>
      </c>
      <c r="J21" t="s">
        <v>0</v>
      </c>
      <c r="K21" t="s">
        <v>49</v>
      </c>
      <c r="L21" t="s">
        <v>50</v>
      </c>
      <c r="M21" t="s">
        <v>6</v>
      </c>
      <c r="N21" t="s">
        <v>7</v>
      </c>
    </row>
    <row r="22" spans="1:14" x14ac:dyDescent="0.3">
      <c r="C22" t="s">
        <v>37</v>
      </c>
      <c r="D22" t="s">
        <v>37</v>
      </c>
      <c r="E22" t="s">
        <v>38</v>
      </c>
      <c r="F22" t="s">
        <v>5</v>
      </c>
      <c r="G22" t="s">
        <v>5</v>
      </c>
      <c r="H22" t="s">
        <v>39</v>
      </c>
      <c r="I22" t="s">
        <v>40</v>
      </c>
    </row>
    <row r="23" spans="1:14" x14ac:dyDescent="0.3">
      <c r="A23">
        <f>E23*(I23^(-1/2))*(H23^(1/2))*(F23^(2))*(J23^(-1/2))*(G23^(-3/2))</f>
        <v>14.287300722854614</v>
      </c>
      <c r="B23">
        <v>3</v>
      </c>
      <c r="C23">
        <v>6.43</v>
      </c>
      <c r="D23">
        <f>(C23/2)</f>
        <v>3.2149999999999999</v>
      </c>
      <c r="E23">
        <f>1/(D23)</f>
        <v>0.31104199066874028</v>
      </c>
      <c r="F23">
        <v>5.0000000000000001E-3</v>
      </c>
      <c r="G23">
        <v>6.7000000000000004E-2</v>
      </c>
      <c r="H23" s="1">
        <v>77000000000</v>
      </c>
      <c r="I23">
        <v>6.0670000000000002</v>
      </c>
      <c r="J23">
        <v>12.5</v>
      </c>
      <c r="K23">
        <f>(F23/G23)</f>
        <v>7.4626865671641784E-2</v>
      </c>
      <c r="L23">
        <f>(E23*SQRT((H23*G23)/(I23*J23)))</f>
        <v>2565.4277177957752</v>
      </c>
      <c r="M23">
        <f>LN(F23/G23)</f>
        <v>-2.5952547069568657</v>
      </c>
      <c r="N23">
        <f>LN(E23*SQRT((H23*G23)/(I23*J23)))</f>
        <v>7.8498804952806713</v>
      </c>
    </row>
    <row r="24" spans="1:14" x14ac:dyDescent="0.3">
      <c r="A24">
        <f t="shared" ref="A24:A27" si="1">E24*(I24^(-1/2))*(H24^(1/2))*(F24^(2))*(J24^(-1/2))*(G24^(-3/2))</f>
        <v>15.096238726984406</v>
      </c>
      <c r="B24">
        <v>8</v>
      </c>
      <c r="C24">
        <v>6.72</v>
      </c>
      <c r="D24">
        <f t="shared" ref="D24:D27" si="2">(C24/2)</f>
        <v>3.36</v>
      </c>
      <c r="E24">
        <f t="shared" ref="E24:E28" si="3">1/(D24)</f>
        <v>0.29761904761904762</v>
      </c>
      <c r="F24">
        <v>4.0000000000000001E-3</v>
      </c>
      <c r="G24">
        <v>4.7E-2</v>
      </c>
      <c r="H24" s="1">
        <v>77000000000</v>
      </c>
      <c r="I24">
        <v>7.0279999999999996</v>
      </c>
      <c r="J24">
        <v>10.5</v>
      </c>
      <c r="K24">
        <f>(F24/G24)</f>
        <v>8.5106382978723402E-2</v>
      </c>
      <c r="L24">
        <f>(E24*SQRT((H24*G24)/(I24*J24)))</f>
        <v>2084.2244592442835</v>
      </c>
      <c r="M24">
        <f>LN(F24/G24)</f>
        <v>-2.4638532405901681</v>
      </c>
      <c r="N24">
        <f>LN(E24*SQRT((H24*G24)/(I24*J24)))</f>
        <v>7.6421521030447312</v>
      </c>
    </row>
    <row r="25" spans="1:14" x14ac:dyDescent="0.3">
      <c r="A25">
        <f>E25*(I25^(-1/2))*(H25^(1/2))*(F25^(2))*(J25^(-1/2))*(G25^(-3/2))</f>
        <v>15.644237453418679</v>
      </c>
      <c r="B25">
        <v>1</v>
      </c>
      <c r="C25">
        <v>6.9</v>
      </c>
      <c r="D25">
        <f t="shared" si="2"/>
        <v>3.45</v>
      </c>
      <c r="E25">
        <f t="shared" si="3"/>
        <v>0.28985507246376813</v>
      </c>
      <c r="F25">
        <v>6.0000000000000001E-3</v>
      </c>
      <c r="G25">
        <v>7.0000000000000007E-2</v>
      </c>
      <c r="H25" s="1">
        <v>77000000000</v>
      </c>
      <c r="I25">
        <v>6.0529999999999999</v>
      </c>
      <c r="J25">
        <v>16.5</v>
      </c>
      <c r="K25">
        <f>(F25/G25)</f>
        <v>8.5714285714285701E-2</v>
      </c>
      <c r="L25">
        <f>(E25*SQRT((H25*G25)/(I25*J25)))</f>
        <v>2129.3545422708771</v>
      </c>
      <c r="M25">
        <f>LN(F25/G25)</f>
        <v>-2.456735772821304</v>
      </c>
      <c r="N25">
        <f>LN(E25*SQRT((H25*G25)/(I25*J25)))</f>
        <v>7.6635741809823479</v>
      </c>
    </row>
    <row r="26" spans="1:14" x14ac:dyDescent="0.3">
      <c r="A26">
        <f>E26*(I26^(-1/2))*(H26^(1/2))*(F26^(2))*(J26^(-1/2))*(G26^(-3/2))</f>
        <v>15.637897587982685</v>
      </c>
      <c r="B26">
        <v>5</v>
      </c>
      <c r="C26">
        <v>3.85</v>
      </c>
      <c r="D26">
        <f t="shared" si="2"/>
        <v>1.925</v>
      </c>
      <c r="E26">
        <f t="shared" si="3"/>
        <v>0.51948051948051943</v>
      </c>
      <c r="F26">
        <v>4.0000000000000001E-3</v>
      </c>
      <c r="G26">
        <v>6.6000000000000003E-2</v>
      </c>
      <c r="H26" s="1">
        <v>77000000000</v>
      </c>
      <c r="I26">
        <v>6.0529999999999999</v>
      </c>
      <c r="J26">
        <v>12.5</v>
      </c>
      <c r="K26">
        <f>(F26/G26)</f>
        <v>6.0606060606060608E-2</v>
      </c>
      <c r="L26">
        <f>(E26*SQRT((H26*G26)/(I26*J26)))</f>
        <v>4257.4176183282852</v>
      </c>
      <c r="M26">
        <f>LN(F26/G26)</f>
        <v>-2.8033603809065348</v>
      </c>
      <c r="N26">
        <f>LN(E26*SQRT((H26*G26)/(I26*J26)))</f>
        <v>8.3564180625735407</v>
      </c>
    </row>
    <row r="27" spans="1:14" x14ac:dyDescent="0.3">
      <c r="A27">
        <f t="shared" si="1"/>
        <v>15.102266171929513</v>
      </c>
      <c r="B27">
        <v>7</v>
      </c>
      <c r="C27">
        <v>7.55</v>
      </c>
      <c r="D27">
        <f t="shared" si="2"/>
        <v>3.7749999999999999</v>
      </c>
      <c r="E27">
        <f t="shared" si="3"/>
        <v>0.26490066225165565</v>
      </c>
      <c r="F27">
        <v>4.0000000000000001E-3</v>
      </c>
      <c r="G27">
        <v>3.9E-2</v>
      </c>
      <c r="H27" s="1">
        <v>77000000000</v>
      </c>
      <c r="I27">
        <v>7.0510000000000002</v>
      </c>
      <c r="J27">
        <v>14.5</v>
      </c>
      <c r="K27">
        <f>(F27/G27)</f>
        <v>0.10256410256410256</v>
      </c>
      <c r="L27">
        <f>(E27*SQRT((H27*G27)/(I27*J27)))</f>
        <v>1435.6591779690493</v>
      </c>
      <c r="M27">
        <f>LN(F27/G27)</f>
        <v>-2.2772672850097559</v>
      </c>
      <c r="N27">
        <f>LN(E27*SQRT((H27*G27)/(I27*J27)))</f>
        <v>7.269379380191098</v>
      </c>
    </row>
    <row r="28" spans="1:14" x14ac:dyDescent="0.3">
      <c r="A28">
        <f>E28*(I28^(-1/2))*(H28^(1/2))*(F28^(2))*(J28^(-1/2))*(G28^(-3/2))</f>
        <v>16.313269806546348</v>
      </c>
      <c r="B28">
        <v>6</v>
      </c>
      <c r="C28">
        <v>4.72</v>
      </c>
      <c r="D28">
        <f>(C28/2)</f>
        <v>2.36</v>
      </c>
      <c r="E28">
        <f t="shared" si="3"/>
        <v>0.42372881355932207</v>
      </c>
      <c r="F28">
        <v>3.0000000000000001E-3</v>
      </c>
      <c r="G28">
        <v>6.5000000000000002E-2</v>
      </c>
      <c r="H28" s="1">
        <v>77000000000</v>
      </c>
      <c r="I28">
        <v>2.0430000000000001</v>
      </c>
      <c r="J28">
        <v>7.5</v>
      </c>
      <c r="K28">
        <f>(F28/G28)</f>
        <v>4.6153846153846156E-2</v>
      </c>
      <c r="L28">
        <f>(E28*SQRT((H28*G28)/(I28*J28)))</f>
        <v>7658.1738814064838</v>
      </c>
      <c r="M28">
        <f>LN(F28/G28)</f>
        <v>-3.0757749812275272</v>
      </c>
      <c r="N28">
        <f>LN(E28*SQRT((H28*G28)/(I28*J28)))</f>
        <v>8.9435288376304047</v>
      </c>
    </row>
    <row r="31" spans="1:14" x14ac:dyDescent="0.3">
      <c r="A31">
        <f>SUM(A23:A30)</f>
        <v>92.08121046971624</v>
      </c>
    </row>
    <row r="33" spans="1:11" x14ac:dyDescent="0.3">
      <c r="A33" t="s">
        <v>20</v>
      </c>
    </row>
    <row r="34" spans="1:11" x14ac:dyDescent="0.3">
      <c r="A34">
        <f>A31/6</f>
        <v>15.346868411619374</v>
      </c>
    </row>
    <row r="37" spans="1:11" x14ac:dyDescent="0.3">
      <c r="A37" t="s">
        <v>21</v>
      </c>
    </row>
    <row r="38" spans="1:11" x14ac:dyDescent="0.3">
      <c r="A38">
        <f>A28-A34</f>
        <v>0.96640139492697408</v>
      </c>
      <c r="D38" t="s">
        <v>22</v>
      </c>
    </row>
    <row r="39" spans="1:11" x14ac:dyDescent="0.3">
      <c r="A39">
        <f>A34-A23</f>
        <v>1.0595676887647603</v>
      </c>
      <c r="D39" t="s">
        <v>23</v>
      </c>
    </row>
    <row r="43" spans="1:11" x14ac:dyDescent="0.3">
      <c r="A43" t="s">
        <v>24</v>
      </c>
    </row>
    <row r="45" spans="1:11" x14ac:dyDescent="0.3">
      <c r="C45" t="s">
        <v>25</v>
      </c>
      <c r="D45" t="s">
        <v>26</v>
      </c>
      <c r="E45" t="s">
        <v>27</v>
      </c>
      <c r="F45" t="s">
        <v>46</v>
      </c>
      <c r="G45" t="s">
        <v>28</v>
      </c>
      <c r="H45" t="s">
        <v>29</v>
      </c>
      <c r="I45" t="s">
        <v>30</v>
      </c>
      <c r="J45" t="s">
        <v>31</v>
      </c>
      <c r="K45" t="s">
        <v>32</v>
      </c>
    </row>
    <row r="46" spans="1:11" x14ac:dyDescent="0.3">
      <c r="C46">
        <v>4.3899999999999997</v>
      </c>
      <c r="D46">
        <f>C46/2</f>
        <v>2.1949999999999998</v>
      </c>
      <c r="E46">
        <f>1/D46</f>
        <v>0.45558086560364469</v>
      </c>
      <c r="F46">
        <v>4.0000000000000001E-3</v>
      </c>
      <c r="G46">
        <v>7.0000000000000007E-2</v>
      </c>
      <c r="H46" s="1">
        <v>77000000000</v>
      </c>
      <c r="I46">
        <v>2.0430000000000001</v>
      </c>
      <c r="J46">
        <v>7</v>
      </c>
      <c r="K46">
        <v>5.8</v>
      </c>
    </row>
    <row r="47" spans="1:11" x14ac:dyDescent="0.3">
      <c r="C47">
        <v>4.2699999999999996</v>
      </c>
      <c r="D47">
        <f>C47/2</f>
        <v>2.1349999999999998</v>
      </c>
      <c r="E47">
        <f>1/D47</f>
        <v>0.46838407494145201</v>
      </c>
      <c r="F47">
        <v>4.0000000000000001E-3</v>
      </c>
      <c r="G47">
        <v>7.0000000000000007E-2</v>
      </c>
      <c r="H47" s="1">
        <v>77000000000</v>
      </c>
      <c r="I47">
        <v>2.0430000000000001</v>
      </c>
      <c r="J47">
        <v>7</v>
      </c>
      <c r="K47">
        <v>13.6</v>
      </c>
    </row>
    <row r="48" spans="1:11" x14ac:dyDescent="0.3">
      <c r="C48">
        <v>5.9</v>
      </c>
      <c r="D48">
        <f t="shared" ref="D48:D49" si="4">C48/2</f>
        <v>2.95</v>
      </c>
      <c r="E48">
        <f t="shared" ref="E48:E49" si="5">1/D48</f>
        <v>0.33898305084745761</v>
      </c>
      <c r="F48">
        <v>4.0000000000000001E-3</v>
      </c>
      <c r="G48">
        <v>6.5000000000000002E-2</v>
      </c>
      <c r="H48" s="1">
        <v>77000000000</v>
      </c>
      <c r="I48">
        <v>2.5369999999999999</v>
      </c>
      <c r="J48">
        <v>12</v>
      </c>
      <c r="K48">
        <v>7.5</v>
      </c>
    </row>
    <row r="49" spans="3:11" x14ac:dyDescent="0.3">
      <c r="C49">
        <v>8.9</v>
      </c>
      <c r="D49">
        <f t="shared" si="4"/>
        <v>4.45</v>
      </c>
      <c r="E49">
        <f t="shared" si="5"/>
        <v>0.2247191011235955</v>
      </c>
      <c r="F49">
        <v>5.0000000000000001E-3</v>
      </c>
      <c r="G49">
        <v>6.5000000000000002E-2</v>
      </c>
      <c r="H49" s="1">
        <v>77000000000</v>
      </c>
      <c r="I49">
        <v>2.5369999999999999</v>
      </c>
      <c r="J49">
        <v>12</v>
      </c>
      <c r="K49">
        <v>7.5</v>
      </c>
    </row>
    <row r="50" spans="3:11" x14ac:dyDescent="0.3">
      <c r="C50" t="s">
        <v>48</v>
      </c>
      <c r="D50" t="s">
        <v>47</v>
      </c>
      <c r="E50" t="s">
        <v>47</v>
      </c>
      <c r="F50">
        <v>4.0000000000000001E-3</v>
      </c>
      <c r="G50">
        <v>0.04</v>
      </c>
      <c r="H50" s="1">
        <v>77000000000</v>
      </c>
      <c r="I50">
        <v>2.5369999999999999</v>
      </c>
      <c r="J50">
        <v>12</v>
      </c>
      <c r="K50" t="s">
        <v>47</v>
      </c>
    </row>
    <row r="51" spans="3:11" x14ac:dyDescent="0.3">
      <c r="H5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2014-12-03T10:12:15Z</dcterms:created>
  <dcterms:modified xsi:type="dcterms:W3CDTF">2014-12-12T08:03:17Z</dcterms:modified>
</cp:coreProperties>
</file>