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<sst xmlns="http://schemas.openxmlformats.org/spreadsheetml/2006/main" count="5002" uniqueCount="5002">
  <si>
    <t>spanish</t>
  </si>
  <si>
    <t>english</t>
  </si>
  <si>
    <t>de</t>
  </si>
  <si>
    <t>la</t>
  </si>
  <si>
    <t>que</t>
  </si>
  <si>
    <t>el</t>
  </si>
  <si>
    <t>en</t>
  </si>
  <si>
    <t>y</t>
  </si>
  <si>
    <t>a</t>
  </si>
  <si>
    <t>los</t>
  </si>
  <si>
    <t>se</t>
  </si>
  <si>
    <t>del</t>
  </si>
  <si>
    <t>las</t>
  </si>
  <si>
    <t>un</t>
  </si>
  <si>
    <t>por</t>
  </si>
  <si>
    <t>con</t>
  </si>
  <si>
    <t>no</t>
  </si>
  <si>
    <t>una</t>
  </si>
  <si>
    <t>su</t>
  </si>
  <si>
    <t>para</t>
  </si>
  <si>
    <t>es</t>
  </si>
  <si>
    <t>al</t>
  </si>
  <si>
    <t>lo</t>
  </si>
  <si>
    <t>como</t>
  </si>
  <si>
    <t>más</t>
  </si>
  <si>
    <t>o</t>
  </si>
  <si>
    <t>pero</t>
  </si>
  <si>
    <t>sus</t>
  </si>
  <si>
    <t>le</t>
  </si>
  <si>
    <t>ha</t>
  </si>
  <si>
    <t>me</t>
  </si>
  <si>
    <t>si</t>
  </si>
  <si>
    <t>sin</t>
  </si>
  <si>
    <t>sobre</t>
  </si>
  <si>
    <t>este</t>
  </si>
  <si>
    <t>ya</t>
  </si>
  <si>
    <t>entre</t>
  </si>
  <si>
    <t>cuando</t>
  </si>
  <si>
    <t>todo</t>
  </si>
  <si>
    <t>esta</t>
  </si>
  <si>
    <t>ser</t>
  </si>
  <si>
    <t>son</t>
  </si>
  <si>
    <t>dos</t>
  </si>
  <si>
    <t>también</t>
  </si>
  <si>
    <t>fue</t>
  </si>
  <si>
    <t>había</t>
  </si>
  <si>
    <t>era</t>
  </si>
  <si>
    <t>muy</t>
  </si>
  <si>
    <t>años</t>
  </si>
  <si>
    <t>hasta</t>
  </si>
  <si>
    <t>desde</t>
  </si>
  <si>
    <t>está</t>
  </si>
  <si>
    <t>mi</t>
  </si>
  <si>
    <t>porque</t>
  </si>
  <si>
    <t>qué</t>
  </si>
  <si>
    <t>sólo</t>
  </si>
  <si>
    <t>han</t>
  </si>
  <si>
    <t>yo</t>
  </si>
  <si>
    <t>hay</t>
  </si>
  <si>
    <t>vez</t>
  </si>
  <si>
    <t>puede</t>
  </si>
  <si>
    <t>todos</t>
  </si>
  <si>
    <t>así</t>
  </si>
  <si>
    <t>nos</t>
  </si>
  <si>
    <t>ni</t>
  </si>
  <si>
    <t>parte</t>
  </si>
  <si>
    <t>tiene</t>
  </si>
  <si>
    <t>él</t>
  </si>
  <si>
    <t>uno</t>
  </si>
  <si>
    <t>donde</t>
  </si>
  <si>
    <t>bien</t>
  </si>
  <si>
    <t>tiempo</t>
  </si>
  <si>
    <t>mismo</t>
  </si>
  <si>
    <t>ese</t>
  </si>
  <si>
    <t>ahora</t>
  </si>
  <si>
    <t>cada</t>
  </si>
  <si>
    <t>e</t>
  </si>
  <si>
    <t>vida</t>
  </si>
  <si>
    <t>otro</t>
  </si>
  <si>
    <t>después</t>
  </si>
  <si>
    <t>te</t>
  </si>
  <si>
    <t>otros</t>
  </si>
  <si>
    <t>aunque</t>
  </si>
  <si>
    <t>esa</t>
  </si>
  <si>
    <t>eso</t>
  </si>
  <si>
    <t>hace</t>
  </si>
  <si>
    <t>otra</t>
  </si>
  <si>
    <t>gobierno</t>
  </si>
  <si>
    <t>tan</t>
  </si>
  <si>
    <t>durante</t>
  </si>
  <si>
    <t>siempre</t>
  </si>
  <si>
    <t>día</t>
  </si>
  <si>
    <t>tanto</t>
  </si>
  <si>
    <t>ella</t>
  </si>
  <si>
    <t>tres</t>
  </si>
  <si>
    <t>sí</t>
  </si>
  <si>
    <t>dijo</t>
  </si>
  <si>
    <t>sido</t>
  </si>
  <si>
    <t>gran</t>
  </si>
  <si>
    <t>país</t>
  </si>
  <si>
    <t>según</t>
  </si>
  <si>
    <t>menos</t>
  </si>
  <si>
    <t>mundo</t>
  </si>
  <si>
    <t>año</t>
  </si>
  <si>
    <t>antes</t>
  </si>
  <si>
    <t>estado</t>
  </si>
  <si>
    <t>contra</t>
  </si>
  <si>
    <t>sino</t>
  </si>
  <si>
    <t>forma</t>
  </si>
  <si>
    <t>caso</t>
  </si>
  <si>
    <t>nada</t>
  </si>
  <si>
    <t>hacer</t>
  </si>
  <si>
    <t>general</t>
  </si>
  <si>
    <t>estaba</t>
  </si>
  <si>
    <t>poco</t>
  </si>
  <si>
    <t>estos</t>
  </si>
  <si>
    <t>presidente</t>
  </si>
  <si>
    <t>mayor</t>
  </si>
  <si>
    <t>ante</t>
  </si>
  <si>
    <t>unos</t>
  </si>
  <si>
    <t>les</t>
  </si>
  <si>
    <t>algo</t>
  </si>
  <si>
    <t>hacia</t>
  </si>
  <si>
    <t>casa</t>
  </si>
  <si>
    <t>ellos</t>
  </si>
  <si>
    <t>ayer</t>
  </si>
  <si>
    <t>hecho</t>
  </si>
  <si>
    <t>primera</t>
  </si>
  <si>
    <t>mucho</t>
  </si>
  <si>
    <t>mientras</t>
  </si>
  <si>
    <t>además</t>
  </si>
  <si>
    <t>quien</t>
  </si>
  <si>
    <t>momento</t>
  </si>
  <si>
    <t>millones</t>
  </si>
  <si>
    <t>esto</t>
  </si>
  <si>
    <t>españa</t>
  </si>
  <si>
    <t>hombre</t>
  </si>
  <si>
    <t>están</t>
  </si>
  <si>
    <t>pues</t>
  </si>
  <si>
    <t>hoy</t>
  </si>
  <si>
    <t>lugar</t>
  </si>
  <si>
    <t>madrid</t>
  </si>
  <si>
    <t>nacional</t>
  </si>
  <si>
    <t>trabajo</t>
  </si>
  <si>
    <t>otras</t>
  </si>
  <si>
    <t>mejor</t>
  </si>
  <si>
    <t>nuevo</t>
  </si>
  <si>
    <t>decir</t>
  </si>
  <si>
    <t>algunos</t>
  </si>
  <si>
    <t>entonces</t>
  </si>
  <si>
    <t>todas</t>
  </si>
  <si>
    <t>días</t>
  </si>
  <si>
    <t>debe</t>
  </si>
  <si>
    <t>política</t>
  </si>
  <si>
    <t>cómo</t>
  </si>
  <si>
    <t>casi</t>
  </si>
  <si>
    <t>toda</t>
  </si>
  <si>
    <t>tal</t>
  </si>
  <si>
    <t>luego</t>
  </si>
  <si>
    <t>pasado</t>
  </si>
  <si>
    <t>primer</t>
  </si>
  <si>
    <t>medio</t>
  </si>
  <si>
    <t>va</t>
  </si>
  <si>
    <t>estas</t>
  </si>
  <si>
    <t>sea</t>
  </si>
  <si>
    <t>tenía</t>
  </si>
  <si>
    <t>nunca</t>
  </si>
  <si>
    <t>poder</t>
  </si>
  <si>
    <t>aquí</t>
  </si>
  <si>
    <t>ver</t>
  </si>
  <si>
    <t>veces</t>
  </si>
  <si>
    <t>embargo</t>
  </si>
  <si>
    <t>partido</t>
  </si>
  <si>
    <t>personas</t>
  </si>
  <si>
    <t>grupo</t>
  </si>
  <si>
    <t>cuenta</t>
  </si>
  <si>
    <t>pueden</t>
  </si>
  <si>
    <t>tienen</t>
  </si>
  <si>
    <t>misma</t>
  </si>
  <si>
    <t>nueva</t>
  </si>
  <si>
    <t>cual</t>
  </si>
  <si>
    <t>fueron</t>
  </si>
  <si>
    <t>mujer</t>
  </si>
  <si>
    <t>frente</t>
  </si>
  <si>
    <t>josé</t>
  </si>
  <si>
    <t>tras</t>
  </si>
  <si>
    <t>cosas</t>
  </si>
  <si>
    <t>fin</t>
  </si>
  <si>
    <t>ciudad</t>
  </si>
  <si>
    <t>he</t>
  </si>
  <si>
    <t>social</t>
  </si>
  <si>
    <t>manera</t>
  </si>
  <si>
    <t>tener</t>
  </si>
  <si>
    <t>sistema</t>
  </si>
  <si>
    <t>será</t>
  </si>
  <si>
    <t>historia</t>
  </si>
  <si>
    <t>muchos</t>
  </si>
  <si>
    <t>juan</t>
  </si>
  <si>
    <t>tipo</t>
  </si>
  <si>
    <t>cuatro</t>
  </si>
  <si>
    <t>dentro</t>
  </si>
  <si>
    <t>nuestro</t>
  </si>
  <si>
    <t>punto</t>
  </si>
  <si>
    <t>dice</t>
  </si>
  <si>
    <t>ello</t>
  </si>
  <si>
    <t>cualquier</t>
  </si>
  <si>
    <t>noche</t>
  </si>
  <si>
    <t>aún</t>
  </si>
  <si>
    <t>agua</t>
  </si>
  <si>
    <t>parece</t>
  </si>
  <si>
    <t>haber</t>
  </si>
  <si>
    <t>situación</t>
  </si>
  <si>
    <t>fuera</t>
  </si>
  <si>
    <t>bajo</t>
  </si>
  <si>
    <t>grandes</t>
  </si>
  <si>
    <t>nuestra</t>
  </si>
  <si>
    <t>ejemplo</t>
  </si>
  <si>
    <t>acuerdo</t>
  </si>
  <si>
    <t>habían</t>
  </si>
  <si>
    <t>usted</t>
  </si>
  <si>
    <t>estados</t>
  </si>
  <si>
    <t>hizo</t>
  </si>
  <si>
    <t>nadie</t>
  </si>
  <si>
    <t>países</t>
  </si>
  <si>
    <t>horas</t>
  </si>
  <si>
    <t>posible</t>
  </si>
  <si>
    <t>tarde</t>
  </si>
  <si>
    <t>ley</t>
  </si>
  <si>
    <t>importante</t>
  </si>
  <si>
    <t>guerra</t>
  </si>
  <si>
    <t>desarrollo</t>
  </si>
  <si>
    <t>proceso</t>
  </si>
  <si>
    <t>realidad</t>
  </si>
  <si>
    <t>sentido</t>
  </si>
  <si>
    <t>lado</t>
  </si>
  <si>
    <t>mí</t>
  </si>
  <si>
    <t>tu</t>
  </si>
  <si>
    <t>cambio</t>
  </si>
  <si>
    <t>allí</t>
  </si>
  <si>
    <t>mano</t>
  </si>
  <si>
    <t>eran</t>
  </si>
  <si>
    <t>estar</t>
  </si>
  <si>
    <t>san</t>
  </si>
  <si>
    <t>número</t>
  </si>
  <si>
    <t>sociedad</t>
  </si>
  <si>
    <t>unas</t>
  </si>
  <si>
    <t>centro</t>
  </si>
  <si>
    <t>padre</t>
  </si>
  <si>
    <t>gente</t>
  </si>
  <si>
    <t>final</t>
  </si>
  <si>
    <t>relación</t>
  </si>
  <si>
    <t>cuerpo</t>
  </si>
  <si>
    <t>obra</t>
  </si>
  <si>
    <t>incluso</t>
  </si>
  <si>
    <t>través</t>
  </si>
  <si>
    <t>último</t>
  </si>
  <si>
    <t>madre</t>
  </si>
  <si>
    <t>mis</t>
  </si>
  <si>
    <t>modo</t>
  </si>
  <si>
    <t>problemas</t>
  </si>
  <si>
    <t>cinco</t>
  </si>
  <si>
    <t>carlos</t>
  </si>
  <si>
    <t>hombres</t>
  </si>
  <si>
    <t>información</t>
  </si>
  <si>
    <t>ojos</t>
  </si>
  <si>
    <t>muerte</t>
  </si>
  <si>
    <t>nombre</t>
  </si>
  <si>
    <t>algunas</t>
  </si>
  <si>
    <t>público</t>
  </si>
  <si>
    <t>mujeres</t>
  </si>
  <si>
    <t>siglo</t>
  </si>
  <si>
    <t>todavía</t>
  </si>
  <si>
    <t>meses</t>
  </si>
  <si>
    <t>mañana</t>
  </si>
  <si>
    <t>esos</t>
  </si>
  <si>
    <t>nosotros</t>
  </si>
  <si>
    <t>hora</t>
  </si>
  <si>
    <t>muchas</t>
  </si>
  <si>
    <t>pueblo</t>
  </si>
  <si>
    <t>alguna</t>
  </si>
  <si>
    <t>dar</t>
  </si>
  <si>
    <t>problema</t>
  </si>
  <si>
    <t>don</t>
  </si>
  <si>
    <t>da</t>
  </si>
  <si>
    <t>tú</t>
  </si>
  <si>
    <t>derecho</t>
  </si>
  <si>
    <t>verdad</t>
  </si>
  <si>
    <t>maría</t>
  </si>
  <si>
    <t>unidos</t>
  </si>
  <si>
    <t>podría</t>
  </si>
  <si>
    <t>sería</t>
  </si>
  <si>
    <t>junto</t>
  </si>
  <si>
    <t>cabeza</t>
  </si>
  <si>
    <t>aquel</t>
  </si>
  <si>
    <t>luis</t>
  </si>
  <si>
    <t>cuanto</t>
  </si>
  <si>
    <t>tierra</t>
  </si>
  <si>
    <t>equipo</t>
  </si>
  <si>
    <t>segundo</t>
  </si>
  <si>
    <t>director</t>
  </si>
  <si>
    <t>dicho</t>
  </si>
  <si>
    <t>cierto</t>
  </si>
  <si>
    <t>casos</t>
  </si>
  <si>
    <t>manos</t>
  </si>
  <si>
    <t>nivel</t>
  </si>
  <si>
    <t>podía</t>
  </si>
  <si>
    <t>familia</t>
  </si>
  <si>
    <t>largo</t>
  </si>
  <si>
    <t>partir</t>
  </si>
  <si>
    <t>falta</t>
  </si>
  <si>
    <t>llegar</t>
  </si>
  <si>
    <t>propio</t>
  </si>
  <si>
    <t>ministro</t>
  </si>
  <si>
    <t>cosa</t>
  </si>
  <si>
    <t>primero</t>
  </si>
  <si>
    <t>seguridad</t>
  </si>
  <si>
    <t>hemos</t>
  </si>
  <si>
    <t>mal</t>
  </si>
  <si>
    <t>trata</t>
  </si>
  <si>
    <t>algún</t>
  </si>
  <si>
    <t>tuvo</t>
  </si>
  <si>
    <t>respecto</t>
  </si>
  <si>
    <t>semana</t>
  </si>
  <si>
    <t>varios</t>
  </si>
  <si>
    <t>real</t>
  </si>
  <si>
    <t>sé</t>
  </si>
  <si>
    <t>voz</t>
  </si>
  <si>
    <t>paso</t>
  </si>
  <si>
    <t>señor</t>
  </si>
  <si>
    <t>mil</t>
  </si>
  <si>
    <t>quienes</t>
  </si>
  <si>
    <t>proyecto</t>
  </si>
  <si>
    <t>mercado</t>
  </si>
  <si>
    <t>mayoría</t>
  </si>
  <si>
    <t>luz</t>
  </si>
  <si>
    <t>claro</t>
  </si>
  <si>
    <t>iba</t>
  </si>
  <si>
    <t>éste</t>
  </si>
  <si>
    <t>pesetas</t>
  </si>
  <si>
    <t>orden</t>
  </si>
  <si>
    <t>español</t>
  </si>
  <si>
    <t>buena</t>
  </si>
  <si>
    <t>quiere</t>
  </si>
  <si>
    <t>aquella</t>
  </si>
  <si>
    <t>programa</t>
  </si>
  <si>
    <t>palabras</t>
  </si>
  <si>
    <t>internacional</t>
  </si>
  <si>
    <t>van</t>
  </si>
  <si>
    <t>esas</t>
  </si>
  <si>
    <t>segunda</t>
  </si>
  <si>
    <t>empresa</t>
  </si>
  <si>
    <t>puesto</t>
  </si>
  <si>
    <t>ahí</t>
  </si>
  <si>
    <t>propia</t>
  </si>
  <si>
    <t>m</t>
  </si>
  <si>
    <t>libro</t>
  </si>
  <si>
    <t>igual</t>
  </si>
  <si>
    <t>político</t>
  </si>
  <si>
    <t>persona</t>
  </si>
  <si>
    <t>últimos</t>
  </si>
  <si>
    <t>ellas</t>
  </si>
  <si>
    <t>total</t>
  </si>
  <si>
    <t>creo</t>
  </si>
  <si>
    <t>tengo</t>
  </si>
  <si>
    <t>dios</t>
  </si>
  <si>
    <t>c</t>
  </si>
  <si>
    <t>española</t>
  </si>
  <si>
    <t>condiciones</t>
  </si>
  <si>
    <t>méxico</t>
  </si>
  <si>
    <t>fuerza</t>
  </si>
  <si>
    <t>solo</t>
  </si>
  <si>
    <t>único</t>
  </si>
  <si>
    <t>acción</t>
  </si>
  <si>
    <t>amor</t>
  </si>
  <si>
    <t>policía</t>
  </si>
  <si>
    <t>puerta</t>
  </si>
  <si>
    <t>pesar</t>
  </si>
  <si>
    <t>zona</t>
  </si>
  <si>
    <t>sabe</t>
  </si>
  <si>
    <t>calle</t>
  </si>
  <si>
    <t>interior</t>
  </si>
  <si>
    <t>tampoco</t>
  </si>
  <si>
    <t>música</t>
  </si>
  <si>
    <t>ningún</t>
  </si>
  <si>
    <t>vista</t>
  </si>
  <si>
    <t>campo</t>
  </si>
  <si>
    <t>buen</t>
  </si>
  <si>
    <t>hubiera</t>
  </si>
  <si>
    <t>saber</t>
  </si>
  <si>
    <t>obras</t>
  </si>
  <si>
    <t>razón</t>
  </si>
  <si>
    <t>ex</t>
  </si>
  <si>
    <t>niños</t>
  </si>
  <si>
    <t>presencia</t>
  </si>
  <si>
    <t>tema</t>
  </si>
  <si>
    <t>dinero</t>
  </si>
  <si>
    <t>comisión</t>
  </si>
  <si>
    <t>antonio</t>
  </si>
  <si>
    <t>servicio</t>
  </si>
  <si>
    <t>hijo</t>
  </si>
  <si>
    <t>última</t>
  </si>
  <si>
    <t>ciento</t>
  </si>
  <si>
    <t>estoy</t>
  </si>
  <si>
    <t>hablar</t>
  </si>
  <si>
    <t>dio</t>
  </si>
  <si>
    <t>minutos</t>
  </si>
  <si>
    <t>producción</t>
  </si>
  <si>
    <t>camino</t>
  </si>
  <si>
    <t>seis</t>
  </si>
  <si>
    <t>quién</t>
  </si>
  <si>
    <t>fondo</t>
  </si>
  <si>
    <t>dirección</t>
  </si>
  <si>
    <t>papel</t>
  </si>
  <si>
    <t>demás</t>
  </si>
  <si>
    <t>barcelona</t>
  </si>
  <si>
    <t>idea</t>
  </si>
  <si>
    <t>especial</t>
  </si>
  <si>
    <t>diferentes</t>
  </si>
  <si>
    <t>dado</t>
  </si>
  <si>
    <t>base</t>
  </si>
  <si>
    <t>capital</t>
  </si>
  <si>
    <t>ambos</t>
  </si>
  <si>
    <t>europa</t>
  </si>
  <si>
    <t>libertad</t>
  </si>
  <si>
    <t>relaciones</t>
  </si>
  <si>
    <t>espacio</t>
  </si>
  <si>
    <t>medios</t>
  </si>
  <si>
    <t>ir</t>
  </si>
  <si>
    <t>actual</t>
  </si>
  <si>
    <t>población</t>
  </si>
  <si>
    <t>empresas</t>
  </si>
  <si>
    <t>estudio</t>
  </si>
  <si>
    <t>salud</t>
  </si>
  <si>
    <t>servicios</t>
  </si>
  <si>
    <t>haya</t>
  </si>
  <si>
    <t>principio</t>
  </si>
  <si>
    <t>siendo</t>
  </si>
  <si>
    <t>cultura</t>
  </si>
  <si>
    <t>anterior</t>
  </si>
  <si>
    <t>alto</t>
  </si>
  <si>
    <t>media</t>
  </si>
  <si>
    <t>mediante</t>
  </si>
  <si>
    <t>primeros</t>
  </si>
  <si>
    <t>arte</t>
  </si>
  <si>
    <t>paz</t>
  </si>
  <si>
    <t>sector</t>
  </si>
  <si>
    <t>imagen</t>
  </si>
  <si>
    <t>medida</t>
  </si>
  <si>
    <t>deben</t>
  </si>
  <si>
    <t>datos</t>
  </si>
  <si>
    <t>consejo</t>
  </si>
  <si>
    <t>personal</t>
  </si>
  <si>
    <t>interés</t>
  </si>
  <si>
    <t>julio</t>
  </si>
  <si>
    <t>grupos</t>
  </si>
  <si>
    <t>miembros</t>
  </si>
  <si>
    <t>ninguna</t>
  </si>
  <si>
    <t>existe</t>
  </si>
  <si>
    <t>cara</t>
  </si>
  <si>
    <t>edad</t>
  </si>
  <si>
    <t>etc</t>
  </si>
  <si>
    <t>movimiento</t>
  </si>
  <si>
    <t>visto</t>
  </si>
  <si>
    <t>llegó</t>
  </si>
  <si>
    <t>puntos</t>
  </si>
  <si>
    <t>actividad</t>
  </si>
  <si>
    <t>bueno</t>
  </si>
  <si>
    <t>uso</t>
  </si>
  <si>
    <t>niño</t>
  </si>
  <si>
    <t>difícil</t>
  </si>
  <si>
    <t>joven</t>
  </si>
  <si>
    <t>futuro</t>
  </si>
  <si>
    <t>aquellos</t>
  </si>
  <si>
    <t>mes</t>
  </si>
  <si>
    <t>pronto</t>
  </si>
  <si>
    <t>soy</t>
  </si>
  <si>
    <t>hacía</t>
  </si>
  <si>
    <t>nuevos</t>
  </si>
  <si>
    <t>nuestros</t>
  </si>
  <si>
    <t>estaban</t>
  </si>
  <si>
    <t>posibilidad</t>
  </si>
  <si>
    <t>sigue</t>
  </si>
  <si>
    <t>cerca</t>
  </si>
  <si>
    <t>resultados</t>
  </si>
  <si>
    <t>educación</t>
  </si>
  <si>
    <t>atención</t>
  </si>
  <si>
    <t>gonzález</t>
  </si>
  <si>
    <t>capacidad</t>
  </si>
  <si>
    <t>efecto</t>
  </si>
  <si>
    <t>necesario</t>
  </si>
  <si>
    <t>valor</t>
  </si>
  <si>
    <t>aire</t>
  </si>
  <si>
    <t>investigación</t>
  </si>
  <si>
    <t>siguiente</t>
  </si>
  <si>
    <t>figura</t>
  </si>
  <si>
    <t>central</t>
  </si>
  <si>
    <t>comunidad</t>
  </si>
  <si>
    <t>necesidad</t>
  </si>
  <si>
    <t>serie</t>
  </si>
  <si>
    <t>organización</t>
  </si>
  <si>
    <t>nuevas</t>
  </si>
  <si>
    <t>calidad</t>
  </si>
  <si>
    <t>economía</t>
  </si>
  <si>
    <t>carácter</t>
  </si>
  <si>
    <t>jefe</t>
  </si>
  <si>
    <t>estamos</t>
  </si>
  <si>
    <t>prensa</t>
  </si>
  <si>
    <t>control</t>
  </si>
  <si>
    <t>sociales</t>
  </si>
  <si>
    <t>universidad</t>
  </si>
  <si>
    <t>militar</t>
  </si>
  <si>
    <t>cabo</t>
  </si>
  <si>
    <t>diez</t>
  </si>
  <si>
    <t>fuerzas</t>
  </si>
  <si>
    <t>congreso</t>
  </si>
  <si>
    <t>ésta</t>
  </si>
  <si>
    <t>hijos</t>
  </si>
  <si>
    <t>justicia</t>
  </si>
  <si>
    <t>mundial</t>
  </si>
  <si>
    <t>dólares</t>
  </si>
  <si>
    <t>juego</t>
  </si>
  <si>
    <t>económica</t>
  </si>
  <si>
    <t>políticos</t>
  </si>
  <si>
    <t>duda</t>
  </si>
  <si>
    <t>recursos</t>
  </si>
  <si>
    <t>pública</t>
  </si>
  <si>
    <t>crisis</t>
  </si>
  <si>
    <t>próximo</t>
  </si>
  <si>
    <t>tenemos</t>
  </si>
  <si>
    <t>decisión</t>
  </si>
  <si>
    <t>varias</t>
  </si>
  <si>
    <t>popular</t>
  </si>
  <si>
    <t>tenido</t>
  </si>
  <si>
    <t>apenas</t>
  </si>
  <si>
    <t>época</t>
  </si>
  <si>
    <t>banco</t>
  </si>
  <si>
    <t>presente</t>
  </si>
  <si>
    <t>menor</t>
  </si>
  <si>
    <t>quiero</t>
  </si>
  <si>
    <t>pasar</t>
  </si>
  <si>
    <t>resultado</t>
  </si>
  <si>
    <t>televisión</t>
  </si>
  <si>
    <t>encuentra</t>
  </si>
  <si>
    <t>gracias</t>
  </si>
  <si>
    <t>ministerio</t>
  </si>
  <si>
    <t>conjunto</t>
  </si>
  <si>
    <t>defensa</t>
  </si>
  <si>
    <t>alguien</t>
  </si>
  <si>
    <t>queda</t>
  </si>
  <si>
    <t>hacen</t>
  </si>
  <si>
    <t>pasa</t>
  </si>
  <si>
    <t>resto</t>
  </si>
  <si>
    <t>causa</t>
  </si>
  <si>
    <t>seguir</t>
  </si>
  <si>
    <t>allá</t>
  </si>
  <si>
    <t>palabra</t>
  </si>
  <si>
    <t>voy</t>
  </si>
  <si>
    <t>cuya</t>
  </si>
  <si>
    <t>vamos</t>
  </si>
  <si>
    <t>mar</t>
  </si>
  <si>
    <t>estudios</t>
  </si>
  <si>
    <t>derechos</t>
  </si>
  <si>
    <t>importancia</t>
  </si>
  <si>
    <t>cuales</t>
  </si>
  <si>
    <t>contrario</t>
  </si>
  <si>
    <t>manuel</t>
  </si>
  <si>
    <t>garcía</t>
  </si>
  <si>
    <t>fuerte</t>
  </si>
  <si>
    <t>sol</t>
  </si>
  <si>
    <t>jóvenes</t>
  </si>
  <si>
    <t>apoyo</t>
  </si>
  <si>
    <t>habría</t>
  </si>
  <si>
    <t>civil</t>
  </si>
  <si>
    <t>miguel</t>
  </si>
  <si>
    <t>pedro</t>
  </si>
  <si>
    <t>partidos</t>
  </si>
  <si>
    <t>libre</t>
  </si>
  <si>
    <t>fuentes</t>
  </si>
  <si>
    <t>administración</t>
  </si>
  <si>
    <t>común</t>
  </si>
  <si>
    <t>dejar</t>
  </si>
  <si>
    <t>cine</t>
  </si>
  <si>
    <t>salir</t>
  </si>
  <si>
    <t>comunicación</t>
  </si>
  <si>
    <t>b</t>
  </si>
  <si>
    <t>experiencia</t>
  </si>
  <si>
    <t>demasiado</t>
  </si>
  <si>
    <t>plan</t>
  </si>
  <si>
    <t>respuesta</t>
  </si>
  <si>
    <t>energía</t>
  </si>
  <si>
    <t>izquierda</t>
  </si>
  <si>
    <t>función</t>
  </si>
  <si>
    <t>principal</t>
  </si>
  <si>
    <t>superior</t>
  </si>
  <si>
    <t>naturaleza</t>
  </si>
  <si>
    <t>podemos</t>
  </si>
  <si>
    <t>unión</t>
  </si>
  <si>
    <t>especialmente</t>
  </si>
  <si>
    <t>rey</t>
  </si>
  <si>
    <t>domingo</t>
  </si>
  <si>
    <t>favor</t>
  </si>
  <si>
    <t>cantidad</t>
  </si>
  <si>
    <t>elecciones</t>
  </si>
  <si>
    <t>clase</t>
  </si>
  <si>
    <t>productos</t>
  </si>
  <si>
    <t>españoles</t>
  </si>
  <si>
    <t>conocer</t>
  </si>
  <si>
    <t>teatro</t>
  </si>
  <si>
    <t>importantes</t>
  </si>
  <si>
    <t>evitar</t>
  </si>
  <si>
    <t>color</t>
  </si>
  <si>
    <t>actividades</t>
  </si>
  <si>
    <t>mesa</t>
  </si>
  <si>
    <t>p</t>
  </si>
  <si>
    <t>decía</t>
  </si>
  <si>
    <t>cuyo</t>
  </si>
  <si>
    <t>debido</t>
  </si>
  <si>
    <t>alta</t>
  </si>
  <si>
    <t>francisco</t>
  </si>
  <si>
    <t>secretario</t>
  </si>
  <si>
    <t>objeto</t>
  </si>
  <si>
    <t>quizá</t>
  </si>
  <si>
    <t>posición</t>
  </si>
  <si>
    <t>parecía</t>
  </si>
  <si>
    <t>natural</t>
  </si>
  <si>
    <t>elementos</t>
  </si>
  <si>
    <t>hubo</t>
  </si>
  <si>
    <t>objetivo</t>
  </si>
  <si>
    <t>formas</t>
  </si>
  <si>
    <t>única</t>
  </si>
  <si>
    <t>pueda</t>
  </si>
  <si>
    <t>origen</t>
  </si>
  <si>
    <t>blanco</t>
  </si>
  <si>
    <t>mismos</t>
  </si>
  <si>
    <t>lleva</t>
  </si>
  <si>
    <t>económico</t>
  </si>
  <si>
    <t>opinión</t>
  </si>
  <si>
    <t>ayuda</t>
  </si>
  <si>
    <t>oficial</t>
  </si>
  <si>
    <t>silencio</t>
  </si>
  <si>
    <t>buenos</t>
  </si>
  <si>
    <t>pensar</t>
  </si>
  <si>
    <t>república</t>
  </si>
  <si>
    <t>dónde</t>
  </si>
  <si>
    <t>sangre</t>
  </si>
  <si>
    <t>encuentro</t>
  </si>
  <si>
    <t>siquiera</t>
  </si>
  <si>
    <t>autor</t>
  </si>
  <si>
    <t>reunión</t>
  </si>
  <si>
    <t>haciendo</t>
  </si>
  <si>
    <t>suelo</t>
  </si>
  <si>
    <t>muestra</t>
  </si>
  <si>
    <t>viejo</t>
  </si>
  <si>
    <t>encima</t>
  </si>
  <si>
    <t>resulta</t>
  </si>
  <si>
    <t>tomar</t>
  </si>
  <si>
    <t>bastante</t>
  </si>
  <si>
    <t>siete</t>
  </si>
  <si>
    <t>lucha</t>
  </si>
  <si>
    <t>pudo</t>
  </si>
  <si>
    <t>amigos</t>
  </si>
  <si>
    <t>línea</t>
  </si>
  <si>
    <t>sur</t>
  </si>
  <si>
    <t>pocos</t>
  </si>
  <si>
    <t>medidas</t>
  </si>
  <si>
    <t>norte</t>
  </si>
  <si>
    <t>partes</t>
  </si>
  <si>
    <t>iglesia</t>
  </si>
  <si>
    <t>tratamiento</t>
  </si>
  <si>
    <t>existencia</t>
  </si>
  <si>
    <t>cargo</t>
  </si>
  <si>
    <t>grande</t>
  </si>
  <si>
    <t>américa</t>
  </si>
  <si>
    <t>boca</t>
  </si>
  <si>
    <t>plaza</t>
  </si>
  <si>
    <t>pie</t>
  </si>
  <si>
    <t>trabajadores</t>
  </si>
  <si>
    <t>poner</t>
  </si>
  <si>
    <t>existen</t>
  </si>
  <si>
    <t>viene</t>
  </si>
  <si>
    <t>permite</t>
  </si>
  <si>
    <t>análisis</t>
  </si>
  <si>
    <t>argentina</t>
  </si>
  <si>
    <t>acto</t>
  </si>
  <si>
    <t>hechos</t>
  </si>
  <si>
    <t>tiempos</t>
  </si>
  <si>
    <t>políticas</t>
  </si>
  <si>
    <t>radio</t>
  </si>
  <si>
    <t>puedo</t>
  </si>
  <si>
    <t>crecimiento</t>
  </si>
  <si>
    <t>francia</t>
  </si>
  <si>
    <t>compañía</t>
  </si>
  <si>
    <t>amigo</t>
  </si>
  <si>
    <t>autoridades</t>
  </si>
  <si>
    <t>realizar</t>
  </si>
  <si>
    <t>acciones</t>
  </si>
  <si>
    <t>padres</t>
  </si>
  <si>
    <t>diario</t>
  </si>
  <si>
    <t>ve</t>
  </si>
  <si>
    <t>derecha</t>
  </si>
  <si>
    <t>ambiente</t>
  </si>
  <si>
    <t>i</t>
  </si>
  <si>
    <t>habrá</t>
  </si>
  <si>
    <t>precisamente</t>
  </si>
  <si>
    <t>enfermedad</t>
  </si>
  <si>
    <t>especie</t>
  </si>
  <si>
    <t>ejército</t>
  </si>
  <si>
    <t>santa</t>
  </si>
  <si>
    <t>cambios</t>
  </si>
  <si>
    <t>río</t>
  </si>
  <si>
    <t>sabía</t>
  </si>
  <si>
    <t>seguro</t>
  </si>
  <si>
    <t>espera</t>
  </si>
  <si>
    <t>momentos</t>
  </si>
  <si>
    <t>viaje</t>
  </si>
  <si>
    <t>quería</t>
  </si>
  <si>
    <t>ocho</t>
  </si>
  <si>
    <t>vivir</t>
  </si>
  <si>
    <t>región</t>
  </si>
  <si>
    <t>formación</t>
  </si>
  <si>
    <t>escuela</t>
  </si>
  <si>
    <t>cuarto</t>
  </si>
  <si>
    <t>valores</t>
  </si>
  <si>
    <t>quedó</t>
  </si>
  <si>
    <t>participación</t>
  </si>
  <si>
    <t>éxito</t>
  </si>
  <si>
    <t>baja</t>
  </si>
  <si>
    <t>artículo</t>
  </si>
  <si>
    <t>principales</t>
  </si>
  <si>
    <t>fernando</t>
  </si>
  <si>
    <t>metros</t>
  </si>
  <si>
    <t>marcha</t>
  </si>
  <si>
    <t>régimen</t>
  </si>
  <si>
    <t>consecuencia</t>
  </si>
  <si>
    <t>conocimiento</t>
  </si>
  <si>
    <t>corazón</t>
  </si>
  <si>
    <t>campaña</t>
  </si>
  <si>
    <t>estructura</t>
  </si>
  <si>
    <t>efectos</t>
  </si>
  <si>
    <t>finalmente</t>
  </si>
  <si>
    <t>modelo</t>
  </si>
  <si>
    <t>carta</t>
  </si>
  <si>
    <t>construcción</t>
  </si>
  <si>
    <t>médico</t>
  </si>
  <si>
    <t>miedo</t>
  </si>
  <si>
    <t>mayores</t>
  </si>
  <si>
    <t>entrada</t>
  </si>
  <si>
    <t>humanos</t>
  </si>
  <si>
    <t>sean</t>
  </si>
  <si>
    <t>actitud</t>
  </si>
  <si>
    <t>deja</t>
  </si>
  <si>
    <t>dejó</t>
  </si>
  <si>
    <t>d</t>
  </si>
  <si>
    <t>llevar</t>
  </si>
  <si>
    <t>negro</t>
  </si>
  <si>
    <t>texto</t>
  </si>
  <si>
    <t>mitad</t>
  </si>
  <si>
    <t>estuvo</t>
  </si>
  <si>
    <t>alrededor</t>
  </si>
  <si>
    <t>acerca</t>
  </si>
  <si>
    <t>peso</t>
  </si>
  <si>
    <t>humano</t>
  </si>
  <si>
    <t>pequeño</t>
  </si>
  <si>
    <t>fecha</t>
  </si>
  <si>
    <t>serán</t>
  </si>
  <si>
    <t>doctor</t>
  </si>
  <si>
    <t>ideas</t>
  </si>
  <si>
    <t>vino</t>
  </si>
  <si>
    <t>materia</t>
  </si>
  <si>
    <t>llega</t>
  </si>
  <si>
    <t>carrera</t>
  </si>
  <si>
    <t>cierta</t>
  </si>
  <si>
    <t>sola</t>
  </si>
  <si>
    <t>psoe</t>
  </si>
  <si>
    <t>lejos</t>
  </si>
  <si>
    <t>juez</t>
  </si>
  <si>
    <t>características</t>
  </si>
  <si>
    <t>riesgo</t>
  </si>
  <si>
    <t>fácil</t>
  </si>
  <si>
    <t>diferencia</t>
  </si>
  <si>
    <t>cultural</t>
  </si>
  <si>
    <t>libros</t>
  </si>
  <si>
    <t>práctica</t>
  </si>
  <si>
    <t>mayo</t>
  </si>
  <si>
    <t>nuestras</t>
  </si>
  <si>
    <t>programas</t>
  </si>
  <si>
    <t>memoria</t>
  </si>
  <si>
    <t>llegado</t>
  </si>
  <si>
    <t>plazo</t>
  </si>
  <si>
    <t>expresión</t>
  </si>
  <si>
    <t>diciembre</t>
  </si>
  <si>
    <t>mantener</t>
  </si>
  <si>
    <t>enero</t>
  </si>
  <si>
    <t>volver</t>
  </si>
  <si>
    <t>cuadro</t>
  </si>
  <si>
    <t>producto</t>
  </si>
  <si>
    <t>produce</t>
  </si>
  <si>
    <t>europea</t>
  </si>
  <si>
    <t>conciencia</t>
  </si>
  <si>
    <t>tenían</t>
  </si>
  <si>
    <t>atrás</t>
  </si>
  <si>
    <t>felipe</t>
  </si>
  <si>
    <t>creación</t>
  </si>
  <si>
    <t>chile</t>
  </si>
  <si>
    <t>precio</t>
  </si>
  <si>
    <t>película</t>
  </si>
  <si>
    <t>puerto</t>
  </si>
  <si>
    <t>fuego</t>
  </si>
  <si>
    <t>cuestión</t>
  </si>
  <si>
    <t>pasó</t>
  </si>
  <si>
    <t>costa</t>
  </si>
  <si>
    <t>supuesto</t>
  </si>
  <si>
    <t>local</t>
  </si>
  <si>
    <t>habla</t>
  </si>
  <si>
    <t>aspectos</t>
  </si>
  <si>
    <t>cuba</t>
  </si>
  <si>
    <t>sala</t>
  </si>
  <si>
    <t>cámara</t>
  </si>
  <si>
    <t>vuelta</t>
  </si>
  <si>
    <t>vía</t>
  </si>
  <si>
    <t>mirada</t>
  </si>
  <si>
    <t>mejores</t>
  </si>
  <si>
    <t>informe</t>
  </si>
  <si>
    <t>unidad</t>
  </si>
  <si>
    <t>distintos</t>
  </si>
  <si>
    <t>suerte</t>
  </si>
  <si>
    <t>tales</t>
  </si>
  <si>
    <t>mira</t>
  </si>
  <si>
    <t>llamado</t>
  </si>
  <si>
    <t>técnica</t>
  </si>
  <si>
    <t>título</t>
  </si>
  <si>
    <t>s</t>
  </si>
  <si>
    <t>principios</t>
  </si>
  <si>
    <t>octubre</t>
  </si>
  <si>
    <t>volvió</t>
  </si>
  <si>
    <t>período</t>
  </si>
  <si>
    <t>g</t>
  </si>
  <si>
    <t>encontrar</t>
  </si>
  <si>
    <t>democracia</t>
  </si>
  <si>
    <t>aumento</t>
  </si>
  <si>
    <t>fútbol</t>
  </si>
  <si>
    <t>prueba</t>
  </si>
  <si>
    <t>consumo</t>
  </si>
  <si>
    <t>pese</t>
  </si>
  <si>
    <t>ocasiones</t>
  </si>
  <si>
    <t>exterior</t>
  </si>
  <si>
    <t>solución</t>
  </si>
  <si>
    <t>u</t>
  </si>
  <si>
    <t>hija</t>
  </si>
  <si>
    <t>sueño</t>
  </si>
  <si>
    <t>parís</t>
  </si>
  <si>
    <t>capaz</t>
  </si>
  <si>
    <t>ocasión</t>
  </si>
  <si>
    <t>industria</t>
  </si>
  <si>
    <t>adelante</t>
  </si>
  <si>
    <t>salida</t>
  </si>
  <si>
    <t>ciencia</t>
  </si>
  <si>
    <t>asunto</t>
  </si>
  <si>
    <t>asociación</t>
  </si>
  <si>
    <t>puso</t>
  </si>
  <si>
    <t>intereses</t>
  </si>
  <si>
    <t>oro</t>
  </si>
  <si>
    <t>podrá</t>
  </si>
  <si>
    <t>pregunta</t>
  </si>
  <si>
    <t>oposición</t>
  </si>
  <si>
    <t>entrar</t>
  </si>
  <si>
    <t>señora</t>
  </si>
  <si>
    <t>señaló</t>
  </si>
  <si>
    <t>santiago</t>
  </si>
  <si>
    <t>dolor</t>
  </si>
  <si>
    <t>zonas</t>
  </si>
  <si>
    <t>comercio</t>
  </si>
  <si>
    <t>operación</t>
  </si>
  <si>
    <t>tribunal</t>
  </si>
  <si>
    <t>instituciones</t>
  </si>
  <si>
    <t>temas</t>
  </si>
  <si>
    <t>militares</t>
  </si>
  <si>
    <t>junio</t>
  </si>
  <si>
    <t>marco</t>
  </si>
  <si>
    <t>sectores</t>
  </si>
  <si>
    <t>hacerlo</t>
  </si>
  <si>
    <t>aspecto</t>
  </si>
  <si>
    <t>razones</t>
  </si>
  <si>
    <t>contenido</t>
  </si>
  <si>
    <t>juicio</t>
  </si>
  <si>
    <t>electoral</t>
  </si>
  <si>
    <t>considera</t>
  </si>
  <si>
    <t>tendrá</t>
  </si>
  <si>
    <t>mucha</t>
  </si>
  <si>
    <t>voluntad</t>
  </si>
  <si>
    <t>dicen</t>
  </si>
  <si>
    <t>recuerdo</t>
  </si>
  <si>
    <t>socialista</t>
  </si>
  <si>
    <t>área</t>
  </si>
  <si>
    <t>aparece</t>
  </si>
  <si>
    <t>vio</t>
  </si>
  <si>
    <t>cama</t>
  </si>
  <si>
    <t>aun</t>
  </si>
  <si>
    <t>presenta</t>
  </si>
  <si>
    <t>pp</t>
  </si>
  <si>
    <t>revolución</t>
  </si>
  <si>
    <t>busca</t>
  </si>
  <si>
    <t>abril</t>
  </si>
  <si>
    <t>rodríguez</t>
  </si>
  <si>
    <t>fiscal</t>
  </si>
  <si>
    <t>lópez</t>
  </si>
  <si>
    <t>victoria</t>
  </si>
  <si>
    <t>violencia</t>
  </si>
  <si>
    <t>primeras</t>
  </si>
  <si>
    <t>pequeña</t>
  </si>
  <si>
    <t>armas</t>
  </si>
  <si>
    <t>debía</t>
  </si>
  <si>
    <t>ii</t>
  </si>
  <si>
    <t>esfuerzo</t>
  </si>
  <si>
    <t>humana</t>
  </si>
  <si>
    <t>posibilidades</t>
  </si>
  <si>
    <t>centros</t>
  </si>
  <si>
    <t>profesional</t>
  </si>
  <si>
    <t>asimismo</t>
  </si>
  <si>
    <t>grado</t>
  </si>
  <si>
    <t>has</t>
  </si>
  <si>
    <t>toma</t>
  </si>
  <si>
    <t>distintas</t>
  </si>
  <si>
    <t>material</t>
  </si>
  <si>
    <t>carne</t>
  </si>
  <si>
    <t>llama</t>
  </si>
  <si>
    <t>particular</t>
  </si>
  <si>
    <t>jorge</t>
  </si>
  <si>
    <t>trabajar</t>
  </si>
  <si>
    <t>propuesta</t>
  </si>
  <si>
    <t>muerto</t>
  </si>
  <si>
    <t>precios</t>
  </si>
  <si>
    <t>reforma</t>
  </si>
  <si>
    <t>hermano</t>
  </si>
  <si>
    <t>corte</t>
  </si>
  <si>
    <t>comenzó</t>
  </si>
  <si>
    <t>etapa</t>
  </si>
  <si>
    <t>obstante</t>
  </si>
  <si>
    <t>pone</t>
  </si>
  <si>
    <t>diversos</t>
  </si>
  <si>
    <t>visita</t>
  </si>
  <si>
    <t>concepto</t>
  </si>
  <si>
    <t>pacientes</t>
  </si>
  <si>
    <t>semanas</t>
  </si>
  <si>
    <t>tipos</t>
  </si>
  <si>
    <t>solamente</t>
  </si>
  <si>
    <t>deseo</t>
  </si>
  <si>
    <t>sistemas</t>
  </si>
  <si>
    <t>encuentran</t>
  </si>
  <si>
    <t>siguientes</t>
  </si>
  <si>
    <t>martín</t>
  </si>
  <si>
    <t>suficiente</t>
  </si>
  <si>
    <t>marzo</t>
  </si>
  <si>
    <t>propios</t>
  </si>
  <si>
    <t>jamás</t>
  </si>
  <si>
    <t>dan</t>
  </si>
  <si>
    <t>club</t>
  </si>
  <si>
    <t>instituto</t>
  </si>
  <si>
    <t>constitución</t>
  </si>
  <si>
    <t>curso</t>
  </si>
  <si>
    <t>lenguaje</t>
  </si>
  <si>
    <t>estilo</t>
  </si>
  <si>
    <t>rosa</t>
  </si>
  <si>
    <t>imposible</t>
  </si>
  <si>
    <t>pablo</t>
  </si>
  <si>
    <t>buscar</t>
  </si>
  <si>
    <t>peor</t>
  </si>
  <si>
    <t>piel</t>
  </si>
  <si>
    <t>arriba</t>
  </si>
  <si>
    <t>generales</t>
  </si>
  <si>
    <t>septiembre</t>
  </si>
  <si>
    <t>blanca</t>
  </si>
  <si>
    <t>r</t>
  </si>
  <si>
    <t>aquellas</t>
  </si>
  <si>
    <t>teoría</t>
  </si>
  <si>
    <t>animales</t>
  </si>
  <si>
    <t>hicieron</t>
  </si>
  <si>
    <t>larga</t>
  </si>
  <si>
    <t>perdido</t>
  </si>
  <si>
    <t>imágenes</t>
  </si>
  <si>
    <t>paciente</t>
  </si>
  <si>
    <t>conseguir</t>
  </si>
  <si>
    <t>máximo</t>
  </si>
  <si>
    <t>noviembre</t>
  </si>
  <si>
    <t>j</t>
  </si>
  <si>
    <t>líder</t>
  </si>
  <si>
    <t>hospital</t>
  </si>
  <si>
    <t>diversas</t>
  </si>
  <si>
    <t>rafael</t>
  </si>
  <si>
    <t>vuelve</t>
  </si>
  <si>
    <t>destino</t>
  </si>
  <si>
    <t>torno</t>
  </si>
  <si>
    <t>proyectos</t>
  </si>
  <si>
    <t>flores</t>
  </si>
  <si>
    <t>niveles</t>
  </si>
  <si>
    <t>afirmó</t>
  </si>
  <si>
    <t>explicó</t>
  </si>
  <si>
    <t>n</t>
  </si>
  <si>
    <t>somos</t>
  </si>
  <si>
    <t>términos</t>
  </si>
  <si>
    <t>premio</t>
  </si>
  <si>
    <t>tercera</t>
  </si>
  <si>
    <t>simple</t>
  </si>
  <si>
    <t>trabajos</t>
  </si>
  <si>
    <t>factores</t>
  </si>
  <si>
    <t>fuente</t>
  </si>
  <si>
    <t>cielo</t>
  </si>
  <si>
    <t>ambas</t>
  </si>
  <si>
    <t>mismas</t>
  </si>
  <si>
    <t>fernández</t>
  </si>
  <si>
    <t>actualmente</t>
  </si>
  <si>
    <t>conocido</t>
  </si>
  <si>
    <t>condición</t>
  </si>
  <si>
    <t>ejercicio</t>
  </si>
  <si>
    <t>cree</t>
  </si>
  <si>
    <t>par</t>
  </si>
  <si>
    <t>ocurre</t>
  </si>
  <si>
    <t>ti</t>
  </si>
  <si>
    <t>espíritu</t>
  </si>
  <si>
    <t>lengua</t>
  </si>
  <si>
    <t>responsabilidad</t>
  </si>
  <si>
    <t>digo</t>
  </si>
  <si>
    <t>pérez</t>
  </si>
  <si>
    <t>distancia</t>
  </si>
  <si>
    <t>organismo</t>
  </si>
  <si>
    <t>cruz</t>
  </si>
  <si>
    <t>evolución</t>
  </si>
  <si>
    <t>realmente</t>
  </si>
  <si>
    <t>alberto</t>
  </si>
  <si>
    <t>francés</t>
  </si>
  <si>
    <t>novela</t>
  </si>
  <si>
    <t>alma</t>
  </si>
  <si>
    <t>doble</t>
  </si>
  <si>
    <t>anteriores</t>
  </si>
  <si>
    <t>obtener</t>
  </si>
  <si>
    <t>dije</t>
  </si>
  <si>
    <t>selección</t>
  </si>
  <si>
    <t>podido</t>
  </si>
  <si>
    <t>nación</t>
  </si>
  <si>
    <t>ido</t>
  </si>
  <si>
    <t>crear</t>
  </si>
  <si>
    <t>motivo</t>
  </si>
  <si>
    <t>tercer</t>
  </si>
  <si>
    <t>detrás</t>
  </si>
  <si>
    <t>significa</t>
  </si>
  <si>
    <t>empleo</t>
  </si>
  <si>
    <t>escrito</t>
  </si>
  <si>
    <t>departamento</t>
  </si>
  <si>
    <t>contacto</t>
  </si>
  <si>
    <t>casas</t>
  </si>
  <si>
    <t>red</t>
  </si>
  <si>
    <t>rostro</t>
  </si>
  <si>
    <t>oportunidad</t>
  </si>
  <si>
    <t>procesos</t>
  </si>
  <si>
    <t>terreno</t>
  </si>
  <si>
    <t>daba</t>
  </si>
  <si>
    <t>calles</t>
  </si>
  <si>
    <t>lista</t>
  </si>
  <si>
    <t>nacionales</t>
  </si>
  <si>
    <t>funciones</t>
  </si>
  <si>
    <t>leyes</t>
  </si>
  <si>
    <t>acceso</t>
  </si>
  <si>
    <t>técnico</t>
  </si>
  <si>
    <t>visión</t>
  </si>
  <si>
    <t>preguntó</t>
  </si>
  <si>
    <t>jesús</t>
  </si>
  <si>
    <t>grave</t>
  </si>
  <si>
    <t>tenga</t>
  </si>
  <si>
    <t>lunes</t>
  </si>
  <si>
    <t>aplicación</t>
  </si>
  <si>
    <t>junta</t>
  </si>
  <si>
    <t>lugares</t>
  </si>
  <si>
    <t>verano</t>
  </si>
  <si>
    <t>capítulo</t>
  </si>
  <si>
    <t>éstos</t>
  </si>
  <si>
    <t>pensamiento</t>
  </si>
  <si>
    <t>york</t>
  </si>
  <si>
    <t>frecuencia</t>
  </si>
  <si>
    <t>gestión</t>
  </si>
  <si>
    <t>viernes</t>
  </si>
  <si>
    <t>javier</t>
  </si>
  <si>
    <t>sitio</t>
  </si>
  <si>
    <t>agosto</t>
  </si>
  <si>
    <t>propiedad</t>
  </si>
  <si>
    <t>profesionales</t>
  </si>
  <si>
    <t>últimas</t>
  </si>
  <si>
    <t>gusta</t>
  </si>
  <si>
    <t>objetivos</t>
  </si>
  <si>
    <t>movimientos</t>
  </si>
  <si>
    <t>alcalde</t>
  </si>
  <si>
    <t>ejecutivo</t>
  </si>
  <si>
    <t>ciudadanos</t>
  </si>
  <si>
    <t>necesidades</t>
  </si>
  <si>
    <t>exposición</t>
  </si>
  <si>
    <t>término</t>
  </si>
  <si>
    <t>veinte</t>
  </si>
  <si>
    <t>cuál</t>
  </si>
  <si>
    <t>clara</t>
  </si>
  <si>
    <t>altura</t>
  </si>
  <si>
    <t>pequeños</t>
  </si>
  <si>
    <t>presión</t>
  </si>
  <si>
    <t>moral</t>
  </si>
  <si>
    <t>lograr</t>
  </si>
  <si>
    <t>comité</t>
  </si>
  <si>
    <t>teléfono</t>
  </si>
  <si>
    <t>asuntos</t>
  </si>
  <si>
    <t>peligro</t>
  </si>
  <si>
    <t>escena</t>
  </si>
  <si>
    <t>gusto</t>
  </si>
  <si>
    <t>palacio</t>
  </si>
  <si>
    <t>hotel</t>
  </si>
  <si>
    <t>colombia</t>
  </si>
  <si>
    <t>aseguró</t>
  </si>
  <si>
    <t>isla</t>
  </si>
  <si>
    <t>guardia</t>
  </si>
  <si>
    <t>confianza</t>
  </si>
  <si>
    <t>ciudades</t>
  </si>
  <si>
    <t>esperar</t>
  </si>
  <si>
    <t>café</t>
  </si>
  <si>
    <t>demanda</t>
  </si>
  <si>
    <t>personajes</t>
  </si>
  <si>
    <t>directamente</t>
  </si>
  <si>
    <t>salió</t>
  </si>
  <si>
    <t>discurso</t>
  </si>
  <si>
    <t>sánchez</t>
  </si>
  <si>
    <t>representantes</t>
  </si>
  <si>
    <t>normal</t>
  </si>
  <si>
    <t>pena</t>
  </si>
  <si>
    <t>jugadores</t>
  </si>
  <si>
    <t>supone</t>
  </si>
  <si>
    <t>industrial</t>
  </si>
  <si>
    <t>referencia</t>
  </si>
  <si>
    <t>febrero</t>
  </si>
  <si>
    <t>entender</t>
  </si>
  <si>
    <t>esté</t>
  </si>
  <si>
    <t>física</t>
  </si>
  <si>
    <t>dejado</t>
  </si>
  <si>
    <t>alimentos</t>
  </si>
  <si>
    <t>pies</t>
  </si>
  <si>
    <t>doña</t>
  </si>
  <si>
    <t>protección</t>
  </si>
  <si>
    <t>autores</t>
  </si>
  <si>
    <t>marido</t>
  </si>
  <si>
    <t>podrían</t>
  </si>
  <si>
    <t>llamada</t>
  </si>
  <si>
    <t>brazos</t>
  </si>
  <si>
    <t>intervención</t>
  </si>
  <si>
    <t>sal</t>
  </si>
  <si>
    <t>páginas</t>
  </si>
  <si>
    <t>nueve</t>
  </si>
  <si>
    <t>pueblos</t>
  </si>
  <si>
    <t>temporada</t>
  </si>
  <si>
    <t>tus</t>
  </si>
  <si>
    <t>abajo</t>
  </si>
  <si>
    <t>aquello</t>
  </si>
  <si>
    <t>maestro</t>
  </si>
  <si>
    <t>internacionales</t>
  </si>
  <si>
    <t>técnicas</t>
  </si>
  <si>
    <t>estás</t>
  </si>
  <si>
    <t>esposa</t>
  </si>
  <si>
    <t>crítica</t>
  </si>
  <si>
    <t>totalmente</t>
  </si>
  <si>
    <t>perder</t>
  </si>
  <si>
    <t>venta</t>
  </si>
  <si>
    <t>finales</t>
  </si>
  <si>
    <t>ramón</t>
  </si>
  <si>
    <t>contar</t>
  </si>
  <si>
    <t>diferencias</t>
  </si>
  <si>
    <t>familiar</t>
  </si>
  <si>
    <t>martínez</t>
  </si>
  <si>
    <t>kilómetros</t>
  </si>
  <si>
    <t>mala</t>
  </si>
  <si>
    <t>fundamental</t>
  </si>
  <si>
    <t>enorme</t>
  </si>
  <si>
    <t>puedan</t>
  </si>
  <si>
    <t>líneas</t>
  </si>
  <si>
    <t>ofrece</t>
  </si>
  <si>
    <t>comercial</t>
  </si>
  <si>
    <t>pan</t>
  </si>
  <si>
    <t>aires</t>
  </si>
  <si>
    <t>profesor</t>
  </si>
  <si>
    <t>inversión</t>
  </si>
  <si>
    <t>municipal</t>
  </si>
  <si>
    <t>declaraciones</t>
  </si>
  <si>
    <t>funcionarios</t>
  </si>
  <si>
    <t>aguas</t>
  </si>
  <si>
    <t>responsable</t>
  </si>
  <si>
    <t>sábado</t>
  </si>
  <si>
    <t>alguno</t>
  </si>
  <si>
    <t>federal</t>
  </si>
  <si>
    <t>señala</t>
  </si>
  <si>
    <t>conflicto</t>
  </si>
  <si>
    <t>dicha</t>
  </si>
  <si>
    <t>efe</t>
  </si>
  <si>
    <t>dirigentes</t>
  </si>
  <si>
    <t>cambiar</t>
  </si>
  <si>
    <t>superficie</t>
  </si>
  <si>
    <t>necesita</t>
  </si>
  <si>
    <t>estudiantes</t>
  </si>
  <si>
    <t>tantos</t>
  </si>
  <si>
    <t>golpe</t>
  </si>
  <si>
    <t>públicos</t>
  </si>
  <si>
    <t>públicas</t>
  </si>
  <si>
    <t>equipos</t>
  </si>
  <si>
    <t>literatura</t>
  </si>
  <si>
    <t>pruebas</t>
  </si>
  <si>
    <t>alemania</t>
  </si>
  <si>
    <t>circunstancias</t>
  </si>
  <si>
    <t>tienes</t>
  </si>
  <si>
    <t>documento</t>
  </si>
  <si>
    <t>fiesta</t>
  </si>
  <si>
    <t>simplemente</t>
  </si>
  <si>
    <t>enrique</t>
  </si>
  <si>
    <t>aceite</t>
  </si>
  <si>
    <t>establecer</t>
  </si>
  <si>
    <t>médicos</t>
  </si>
  <si>
    <t>eres</t>
  </si>
  <si>
    <t>locales</t>
  </si>
  <si>
    <t>empezó</t>
  </si>
  <si>
    <t>pobre</t>
  </si>
  <si>
    <t>debería</t>
  </si>
  <si>
    <t>llevó</t>
  </si>
  <si>
    <t>parlamento</t>
  </si>
  <si>
    <t>territorio</t>
  </si>
  <si>
    <t>sale</t>
  </si>
  <si>
    <t>treinta</t>
  </si>
  <si>
    <t>coche</t>
  </si>
  <si>
    <t>clases</t>
  </si>
  <si>
    <t>afirma</t>
  </si>
  <si>
    <t>oficiales</t>
  </si>
  <si>
    <t>diálogo</t>
  </si>
  <si>
    <t>vi</t>
  </si>
  <si>
    <t>respeto</t>
  </si>
  <si>
    <t>tratado</t>
  </si>
  <si>
    <t>llevaba</t>
  </si>
  <si>
    <t>revista</t>
  </si>
  <si>
    <t>copa</t>
  </si>
  <si>
    <t>pintura</t>
  </si>
  <si>
    <t>nombres</t>
  </si>
  <si>
    <t>propósito</t>
  </si>
  <si>
    <t>leche</t>
  </si>
  <si>
    <t>actualidad</t>
  </si>
  <si>
    <t>constituye</t>
  </si>
  <si>
    <t>tarea</t>
  </si>
  <si>
    <t>alcanzar</t>
  </si>
  <si>
    <t>competencia</t>
  </si>
  <si>
    <t>normas</t>
  </si>
  <si>
    <t>plata</t>
  </si>
  <si>
    <t>vecinos</t>
  </si>
  <si>
    <t>fenómeno</t>
  </si>
  <si>
    <t>intención</t>
  </si>
  <si>
    <t>dando</t>
  </si>
  <si>
    <t>diputados</t>
  </si>
  <si>
    <t>judicial</t>
  </si>
  <si>
    <t>cualquiera</t>
  </si>
  <si>
    <t>fe</t>
  </si>
  <si>
    <t>jornada</t>
  </si>
  <si>
    <t>italia</t>
  </si>
  <si>
    <t>ganar</t>
  </si>
  <si>
    <t>candidato</t>
  </si>
  <si>
    <t>calor</t>
  </si>
  <si>
    <t>esperanza</t>
  </si>
  <si>
    <t>recién</t>
  </si>
  <si>
    <t>suele</t>
  </si>
  <si>
    <t>miles</t>
  </si>
  <si>
    <t>ritmo</t>
  </si>
  <si>
    <t>vive</t>
  </si>
  <si>
    <t>quizás</t>
  </si>
  <si>
    <t>pasos</t>
  </si>
  <si>
    <t>sensación</t>
  </si>
  <si>
    <t>representación</t>
  </si>
  <si>
    <t>presidencia</t>
  </si>
  <si>
    <t>triunfo</t>
  </si>
  <si>
    <t>ayuntamiento</t>
  </si>
  <si>
    <t>plantas</t>
  </si>
  <si>
    <t>niña</t>
  </si>
  <si>
    <t>frío</t>
  </si>
  <si>
    <t>tono</t>
  </si>
  <si>
    <t>compañeros</t>
  </si>
  <si>
    <t>quieren</t>
  </si>
  <si>
    <t>pesos</t>
  </si>
  <si>
    <t>delante</t>
  </si>
  <si>
    <t>propias</t>
  </si>
  <si>
    <t>plano</t>
  </si>
  <si>
    <t>enfermedades</t>
  </si>
  <si>
    <t>institución</t>
  </si>
  <si>
    <t>edificio</t>
  </si>
  <si>
    <t>nota</t>
  </si>
  <si>
    <t>franco</t>
  </si>
  <si>
    <t>jugar</t>
  </si>
  <si>
    <t>the</t>
  </si>
  <si>
    <t>representa</t>
  </si>
  <si>
    <t>gesto</t>
  </si>
  <si>
    <t>mensaje</t>
  </si>
  <si>
    <t>vasco</t>
  </si>
  <si>
    <t>pudiera</t>
  </si>
  <si>
    <t>gómez</t>
  </si>
  <si>
    <t>influencia</t>
  </si>
  <si>
    <t>pocas</t>
  </si>
  <si>
    <t>realizado</t>
  </si>
  <si>
    <t>conducta</t>
  </si>
  <si>
    <t>objetos</t>
  </si>
  <si>
    <t>tamaño</t>
  </si>
  <si>
    <t>provincia</t>
  </si>
  <si>
    <t>europeo</t>
  </si>
  <si>
    <t>verde</t>
  </si>
  <si>
    <t>informó</t>
  </si>
  <si>
    <t>escribir</t>
  </si>
  <si>
    <t>materiales</t>
  </si>
  <si>
    <t>eduardo</t>
  </si>
  <si>
    <t>cumplir</t>
  </si>
  <si>
    <t>pidió</t>
  </si>
  <si>
    <t>alumnos</t>
  </si>
  <si>
    <t>ámbito</t>
  </si>
  <si>
    <t>muertos</t>
  </si>
  <si>
    <t>explica</t>
  </si>
  <si>
    <t>consecuencias</t>
  </si>
  <si>
    <t>refiere</t>
  </si>
  <si>
    <t>comer</t>
  </si>
  <si>
    <t>fines</t>
  </si>
  <si>
    <t>versión</t>
  </si>
  <si>
    <t>abierto</t>
  </si>
  <si>
    <t>debate</t>
  </si>
  <si>
    <t>barrio</t>
  </si>
  <si>
    <t>labor</t>
  </si>
  <si>
    <t>fondos</t>
  </si>
  <si>
    <t>justo</t>
  </si>
  <si>
    <t>tradición</t>
  </si>
  <si>
    <t>diferente</t>
  </si>
  <si>
    <t>piensa</t>
  </si>
  <si>
    <t>tecnología</t>
  </si>
  <si>
    <t>mantiene</t>
  </si>
  <si>
    <t>situaciones</t>
  </si>
  <si>
    <t>fase</t>
  </si>
  <si>
    <t>histórico</t>
  </si>
  <si>
    <t>agentes</t>
  </si>
  <si>
    <t>planta</t>
  </si>
  <si>
    <t>venezuela</t>
  </si>
  <si>
    <t>f</t>
  </si>
  <si>
    <t>actuación</t>
  </si>
  <si>
    <t>iban</t>
  </si>
  <si>
    <t>actos</t>
  </si>
  <si>
    <t>posibles</t>
  </si>
  <si>
    <t>león</t>
  </si>
  <si>
    <t>mamá</t>
  </si>
  <si>
    <t>velocidad</t>
  </si>
  <si>
    <t>familiares</t>
  </si>
  <si>
    <t>especies</t>
  </si>
  <si>
    <t>cabe</t>
  </si>
  <si>
    <t>asamblea</t>
  </si>
  <si>
    <t>comunidades</t>
  </si>
  <si>
    <t>museo</t>
  </si>
  <si>
    <t>conferencia</t>
  </si>
  <si>
    <t>prácticamente</t>
  </si>
  <si>
    <t>autoridad</t>
  </si>
  <si>
    <t>sujeto</t>
  </si>
  <si>
    <t>alfonso</t>
  </si>
  <si>
    <t>tratar</t>
  </si>
  <si>
    <t>hacerse</t>
  </si>
  <si>
    <t>pérdida</t>
  </si>
  <si>
    <t>dificultades</t>
  </si>
  <si>
    <t>rato</t>
  </si>
  <si>
    <t>pagar</t>
  </si>
  <si>
    <t>colegio</t>
  </si>
  <si>
    <t>sabes</t>
  </si>
  <si>
    <t>l</t>
  </si>
  <si>
    <t>personaje</t>
  </si>
  <si>
    <t>áreas</t>
  </si>
  <si>
    <t>audiencia</t>
  </si>
  <si>
    <t>doce</t>
  </si>
  <si>
    <t>haga</t>
  </si>
  <si>
    <t>periódico</t>
  </si>
  <si>
    <t>v</t>
  </si>
  <si>
    <t>distribución</t>
  </si>
  <si>
    <t>ausencia</t>
  </si>
  <si>
    <t>entrevista</t>
  </si>
  <si>
    <t>recibió</t>
  </si>
  <si>
    <t>añadió</t>
  </si>
  <si>
    <t>cocina</t>
  </si>
  <si>
    <t>edición</t>
  </si>
  <si>
    <t>económicos</t>
  </si>
  <si>
    <t>naturales</t>
  </si>
  <si>
    <t>parecer</t>
  </si>
  <si>
    <t>santo</t>
  </si>
  <si>
    <t>vieja</t>
  </si>
  <si>
    <t>mario</t>
  </si>
  <si>
    <t>corresponde</t>
  </si>
  <si>
    <t>decidió</t>
  </si>
  <si>
    <t>perú</t>
  </si>
  <si>
    <t>llegada</t>
  </si>
  <si>
    <t>comienza</t>
  </si>
  <si>
    <t>organizaciones</t>
  </si>
  <si>
    <t>tendencia</t>
  </si>
  <si>
    <t>escenario</t>
  </si>
  <si>
    <t>definitiva</t>
  </si>
  <si>
    <t>deberá</t>
  </si>
  <si>
    <t>indicó</t>
  </si>
  <si>
    <t>noticia</t>
  </si>
  <si>
    <t>inglés</t>
  </si>
  <si>
    <t>reina</t>
  </si>
  <si>
    <t>ustedes</t>
  </si>
  <si>
    <t>madera</t>
  </si>
  <si>
    <t>alemán</t>
  </si>
  <si>
    <t>habitantes</t>
  </si>
  <si>
    <t>recibir</t>
  </si>
  <si>
    <t>salvo</t>
  </si>
  <si>
    <t>familias</t>
  </si>
  <si>
    <t>miembro</t>
  </si>
  <si>
    <t>escritor</t>
  </si>
  <si>
    <t>conoce</t>
  </si>
  <si>
    <t>cuidado</t>
  </si>
  <si>
    <t>identidad</t>
  </si>
  <si>
    <t>quiso</t>
  </si>
  <si>
    <t>pareja</t>
  </si>
  <si>
    <t>evidente</t>
  </si>
  <si>
    <t>brasil</t>
  </si>
  <si>
    <t>ciertos</t>
  </si>
  <si>
    <t>siguen</t>
  </si>
  <si>
    <t>declaración</t>
  </si>
  <si>
    <t>cadena</t>
  </si>
  <si>
    <t>acaba</t>
  </si>
  <si>
    <t>consiste</t>
  </si>
  <si>
    <t>presentación</t>
  </si>
  <si>
    <t>cuentas</t>
  </si>
  <si>
    <t>azul</t>
  </si>
  <si>
    <t>década</t>
  </si>
  <si>
    <t>puertas</t>
  </si>
  <si>
    <t>comida</t>
  </si>
  <si>
    <t>inmediato</t>
  </si>
  <si>
    <t>marca</t>
  </si>
  <si>
    <t>antiguo</t>
  </si>
  <si>
    <t>rojo</t>
  </si>
  <si>
    <t>debemos</t>
  </si>
  <si>
    <t>instante</t>
  </si>
  <si>
    <t>operaciones</t>
  </si>
  <si>
    <t>iniciativa</t>
  </si>
  <si>
    <t>caer</t>
  </si>
  <si>
    <t>luna</t>
  </si>
  <si>
    <t>veía</t>
  </si>
  <si>
    <t>verdadero</t>
  </si>
  <si>
    <t>habitación</t>
  </si>
  <si>
    <t>manifestó</t>
  </si>
  <si>
    <t>tío</t>
  </si>
  <si>
    <t>quedado</t>
  </si>
  <si>
    <t>martes</t>
  </si>
  <si>
    <t>pleno</t>
  </si>
  <si>
    <t>declaró</t>
  </si>
  <si>
    <t>juegos</t>
  </si>
  <si>
    <t>mínimo</t>
  </si>
  <si>
    <t>aparición</t>
  </si>
  <si>
    <t>estará</t>
  </si>
  <si>
    <t>transporte</t>
  </si>
  <si>
    <t>ven</t>
  </si>
  <si>
    <t>pretende</t>
  </si>
  <si>
    <t>tantas</t>
  </si>
  <si>
    <t>sede</t>
  </si>
  <si>
    <t>comportamiento</t>
  </si>
  <si>
    <t>periodistas</t>
  </si>
  <si>
    <t>animal</t>
  </si>
  <si>
    <t>convertido</t>
  </si>
  <si>
    <t>brazo</t>
  </si>
  <si>
    <t>hermanos</t>
  </si>
  <si>
    <t>rico</t>
  </si>
  <si>
    <t>anunció</t>
  </si>
  <si>
    <t>presupuesto</t>
  </si>
  <si>
    <t>estrategia</t>
  </si>
  <si>
    <t>naciones</t>
  </si>
  <si>
    <t>utilizar</t>
  </si>
  <si>
    <t>buenas</t>
  </si>
  <si>
    <t>compromiso</t>
  </si>
  <si>
    <t>acaso</t>
  </si>
  <si>
    <t>completo</t>
  </si>
  <si>
    <t>pelo</t>
  </si>
  <si>
    <t>piedra</t>
  </si>
  <si>
    <t>medicina</t>
  </si>
  <si>
    <t>campos</t>
  </si>
  <si>
    <t>liga</t>
  </si>
  <si>
    <t>vaya</t>
  </si>
  <si>
    <t>disposición</t>
  </si>
  <si>
    <t>permanente</t>
  </si>
  <si>
    <t>método</t>
  </si>
  <si>
    <t>sentía</t>
  </si>
  <si>
    <t>próxima</t>
  </si>
  <si>
    <t>tierras</t>
  </si>
  <si>
    <t>error</t>
  </si>
  <si>
    <t>incremento</t>
  </si>
  <si>
    <t>piso</t>
  </si>
  <si>
    <t>socialistas</t>
  </si>
  <si>
    <t>similar</t>
  </si>
  <si>
    <t>viento</t>
  </si>
  <si>
    <t>salvador</t>
  </si>
  <si>
    <t>seres</t>
  </si>
  <si>
    <t>posteriormente</t>
  </si>
  <si>
    <t>dispuesto</t>
  </si>
  <si>
    <t>poeta</t>
  </si>
  <si>
    <t>económicas</t>
  </si>
  <si>
    <t>secreto</t>
  </si>
  <si>
    <t>funcionamiento</t>
  </si>
  <si>
    <t>debajo</t>
  </si>
  <si>
    <t>recordar</t>
  </si>
  <si>
    <t>valencia</t>
  </si>
  <si>
    <t>presentó</t>
  </si>
  <si>
    <t>jueves</t>
  </si>
  <si>
    <t>corriente</t>
  </si>
  <si>
    <t>ingresos</t>
  </si>
  <si>
    <t>intento</t>
  </si>
  <si>
    <t>tuvieron</t>
  </si>
  <si>
    <t>colores</t>
  </si>
  <si>
    <t>altos</t>
  </si>
  <si>
    <t>sevilla</t>
  </si>
  <si>
    <t>hojas</t>
  </si>
  <si>
    <t>probablemente</t>
  </si>
  <si>
    <t>búsqueda</t>
  </si>
  <si>
    <t>pequeñas</t>
  </si>
  <si>
    <t>oferta</t>
  </si>
  <si>
    <t>washington</t>
  </si>
  <si>
    <t>cataluña</t>
  </si>
  <si>
    <t>oficina</t>
  </si>
  <si>
    <t>produjo</t>
  </si>
  <si>
    <t>soldados</t>
  </si>
  <si>
    <t>pasada</t>
  </si>
  <si>
    <t>volumen</t>
  </si>
  <si>
    <t>parecen</t>
  </si>
  <si>
    <t>causas</t>
  </si>
  <si>
    <t>dieron</t>
  </si>
  <si>
    <t>división</t>
  </si>
  <si>
    <t>darle</t>
  </si>
  <si>
    <t>clave</t>
  </si>
  <si>
    <t>ana</t>
  </si>
  <si>
    <t>reciente</t>
  </si>
  <si>
    <t>votos</t>
  </si>
  <si>
    <t>logró</t>
  </si>
  <si>
    <t>piernas</t>
  </si>
  <si>
    <t>sirve</t>
  </si>
  <si>
    <t>carmen</t>
  </si>
  <si>
    <t>deuda</t>
  </si>
  <si>
    <t>noticias</t>
  </si>
  <si>
    <t>menores</t>
  </si>
  <si>
    <t>querido</t>
  </si>
  <si>
    <t>pago</t>
  </si>
  <si>
    <t>fig</t>
  </si>
  <si>
    <t>recuerda</t>
  </si>
  <si>
    <t>podrán</t>
  </si>
  <si>
    <t>independencia</t>
  </si>
  <si>
    <t>ataque</t>
  </si>
  <si>
    <t>igualmente</t>
  </si>
  <si>
    <t>necesaria</t>
  </si>
  <si>
    <t>quedan</t>
  </si>
  <si>
    <t>regional</t>
  </si>
  <si>
    <t>castro</t>
  </si>
  <si>
    <t>decisiones</t>
  </si>
  <si>
    <t>concepción</t>
  </si>
  <si>
    <t>llegaron</t>
  </si>
  <si>
    <t>siente</t>
  </si>
  <si>
    <t>juntos</t>
  </si>
  <si>
    <t>sabemos</t>
  </si>
  <si>
    <t>ropa</t>
  </si>
  <si>
    <t>parque</t>
  </si>
  <si>
    <t>empresarios</t>
  </si>
  <si>
    <t>conmigo</t>
  </si>
  <si>
    <t>procedimiento</t>
  </si>
  <si>
    <t>suma</t>
  </si>
  <si>
    <t>elección</t>
  </si>
  <si>
    <t>leer</t>
  </si>
  <si>
    <t>feliz</t>
  </si>
  <si>
    <t>ninguno</t>
  </si>
  <si>
    <t>continuación</t>
  </si>
  <si>
    <t>ministros</t>
  </si>
  <si>
    <t>verdadera</t>
  </si>
  <si>
    <t>reacción</t>
  </si>
  <si>
    <t>podían</t>
  </si>
  <si>
    <t>tanta</t>
  </si>
  <si>
    <t>tomó</t>
  </si>
  <si>
    <t>mente</t>
  </si>
  <si>
    <t>tradicional</t>
  </si>
  <si>
    <t>abierta</t>
  </si>
  <si>
    <t>breve</t>
  </si>
  <si>
    <t>aparecen</t>
  </si>
  <si>
    <t>trataba</t>
  </si>
  <si>
    <t>recibido</t>
  </si>
  <si>
    <t>mejorar</t>
  </si>
  <si>
    <t>ciertas</t>
  </si>
  <si>
    <t>aparte</t>
  </si>
  <si>
    <t>cárcel</t>
  </si>
  <si>
    <t>entidad</t>
  </si>
  <si>
    <t>investigaciones</t>
  </si>
  <si>
    <t>temperatura</t>
  </si>
  <si>
    <t>siento</t>
  </si>
  <si>
    <t>londres</t>
  </si>
  <si>
    <t>directa</t>
  </si>
  <si>
    <t>portavoz</t>
  </si>
  <si>
    <t>eta</t>
  </si>
  <si>
    <t>responsables</t>
  </si>
  <si>
    <t>ventana</t>
  </si>
  <si>
    <t>contrato</t>
  </si>
  <si>
    <t>elemento</t>
  </si>
  <si>
    <t>privada</t>
  </si>
  <si>
    <t>quince</t>
  </si>
  <si>
    <t>veo</t>
  </si>
  <si>
    <t>os</t>
  </si>
  <si>
    <t>firma</t>
  </si>
  <si>
    <t>incluye</t>
  </si>
  <si>
    <t>pobres</t>
  </si>
  <si>
    <t>vas</t>
  </si>
  <si>
    <t>abogado</t>
  </si>
  <si>
    <t>presentar</t>
  </si>
  <si>
    <t>gobernador</t>
  </si>
  <si>
    <t>próximos</t>
  </si>
  <si>
    <t>jaime</t>
  </si>
  <si>
    <t>hablando</t>
  </si>
  <si>
    <t>canal</t>
  </si>
  <si>
    <t>tráfico</t>
  </si>
  <si>
    <t>capitán</t>
  </si>
  <si>
    <t>personalidad</t>
  </si>
  <si>
    <t>género</t>
  </si>
  <si>
    <t>generación</t>
  </si>
  <si>
    <t>documentos</t>
  </si>
  <si>
    <t>espectáculo</t>
  </si>
  <si>
    <t>vivo</t>
  </si>
  <si>
    <t>tendría</t>
  </si>
  <si>
    <t>preguntas</t>
  </si>
  <si>
    <t>inmediatamente</t>
  </si>
  <si>
    <t>cien</t>
  </si>
  <si>
    <t>colaboración</t>
  </si>
  <si>
    <t>hermana</t>
  </si>
  <si>
    <t>conde</t>
  </si>
  <si>
    <t>mío</t>
  </si>
  <si>
    <t>federación</t>
  </si>
  <si>
    <t>cincuenta</t>
  </si>
  <si>
    <t>sorpresa</t>
  </si>
  <si>
    <t>regiones</t>
  </si>
  <si>
    <t>carga</t>
  </si>
  <si>
    <t>bienes</t>
  </si>
  <si>
    <t>masa</t>
  </si>
  <si>
    <t>cartas</t>
  </si>
  <si>
    <t>reyes</t>
  </si>
  <si>
    <t>principalmente</t>
  </si>
  <si>
    <t>puestos</t>
  </si>
  <si>
    <t>sombra</t>
  </si>
  <si>
    <t>andrés</t>
  </si>
  <si>
    <t>criterios</t>
  </si>
  <si>
    <t>abrir</t>
  </si>
  <si>
    <t>cuyos</t>
  </si>
  <si>
    <t>filosofía</t>
  </si>
  <si>
    <t>miró</t>
  </si>
  <si>
    <t>negra</t>
  </si>
  <si>
    <t>margen</t>
  </si>
  <si>
    <t>artista</t>
  </si>
  <si>
    <t>constante</t>
  </si>
  <si>
    <t>encontraba</t>
  </si>
  <si>
    <t>gastos</t>
  </si>
  <si>
    <t>morir</t>
  </si>
  <si>
    <t>espacios</t>
  </si>
  <si>
    <t>figuras</t>
  </si>
  <si>
    <t>miércoles</t>
  </si>
  <si>
    <t>venido</t>
  </si>
  <si>
    <t>indica</t>
  </si>
  <si>
    <t>comienzo</t>
  </si>
  <si>
    <t>diseño</t>
  </si>
  <si>
    <t>cuarenta</t>
  </si>
  <si>
    <t>encontró</t>
  </si>
  <si>
    <t>poesía</t>
  </si>
  <si>
    <t>t</t>
  </si>
  <si>
    <t>planes</t>
  </si>
  <si>
    <t>ee</t>
  </si>
  <si>
    <t>negocios</t>
  </si>
  <si>
    <t>integración</t>
  </si>
  <si>
    <t>caída</t>
  </si>
  <si>
    <t>entrega</t>
  </si>
  <si>
    <t>hacienda</t>
  </si>
  <si>
    <t>acuerdos</t>
  </si>
  <si>
    <t>preciso</t>
  </si>
  <si>
    <t>cuello</t>
  </si>
  <si>
    <t>banda</t>
  </si>
  <si>
    <t>suyo</t>
  </si>
  <si>
    <t>realiza</t>
  </si>
  <si>
    <t>frase</t>
  </si>
  <si>
    <t>bases</t>
  </si>
  <si>
    <t>siglos</t>
  </si>
  <si>
    <t>decidido</t>
  </si>
  <si>
    <t>sentir</t>
  </si>
  <si>
    <t>artistas</t>
  </si>
  <si>
    <t>asegura</t>
  </si>
  <si>
    <t>culpa</t>
  </si>
  <si>
    <t>original</t>
  </si>
  <si>
    <t>únicamente</t>
  </si>
  <si>
    <t>unidades</t>
  </si>
  <si>
    <t>ocurrió</t>
  </si>
  <si>
    <t>sexo</t>
  </si>
  <si>
    <t>entra</t>
  </si>
  <si>
    <t>hayan</t>
  </si>
  <si>
    <t>resolver</t>
  </si>
  <si>
    <t>misión</t>
  </si>
  <si>
    <t>caja</t>
  </si>
  <si>
    <t>considerar</t>
  </si>
  <si>
    <t>extranjeros</t>
  </si>
  <si>
    <t>extremo</t>
  </si>
  <si>
    <t>periodista</t>
  </si>
  <si>
    <t>reducción</t>
  </si>
  <si>
    <t>matrimonio</t>
  </si>
  <si>
    <t>quieres</t>
  </si>
  <si>
    <t>mas</t>
  </si>
  <si>
    <t>películas</t>
  </si>
  <si>
    <t>fui</t>
  </si>
  <si>
    <t>laboral</t>
  </si>
  <si>
    <t>importa</t>
  </si>
  <si>
    <t>seguía</t>
  </si>
  <si>
    <t>negocio</t>
  </si>
  <si>
    <t>sexual</t>
  </si>
  <si>
    <t>enseñanza</t>
  </si>
  <si>
    <t>agregó</t>
  </si>
  <si>
    <t>labios</t>
  </si>
  <si>
    <t>resolución</t>
  </si>
  <si>
    <t>fundación</t>
  </si>
  <si>
    <t>hará</t>
  </si>
  <si>
    <t>depende</t>
  </si>
  <si>
    <t>diego</t>
  </si>
  <si>
    <t>actor</t>
  </si>
  <si>
    <t>técnicos</t>
  </si>
  <si>
    <t>belleza</t>
  </si>
  <si>
    <t>titular</t>
  </si>
  <si>
    <t>roma</t>
  </si>
  <si>
    <t>logrado</t>
  </si>
  <si>
    <t>víctimas</t>
  </si>
  <si>
    <t>detalles</t>
  </si>
  <si>
    <t>europeos</t>
  </si>
  <si>
    <t>caballo</t>
  </si>
  <si>
    <t>huelga</t>
  </si>
  <si>
    <t>carretera</t>
  </si>
  <si>
    <t>norteamericano</t>
  </si>
  <si>
    <t>producir</t>
  </si>
  <si>
    <t>antigua</t>
  </si>
  <si>
    <t>alianza</t>
  </si>
  <si>
    <t>físico</t>
  </si>
  <si>
    <t>sacar</t>
  </si>
  <si>
    <t>publicidad</t>
  </si>
  <si>
    <t>previsto</t>
  </si>
  <si>
    <t>entorno</t>
  </si>
  <si>
    <t>preocupación</t>
  </si>
  <si>
    <t>resistencia</t>
  </si>
  <si>
    <t>murió</t>
  </si>
  <si>
    <t>éstas</t>
  </si>
  <si>
    <t>saben</t>
  </si>
  <si>
    <t>generalmente</t>
  </si>
  <si>
    <t>h</t>
  </si>
  <si>
    <t>dormir</t>
  </si>
  <si>
    <t>individuo</t>
  </si>
  <si>
    <t>cuerpos</t>
  </si>
  <si>
    <t>corto</t>
  </si>
  <si>
    <t>organismos</t>
  </si>
  <si>
    <t>especiales</t>
  </si>
  <si>
    <t>internet</t>
  </si>
  <si>
    <t>bancos</t>
  </si>
  <si>
    <t>jugador</t>
  </si>
  <si>
    <t>esfuerzos</t>
  </si>
  <si>
    <t>beneficios</t>
  </si>
  <si>
    <t>terminar</t>
  </si>
  <si>
    <t>equilibrio</t>
  </si>
  <si>
    <t>oído</t>
  </si>
  <si>
    <t>lectura</t>
  </si>
  <si>
    <t>piezas</t>
  </si>
  <si>
    <t>límites</t>
  </si>
  <si>
    <t>aproximadamente</t>
  </si>
  <si>
    <t>abre</t>
  </si>
  <si>
    <t>david</t>
  </si>
  <si>
    <t>llevado</t>
  </si>
  <si>
    <t>privado</t>
  </si>
  <si>
    <t>salón</t>
  </si>
  <si>
    <t>roberto</t>
  </si>
  <si>
    <t>actuales</t>
  </si>
  <si>
    <t>graves</t>
  </si>
  <si>
    <t>sonrisa</t>
  </si>
  <si>
    <t>uu</t>
  </si>
  <si>
    <t>foto</t>
  </si>
  <si>
    <t>perspectiva</t>
  </si>
  <si>
    <t>cifra</t>
  </si>
  <si>
    <t>crédito</t>
  </si>
  <si>
    <t>interesante</t>
  </si>
  <si>
    <t>constitucional</t>
  </si>
  <si>
    <t>aceptar</t>
  </si>
  <si>
    <t>producido</t>
  </si>
  <si>
    <t>bolsa</t>
  </si>
  <si>
    <t>factor</t>
  </si>
  <si>
    <t>noches</t>
  </si>
  <si>
    <t>reconocimiento</t>
  </si>
  <si>
    <t>juventud</t>
  </si>
  <si>
    <t>habitual</t>
  </si>
  <si>
    <t>categoría</t>
  </si>
  <si>
    <t>requiere</t>
  </si>
  <si>
    <t>fuese</t>
  </si>
  <si>
    <t>impresión</t>
  </si>
  <si>
    <t>llamar</t>
  </si>
  <si>
    <t>duro</t>
  </si>
  <si>
    <t>universal</t>
  </si>
  <si>
    <t>explicar</t>
  </si>
  <si>
    <t>presentan</t>
  </si>
  <si>
    <t>realización</t>
  </si>
  <si>
    <t>rápido</t>
  </si>
  <si>
    <t>científicos</t>
  </si>
  <si>
    <t>serio</t>
  </si>
  <si>
    <t>científico</t>
  </si>
  <si>
    <t>comprender</t>
  </si>
  <si>
    <t>reino</t>
  </si>
  <si>
    <t>preparación</t>
  </si>
  <si>
    <t>síntomas</t>
  </si>
  <si>
    <t>recuperación</t>
  </si>
  <si>
    <t>utilización</t>
  </si>
  <si>
    <t>fuertes</t>
  </si>
  <si>
    <t>sonido</t>
  </si>
  <si>
    <t>inteligencia</t>
  </si>
  <si>
    <t>conversación</t>
  </si>
  <si>
    <t>establece</t>
  </si>
  <si>
    <t>hubiese</t>
  </si>
  <si>
    <t>plena</t>
  </si>
  <si>
    <t>venía</t>
  </si>
  <si>
    <t>realizó</t>
  </si>
  <si>
    <t>aznar</t>
  </si>
  <si>
    <t>daniel</t>
  </si>
  <si>
    <t>francesa</t>
  </si>
  <si>
    <t>legal</t>
  </si>
  <si>
    <t>abrió</t>
  </si>
  <si>
    <t>alegría</t>
  </si>
  <si>
    <t>ojo</t>
  </si>
  <si>
    <t>ocurrido</t>
  </si>
  <si>
    <t>díaz</t>
  </si>
  <si>
    <t>vuelto</t>
  </si>
  <si>
    <t>diputado</t>
  </si>
  <si>
    <t>correspondiente</t>
  </si>
  <si>
    <t>interna</t>
  </si>
  <si>
    <t>musical</t>
  </si>
  <si>
    <t>segundos</t>
  </si>
  <si>
    <t>recientemente</t>
  </si>
  <si>
    <t>empieza</t>
  </si>
  <si>
    <t>decreto</t>
  </si>
  <si>
    <t>china</t>
  </si>
  <si>
    <t>pareció</t>
  </si>
  <si>
    <t>células</t>
  </si>
  <si>
    <t>suelen</t>
  </si>
  <si>
    <t>perfectamente</t>
  </si>
  <si>
    <t>azúcar</t>
  </si>
  <si>
    <t>inversiones</t>
  </si>
  <si>
    <t>concentración</t>
  </si>
  <si>
    <t>espalda</t>
  </si>
  <si>
    <t>producen</t>
  </si>
  <si>
    <t>democrática</t>
  </si>
  <si>
    <t>respondió</t>
  </si>
  <si>
    <t>sucede</t>
  </si>
  <si>
    <t>contexto</t>
  </si>
  <si>
    <t>claramente</t>
  </si>
  <si>
    <t>paredes</t>
  </si>
  <si>
    <t>motivos</t>
  </si>
  <si>
    <t>ciencias</t>
  </si>
  <si>
    <t>tuve</t>
  </si>
  <si>
    <t>isabel</t>
  </si>
  <si>
    <t>argentino</t>
  </si>
  <si>
    <t>inicio</t>
  </si>
  <si>
    <t>mercados</t>
  </si>
  <si>
    <t>métodos</t>
  </si>
  <si>
    <t>estudiar</t>
  </si>
  <si>
    <t>interpretación</t>
  </si>
  <si>
    <t>culturales</t>
  </si>
  <si>
    <t>prisión</t>
  </si>
  <si>
    <t>llevan</t>
  </si>
  <si>
    <t>amplio</t>
  </si>
  <si>
    <t>queremos</t>
  </si>
  <si>
    <t>apertura</t>
  </si>
  <si>
    <t>dedos</t>
  </si>
  <si>
    <t>vale</t>
  </si>
  <si>
    <t>creer</t>
  </si>
  <si>
    <t>voto</t>
  </si>
  <si>
    <t>participar</t>
  </si>
  <si>
    <t>corrupción</t>
  </si>
  <si>
    <t>histórica</t>
  </si>
  <si>
    <t>teresa</t>
  </si>
  <si>
    <t>papá</t>
  </si>
  <si>
    <t>voces</t>
  </si>
  <si>
    <t>pienso</t>
  </si>
  <si>
    <t>ángel</t>
  </si>
  <si>
    <t>inicial</t>
  </si>
  <si>
    <t>escala</t>
  </si>
  <si>
    <t>estrellas</t>
  </si>
  <si>
    <t>página</t>
  </si>
  <si>
    <t>guatemala</t>
  </si>
  <si>
    <t>temor</t>
  </si>
  <si>
    <t>encontrado</t>
  </si>
  <si>
    <t>compra</t>
  </si>
  <si>
    <t>pensó</t>
  </si>
  <si>
    <t>dudas</t>
  </si>
  <si>
    <t>reconocer</t>
  </si>
  <si>
    <t>máxima</t>
  </si>
  <si>
    <t>actuar</t>
  </si>
  <si>
    <t>reales</t>
  </si>
  <si>
    <t>universo</t>
  </si>
  <si>
    <t>directo</t>
  </si>
  <si>
    <t>negociaciones</t>
  </si>
  <si>
    <t>ricardo</t>
  </si>
  <si>
    <t>instalaciones</t>
  </si>
  <si>
    <t>artículos</t>
  </si>
  <si>
    <t>aparato</t>
  </si>
  <si>
    <t>lleno</t>
  </si>
  <si>
    <t>intelectual</t>
  </si>
  <si>
    <t>cifras</t>
  </si>
  <si>
    <t>jardín</t>
  </si>
  <si>
    <t>vacío</t>
  </si>
  <si>
    <t>ciclo</t>
  </si>
  <si>
    <t>valle</t>
  </si>
  <si>
    <t>pensaba</t>
  </si>
  <si>
    <t>forman</t>
  </si>
  <si>
    <t>dirigente</t>
  </si>
  <si>
    <t>pide</t>
  </si>
  <si>
    <t>vehículos</t>
  </si>
  <si>
    <t>cuestiones</t>
  </si>
  <si>
    <t>puesta</t>
  </si>
  <si>
    <t>llamó</t>
  </si>
  <si>
    <t>ruiz</t>
  </si>
  <si>
    <t>mostró</t>
  </si>
  <si>
    <t>pecho</t>
  </si>
  <si>
    <t>honor</t>
  </si>
  <si>
    <t>pedir</t>
  </si>
  <si>
    <t>formar</t>
  </si>
  <si>
    <t>numerosos</t>
  </si>
  <si>
    <t>seguramente</t>
  </si>
  <si>
    <t>extraño</t>
  </si>
  <si>
    <t>recurso</t>
  </si>
  <si>
    <t>independiente</t>
  </si>
  <si>
    <t>posiciones</t>
  </si>
  <si>
    <t>sociedades</t>
  </si>
  <si>
    <t>exteriores</t>
  </si>
  <si>
    <t>cita</t>
  </si>
  <si>
    <t>periodo</t>
  </si>
  <si>
    <t>propuestas</t>
  </si>
  <si>
    <t>empleados</t>
  </si>
  <si>
    <t>teniendo</t>
  </si>
  <si>
    <t>agencia</t>
  </si>
  <si>
    <t>cuadros</t>
  </si>
  <si>
    <t>partida</t>
  </si>
  <si>
    <t>tensión</t>
  </si>
  <si>
    <t>raúl</t>
  </si>
  <si>
    <t>mirar</t>
  </si>
  <si>
    <t>rica</t>
  </si>
  <si>
    <t>mexicano</t>
  </si>
  <si>
    <t>modelos</t>
  </si>
  <si>
    <t>regreso</t>
  </si>
  <si>
    <t>gobiernos</t>
  </si>
  <si>
    <t>constituyen</t>
  </si>
  <si>
    <t>absoluta</t>
  </si>
  <si>
    <t>clima</t>
  </si>
  <si>
    <t>criterio</t>
  </si>
  <si>
    <t>latina</t>
  </si>
  <si>
    <t>continúa</t>
  </si>
  <si>
    <t>punta</t>
  </si>
  <si>
    <t>amplia</t>
  </si>
  <si>
    <t>registro</t>
  </si>
  <si>
    <t>sesión</t>
  </si>
  <si>
    <t>patria</t>
  </si>
  <si>
    <t>posee</t>
  </si>
  <si>
    <t>entró</t>
  </si>
  <si>
    <t>servir</t>
  </si>
  <si>
    <t>lluvia</t>
  </si>
  <si>
    <t>ganado</t>
  </si>
  <si>
    <t>pasando</t>
  </si>
  <si>
    <t>construir</t>
  </si>
  <si>
    <t>completa</t>
  </si>
  <si>
    <t>personales</t>
  </si>
  <si>
    <t>reducir</t>
  </si>
  <si>
    <t>desarrollar</t>
  </si>
  <si>
    <t>alcance</t>
  </si>
  <si>
    <t>deporte</t>
  </si>
  <si>
    <t>pacto</t>
  </si>
  <si>
    <t>elaboración</t>
  </si>
  <si>
    <t>quedaba</t>
  </si>
  <si>
    <t>vicepresidente</t>
  </si>
  <si>
    <t>alcohol</t>
  </si>
  <si>
    <t>etcétera</t>
  </si>
  <si>
    <t>fórmula</t>
  </si>
  <si>
    <t>inferior</t>
  </si>
  <si>
    <t>tasa</t>
  </si>
  <si>
    <t>expertos</t>
  </si>
  <si>
    <t>extranjero</t>
  </si>
  <si>
    <t>diciendo</t>
  </si>
  <si>
    <t>olvidar</t>
  </si>
  <si>
    <t>presentes</t>
  </si>
  <si>
    <t>pensando</t>
  </si>
  <si>
    <t>esperaba</t>
  </si>
  <si>
    <t>código</t>
  </si>
  <si>
    <t>cooperación</t>
  </si>
  <si>
    <t>fotografía</t>
  </si>
  <si>
    <t>batalla</t>
  </si>
  <si>
    <t>alternativa</t>
  </si>
  <si>
    <t>nacido</t>
  </si>
  <si>
    <t>árboles</t>
  </si>
  <si>
    <t>penal</t>
  </si>
  <si>
    <t>llena</t>
  </si>
  <si>
    <t>siguió</t>
  </si>
  <si>
    <t>hablaba</t>
  </si>
  <si>
    <t>turismo</t>
  </si>
  <si>
    <t>papeles</t>
  </si>
  <si>
    <t>menudo</t>
  </si>
  <si>
    <t>angel</t>
  </si>
  <si>
    <t>papa</t>
  </si>
  <si>
    <t>populares</t>
  </si>
  <si>
    <t>estación</t>
  </si>
  <si>
    <t>rápidamente</t>
  </si>
  <si>
    <t>sección</t>
  </si>
  <si>
    <t>determinado</t>
  </si>
  <si>
    <t>convertirse</t>
  </si>
  <si>
    <t>global</t>
  </si>
  <si>
    <t>negociación</t>
  </si>
  <si>
    <t>instrumento</t>
  </si>
  <si>
    <t>dura</t>
  </si>
  <si>
    <t>significado</t>
  </si>
  <si>
    <t>intensidad</t>
  </si>
  <si>
    <t>posterior</t>
  </si>
  <si>
    <t>múltiples</t>
  </si>
  <si>
    <t>gas</t>
  </si>
  <si>
    <t>nuevamente</t>
  </si>
  <si>
    <t>hierro</t>
  </si>
  <si>
    <t>seguido</t>
  </si>
  <si>
    <t>once</t>
  </si>
  <si>
    <t>conseguido</t>
  </si>
  <si>
    <t>di</t>
  </si>
  <si>
    <t>soledad</t>
  </si>
  <si>
    <t>mirando</t>
  </si>
  <si>
    <t>presentado</t>
  </si>
  <si>
    <t>instrumentos</t>
  </si>
  <si>
    <t>supo</t>
  </si>
  <si>
    <t>disco</t>
  </si>
  <si>
    <t>festival</t>
  </si>
  <si>
    <t>llegan</t>
  </si>
  <si>
    <t>mezcla</t>
  </si>
  <si>
    <t>drogas</t>
  </si>
  <si>
    <t>vivienda</t>
  </si>
  <si>
    <t>x</t>
  </si>
  <si>
    <t>escuchar</t>
  </si>
  <si>
    <t>coronel</t>
  </si>
  <si>
    <t>completamente</t>
  </si>
  <si>
    <t>ideal</t>
  </si>
  <si>
    <t>cáncer</t>
  </si>
  <si>
    <t>textos</t>
  </si>
  <si>
    <t>hambre</t>
  </si>
  <si>
    <t>solidaridad</t>
  </si>
  <si>
    <t>vicente</t>
  </si>
  <si>
    <t>continuar</t>
  </si>
  <si>
    <t>porcentaje</t>
  </si>
  <si>
    <t>artes</t>
  </si>
  <si>
    <t>vienen</t>
  </si>
  <si>
    <t>iii</t>
  </si>
  <si>
    <t>villa</t>
  </si>
  <si>
    <t>ah</t>
  </si>
  <si>
    <t>nicaragua</t>
  </si>
  <si>
    <t>hacían</t>
  </si>
  <si>
    <t>lector</t>
  </si>
  <si>
    <t>estructuras</t>
  </si>
  <si>
    <t>venir</t>
  </si>
  <si>
    <t>castillo</t>
  </si>
  <si>
    <t>opción</t>
  </si>
  <si>
    <t>comentó</t>
  </si>
  <si>
    <t>sindicatos</t>
  </si>
  <si>
    <t>ganó</t>
  </si>
  <si>
    <t>amenaza</t>
  </si>
  <si>
    <t>representante</t>
  </si>
  <si>
    <t>comerciales</t>
  </si>
  <si>
    <t>puedes</t>
  </si>
  <si>
    <t>planeta</t>
  </si>
  <si>
    <t>perdió</t>
  </si>
  <si>
    <t>beneficio</t>
  </si>
  <si>
    <t>miami</t>
  </si>
  <si>
    <t>buscando</t>
  </si>
  <si>
    <t>sentimientos</t>
  </si>
  <si>
    <t>comprar</t>
  </si>
  <si>
    <t>quedar</t>
  </si>
  <si>
    <t>accidente</t>
  </si>
  <si>
    <t>ventaja</t>
  </si>
  <si>
    <t>impuesto</t>
  </si>
  <si>
    <t>dejando</t>
  </si>
  <si>
    <t>distinto</t>
  </si>
  <si>
    <t>tía</t>
  </si>
  <si>
    <t>semejante</t>
  </si>
  <si>
    <t>españolas</t>
  </si>
  <si>
    <t>occidental</t>
  </si>
  <si>
    <t>capaces</t>
  </si>
  <si>
    <t>científica</t>
  </si>
  <si>
    <t>tengan</t>
  </si>
  <si>
    <t>ruido</t>
  </si>
  <si>
    <t>individuos</t>
  </si>
  <si>
    <t>víctima</t>
  </si>
  <si>
    <t>vestido</t>
  </si>
  <si>
    <t>comunista</t>
  </si>
  <si>
    <t>moda</t>
  </si>
  <si>
    <t>títulos</t>
  </si>
  <si>
    <t>diagnóstico</t>
  </si>
  <si>
    <t>experiencias</t>
  </si>
  <si>
    <t>espejo</t>
  </si>
  <si>
    <t>puente</t>
  </si>
  <si>
    <t>ingreso</t>
  </si>
  <si>
    <t>sueños</t>
  </si>
  <si>
    <t>vehículo</t>
  </si>
  <si>
    <t>convierte</t>
  </si>
  <si>
    <t>viejos</t>
  </si>
  <si>
    <t>empezar</t>
  </si>
  <si>
    <t>profesores</t>
  </si>
  <si>
    <t>pasión</t>
  </si>
  <si>
    <t>basta</t>
  </si>
  <si>
    <t>democrático</t>
  </si>
  <si>
    <t>sintió</t>
  </si>
  <si>
    <t>dijeron</t>
  </si>
  <si>
    <t>comunes</t>
  </si>
  <si>
    <t>sentimiento</t>
  </si>
  <si>
    <t>sentencia</t>
  </si>
  <si>
    <t>estatal</t>
  </si>
  <si>
    <t>madrugada</t>
  </si>
  <si>
    <t>moderna</t>
  </si>
  <si>
    <t>impacto</t>
  </si>
  <si>
    <t>complejo</t>
  </si>
  <si>
    <t>denuncia</t>
  </si>
  <si>
    <t>toro</t>
  </si>
  <si>
    <t>víctor</t>
  </si>
  <si>
    <t>tabla</t>
  </si>
  <si>
    <t>delito</t>
  </si>
  <si>
    <t>ventas</t>
  </si>
  <si>
    <t>dominio</t>
  </si>
  <si>
    <t>entidades</t>
  </si>
  <si>
    <t>superiores</t>
  </si>
  <si>
    <t>candidatos</t>
  </si>
  <si>
    <t>gloria</t>
  </si>
  <si>
    <t>índice</t>
  </si>
  <si>
    <t>indios</t>
  </si>
  <si>
    <t>raíz</t>
  </si>
  <si>
    <t>john</t>
  </si>
  <si>
    <t>xix</t>
  </si>
  <si>
    <t>recordó</t>
  </si>
  <si>
    <t>absoluto</t>
  </si>
  <si>
    <t>agricultura</t>
  </si>
  <si>
    <t>marcos</t>
  </si>
  <si>
    <t>composición</t>
  </si>
  <si>
    <t>cuándo</t>
  </si>
  <si>
    <t>joaquín</t>
  </si>
  <si>
    <t>terminó</t>
  </si>
  <si>
    <t>fueran</t>
  </si>
  <si>
    <t>asistencia</t>
  </si>
  <si>
    <t>explicación</t>
  </si>
  <si>
    <t>torres</t>
  </si>
  <si>
    <t>lógica</t>
  </si>
  <si>
    <t>triste</t>
  </si>
  <si>
    <t>avión</t>
  </si>
  <si>
    <t>enfermo</t>
  </si>
  <si>
    <t>cuyas</t>
  </si>
  <si>
    <t>excepción</t>
  </si>
  <si>
    <t>habló</t>
  </si>
  <si>
    <t>placer</t>
  </si>
  <si>
    <t>humor</t>
  </si>
  <si>
    <t>mecanismos</t>
  </si>
  <si>
    <t>cerebro</t>
  </si>
  <si>
    <t>caliente</t>
  </si>
  <si>
    <t>excelente</t>
  </si>
  <si>
    <t>darse</t>
  </si>
  <si>
    <t>conocimientos</t>
  </si>
  <si>
    <t>príncipe</t>
  </si>
  <si>
    <t>religión</t>
  </si>
  <si>
    <t>ganas</t>
  </si>
  <si>
    <t>críticas</t>
  </si>
  <si>
    <t>profunda</t>
  </si>
  <si>
    <t>manifestaciones</t>
  </si>
  <si>
    <t>dosis</t>
  </si>
  <si>
    <t>baño</t>
  </si>
  <si>
    <t>paro</t>
  </si>
  <si>
    <t>profundo</t>
  </si>
  <si>
    <t>conceptos</t>
  </si>
  <si>
    <t>depresión</t>
  </si>
  <si>
    <t>altas</t>
  </si>
  <si>
    <t>pared</t>
  </si>
  <si>
    <t>liberación</t>
  </si>
  <si>
    <t>estrella</t>
  </si>
  <si>
    <t>duración</t>
  </si>
  <si>
    <t>perro</t>
  </si>
  <si>
    <t>intentar</t>
  </si>
  <si>
    <t>aumentar</t>
  </si>
  <si>
    <t>asesinato</t>
  </si>
  <si>
    <t>órdenes</t>
  </si>
  <si>
    <t>ignacio</t>
  </si>
  <si>
    <t>roja</t>
  </si>
  <si>
    <t>permiten</t>
  </si>
  <si>
    <t>despacho</t>
  </si>
  <si>
    <t>añade</t>
  </si>
  <si>
    <t>poca</t>
  </si>
  <si>
    <t>recibe</t>
  </si>
  <si>
    <t>muchacho</t>
  </si>
  <si>
    <t>considerado</t>
  </si>
  <si>
    <t>conversaciones</t>
  </si>
  <si>
    <t>tendrán</t>
  </si>
  <si>
    <t>definición</t>
  </si>
  <si>
    <t>viven</t>
  </si>
  <si>
    <t>consideran</t>
  </si>
  <si>
    <t>restos</t>
  </si>
  <si>
    <t>tomado</t>
  </si>
  <si>
    <t>estadio</t>
  </si>
  <si>
    <t>actores</t>
  </si>
  <si>
    <t>debió</t>
  </si>
  <si>
    <t>conviene</t>
  </si>
  <si>
    <t>errores</t>
  </si>
  <si>
    <t>negros</t>
  </si>
  <si>
    <t>humanidad</t>
  </si>
  <si>
    <t>individual</t>
  </si>
  <si>
    <t>hogar</t>
  </si>
  <si>
    <t>conocida</t>
  </si>
  <si>
    <t>acontecimientos</t>
  </si>
  <si>
    <t>minuto</t>
  </si>
  <si>
    <t>millón</t>
  </si>
  <si>
    <t>pantalla</t>
  </si>
  <si>
    <t>estadounidense</t>
  </si>
  <si>
    <t>progreso</t>
  </si>
  <si>
    <t>inició</t>
  </si>
  <si>
    <t>pieza</t>
  </si>
  <si>
    <t>firme</t>
  </si>
  <si>
    <t>fundamentales</t>
  </si>
  <si>
    <t>olor</t>
  </si>
  <si>
    <t>gracia</t>
  </si>
  <si>
    <t>autonomía</t>
  </si>
  <si>
    <t>esencial</t>
  </si>
  <si>
    <t>exige</t>
  </si>
  <si>
    <t>viva</t>
  </si>
  <si>
    <t>norteamericana</t>
  </si>
  <si>
    <t>nacimiento</t>
  </si>
  <si>
    <t>polvo</t>
  </si>
  <si>
    <t>castilla</t>
  </si>
  <si>
    <t>fundamentalmente</t>
  </si>
  <si>
    <t>impuestos</t>
  </si>
  <si>
    <t>implica</t>
  </si>
  <si>
    <t>utiliza</t>
  </si>
  <si>
    <t>totalidad</t>
  </si>
  <si>
    <t>discusión</t>
  </si>
  <si>
    <t>italiano</t>
  </si>
  <si>
    <t>postura</t>
  </si>
  <si>
    <t>clientes</t>
  </si>
  <si>
    <t>luces</t>
  </si>
  <si>
    <t>encontramos</t>
  </si>
  <si>
    <t>liberal</t>
  </si>
  <si>
    <t>interno</t>
  </si>
  <si>
    <t>dientes</t>
  </si>
  <si>
    <t>sesenta</t>
  </si>
  <si>
    <t>exactamente</t>
  </si>
  <si>
    <t>compañero</t>
  </si>
  <si>
    <t>cuento</t>
  </si>
  <si>
    <t>virus</t>
  </si>
  <si>
    <t>tareas</t>
  </si>
  <si>
    <t>evaluación</t>
  </si>
  <si>
    <t>máquina</t>
  </si>
  <si>
    <t>funcionario</t>
  </si>
  <si>
    <t>señalar</t>
  </si>
  <si>
    <t>residencia</t>
  </si>
  <si>
    <t>absolutamente</t>
  </si>
  <si>
    <t>dolores</t>
  </si>
  <si>
    <t>nació</t>
  </si>
  <si>
    <t>sebastián</t>
  </si>
  <si>
    <t>ánimo</t>
  </si>
  <si>
    <t>caminos</t>
  </si>
  <si>
    <t>torneo</t>
  </si>
  <si>
    <t>acabar</t>
  </si>
  <si>
    <t>gol</t>
  </si>
  <si>
    <t>fracaso</t>
  </si>
  <si>
    <t>recorrido</t>
  </si>
  <si>
    <t>contiene</t>
  </si>
  <si>
    <t>eficacia</t>
  </si>
  <si>
    <t>policías</t>
  </si>
  <si>
    <t>suárez</t>
  </si>
  <si>
    <t>inglaterra</t>
  </si>
  <si>
    <t>concreto</t>
  </si>
  <si>
    <t>determinar</t>
  </si>
  <si>
    <t>haberse</t>
  </si>
  <si>
    <t>reglas</t>
  </si>
  <si>
    <t>clinton</t>
  </si>
  <si>
    <t>ríos</t>
  </si>
  <si>
    <t>redacción</t>
  </si>
  <si>
    <t>localidad</t>
  </si>
  <si>
    <t>escuelas</t>
  </si>
  <si>
    <t>distinta</t>
  </si>
  <si>
    <t>seguida</t>
  </si>
  <si>
    <t>paisaje</t>
  </si>
  <si>
    <t>comprobar</t>
  </si>
  <si>
    <t>numerosas</t>
  </si>
  <si>
    <t>creciente</t>
  </si>
  <si>
    <t>hernández</t>
  </si>
  <si>
    <t>serían</t>
  </si>
  <si>
    <t>césar</t>
  </si>
  <si>
    <t>crimen</t>
  </si>
  <si>
    <t>conocía</t>
  </si>
  <si>
    <t>pintor</t>
  </si>
  <si>
    <t>suya</t>
  </si>
  <si>
    <t>definitivamente</t>
  </si>
  <si>
    <t>propiedades</t>
  </si>
  <si>
    <t>cierre</t>
  </si>
  <si>
    <t>jueces</t>
  </si>
  <si>
    <t>ofrecer</t>
  </si>
  <si>
    <t>estaría</t>
  </si>
  <si>
    <t>frontera</t>
  </si>
  <si>
    <t>virgen</t>
  </si>
  <si>
    <t>clasificación</t>
  </si>
  <si>
    <t>municipales</t>
  </si>
  <si>
    <t>marina</t>
  </si>
  <si>
    <t>abuela</t>
  </si>
  <si>
    <t>componentes</t>
  </si>
  <si>
    <t>adecuada</t>
  </si>
  <si>
    <t>resultó</t>
  </si>
  <si>
    <t>esperando</t>
  </si>
  <si>
    <t>oscuro</t>
  </si>
  <si>
    <t>parecido</t>
  </si>
  <si>
    <t>detenido</t>
  </si>
  <si>
    <t>gasto</t>
  </si>
  <si>
    <t>malo</t>
  </si>
  <si>
    <t>pura</t>
  </si>
  <si>
    <t>investigadores</t>
  </si>
  <si>
    <t>cargos</t>
  </si>
  <si>
    <t>cayó</t>
  </si>
  <si>
    <t>pasaba</t>
  </si>
  <si>
    <t>abandonar</t>
  </si>
  <si>
    <t>sierra</t>
  </si>
  <si>
    <t>lima</t>
  </si>
  <si>
    <t>apareció</t>
  </si>
  <si>
    <t>secretaría</t>
  </si>
  <si>
    <t>pausa</t>
  </si>
  <si>
    <t>prácticas</t>
  </si>
  <si>
    <t>cortés</t>
  </si>
  <si>
    <t>siguiendo</t>
  </si>
  <si>
    <t>conclusión</t>
  </si>
  <si>
    <t>habana</t>
  </si>
  <si>
    <t>convirtió</t>
  </si>
  <si>
    <t>hipótesis</t>
  </si>
  <si>
    <t>editorial</t>
  </si>
  <si>
    <t>petróleo</t>
  </si>
  <si>
    <t>estén</t>
  </si>
  <si>
    <t>playa</t>
  </si>
  <si>
    <t>invierno</t>
  </si>
  <si>
    <t>convenio</t>
  </si>
  <si>
    <t>infantil</t>
  </si>
  <si>
    <t>extensión</t>
  </si>
  <si>
    <t>horno</t>
  </si>
  <si>
    <t>límite</t>
  </si>
  <si>
    <t>elegido</t>
  </si>
  <si>
    <t>concurso</t>
  </si>
  <si>
    <t>japón</t>
  </si>
  <si>
    <t>probable</t>
  </si>
  <si>
    <t>observar</t>
  </si>
  <si>
    <t>déficit</t>
  </si>
  <si>
    <t>reconoce</t>
  </si>
  <si>
    <t>anual</t>
  </si>
  <si>
    <t>trabajando</t>
  </si>
  <si>
    <t>responde</t>
  </si>
  <si>
    <t>tren</t>
  </si>
  <si>
    <t>presidencial</t>
  </si>
  <si>
    <t>vías</t>
  </si>
  <si>
    <t>interesa</t>
  </si>
  <si>
    <t>supremo</t>
  </si>
  <si>
    <t>enemigo</t>
  </si>
  <si>
    <t>respectivamente</t>
  </si>
  <si>
    <t>dificultad</t>
  </si>
  <si>
    <t>similares</t>
  </si>
  <si>
    <t>entiende</t>
  </si>
  <si>
    <t>morales</t>
  </si>
  <si>
    <t>alimentación</t>
  </si>
  <si>
    <t>norma</t>
  </si>
  <si>
    <t>mental</t>
  </si>
  <si>
    <t>soluciones</t>
  </si>
  <si>
    <t>adecuado</t>
  </si>
  <si>
    <t>cuánto</t>
  </si>
  <si>
    <t>santos</t>
  </si>
  <si>
    <t>amistad</t>
  </si>
  <si>
    <t>derrota</t>
  </si>
  <si>
    <t>consiguió</t>
  </si>
  <si>
    <t>positivo</t>
  </si>
  <si>
    <t>compañías</t>
  </si>
  <si>
    <t>ejecución</t>
  </si>
  <si>
    <t>expresó</t>
  </si>
  <si>
    <t>embajador</t>
  </si>
  <si>
    <t>tomás</t>
  </si>
  <si>
    <t>dulce</t>
  </si>
  <si>
    <t>promedio</t>
  </si>
  <si>
    <t>letras</t>
  </si>
  <si>
    <t>cuesta</t>
  </si>
  <si>
    <t>academia</t>
  </si>
  <si>
    <t>mando</t>
  </si>
  <si>
    <t>costumbre</t>
  </si>
  <si>
    <t>colectivo</t>
  </si>
  <si>
    <t>piedras</t>
  </si>
  <si>
    <t>rasgos</t>
  </si>
  <si>
    <t>industriales</t>
  </si>
  <si>
    <t>mía</t>
  </si>
  <si>
    <t>protesta</t>
  </si>
  <si>
    <t>viajes</t>
  </si>
  <si>
    <t>chica</t>
  </si>
  <si>
    <t>periódicos</t>
  </si>
  <si>
    <t>moneda</t>
  </si>
  <si>
    <t>órganos</t>
  </si>
  <si>
    <t>comunicado</t>
  </si>
  <si>
    <t>mantenimiento</t>
  </si>
  <si>
    <t>geografía</t>
  </si>
  <si>
    <t>manejo</t>
  </si>
  <si>
    <t>fría</t>
  </si>
  <si>
    <t>patrimonio</t>
  </si>
  <si>
    <t>exclusivamente</t>
  </si>
  <si>
    <t>antiguos</t>
  </si>
  <si>
    <t>universidades</t>
  </si>
  <si>
    <t>frecuente</t>
  </si>
  <si>
    <t>oficio</t>
  </si>
  <si>
    <t>ayudar</t>
  </si>
  <si>
    <t>pedido</t>
  </si>
  <si>
    <t>superar</t>
  </si>
  <si>
    <t>auto</t>
  </si>
  <si>
    <t>relato</t>
  </si>
  <si>
    <t>unido</t>
  </si>
  <si>
    <t>sentado</t>
  </si>
  <si>
    <t>quisiera</t>
  </si>
  <si>
    <t>detalle</t>
  </si>
  <si>
    <t>quedaron</t>
  </si>
  <si>
    <t>obligado</t>
  </si>
  <si>
    <t>libres</t>
  </si>
  <si>
    <t>panamá</t>
  </si>
  <si>
    <t>acabó</t>
  </si>
  <si>
    <t>aeropuerto</t>
  </si>
  <si>
    <t>pobreza</t>
  </si>
  <si>
    <t>reflexión</t>
  </si>
  <si>
    <t>cumbre</t>
  </si>
  <si>
    <t>imaginación</t>
  </si>
  <si>
    <t>cubano</t>
  </si>
  <si>
    <t>solar</t>
  </si>
  <si>
    <t>costo</t>
  </si>
  <si>
    <t>hubieran</t>
  </si>
  <si>
    <t>tesis</t>
  </si>
  <si>
    <t>catalán</t>
  </si>
  <si>
    <t>armadas</t>
  </si>
  <si>
    <t>hice</t>
  </si>
  <si>
    <t>oír</t>
  </si>
  <si>
    <t>dada</t>
  </si>
  <si>
    <t>estabilidad</t>
  </si>
  <si>
    <t>vaso</t>
  </si>
  <si>
    <t>mecanismo</t>
  </si>
  <si>
    <t>escribe</t>
  </si>
  <si>
    <t>aprender</t>
  </si>
  <si>
    <t>cambiado</t>
  </si>
  <si>
    <t>bilbao</t>
  </si>
  <si>
    <t>naturalmente</t>
  </si>
  <si>
    <t>comandante</t>
  </si>
  <si>
    <t>potencia</t>
  </si>
  <si>
    <t>toros</t>
  </si>
  <si>
    <t>puro</t>
  </si>
  <si>
    <t>elegir</t>
  </si>
  <si>
    <t>facultad</t>
  </si>
  <si>
    <t>ocupa</t>
  </si>
  <si>
    <t>patio</t>
  </si>
  <si>
    <t>recuperar</t>
  </si>
  <si>
    <t>corta</t>
  </si>
  <si>
    <t>pase</t>
  </si>
  <si>
    <t>necesarios</t>
  </si>
  <si>
    <t>responder</t>
  </si>
  <si>
    <t>reuniones</t>
  </si>
  <si>
    <t>daño</t>
  </si>
  <si>
    <t>trabaja</t>
  </si>
  <si>
    <t>promoción</t>
  </si>
  <si>
    <t>ingredientes</t>
  </si>
  <si>
    <t>descubrir</t>
  </si>
  <si>
    <t>viviendas</t>
  </si>
  <si>
    <t>señal</t>
  </si>
  <si>
    <t>clínica</t>
  </si>
  <si>
    <t>tradicionales</t>
  </si>
  <si>
    <t>loco</t>
  </si>
  <si>
    <t>paseo</t>
  </si>
  <si>
    <t>arena</t>
  </si>
  <si>
    <t>consideración</t>
  </si>
  <si>
    <t>deberán</t>
  </si>
  <si>
    <t>esquema</t>
  </si>
  <si>
    <t>creado</t>
  </si>
  <si>
    <t>utilizado</t>
  </si>
  <si>
    <t>establecido</t>
  </si>
  <si>
    <t>concierto</t>
  </si>
  <si>
    <t>manifestación</t>
  </si>
  <si>
    <t>enfermos</t>
  </si>
  <si>
    <t>rechazo</t>
  </si>
  <si>
    <t>salido</t>
  </si>
  <si>
    <t>dejan</t>
  </si>
  <si>
    <t>israel</t>
  </si>
  <si>
    <t>consciente</t>
  </si>
  <si>
    <t>propone</t>
  </si>
  <si>
    <t>manifiesto</t>
  </si>
  <si>
    <t>publicado</t>
  </si>
  <si>
    <t>ejemplos</t>
  </si>
  <si>
    <t>llamaba</t>
  </si>
  <si>
    <t>barco</t>
  </si>
  <si>
    <t>usar</t>
  </si>
  <si>
    <t>signo</t>
  </si>
  <si>
    <t>afecta</t>
  </si>
  <si>
    <t>árbol</t>
  </si>
  <si>
    <t>riqueza</t>
  </si>
  <si>
    <t>difusión</t>
  </si>
  <si>
    <t>quiera</t>
  </si>
  <si>
    <t>disciplina</t>
  </si>
  <si>
    <t>vemos</t>
  </si>
  <si>
    <t>felicidad</t>
  </si>
  <si>
    <t>mejora</t>
  </si>
  <si>
    <t>dirige</t>
  </si>
  <si>
    <t>correr</t>
  </si>
  <si>
    <t>dimensión</t>
  </si>
  <si>
    <t>oscar</t>
  </si>
  <si>
    <t>petición</t>
  </si>
  <si>
    <t>transformación</t>
  </si>
  <si>
    <t>notable</t>
  </si>
  <si>
    <t>pista</t>
  </si>
  <si>
    <t>andalucía</t>
  </si>
  <si>
    <t>marta</t>
  </si>
  <si>
    <t>realizada</t>
  </si>
  <si>
    <t>aplicar</t>
  </si>
  <si>
    <t>cena</t>
  </si>
  <si>
    <t>eléctrica</t>
  </si>
  <si>
    <t>enviado</t>
  </si>
  <si>
    <t>modos</t>
  </si>
  <si>
    <t>fortuna</t>
  </si>
  <si>
    <t>conflictos</t>
  </si>
  <si>
    <t>infancia</t>
  </si>
  <si>
    <t>permitió</t>
  </si>
  <si>
    <t>campesinos</t>
  </si>
  <si>
    <t>tercero</t>
  </si>
  <si>
    <t>desea</t>
  </si>
  <si>
    <t>sida</t>
  </si>
  <si>
    <t>obligación</t>
  </si>
  <si>
    <t>oriente</t>
  </si>
  <si>
    <t>colección</t>
  </si>
  <si>
    <t>eficaz</t>
  </si>
  <si>
    <t>exceso</t>
  </si>
  <si>
    <t>evidencia</t>
  </si>
  <si>
    <t>poderes</t>
  </si>
  <si>
    <t>demostrar</t>
  </si>
  <si>
    <t>muestran</t>
  </si>
  <si>
    <t>protagonista</t>
  </si>
  <si>
    <t>alcanza</t>
  </si>
  <si>
    <t>recuerdos</t>
  </si>
  <si>
    <t>montaña</t>
  </si>
  <si>
    <t>dictadura</t>
  </si>
  <si>
    <t>observa</t>
  </si>
  <si>
    <t>indígenas</t>
  </si>
  <si>
    <t>pasan</t>
  </si>
  <si>
    <t>ortega</t>
  </si>
  <si>
    <t>claridad</t>
  </si>
  <si>
    <t>estuviera</t>
  </si>
  <si>
    <t>consulta</t>
  </si>
  <si>
    <t>financiero</t>
  </si>
  <si>
    <t>inflación</t>
  </si>
  <si>
    <t>senado</t>
  </si>
  <si>
    <t>tropas</t>
  </si>
  <si>
    <t>mexicana</t>
  </si>
  <si>
    <t>correspondientes</t>
  </si>
  <si>
    <t>levantó</t>
  </si>
  <si>
    <t>vuelo</t>
  </si>
  <si>
    <t>imperio</t>
  </si>
  <si>
    <t>gana</t>
  </si>
  <si>
    <t>agente</t>
  </si>
  <si>
    <t>respuestas</t>
  </si>
  <si>
    <t>civiles</t>
  </si>
  <si>
    <t>pierde</t>
  </si>
  <si>
    <t>moderno</t>
  </si>
  <si>
    <t>homenaje</t>
  </si>
  <si>
    <t>establecimiento</t>
  </si>
  <si>
    <t>crea</t>
  </si>
  <si>
    <t>fiestas</t>
  </si>
  <si>
    <t>números</t>
  </si>
  <si>
    <t>controlar</t>
  </si>
  <si>
    <t>tratando</t>
  </si>
  <si>
    <t>intenta</t>
  </si>
  <si>
    <t>circulación</t>
  </si>
  <si>
    <t>reserva</t>
  </si>
  <si>
    <t>silla</t>
  </si>
  <si>
    <t>franceses</t>
  </si>
  <si>
    <t>expresa</t>
  </si>
  <si>
    <t>escribió</t>
  </si>
  <si>
    <t>virtud</t>
  </si>
  <si>
    <t>satisfacción</t>
  </si>
  <si>
    <t>huevos</t>
  </si>
  <si>
    <t>vos</t>
  </si>
  <si>
    <t>descenso</t>
  </si>
  <si>
    <t>terrorismo</t>
  </si>
  <si>
    <t>ecuador</t>
  </si>
  <si>
    <t>chico</t>
  </si>
  <si>
    <t>segura</t>
  </si>
  <si>
    <t>contó</t>
  </si>
  <si>
    <t>líderes</t>
  </si>
  <si>
    <t>lentamente</t>
  </si>
  <si>
    <t>historias</t>
  </si>
  <si>
    <t>galicia</t>
  </si>
  <si>
    <t>acompañado</t>
  </si>
  <si>
    <t>décadas</t>
  </si>
  <si>
    <t>reconoció</t>
  </si>
  <si>
    <t>hago</t>
  </si>
  <si>
    <t>apartado</t>
  </si>
  <si>
    <t>feria</t>
  </si>
  <si>
    <t>rueda</t>
  </si>
  <si>
    <t>usuarios</t>
  </si>
  <si>
    <t>útil</t>
  </si>
  <si>
    <t>emilio</t>
  </si>
  <si>
    <t>cumplimiento</t>
  </si>
  <si>
    <t>transición</t>
  </si>
  <si>
    <t>campeón</t>
  </si>
  <si>
    <t>xx</t>
  </si>
  <si>
    <t>verse</t>
  </si>
  <si>
    <t>anteriormente</t>
  </si>
  <si>
    <t>defender</t>
  </si>
  <si>
    <t>cuáles</t>
  </si>
  <si>
    <t>hecha</t>
  </si>
  <si>
    <t>remedio</t>
  </si>
  <si>
    <t>ponen</t>
  </si>
  <si>
    <t>debo</t>
  </si>
  <si>
    <t>procedimientos</t>
  </si>
  <si>
    <t>gritos</t>
  </si>
  <si>
    <t>círculo</t>
  </si>
  <si>
    <t>norteamericanos</t>
  </si>
  <si>
    <t>rojas</t>
  </si>
  <si>
    <t>dirigido</t>
  </si>
  <si>
    <t>delitos</t>
  </si>
  <si>
    <t>avenida</t>
  </si>
  <si>
    <t>alonso</t>
  </si>
  <si>
    <t>obtuvo</t>
  </si>
  <si>
    <t>matar</t>
  </si>
  <si>
    <t>cortes</t>
  </si>
  <si>
    <t>grados</t>
  </si>
  <si>
    <t>previamente</t>
  </si>
  <si>
    <t>publicación</t>
  </si>
  <si>
    <t>aprendizaje</t>
  </si>
  <si>
    <t>motor</t>
  </si>
  <si>
    <t>crítico</t>
  </si>
  <si>
    <t>señores</t>
  </si>
  <si>
    <t>muchacha</t>
  </si>
  <si>
    <t>rumbo</t>
  </si>
  <si>
    <t>trato</t>
  </si>
  <si>
    <t>arquitectura</t>
  </si>
  <si>
    <t>querer</t>
  </si>
  <si>
    <t>encargado</t>
  </si>
  <si>
    <t>pensé</t>
  </si>
  <si>
    <t>distrito</t>
  </si>
  <si>
    <t>rápida</t>
  </si>
  <si>
    <t>ay</t>
  </si>
  <si>
    <t>campeonato</t>
  </si>
  <si>
    <t>gabriel</t>
  </si>
  <si>
    <t>maestros</t>
  </si>
  <si>
    <t>reformas</t>
  </si>
  <si>
    <t>explotación</t>
  </si>
  <si>
    <t>católica</t>
  </si>
  <si>
    <t>contenidos</t>
  </si>
  <si>
    <t>sustancias</t>
  </si>
  <si>
    <t>regresar</t>
  </si>
  <si>
    <t>formado</t>
  </si>
  <si>
    <t>creía</t>
  </si>
  <si>
    <t>juzgado</t>
  </si>
  <si>
    <t>bolivia</t>
  </si>
  <si>
    <t>famoso</t>
  </si>
  <si>
    <t>avance</t>
  </si>
  <si>
    <t>particulares</t>
  </si>
  <si>
    <t>usa</t>
  </si>
  <si>
    <t>cerrar</t>
  </si>
  <si>
    <t>aprobación</t>
  </si>
  <si>
    <t>llamadas</t>
  </si>
  <si>
    <t>termina</t>
  </si>
  <si>
    <t>borde</t>
  </si>
  <si>
    <t>fenómenos</t>
  </si>
  <si>
    <t>of</t>
  </si>
  <si>
    <t>metro</t>
  </si>
  <si>
    <t>corrientes</t>
  </si>
  <si>
    <t>dedicado</t>
  </si>
  <si>
    <t>zaragoza</t>
  </si>
  <si>
    <t>creen</t>
  </si>
  <si>
    <t>continente</t>
  </si>
  <si>
    <t>ventajas</t>
  </si>
  <si>
    <t>clásico</t>
  </si>
  <si>
    <t>orquesta</t>
  </si>
  <si>
    <t>oye</t>
  </si>
  <si>
    <t>analizar</t>
  </si>
  <si>
    <t>ernesto</t>
  </si>
  <si>
    <t>cuentan</t>
  </si>
  <si>
    <t>diarios</t>
  </si>
  <si>
    <t>dueño</t>
  </si>
  <si>
    <t>actitudes</t>
  </si>
  <si>
    <t>bajar</t>
  </si>
  <si>
    <t>telefónica</t>
  </si>
  <si>
    <t>rusia</t>
  </si>
  <si>
    <t>coalición</t>
  </si>
  <si>
    <t>gustaría</t>
  </si>
  <si>
    <t>cerrado</t>
  </si>
  <si>
    <t>descubierto</t>
  </si>
  <si>
    <t>urbano</t>
  </si>
  <si>
    <t>atentado</t>
  </si>
  <si>
    <t>deportivo</t>
  </si>
  <si>
    <t>viendo</t>
  </si>
  <si>
    <t>órgano</t>
  </si>
  <si>
    <t>asociaciones</t>
  </si>
  <si>
    <t>instalación</t>
  </si>
  <si>
    <t>hombros</t>
  </si>
  <si>
    <t>introducción</t>
  </si>
  <si>
    <t>demostrado</t>
  </si>
  <si>
    <t>determinados</t>
  </si>
  <si>
    <t>mostrar</t>
  </si>
  <si>
    <t>atmósfera</t>
  </si>
  <si>
    <t>gentes</t>
  </si>
  <si>
    <t>moreno</t>
  </si>
  <si>
    <t>sabido</t>
  </si>
  <si>
    <t>diga</t>
  </si>
  <si>
    <t>vender</t>
  </si>
  <si>
    <t>dejaba</t>
  </si>
  <si>
    <t>polémica</t>
  </si>
  <si>
    <t>guillermo</t>
  </si>
  <si>
    <t>vacaciones</t>
  </si>
  <si>
    <t>vidas</t>
  </si>
  <si>
    <t>mediados</t>
  </si>
  <si>
    <t>subir</t>
  </si>
  <si>
    <t>iniciar</t>
  </si>
  <si>
    <t>droga</t>
  </si>
  <si>
    <t>iv</t>
  </si>
  <si>
    <t>asegurar</t>
  </si>
  <si>
    <t>entusiasmo</t>
  </si>
  <si>
    <t>prestigio</t>
  </si>
  <si>
    <t>centrales</t>
  </si>
  <si>
    <t>edificios</t>
  </si>
  <si>
    <t>contestó</t>
  </si>
  <si>
    <t>extraña</t>
  </si>
  <si>
    <t>signos</t>
  </si>
  <si>
    <t>cristo</t>
  </si>
  <si>
    <t>permitir</t>
  </si>
  <si>
    <t>sensibilidad</t>
  </si>
  <si>
    <t>lógico</t>
  </si>
  <si>
    <t>terminado</t>
  </si>
  <si>
    <t>bar</t>
  </si>
  <si>
    <t>comenzaron</t>
  </si>
  <si>
    <t>ciudadano</t>
  </si>
  <si>
    <t>actuaciones</t>
  </si>
  <si>
    <t>particularmente</t>
  </si>
  <si>
    <t>especialistas</t>
  </si>
  <si>
    <t>canciones</t>
  </si>
  <si>
    <t>golpes</t>
  </si>
  <si>
    <t>pertenece</t>
  </si>
  <si>
    <t>legislación</t>
  </si>
  <si>
    <t>delegación</t>
  </si>
  <si>
    <t>anoche</t>
  </si>
  <si>
    <t>dignidad</t>
  </si>
  <si>
    <t>armada</t>
  </si>
  <si>
    <t>unidas</t>
  </si>
  <si>
    <t>citado</t>
  </si>
  <si>
    <t>conveniente</t>
  </si>
  <si>
    <t>empresario</t>
  </si>
  <si>
    <t>llaman</t>
  </si>
  <si>
    <t>presos</t>
  </si>
  <si>
    <t>expansión</t>
  </si>
  <si>
    <t>radical</t>
  </si>
  <si>
    <t>advirtió</t>
  </si>
  <si>
    <t>tomando</t>
  </si>
  <si>
    <t>comenzar</t>
  </si>
  <si>
    <t>conforme</t>
  </si>
  <si>
    <t>detenidos</t>
  </si>
  <si>
    <t>deseos</t>
  </si>
  <si>
    <t>impulso</t>
  </si>
  <si>
    <t>dispone</t>
  </si>
  <si>
    <t>necesarias</t>
  </si>
  <si>
    <t>esquina</t>
  </si>
  <si>
    <t>productores</t>
  </si>
  <si>
    <t>ponerse</t>
  </si>
  <si>
    <t>destaca</t>
  </si>
  <si>
    <t>mantuvo</t>
  </si>
  <si>
    <t>cola</t>
  </si>
  <si>
    <t>tuviera</t>
  </si>
  <si>
    <t>inmediata</t>
  </si>
  <si>
    <t>mexicanos</t>
  </si>
  <si>
    <t>socios</t>
  </si>
  <si>
    <t>bajas</t>
  </si>
  <si>
    <t>informes</t>
  </si>
  <si>
    <t>romero</t>
  </si>
  <si>
    <t>jefes</t>
  </si>
  <si>
    <t>argumento</t>
  </si>
  <si>
    <t>cultivo</t>
  </si>
  <si>
    <t>vivía</t>
  </si>
  <si>
    <t>opiniones</t>
  </si>
  <si>
    <t>reloj</t>
  </si>
  <si>
    <t>in</t>
  </si>
  <si>
    <t>habido</t>
  </si>
  <si>
    <t>riesgos</t>
  </si>
  <si>
    <t>meta</t>
  </si>
  <si>
    <t>gonzalo</t>
  </si>
  <si>
    <t>laboratorio</t>
  </si>
  <si>
    <t>comunicaciones</t>
  </si>
  <si>
    <t>medias</t>
  </si>
  <si>
    <t>elena</t>
  </si>
  <si>
    <t>escolar</t>
  </si>
  <si>
    <t>danza</t>
  </si>
  <si>
    <t>terrible</t>
  </si>
  <si>
    <t>notas</t>
  </si>
  <si>
    <t>entero</t>
  </si>
  <si>
    <t>suave</t>
  </si>
  <si>
    <t>alejandro</t>
  </si>
  <si>
    <t>activa</t>
  </si>
  <si>
    <t>dirigida</t>
  </si>
  <si>
    <t>eje</t>
  </si>
  <si>
    <t>variedad</t>
  </si>
  <si>
    <t>fácilmente</t>
  </si>
  <si>
    <t>canción</t>
  </si>
  <si>
    <t>cantidades</t>
  </si>
  <si>
    <t>orientación</t>
  </si>
  <si>
    <t>fotos</t>
  </si>
  <si>
    <t>definir</t>
  </si>
  <si>
    <t>masas</t>
  </si>
  <si>
    <t>tabaco</t>
  </si>
  <si>
    <t>aventura</t>
  </si>
  <si>
    <t>próximas</t>
  </si>
  <si>
    <t>pude</t>
  </si>
  <si>
    <t>llegaba</t>
  </si>
  <si>
    <t>conocidos</t>
  </si>
  <si>
    <t>raíces</t>
  </si>
  <si>
    <t>gravedad</t>
  </si>
  <si>
    <t>blancos</t>
  </si>
  <si>
    <t>gabinete</t>
  </si>
  <si>
    <t>alfredo</t>
  </si>
  <si>
    <t>municipio</t>
  </si>
  <si>
    <t>arroz</t>
  </si>
  <si>
    <t>potencial</t>
  </si>
  <si>
    <t>islas</t>
  </si>
  <si>
    <t>goles</t>
  </si>
  <si>
    <t>oportunidades</t>
  </si>
  <si>
    <t>estuvieron</t>
  </si>
  <si>
    <t>caballero</t>
  </si>
  <si>
    <t>colocar</t>
  </si>
  <si>
    <t>comentarios</t>
  </si>
  <si>
    <t>profundidad</t>
  </si>
  <si>
    <t>comprensión</t>
  </si>
  <si>
    <t>panorama</t>
  </si>
  <si>
    <t>otan</t>
  </si>
  <si>
    <t>revolucionario</t>
  </si>
  <si>
    <t>síntesis</t>
  </si>
  <si>
    <t>seno</t>
  </si>
  <si>
    <t>anda</t>
  </si>
  <si>
    <t>dependencia</t>
  </si>
  <si>
    <t>primavera</t>
  </si>
  <si>
    <t>aumenta</t>
  </si>
  <si>
    <t>manifiesta</t>
  </si>
  <si>
    <t>fruto</t>
  </si>
  <si>
    <t>brillante</t>
  </si>
  <si>
    <t>sindicato</t>
  </si>
  <si>
    <t>fechas</t>
  </si>
  <si>
    <t>torre</t>
  </si>
  <si>
    <t>oscuridad</t>
  </si>
  <si>
    <t>anuncio</t>
  </si>
  <si>
    <t>intelectuales</t>
  </si>
  <si>
    <t>ampliación</t>
  </si>
  <si>
    <t>conservación</t>
  </si>
  <si>
    <t>inicia</t>
  </si>
  <si>
    <t>alcanzó</t>
  </si>
  <si>
    <t>teniente</t>
  </si>
  <si>
    <t>demuestra</t>
  </si>
  <si>
    <t>salas</t>
  </si>
  <si>
    <t>vital</t>
  </si>
  <si>
    <t>pudieron</t>
  </si>
  <si>
    <t>carreras</t>
  </si>
  <si>
    <t>sabor</t>
  </si>
  <si>
    <t>combate</t>
  </si>
  <si>
    <t>efectivamente</t>
  </si>
  <si>
    <t>lágrimas</t>
  </si>
  <si>
    <t>disminución</t>
  </si>
  <si>
    <t>plantea</t>
  </si>
  <si>
    <t>provincial</t>
  </si>
  <si>
    <t>miraba</t>
  </si>
  <si>
    <t>caracas</t>
  </si>
  <si>
    <t>situado</t>
  </si>
  <si>
    <t>caballos</t>
  </si>
  <si>
    <t>proteínas</t>
  </si>
  <si>
    <t>biblioteca</t>
  </si>
  <si>
    <t>recientes</t>
  </si>
  <si>
    <t>afuera</t>
  </si>
  <si>
    <t>jiménez</t>
  </si>
  <si>
    <t>tasas</t>
  </si>
  <si>
    <t>levanta</t>
  </si>
  <si>
    <t>cuarta</t>
  </si>
  <si>
    <t>taza</t>
  </si>
  <si>
    <t>conclusiones</t>
  </si>
  <si>
    <t>necesitan</t>
  </si>
  <si>
    <t>negativa</t>
  </si>
  <si>
    <t>dieta</t>
  </si>
  <si>
    <t>alcanzado</t>
  </si>
  <si>
    <t>andar</t>
  </si>
  <si>
    <t>destacó</t>
  </si>
  <si>
    <t>pilar</t>
  </si>
  <si>
    <t>flor</t>
  </si>
  <si>
    <t>suficientes</t>
  </si>
  <si>
    <t>existentes</t>
  </si>
  <si>
    <t>utilizan</t>
  </si>
  <si>
    <t>ceremonia</t>
  </si>
  <si>
    <t>ése</t>
  </si>
  <si>
    <t>abogados</t>
  </si>
  <si>
    <t>mantienen</t>
  </si>
  <si>
    <t>castellano</t>
  </si>
  <si>
    <t>vivido</t>
  </si>
  <si>
    <t>representan</t>
  </si>
  <si>
    <t>cámaras</t>
  </si>
  <si>
    <t>aparecer</t>
  </si>
  <si>
    <t>dioses</t>
  </si>
  <si>
    <t>programación</t>
  </si>
  <si>
    <t>bogotá</t>
  </si>
  <si>
    <t>médica</t>
  </si>
  <si>
    <t>opciones</t>
  </si>
  <si>
    <t>permiso</t>
  </si>
  <si>
    <t>verdes</t>
  </si>
  <si>
    <t>mensajes</t>
  </si>
  <si>
    <t>participantes</t>
  </si>
  <si>
    <t>sacó</t>
  </si>
  <si>
    <t>profesión</t>
  </si>
  <si>
    <t>senador</t>
  </si>
  <si>
    <t>alvarez</t>
  </si>
  <si>
    <t>convocatoria</t>
  </si>
  <si>
    <t>largas</t>
  </si>
  <si>
    <t>afirmar</t>
  </si>
  <si>
    <t>arma</t>
  </si>
  <si>
    <t>americano</t>
  </si>
  <si>
    <t>provincias</t>
  </si>
  <si>
    <t>cuantos</t>
  </si>
  <si>
    <t>proporción</t>
  </si>
  <si>
    <t>rival</t>
  </si>
  <si>
    <t>angustia</t>
  </si>
  <si>
    <t>escasa</t>
  </si>
  <si>
    <t>largos</t>
  </si>
  <si>
    <t>granada</t>
  </si>
  <si>
    <t>destrucción</t>
  </si>
  <si>
    <t>europeas</t>
  </si>
  <si>
    <t>podríamos</t>
  </si>
  <si>
    <t>celebración</t>
  </si>
  <si>
    <t>traje</t>
  </si>
  <si>
    <t>parecían</t>
  </si>
  <si>
    <t>jurídico</t>
  </si>
  <si>
    <t>techo</t>
  </si>
  <si>
    <t>elevado</t>
  </si>
  <si>
    <t>financiera</t>
  </si>
  <si>
    <t>jean</t>
  </si>
  <si>
    <t>utilizando</t>
  </si>
  <si>
    <t>cubrir</t>
  </si>
  <si>
    <t>descanso</t>
  </si>
  <si>
    <t>percepción</t>
  </si>
  <si>
    <t>iu</t>
  </si>
  <si>
    <t>bosque</t>
  </si>
  <si>
    <t>continuidad</t>
  </si>
  <si>
    <t>británico</t>
  </si>
  <si>
    <t>financiación</t>
  </si>
  <si>
    <t>bienestar</t>
  </si>
  <si>
    <t>afectados</t>
  </si>
  <si>
    <t>consejero</t>
  </si>
  <si>
    <t>dé</t>
  </si>
  <si>
    <t>diría</t>
  </si>
  <si>
    <t>descubrimiento</t>
  </si>
  <si>
    <t>escándalo</t>
  </si>
  <si>
    <t>estancia</t>
  </si>
  <si>
    <t>seguros</t>
  </si>
  <si>
    <t>argumentos</t>
  </si>
  <si>
    <t>espero</t>
  </si>
  <si>
    <t>deportes</t>
  </si>
  <si>
    <t>informa</t>
  </si>
  <si>
    <t>preparado</t>
  </si>
  <si>
    <t>negó</t>
  </si>
  <si>
    <t>añadir</t>
  </si>
  <si>
    <t>corona</t>
  </si>
  <si>
    <t>cabezas</t>
  </si>
  <si>
    <t>cadáver</t>
  </si>
  <si>
    <t>iguales</t>
  </si>
  <si>
    <t>pendiente</t>
  </si>
  <si>
    <t>relacionados</t>
  </si>
  <si>
    <t>abuelo</t>
  </si>
  <si>
    <t>decirle</t>
  </si>
  <si>
    <t>normalmente</t>
  </si>
  <si>
    <t>oficinas</t>
  </si>
  <si>
    <t>revisión</t>
  </si>
  <si>
    <t>frecuentes</t>
  </si>
  <si>
    <t>institucional</t>
  </si>
  <si>
    <t>cae</t>
  </si>
  <si>
    <t>previa</t>
  </si>
  <si>
    <t>ricos</t>
  </si>
  <si>
    <t>símbolo</t>
  </si>
  <si>
    <t>sostiene</t>
  </si>
  <si>
    <t>capa</t>
  </si>
  <si>
    <t>temporal</t>
  </si>
  <si>
    <t>vigilancia</t>
  </si>
  <si>
    <t>mínima</t>
  </si>
  <si>
    <t>columna</t>
  </si>
  <si>
    <t>ves</t>
  </si>
  <si>
    <t>ofrecen</t>
  </si>
  <si>
    <t>acababa</t>
  </si>
  <si>
    <t>determinada</t>
  </si>
  <si>
    <t>ciu</t>
  </si>
  <si>
    <t>salsa</t>
  </si>
  <si>
    <t>ruta</t>
  </si>
  <si>
    <t>cursos</t>
  </si>
  <si>
    <t>huesos</t>
  </si>
  <si>
    <t>permitido</t>
  </si>
  <si>
    <t>difíciles</t>
  </si>
  <si>
    <t>amiga</t>
  </si>
  <si>
    <t>observación</t>
  </si>
  <si>
    <t>escritores</t>
  </si>
  <si>
    <t>asumir</t>
  </si>
  <si>
    <t>sufrido</t>
  </si>
  <si>
    <t>setenta</t>
  </si>
  <si>
    <t>dejaron</t>
  </si>
  <si>
    <t>guía</t>
  </si>
  <si>
    <t>haría</t>
  </si>
  <si>
    <t>nervioso</t>
  </si>
  <si>
    <t>vivos</t>
  </si>
  <si>
    <t>dimensiones</t>
  </si>
  <si>
    <t>atender</t>
  </si>
  <si>
    <t>contratos</t>
  </si>
  <si>
    <t>fidel</t>
  </si>
  <si>
    <t>bandera</t>
  </si>
  <si>
    <t>quedarse</t>
  </si>
  <si>
    <t>regular</t>
  </si>
  <si>
    <t>india</t>
  </si>
  <si>
    <t>presupuestos</t>
  </si>
  <si>
    <t>rendimiento</t>
  </si>
  <si>
    <t>igualdad</t>
  </si>
  <si>
    <t>tocar</t>
  </si>
  <si>
    <t>jurídica</t>
  </si>
  <si>
    <t>confusión</t>
  </si>
  <si>
    <t>sufrir</t>
  </si>
  <si>
    <t>descripción</t>
  </si>
  <si>
    <t>ilusión</t>
  </si>
  <si>
    <t>bajos</t>
  </si>
  <si>
    <t>actriz</t>
  </si>
  <si>
    <t>perfil</t>
  </si>
  <si>
    <t>malos</t>
  </si>
  <si>
    <t>consideró</t>
  </si>
  <si>
    <t>posiblemente</t>
  </si>
  <si>
    <t>tiro</t>
  </si>
  <si>
    <t>colonia</t>
  </si>
  <si>
    <t>premios</t>
  </si>
  <si>
    <t>espectadores</t>
  </si>
  <si>
    <t>banesto</t>
  </si>
  <si>
    <t>dedo</t>
  </si>
  <si>
    <t>determinadas</t>
  </si>
  <si>
    <t>humo</t>
  </si>
  <si>
    <t>sujetos</t>
  </si>
  <si>
    <t>oeste</t>
  </si>
  <si>
    <t>espaldas</t>
  </si>
  <si>
    <t>gira</t>
  </si>
  <si>
    <t>hoja</t>
  </si>
  <si>
    <t>integrantes</t>
  </si>
  <si>
    <t>rural</t>
  </si>
  <si>
    <t>nariz</t>
  </si>
  <si>
    <t>esencia</t>
  </si>
  <si>
    <t>cura</t>
  </si>
  <si>
    <t>reducido</t>
  </si>
  <si>
    <t>perfecto</t>
  </si>
  <si>
    <t>intentó</t>
  </si>
  <si>
    <t>gustavo</t>
  </si>
  <si>
    <t>básicos</t>
  </si>
  <si>
    <t>enemigos</t>
  </si>
  <si>
    <t>muestras</t>
  </si>
  <si>
    <t>insistió</t>
  </si>
  <si>
    <t>letra</t>
  </si>
  <si>
    <t>pescado</t>
  </si>
  <si>
    <t>automóvil</t>
  </si>
  <si>
    <t>testigos</t>
  </si>
  <si>
    <t>toneladas</t>
  </si>
  <si>
    <t>fama</t>
  </si>
  <si>
    <t>impedir</t>
  </si>
  <si>
    <t>eliminar</t>
  </si>
  <si>
    <t>facilidad</t>
  </si>
  <si>
    <t>templo</t>
  </si>
  <si>
    <t>reservas</t>
  </si>
  <si>
    <t>iglesias</t>
  </si>
  <si>
    <t>privadas</t>
  </si>
  <si>
    <t>logra</t>
  </si>
  <si>
    <t>necesariamente</t>
  </si>
  <si>
    <t>ofreció</t>
  </si>
  <si>
    <t>ue</t>
  </si>
  <si>
    <t>electorales</t>
  </si>
  <si>
    <t>existir</t>
  </si>
  <si>
    <t>ópera</t>
  </si>
  <si>
    <t>emoción</t>
  </si>
  <si>
    <t>testigo</t>
  </si>
  <si>
    <t>maneras</t>
  </si>
  <si>
    <t>dato</t>
  </si>
  <si>
    <t>ácido</t>
  </si>
  <si>
    <t>banca</t>
  </si>
  <si>
    <t>formal</t>
  </si>
  <si>
    <t>canto</t>
  </si>
  <si>
    <t>identificación</t>
  </si>
  <si>
    <t>directiva</t>
  </si>
  <si>
    <t>relativamente</t>
  </si>
  <si>
    <t>preparar</t>
  </si>
  <si>
    <t>blancas</t>
  </si>
  <si>
    <t>destacar</t>
  </si>
  <si>
    <t>julián</t>
  </si>
  <si>
    <t>núcleo</t>
  </si>
  <si>
    <t>frases</t>
  </si>
  <si>
    <t>hiciera</t>
  </si>
  <si>
    <t>sencillo</t>
  </si>
  <si>
    <t>colectiva</t>
  </si>
  <si>
    <t>femenino</t>
  </si>
  <si>
    <t>cristal</t>
  </si>
  <si>
    <t>seco</t>
  </si>
  <si>
    <t>débil</t>
  </si>
  <si>
    <t>cebolla</t>
  </si>
  <si>
    <t>federico</t>
  </si>
  <si>
    <t>consigue</t>
  </si>
  <si>
    <t>religiosa</t>
  </si>
  <si>
    <t>pérdidas</t>
  </si>
  <si>
    <t>realizan</t>
  </si>
  <si>
    <t>plato</t>
  </si>
  <si>
    <t>curiosidad</t>
  </si>
  <si>
    <t>instancia</t>
  </si>
  <si>
    <t>monte</t>
  </si>
  <si>
    <t>ética</t>
  </si>
  <si>
    <t>química</t>
  </si>
  <si>
    <t>hablado</t>
  </si>
  <si>
    <t>permita</t>
  </si>
  <si>
    <t>merece</t>
  </si>
  <si>
    <t>salen</t>
  </si>
  <si>
    <t>pujol</t>
  </si>
  <si>
    <t>cientos</t>
  </si>
  <si>
    <t>desarrollado</t>
  </si>
  <si>
    <t>dr</t>
  </si>
  <si>
    <t>daños</t>
  </si>
  <si>
    <t>romper</t>
  </si>
  <si>
    <t>alternativas</t>
  </si>
  <si>
    <t>mediodía</t>
  </si>
  <si>
    <t>externa</t>
  </si>
  <si>
    <t>galería</t>
  </si>
  <si>
    <t>fotografías</t>
  </si>
  <si>
    <t>hablan</t>
  </si>
  <si>
    <t>legales</t>
  </si>
  <si>
    <t>desarrolla</t>
  </si>
  <si>
    <t>habíamos</t>
  </si>
  <si>
    <t>salto</t>
  </si>
  <si>
    <t>art</t>
  </si>
  <si>
    <t>gutiérrez</t>
  </si>
  <si>
    <t>portugal</t>
  </si>
  <si>
    <t>moscú</t>
  </si>
  <si>
    <t>perros</t>
  </si>
  <si>
    <t>plazas</t>
  </si>
  <si>
    <t>responsabilidades</t>
  </si>
  <si>
    <t>gil</t>
  </si>
  <si>
    <t>ataques</t>
  </si>
  <si>
    <t>positiva</t>
  </si>
  <si>
    <t>tranquilo</t>
  </si>
  <si>
    <t>toca</t>
  </si>
  <si>
    <t>costumbres</t>
  </si>
  <si>
    <t>adultos</t>
  </si>
  <si>
    <t>aparentemente</t>
  </si>
  <si>
    <t>obispo</t>
  </si>
  <si>
    <t>acusado</t>
  </si>
  <si>
    <t>incluyendo</t>
  </si>
  <si>
    <t>odio</t>
  </si>
  <si>
    <t>contactos</t>
  </si>
  <si>
    <t>bomba</t>
  </si>
  <si>
    <t>reacciones</t>
  </si>
  <si>
    <t>vueltas</t>
  </si>
  <si>
    <t>estábamos</t>
  </si>
  <si>
    <t>desaparición</t>
  </si>
  <si>
    <t>rincón</t>
  </si>
  <si>
    <t>gris</t>
  </si>
  <si>
    <t>hacemos</t>
  </si>
  <si>
    <t>mercedes</t>
  </si>
  <si>
    <t>intercambio</t>
  </si>
  <si>
    <t>créditos</t>
  </si>
  <si>
    <t>característica</t>
  </si>
  <si>
    <t>heridos</t>
  </si>
  <si>
    <t>comunistas</t>
  </si>
  <si>
    <t>deberían</t>
  </si>
  <si>
    <t>dirigió</t>
  </si>
  <si>
    <t>sentirse</t>
  </si>
  <si>
    <t>harina</t>
  </si>
  <si>
    <t>dinámica</t>
  </si>
  <si>
    <t>garantizar</t>
  </si>
  <si>
    <t>tarjeta</t>
  </si>
  <si>
    <t>consenso</t>
  </si>
  <si>
    <t>financieros</t>
  </si>
  <si>
    <t>llamados</t>
  </si>
  <si>
    <t>consiguiente</t>
  </si>
  <si>
    <t>secretos</t>
  </si>
  <si>
    <t>debían</t>
  </si>
  <si>
    <t>dispuestos</t>
  </si>
  <si>
    <t>pensado</t>
  </si>
  <si>
    <t>surge</t>
  </si>
  <si>
    <t>pepe</t>
  </si>
  <si>
    <t>existía</t>
  </si>
  <si>
    <t>espectador</t>
  </si>
  <si>
    <t>precisa</t>
  </si>
  <si>
    <t>jurado</t>
  </si>
  <si>
    <t>agencias</t>
  </si>
  <si>
    <t>convencido</t>
  </si>
  <si>
    <t>fiscales</t>
  </si>
  <si>
    <t>córdoba</t>
  </si>
  <si>
    <t>oreja</t>
  </si>
  <si>
    <t>alemana</t>
  </si>
  <si>
    <t>chicos</t>
  </si>
  <si>
    <t>ochenta</t>
  </si>
  <si>
    <t>botella</t>
  </si>
  <si>
    <t>femenina</t>
  </si>
  <si>
    <t>examen</t>
  </si>
  <si>
    <t>ambiental</t>
  </si>
  <si>
    <t>pri</t>
  </si>
  <si>
    <t>pasaron</t>
  </si>
  <si>
    <t>contaba</t>
  </si>
  <si>
    <t>barrios</t>
  </si>
  <si>
    <t>llevaron</t>
  </si>
  <si>
    <t>policial</t>
  </si>
  <si>
    <t>invitados</t>
  </si>
  <si>
    <t>entrenador</t>
  </si>
  <si>
    <t>risa</t>
  </si>
  <si>
    <t>circunstancia</t>
  </si>
  <si>
    <t>tendencias</t>
  </si>
  <si>
    <t>etapas</t>
  </si>
  <si>
    <t>roca</t>
  </si>
  <si>
    <t>comparación</t>
  </si>
  <si>
    <t>provoca</t>
  </si>
  <si>
    <t>vieron</t>
  </si>
  <si>
    <t>muñoz</t>
  </si>
  <si>
    <t>autónoma</t>
  </si>
  <si>
    <t>prevención</t>
  </si>
  <si>
    <t>dama</t>
  </si>
  <si>
    <t>líquido</t>
  </si>
  <si>
    <t>estarán</t>
  </si>
  <si>
    <t>xviii</t>
  </si>
  <si>
    <t>decidir</t>
  </si>
  <si>
    <t>tribunales</t>
  </si>
  <si>
    <t>calma</t>
  </si>
  <si>
    <t>suficientemente</t>
  </si>
  <si>
    <t>comentario</t>
  </si>
  <si>
    <t>tv</t>
  </si>
  <si>
    <t>garantía</t>
  </si>
  <si>
    <t>protagonistas</t>
  </si>
  <si>
    <t>mandato</t>
  </si>
  <si>
    <t>temprano</t>
  </si>
  <si>
    <t>artística</t>
  </si>
  <si>
    <t>obreros</t>
  </si>
  <si>
    <t>quinto</t>
  </si>
  <si>
    <t>imprescindible</t>
  </si>
  <si>
    <t>retrato</t>
  </si>
  <si>
    <t>cero</t>
  </si>
  <si>
    <t>ésa</t>
  </si>
  <si>
    <t>desaparecido</t>
  </si>
  <si>
    <t>soviética</t>
  </si>
  <si>
    <t>temperaturas</t>
  </si>
  <si>
    <t>baile</t>
  </si>
  <si>
    <t>curioso</t>
  </si>
  <si>
    <t>fronteras</t>
  </si>
  <si>
    <t>ensayo</t>
  </si>
  <si>
    <t>desconocido</t>
  </si>
  <si>
    <t>dichos</t>
  </si>
  <si>
    <t>queso</t>
  </si>
  <si>
    <t>vecino</t>
  </si>
  <si>
    <t>empresarial</t>
  </si>
  <si>
    <t>mueve</t>
  </si>
  <si>
    <t>sanidad</t>
  </si>
  <si>
    <t>medicamentos</t>
  </si>
  <si>
    <t>organizado</t>
  </si>
  <si>
    <t>izquierdo</t>
  </si>
  <si>
    <t>conozco</t>
  </si>
  <si>
    <t>lujo</t>
  </si>
  <si>
    <t>terroristas</t>
  </si>
  <si>
    <t>euros</t>
  </si>
  <si>
    <t>americana</t>
  </si>
  <si>
    <t>ayudas</t>
  </si>
  <si>
    <t>coste</t>
  </si>
  <si>
    <t>rosario</t>
  </si>
  <si>
    <t>ap</t>
  </si>
  <si>
    <t>enseguida</t>
  </si>
  <si>
    <t>lectores</t>
  </si>
  <si>
    <t>emergencia</t>
  </si>
  <si>
    <t>clásica</t>
  </si>
  <si>
    <t>reglamento</t>
  </si>
  <si>
    <t>dará</t>
  </si>
  <si>
    <t>sindical</t>
  </si>
  <si>
    <t>raro</t>
  </si>
  <si>
    <t>alimento</t>
  </si>
  <si>
    <t>poblaciones</t>
  </si>
  <si>
    <t>ronda</t>
  </si>
  <si>
    <t>horizonte</t>
  </si>
  <si>
    <t>trastornos</t>
  </si>
  <si>
    <t>kilos</t>
  </si>
  <si>
    <t>necesitaba</t>
  </si>
  <si>
    <t>obliga</t>
  </si>
  <si>
    <t>nuclear</t>
  </si>
  <si>
    <t>rigor</t>
  </si>
  <si>
    <t>correo</t>
  </si>
  <si>
    <t>estética</t>
  </si>
  <si>
    <t>zapatos</t>
  </si>
  <si>
    <t>ponía</t>
  </si>
  <si>
    <t>intensa</t>
  </si>
  <si>
    <t>bloque</t>
  </si>
  <si>
    <t>sombras</t>
  </si>
  <si>
    <t>transmisión</t>
  </si>
  <si>
    <t>consigo</t>
  </si>
  <si>
    <t>misterio</t>
  </si>
  <si>
    <t>gustaba</t>
  </si>
  <si>
    <t>cerró</t>
  </si>
  <si>
    <t>inútil</t>
  </si>
  <si>
    <t>palma</t>
  </si>
  <si>
    <t>turno</t>
  </si>
  <si>
    <t>aviones</t>
  </si>
  <si>
    <t>uruguay</t>
  </si>
  <si>
    <t>expectativas</t>
  </si>
  <si>
    <t>comisiones</t>
  </si>
  <si>
    <t>imaginar</t>
  </si>
  <si>
    <t>grito</t>
  </si>
  <si>
    <t>idioma</t>
  </si>
  <si>
    <t>obtenido</t>
  </si>
  <si>
    <t>realizadas</t>
  </si>
  <si>
    <t>privados</t>
  </si>
  <si>
    <t>antecedentes</t>
  </si>
  <si>
    <t>cumple</t>
  </si>
  <si>
    <t>provocar</t>
  </si>
  <si>
    <t>nicolás</t>
  </si>
  <si>
    <t>síndrome</t>
  </si>
  <si>
    <t>llorar</t>
  </si>
  <si>
    <t>mariano</t>
  </si>
  <si>
    <t>lorenzo</t>
  </si>
  <si>
    <t>deber</t>
  </si>
  <si>
    <t>ramas</t>
  </si>
  <si>
    <t>planificación</t>
  </si>
  <si>
    <t>revistas</t>
  </si>
  <si>
    <t>tienda</t>
  </si>
  <si>
    <t>embajada</t>
  </si>
  <si>
    <t>lento</t>
  </si>
  <si>
    <t>recoge</t>
  </si>
  <si>
    <t>separación</t>
  </si>
  <si>
    <t>resumen</t>
  </si>
  <si>
    <t>beber</t>
  </si>
  <si>
    <t>coches</t>
  </si>
  <si>
    <t>actúa</t>
  </si>
  <si>
    <t>terrenos</t>
  </si>
  <si>
    <t>sentí</t>
  </si>
  <si>
    <t>canales</t>
  </si>
  <si>
    <t>caminar</t>
  </si>
  <si>
    <t>firmado</t>
  </si>
  <si>
    <t>salía</t>
  </si>
  <si>
    <t>verdaderamente</t>
  </si>
  <si>
    <t>coordinación</t>
  </si>
  <si>
    <t>cantante</t>
  </si>
  <si>
    <t>contigo</t>
  </si>
  <si>
    <t>precisión</t>
  </si>
  <si>
    <t>caído</t>
  </si>
  <si>
    <t>cercano</t>
  </si>
  <si>
    <t>huevo</t>
  </si>
  <si>
    <t>multitud</t>
  </si>
  <si>
    <t>exigencias</t>
  </si>
  <si>
    <t>sufrió</t>
  </si>
  <si>
    <t>corre</t>
  </si>
  <si>
    <t>sucedido</t>
  </si>
  <si>
    <t>testimonio</t>
  </si>
  <si>
    <t>apariencia</t>
  </si>
  <si>
    <t>juega</t>
  </si>
  <si>
    <t>estima</t>
  </si>
  <si>
    <t>onu</t>
  </si>
  <si>
    <t>infraestructura</t>
  </si>
  <si>
    <t>posesión</t>
  </si>
  <si>
    <t>trató</t>
  </si>
  <si>
    <t>orgullo</t>
  </si>
  <si>
    <t>previo</t>
  </si>
  <si>
    <t>vigor</t>
  </si>
  <si>
    <t>conocen</t>
  </si>
  <si>
    <t>informaciones</t>
  </si>
  <si>
    <t>madres</t>
  </si>
  <si>
    <t>redes</t>
  </si>
  <si>
    <t>contaminación</t>
  </si>
  <si>
    <t>adquirir</t>
  </si>
  <si>
    <t>sirven</t>
  </si>
  <si>
    <t>venga</t>
  </si>
  <si>
    <t>favorable</t>
  </si>
  <si>
    <t>primaria</t>
  </si>
  <si>
    <t>salinas</t>
  </si>
  <si>
    <t>renuncia</t>
  </si>
  <si>
    <t>accidentes</t>
  </si>
  <si>
    <t>tránsito</t>
  </si>
  <si>
    <t>heridas</t>
  </si>
  <si>
    <t>comprende</t>
  </si>
  <si>
    <t>cliente</t>
  </si>
  <si>
    <t>confirmó</t>
  </si>
  <si>
    <t>individuales</t>
  </si>
  <si>
    <t>acá</t>
  </si>
  <si>
    <t>ordenó</t>
  </si>
  <si>
    <t>solicitud</t>
  </si>
  <si>
    <t>tragedia</t>
  </si>
  <si>
    <t>levantar</t>
  </si>
  <si>
    <t>comando</t>
  </si>
  <si>
    <t>oriental</t>
  </si>
  <si>
    <t>procedentes</t>
  </si>
  <si>
    <t>detuvo</t>
  </si>
  <si>
    <t>hagan</t>
  </si>
  <si>
    <t>trayectoria</t>
  </si>
  <si>
    <t>socialismo</t>
  </si>
  <si>
    <t>religioso</t>
  </si>
  <si>
    <t>bella</t>
  </si>
  <si>
    <t>emisión</t>
  </si>
  <si>
    <t>humanas</t>
  </si>
  <si>
    <t>presiones</t>
  </si>
  <si>
    <t>emperador</t>
  </si>
  <si>
    <t>encuentros</t>
  </si>
  <si>
    <t>facilitar</t>
  </si>
  <si>
    <t>irse</t>
  </si>
  <si>
    <t>terror</t>
  </si>
  <si>
    <t>señales</t>
  </si>
  <si>
    <t>tecnologías</t>
  </si>
  <si>
    <t>documentación</t>
  </si>
  <si>
    <t>espiritual</t>
  </si>
  <si>
    <t>visitar</t>
  </si>
  <si>
    <t>agrega</t>
  </si>
  <si>
    <t>presidentes</t>
  </si>
  <si>
    <t>encontrarse</t>
  </si>
  <si>
    <t>acceder</t>
  </si>
  <si>
    <t>saca</t>
  </si>
  <si>
    <t>entiendo</t>
  </si>
  <si>
    <t>olvidado</t>
  </si>
  <si>
    <t>profundamente</t>
  </si>
  <si>
    <t>condena</t>
  </si>
  <si>
    <t>daban</t>
  </si>
  <si>
    <t>respaldo</t>
  </si>
  <si>
    <t>pnv</t>
  </si>
  <si>
    <t>sufre</t>
  </si>
  <si>
    <t>tristeza</t>
  </si>
  <si>
    <t>regionales</t>
  </si>
  <si>
    <t>existente</t>
  </si>
  <si>
    <t>pudieran</t>
  </si>
  <si>
    <t>orgánica</t>
  </si>
  <si>
    <t>arco</t>
  </si>
  <si>
    <t>cambia</t>
  </si>
  <si>
    <t>castigo</t>
  </si>
  <si>
    <t>valladolid</t>
  </si>
  <si>
    <t>ruptura</t>
  </si>
  <si>
    <t>amante</t>
  </si>
  <si>
    <t>directores</t>
  </si>
  <si>
    <t>tejido</t>
  </si>
  <si>
    <t>disposiciones</t>
  </si>
  <si>
    <t>montañas</t>
  </si>
  <si>
    <t>publicó</t>
  </si>
  <si>
    <t>intenso</t>
  </si>
  <si>
    <t>taller</t>
  </si>
  <si>
    <t>et</t>
  </si>
  <si>
    <t>km</t>
  </si>
  <si>
    <t>balance</t>
  </si>
  <si>
    <t>frutas</t>
  </si>
  <si>
    <t>tel</t>
  </si>
  <si>
    <t>exportaciones</t>
  </si>
  <si>
    <t>ramírez</t>
  </si>
  <si>
    <t>restaurante</t>
  </si>
  <si>
    <t>demandas</t>
  </si>
  <si>
    <t>funciona</t>
  </si>
  <si>
    <t>habrían</t>
  </si>
  <si>
    <t>trabajan</t>
  </si>
  <si>
    <t>cubana</t>
  </si>
  <si>
    <t>municipios</t>
  </si>
  <si>
    <t>luisa</t>
  </si>
  <si>
    <t>suponer</t>
  </si>
  <si>
    <t>lesiones</t>
  </si>
  <si>
    <t>refleja</t>
  </si>
  <si>
    <t>finalidad</t>
  </si>
  <si>
    <t>urgencia</t>
  </si>
  <si>
    <t>adolfo</t>
  </si>
  <si>
    <t>alemanes</t>
  </si>
  <si>
    <t>negativo</t>
  </si>
  <si>
    <t>independientes</t>
  </si>
  <si>
    <t>renovación</t>
  </si>
  <si>
    <t>regla</t>
  </si>
  <si>
    <t>incluido</t>
  </si>
  <si>
    <t>alteraciones</t>
  </si>
  <si>
    <t>ideología</t>
  </si>
  <si>
    <t>repente</t>
  </si>
  <si>
    <t>modificaciones</t>
  </si>
  <si>
    <t>incidencia</t>
  </si>
  <si>
    <t>encontraron</t>
  </si>
  <si>
    <t>muchachos</t>
  </si>
  <si>
    <t>materias</t>
  </si>
  <si>
    <t>enormes</t>
  </si>
  <si>
    <t>escritura</t>
  </si>
  <si>
    <t>fábrica</t>
  </si>
  <si>
    <t>uniforme</t>
  </si>
  <si>
    <t>variables</t>
  </si>
  <si>
    <t>crónica</t>
  </si>
  <si>
    <t>ventanas</t>
  </si>
  <si>
    <t>guerrilla</t>
  </si>
  <si>
    <t>mentira</t>
  </si>
  <si>
    <t>tranquilidad</t>
  </si>
  <si>
    <t>camisa</t>
  </si>
  <si>
    <t>recoger</t>
  </si>
  <si>
    <t>auténtico</t>
  </si>
  <si>
    <t>fiel</t>
  </si>
  <si>
    <t>max</t>
  </si>
  <si>
    <t>sustancia</t>
  </si>
  <si>
    <t>permitirá</t>
  </si>
  <si>
    <t>catalana</t>
  </si>
  <si>
    <t>instrucciones</t>
  </si>
  <si>
    <t>decían</t>
  </si>
  <si>
    <t>claras</t>
  </si>
  <si>
    <t>mendoza</t>
  </si>
  <si>
    <t>salarios</t>
  </si>
  <si>
    <t>conquista</t>
  </si>
  <si>
    <t>candidatura</t>
  </si>
  <si>
    <t>embarazo</t>
  </si>
  <si>
    <t>vergüenza</t>
  </si>
  <si>
    <t>incorporación</t>
  </si>
  <si>
    <t>limpieza</t>
  </si>
  <si>
    <t>cristina</t>
  </si>
  <si>
    <t>terrorista</t>
  </si>
  <si>
    <t>resultaba</t>
  </si>
  <si>
    <t>corresponsal</t>
  </si>
  <si>
    <t>ingeniero</t>
  </si>
  <si>
    <t>poema</t>
  </si>
  <si>
    <t>mancha</t>
  </si>
  <si>
    <t>adaptación</t>
  </si>
  <si>
    <t>ansiedad</t>
  </si>
  <si>
    <t>sostuvo</t>
  </si>
  <si>
    <t>limón</t>
  </si>
  <si>
    <t>luchar</t>
  </si>
  <si>
    <t>permanecer</t>
  </si>
  <si>
    <t>dólar</t>
  </si>
  <si>
    <t>quinta</t>
  </si>
  <si>
    <t>escalera</t>
  </si>
  <si>
    <t>humedad</t>
  </si>
  <si>
    <t>canadá</t>
  </si>
  <si>
    <t>consejos</t>
  </si>
  <si>
    <t>maíz</t>
  </si>
  <si>
    <t>occidente</t>
  </si>
  <si>
    <t>patrón</t>
  </si>
  <si>
    <t>rodrigo</t>
  </si>
  <si>
    <t>sexuales</t>
  </si>
  <si>
    <t>hugo</t>
  </si>
  <si>
    <t>detención</t>
  </si>
  <si>
    <t>acercó</t>
  </si>
  <si>
    <t>infección</t>
  </si>
  <si>
    <t>aceptación</t>
  </si>
  <si>
    <t>avances</t>
  </si>
  <si>
    <t>gerente</t>
  </si>
  <si>
    <t>personalmente</t>
  </si>
  <si>
    <t>combinación</t>
  </si>
  <si>
    <t>entera</t>
  </si>
  <si>
    <t>hombro</t>
  </si>
  <si>
    <t>estatuto</t>
  </si>
  <si>
    <t>asiento</t>
  </si>
  <si>
    <t>crees</t>
  </si>
  <si>
    <t>empezaron</t>
  </si>
  <si>
    <t>robert</t>
  </si>
  <si>
    <t>cumplido</t>
  </si>
  <si>
    <t>renta</t>
  </si>
  <si>
    <t>santander</t>
  </si>
  <si>
    <t>misa</t>
  </si>
  <si>
    <t>pelota</t>
  </si>
  <si>
    <t>rodillas</t>
  </si>
  <si>
    <t>prima</t>
  </si>
  <si>
    <t>delgado</t>
  </si>
  <si>
    <t>generaciones</t>
  </si>
  <si>
    <t>sentidos</t>
  </si>
  <si>
    <t>prisa</t>
  </si>
  <si>
    <t>teorías</t>
  </si>
  <si>
    <t>trae</t>
  </si>
  <si>
    <t>cajas</t>
  </si>
  <si>
    <t>cariño</t>
  </si>
  <si>
    <t>competencias</t>
  </si>
  <si>
    <t>desgracia</t>
  </si>
  <si>
    <t>ejemplares</t>
  </si>
  <si>
    <t>aprobado</t>
  </si>
  <si>
    <t>específico</t>
  </si>
  <si>
    <t>advierte</t>
  </si>
  <si>
    <t>lee</t>
  </si>
  <si>
    <t>frutos</t>
  </si>
  <si>
    <t>peligroso</t>
  </si>
  <si>
    <t>caribe</t>
  </si>
  <si>
    <t>concluyó</t>
  </si>
  <si>
    <t>veremos</t>
  </si>
  <si>
    <t>domicilio</t>
  </si>
  <si>
    <t>escucha</t>
  </si>
  <si>
    <t>ugt</t>
  </si>
  <si>
    <t>novia</t>
  </si>
  <si>
    <t>caras</t>
  </si>
  <si>
    <t>reflejo</t>
  </si>
  <si>
    <t>diversidad</t>
  </si>
  <si>
    <t>sienta</t>
  </si>
  <si>
    <t>ligeramente</t>
  </si>
  <si>
    <t>paco</t>
  </si>
  <si>
    <t>suspensión</t>
  </si>
  <si>
    <t>proyección</t>
  </si>
  <si>
    <t>tiende</t>
  </si>
  <si>
    <t>verlo</t>
  </si>
  <si>
    <t>cometido</t>
  </si>
  <si>
    <t>impide</t>
  </si>
  <si>
    <t>consumidores</t>
  </si>
  <si>
    <t>esperan</t>
  </si>
  <si>
    <t>básica</t>
  </si>
  <si>
    <t>nieve</t>
  </si>
  <si>
    <t>asistir</t>
  </si>
  <si>
    <t>llegue</t>
  </si>
  <si>
    <t>agustín</t>
  </si>
  <si>
    <t>narcotráfico</t>
  </si>
  <si>
    <t>paquete</t>
  </si>
  <si>
    <t>atlético</t>
  </si>
  <si>
    <t>vocación</t>
  </si>
  <si>
    <t>conduce</t>
  </si>
  <si>
    <t>intenciones</t>
  </si>
  <si>
    <t>soldado</t>
  </si>
  <si>
    <t>defensor</t>
  </si>
  <si>
    <t>planos</t>
  </si>
  <si>
    <t>hacerle</t>
  </si>
  <si>
    <t>lados</t>
  </si>
  <si>
    <t>literaria</t>
  </si>
  <si>
    <t>argentinos</t>
  </si>
  <si>
    <t>amparo</t>
  </si>
  <si>
    <t>inteligente</t>
  </si>
  <si>
    <t>afirmación</t>
  </si>
  <si>
    <t>catedral</t>
  </si>
  <si>
    <t>guerrero</t>
  </si>
  <si>
    <t>viajar</t>
  </si>
  <si>
    <t>definitivo</t>
  </si>
  <si>
    <t>gato</t>
  </si>
  <si>
    <t>cm</t>
  </si>
  <si>
    <t>repetir</t>
  </si>
  <si>
    <t>salvar</t>
  </si>
  <si>
    <t>gestos</t>
  </si>
  <si>
    <t>inevitable</t>
  </si>
  <si>
    <t>empleado</t>
  </si>
  <si>
    <t>coro</t>
  </si>
  <si>
    <t>asturias</t>
  </si>
  <si>
    <t>rubio</t>
  </si>
  <si>
    <t>suprema</t>
  </si>
  <si>
    <t>descubrió</t>
  </si>
  <si>
    <t>echar</t>
  </si>
  <si>
    <t>integral</t>
  </si>
  <si>
    <t>quede</t>
  </si>
  <si>
    <t>aprovechar</t>
  </si>
  <si>
    <t>cubierta</t>
  </si>
  <si>
    <t>acudir</t>
  </si>
  <si>
    <t>archivo</t>
  </si>
  <si>
    <t>define</t>
  </si>
  <si>
    <t>corresponden</t>
  </si>
  <si>
    <t>encontraban</t>
  </si>
  <si>
    <t>inmensa</t>
  </si>
  <si>
    <t>mapa</t>
  </si>
  <si>
    <t>sergio</t>
  </si>
  <si>
    <t>hilo</t>
  </si>
  <si>
    <t>navarro</t>
  </si>
  <si>
    <t>ciertamente</t>
  </si>
  <si>
    <t>explicaciones</t>
  </si>
  <si>
    <t>bolsillo</t>
  </si>
  <si>
    <t>críticos</t>
  </si>
  <si>
    <t>ocupar</t>
  </si>
  <si>
    <t>activo</t>
  </si>
  <si>
    <t>buscan</t>
  </si>
  <si>
    <t>volvía</t>
  </si>
  <si>
    <t>convivencia</t>
  </si>
  <si>
    <t>realizados</t>
  </si>
  <si>
    <t>suiza</t>
  </si>
  <si>
    <t>and</t>
  </si>
  <si>
    <t>continuó</t>
  </si>
  <si>
    <t>península</t>
  </si>
  <si>
    <t>urbana</t>
  </si>
  <si>
    <t>oh</t>
  </si>
  <si>
    <t>olvido</t>
  </si>
  <si>
    <t>ejercer</t>
  </si>
  <si>
    <t>tela</t>
  </si>
  <si>
    <t>pasajeros</t>
  </si>
  <si>
    <t>auténtica</t>
  </si>
  <si>
    <t>caza</t>
  </si>
  <si>
    <t>navarra</t>
  </si>
  <si>
    <t>socio</t>
  </si>
  <si>
    <t>escrita</t>
  </si>
  <si>
    <t>querían</t>
  </si>
  <si>
    <t>piano</t>
  </si>
  <si>
    <t>florida</t>
  </si>
  <si>
    <t>obligaciones</t>
  </si>
  <si>
    <t>enfrentamiento</t>
  </si>
  <si>
    <t>talento</t>
  </si>
  <si>
    <t>desierto</t>
  </si>
  <si>
    <t>pierna</t>
  </si>
  <si>
    <t>adentro</t>
  </si>
  <si>
    <t>comienzos</t>
  </si>
  <si>
    <t>vientos</t>
  </si>
  <si>
    <t>comisario</t>
  </si>
  <si>
    <t>alza</t>
  </si>
  <si>
    <t>honduras</t>
  </si>
  <si>
    <t>bosques</t>
  </si>
  <si>
    <t>cristiana</t>
  </si>
  <si>
    <t>propuso</t>
  </si>
  <si>
    <t>otoño</t>
  </si>
  <si>
    <t>leído</t>
  </si>
  <si>
    <t>posteriores</t>
  </si>
  <si>
    <t>doctrina</t>
  </si>
  <si>
    <t>sucesos</t>
  </si>
  <si>
    <t>visitas</t>
  </si>
  <si>
    <t>expresar</t>
  </si>
  <si>
    <t>prado</t>
  </si>
  <si>
    <t>fija</t>
  </si>
  <si>
    <t>abiertos</t>
  </si>
  <si>
    <t>cadenas</t>
  </si>
  <si>
    <t>hermosa</t>
  </si>
  <si>
    <t>jornadas</t>
  </si>
  <si>
    <t>intentos</t>
  </si>
  <si>
    <t>relativa</t>
  </si>
  <si>
    <t>artístico</t>
  </si>
  <si>
    <t>poniendo</t>
  </si>
  <si>
    <t>extremos</t>
  </si>
  <si>
    <t>provocó</t>
  </si>
  <si>
    <t>concesión</t>
  </si>
  <si>
    <t>teníamos</t>
  </si>
  <si>
    <t>halla</t>
  </si>
  <si>
    <t>juvenil</t>
  </si>
  <si>
    <t>sucedió</t>
  </si>
  <si>
    <t>espacial</t>
  </si>
  <si>
    <t>agrícola</t>
  </si>
  <si>
    <t>destinado</t>
  </si>
  <si>
    <t>mantenido</t>
  </si>
  <si>
    <t>explosión</t>
  </si>
  <si>
    <t>ajo</t>
  </si>
  <si>
    <t>jordi</t>
  </si>
  <si>
    <t>sirvió</t>
  </si>
  <si>
    <t>parlamentario</t>
  </si>
  <si>
    <t>diablo</t>
  </si>
  <si>
    <t>grasa</t>
  </si>
  <si>
    <t>incluyen</t>
  </si>
  <si>
    <t>poseen</t>
  </si>
  <si>
    <t>xvi</t>
  </si>
  <si>
    <t>compuesto</t>
  </si>
  <si>
    <t>determinación</t>
  </si>
  <si>
    <t>viejas</t>
  </si>
  <si>
    <t>conoció</t>
  </si>
  <si>
    <t>parlamentarios</t>
  </si>
  <si>
    <t>señalado</t>
  </si>
  <si>
    <t>menem</t>
  </si>
  <si>
    <t>salieron</t>
  </si>
  <si>
    <t>generalitat</t>
  </si>
  <si>
    <t>parar</t>
  </si>
  <si>
    <t>raza</t>
  </si>
  <si>
    <t>requisitos</t>
  </si>
  <si>
    <t>vigente</t>
  </si>
  <si>
    <t>compromisos</t>
  </si>
  <si>
    <t>efectivo</t>
  </si>
  <si>
    <t>utilidad</t>
  </si>
  <si>
    <t>dichas</t>
  </si>
  <si>
    <t>poemas</t>
  </si>
  <si>
    <t>amenazas</t>
  </si>
  <si>
    <t>negociar</t>
  </si>
  <si>
    <t>singular</t>
  </si>
  <si>
    <t>valoración</t>
  </si>
  <si>
    <t>italiana</t>
  </si>
  <si>
    <t>laborales</t>
  </si>
  <si>
    <t>aficionados</t>
  </si>
  <si>
    <t>lago</t>
  </si>
  <si>
    <t>marcas</t>
  </si>
  <si>
    <t>cubanos</t>
  </si>
  <si>
    <t>regulación</t>
  </si>
  <si>
    <t>apoyar</t>
  </si>
  <si>
    <t>ordenador</t>
  </si>
  <si>
    <t>extrema</t>
  </si>
  <si>
    <t>ejercicios</t>
  </si>
  <si>
    <t>encuesta</t>
  </si>
  <si>
    <t>unida</t>
  </si>
  <si>
    <t>plenamente</t>
  </si>
  <si>
    <t>aniversario</t>
  </si>
  <si>
    <t>bretaña</t>
  </si>
  <si>
    <t>variable</t>
  </si>
  <si>
    <t>guarda</t>
  </si>
  <si>
    <t>alegre</t>
  </si>
  <si>
    <t>escenas</t>
  </si>
  <si>
    <t>montaje</t>
  </si>
  <si>
    <t>supongo</t>
  </si>
  <si>
    <t>tve</t>
  </si>
  <si>
    <t>abandono</t>
  </si>
  <si>
    <t>irene</t>
  </si>
  <si>
    <t>modificación</t>
  </si>
  <si>
    <t>eco</t>
  </si>
  <si>
    <t>new</t>
  </si>
  <si>
    <t>exilio</t>
  </si>
  <si>
    <t>provocado</t>
  </si>
  <si>
    <t>sesiones</t>
  </si>
  <si>
    <t>nubes</t>
  </si>
  <si>
    <t>paul</t>
  </si>
  <si>
    <t>entrenamiento</t>
  </si>
  <si>
    <t>espectacular</t>
  </si>
  <si>
    <t>perfecta</t>
  </si>
  <si>
    <t>extraordinario</t>
  </si>
  <si>
    <t>dices</t>
  </si>
  <si>
    <t>esposo</t>
  </si>
  <si>
    <t>capitales</t>
  </si>
  <si>
    <t>colombiano</t>
  </si>
  <si>
    <t>modificar</t>
  </si>
  <si>
    <t>muerta</t>
  </si>
  <si>
    <t>extraordinaria</t>
  </si>
  <si>
    <t>viviendo</t>
  </si>
  <si>
    <t>distinguir</t>
  </si>
  <si>
    <t>ocurrir</t>
  </si>
  <si>
    <t>lanzó</t>
  </si>
  <si>
    <t>decide</t>
  </si>
  <si>
    <t>dibujo</t>
  </si>
  <si>
    <t>épocas</t>
  </si>
  <si>
    <t>entregó</t>
  </si>
  <si>
    <t>físicas</t>
  </si>
  <si>
    <t>locura</t>
  </si>
  <si>
    <t>george</t>
  </si>
  <si>
    <t>piloto</t>
  </si>
  <si>
    <t>cerrada</t>
  </si>
  <si>
    <t>comenzado</t>
  </si>
  <si>
    <t>psicología</t>
  </si>
  <si>
    <t>convertir</t>
  </si>
  <si>
    <t>escritos</t>
  </si>
  <si>
    <t>aragón</t>
  </si>
  <si>
    <t>evento</t>
  </si>
  <si>
    <t>músculos</t>
  </si>
  <si>
    <t>circuito</t>
  </si>
  <si>
    <t>incapaz</t>
  </si>
  <si>
    <t>combatir</t>
  </si>
  <si>
    <t>estómago</t>
  </si>
  <si>
    <t>estudiante</t>
  </si>
  <si>
    <t>subida</t>
  </si>
  <si>
    <t>toledo</t>
  </si>
  <si>
    <t>ahorro</t>
  </si>
  <si>
    <t>retorno</t>
  </si>
  <si>
    <t>promover</t>
  </si>
  <si>
    <t>reciben</t>
  </si>
  <si>
    <t>máquinas</t>
  </si>
  <si>
    <t>sitios</t>
  </si>
  <si>
    <t>corriendo</t>
  </si>
  <si>
    <t>escapar</t>
  </si>
  <si>
    <t>pensamientos</t>
  </si>
  <si>
    <t>irán</t>
  </si>
  <si>
    <t>muro</t>
  </si>
  <si>
    <t>ocupación</t>
  </si>
  <si>
    <t>permanece</t>
  </si>
  <si>
    <t>gallego</t>
  </si>
  <si>
    <t>pusieron</t>
  </si>
  <si>
    <t>visual</t>
  </si>
  <si>
    <t>iniciado</t>
  </si>
  <si>
    <t>fiebre</t>
  </si>
  <si>
    <t>rock</t>
  </si>
  <si>
    <t>vargas</t>
  </si>
  <si>
    <t>territorial</t>
  </si>
  <si>
    <t>nacionalista</t>
  </si>
  <si>
    <t>bruselas</t>
  </si>
  <si>
    <t>contraste</t>
  </si>
  <si>
    <t>enfrentar</t>
  </si>
  <si>
    <t>pesca</t>
  </si>
  <si>
    <t>internos</t>
  </si>
  <si>
    <t>solos</t>
  </si>
  <si>
    <t>fiscalía</t>
  </si>
  <si>
    <t>selva</t>
  </si>
  <si>
    <t>activos</t>
  </si>
  <si>
    <t>votación</t>
  </si>
  <si>
    <t>aceptó</t>
  </si>
  <si>
    <t>introducir</t>
  </si>
  <si>
    <t>condenado</t>
  </si>
  <si>
    <t>novelas</t>
  </si>
  <si>
    <t>secuestro</t>
  </si>
  <si>
    <t>cantar</t>
  </si>
  <si>
    <t>deterioro</t>
  </si>
  <si>
    <t>platos</t>
  </si>
  <si>
    <t>ruso</t>
  </si>
  <si>
    <t>falso</t>
  </si>
  <si>
    <t>listas</t>
  </si>
  <si>
    <t>magnitud</t>
  </si>
  <si>
    <t>vázquez</t>
  </si>
  <si>
    <t>conductor</t>
  </si>
  <si>
    <t>culturas</t>
  </si>
  <si>
    <t>identificar</t>
  </si>
  <si>
    <t>instrucción</t>
  </si>
  <si>
    <t>reparto</t>
  </si>
  <si>
    <t>sonidos</t>
  </si>
  <si>
    <t>abc</t>
  </si>
  <si>
    <t>enfoque</t>
  </si>
  <si>
    <t>margarita</t>
  </si>
  <si>
    <t>adoptar</t>
  </si>
  <si>
    <t>acusaciones</t>
  </si>
  <si>
    <t>aquél</t>
  </si>
  <si>
    <t>arturo</t>
  </si>
  <si>
    <t>considerable</t>
  </si>
  <si>
    <t>fusión</t>
  </si>
  <si>
    <t>rivera</t>
  </si>
  <si>
    <t>seguirá</t>
  </si>
  <si>
    <t>resultan</t>
  </si>
  <si>
    <t>simples</t>
  </si>
  <si>
    <t>chino</t>
  </si>
  <si>
    <t>debilidad</t>
  </si>
  <si>
    <t>juntas</t>
  </si>
  <si>
    <t>adiós</t>
  </si>
  <si>
    <t>básico</t>
  </si>
  <si>
    <t>propuesto</t>
  </si>
  <si>
    <t>cardenal</t>
  </si>
  <si>
    <t>constantemente</t>
  </si>
  <si>
    <t>estrategias</t>
  </si>
  <si>
    <t>corporal</t>
  </si>
  <si>
    <t>basura</t>
  </si>
  <si>
    <t>entrado</t>
  </si>
  <si>
    <t>históricos</t>
  </si>
  <si>
    <t>normales</t>
  </si>
  <si>
    <t>reconocido</t>
  </si>
  <si>
    <t>cuentos</t>
  </si>
  <si>
    <t>paciencia</t>
  </si>
  <si>
    <t>suyos</t>
  </si>
  <si>
    <t>plástico</t>
  </si>
  <si>
    <t>bebé</t>
  </si>
  <si>
    <t>herencia</t>
  </si>
  <si>
    <t>visitantes</t>
  </si>
  <si>
    <t>situada</t>
  </si>
  <si>
    <t>eva</t>
  </si>
  <si>
    <t>resultar</t>
  </si>
  <si>
    <t>ficción</t>
  </si>
  <si>
    <t>basada</t>
  </si>
  <si>
    <t>abundante</t>
  </si>
  <si>
    <t>compartir</t>
  </si>
  <si>
    <t>hospitales</t>
  </si>
  <si>
    <t>concluir</t>
  </si>
  <si>
    <t>organizar</t>
  </si>
  <si>
    <t>sencilla</t>
  </si>
  <si>
    <t>canarias</t>
  </si>
  <si>
    <t>genética</t>
  </si>
  <si>
    <t>berlín</t>
  </si>
  <si>
    <t>perdón</t>
  </si>
  <si>
    <t>significativo</t>
  </si>
  <si>
    <t>versiones</t>
  </si>
  <si>
    <t>disfrutar</t>
  </si>
  <si>
    <t>vanguardia</t>
  </si>
  <si>
    <t>propietarios</t>
  </si>
  <si>
    <t>culto</t>
  </si>
  <si>
    <t>aplicaciones</t>
  </si>
  <si>
    <t>azules</t>
  </si>
  <si>
    <t>evidentemente</t>
  </si>
  <si>
    <t>guión</t>
  </si>
  <si>
    <t>tesoro</t>
  </si>
  <si>
    <t>niega</t>
  </si>
  <si>
    <t>celebrar</t>
  </si>
  <si>
    <t>recordaba</t>
  </si>
  <si>
    <t>equivalente</t>
  </si>
  <si>
    <t>limitaciones</t>
  </si>
  <si>
    <t>milagro</t>
  </si>
  <si>
    <t>jugando</t>
  </si>
  <si>
    <t>categorías</t>
  </si>
  <si>
    <t>educativo</t>
  </si>
  <si>
    <t>represión</t>
  </si>
  <si>
    <t>sindicales</t>
  </si>
  <si>
    <t>turistas</t>
  </si>
  <si>
    <t>acusación</t>
  </si>
  <si>
    <t>correcta</t>
  </si>
  <si>
    <t>parejas</t>
  </si>
  <si>
    <t>novedad</t>
  </si>
  <si>
    <t>liberales</t>
  </si>
  <si>
    <t>continua</t>
  </si>
  <si>
    <t>hábitos</t>
  </si>
  <si>
    <t>joan</t>
  </si>
  <si>
    <t>delegado</t>
  </si>
  <si>
    <t>recurrir</t>
  </si>
  <si>
    <t>cualidades</t>
  </si>
  <si>
    <t>costos</t>
  </si>
  <si>
    <t>michael</t>
  </si>
  <si>
    <t>universitario</t>
  </si>
  <si>
    <t>expediente</t>
  </si>
  <si>
    <t>perspectivas</t>
  </si>
  <si>
    <t>expresiones</t>
  </si>
  <si>
    <t>referencias</t>
  </si>
  <si>
    <t>nace</t>
  </si>
  <si>
    <t>cierra</t>
  </si>
  <si>
    <t>denominado</t>
  </si>
  <si>
    <t>cortar</t>
  </si>
  <si>
    <t>excepto</t>
  </si>
  <si>
    <t>garantías</t>
  </si>
  <si>
    <t>envió</t>
  </si>
  <si>
    <t>industrias</t>
  </si>
  <si>
    <t>rapidez</t>
  </si>
  <si>
    <t>carreteras</t>
  </si>
  <si>
    <t>digital</t>
  </si>
  <si>
    <t>impone</t>
  </si>
  <si>
    <t>gregorio</t>
  </si>
  <si>
    <t>crema</t>
  </si>
  <si>
    <t>destacan</t>
  </si>
  <si>
    <t>parcial</t>
  </si>
  <si>
    <t>sitúa</t>
  </si>
  <si>
    <t>conexión</t>
  </si>
  <si>
    <t>gubernamental</t>
  </si>
  <si>
    <t>versos</t>
  </si>
  <si>
    <t>concreta</t>
  </si>
  <si>
    <t>filas</t>
  </si>
  <si>
    <t>desaparecer</t>
  </si>
  <si>
    <t>retirada</t>
  </si>
  <si>
    <t>decirse</t>
  </si>
  <si>
    <t>soberanía</t>
  </si>
  <si>
    <t>xvii</t>
  </si>
  <si>
    <t>basado</t>
  </si>
  <si>
    <t>núñez</t>
  </si>
  <si>
    <t>anuales</t>
  </si>
  <si>
    <t>chileno</t>
  </si>
  <si>
    <t>mediterráneo</t>
  </si>
  <si>
    <t>indispensable</t>
  </si>
  <si>
    <t>periodismo</t>
  </si>
  <si>
    <t>desempleo</t>
  </si>
  <si>
    <t>balón</t>
  </si>
  <si>
    <t>eeuu</t>
  </si>
  <si>
    <t>músicos</t>
  </si>
  <si>
    <t>prepara</t>
  </si>
  <si>
    <t>oficialmente</t>
  </si>
  <si>
    <t>sacerdote</t>
  </si>
  <si>
    <t>muere</t>
  </si>
  <si>
    <t>hijas</t>
  </si>
  <si>
    <t>disponer</t>
  </si>
  <si>
    <t>ejemplar</t>
  </si>
  <si>
    <t>miseria</t>
  </si>
  <si>
    <t>amarillo</t>
  </si>
  <si>
    <t>creemos</t>
  </si>
  <si>
    <t>deje</t>
  </si>
  <si>
    <t>genera</t>
  </si>
  <si>
    <t>restantes</t>
  </si>
  <si>
    <t>bellas</t>
  </si>
  <si>
    <t>sara</t>
  </si>
  <si>
    <t>ama</t>
  </si>
  <si>
    <t>episodio</t>
  </si>
  <si>
    <t>bush</t>
  </si>
  <si>
    <t>kg</t>
  </si>
  <si>
    <t>ensayos</t>
  </si>
  <si>
    <t>seguimiento</t>
  </si>
  <si>
    <t>pertenecen</t>
  </si>
  <si>
    <t>regresó</t>
  </si>
  <si>
    <t>arquitecto</t>
  </si>
  <si>
    <t>com</t>
  </si>
  <si>
    <t>vega</t>
  </si>
  <si>
    <t>llegando</t>
  </si>
  <si>
    <t>abandonado</t>
  </si>
  <si>
    <t>corporación</t>
  </si>
  <si>
    <t>convicción</t>
  </si>
  <si>
    <t>caracteriza</t>
  </si>
  <si>
    <t>acepta</t>
  </si>
  <si>
    <t>agenda</t>
  </si>
  <si>
    <t>pasillo</t>
  </si>
  <si>
    <t>sacrificio</t>
  </si>
  <si>
    <t>adolescentes</t>
  </si>
  <si>
    <t>americanos</t>
  </si>
  <si>
    <t>alicia</t>
  </si>
  <si>
    <t>regalo</t>
  </si>
  <si>
    <t>aparente</t>
  </si>
  <si>
    <t>justamente</t>
  </si>
  <si>
    <t>musicales</t>
  </si>
  <si>
    <t>universitaria</t>
  </si>
  <si>
    <t>siga</t>
  </si>
  <si>
    <t>ajuste</t>
  </si>
  <si>
    <t>creador</t>
  </si>
  <si>
    <t>colegios</t>
  </si>
  <si>
    <t>fresco</t>
  </si>
  <si>
    <t>indígena</t>
  </si>
  <si>
    <t>lucía</t>
  </si>
  <si>
    <t>estuve</t>
  </si>
  <si>
    <t>herida</t>
  </si>
  <si>
    <t>electricidad</t>
  </si>
  <si>
    <t>generar</t>
  </si>
  <si>
    <t>incluir</t>
  </si>
  <si>
    <t>ramos</t>
  </si>
  <si>
    <t>peña</t>
  </si>
  <si>
    <t>pinturas</t>
  </si>
  <si>
    <t>echó</t>
  </si>
  <si>
    <t>félix</t>
  </si>
  <si>
    <t>laura</t>
  </si>
  <si>
    <t>afán</t>
  </si>
  <si>
    <t>cambió</t>
  </si>
  <si>
    <t>proteger</t>
  </si>
  <si>
    <t>recinto</t>
  </si>
  <si>
    <t>vuelven</t>
  </si>
  <si>
    <t>decenas</t>
  </si>
  <si>
    <t>vigencia</t>
  </si>
  <si>
    <t>administrativo</t>
  </si>
  <si>
    <t>niñas</t>
  </si>
  <si>
    <t>usuario</t>
  </si>
  <si>
    <t>hermoso</t>
  </si>
  <si>
    <t>une</t>
  </si>
  <si>
    <t>té</t>
  </si>
  <si>
    <t>breves</t>
  </si>
  <si>
    <t>muebles</t>
  </si>
  <si>
    <t>cálculo</t>
  </si>
  <si>
    <t>malas</t>
  </si>
  <si>
    <t>propietario</t>
  </si>
  <si>
    <t>puta</t>
  </si>
  <si>
    <t>efectuar</t>
  </si>
  <si>
    <t>fuimos</t>
  </si>
  <si>
    <t>vivió</t>
  </si>
  <si>
    <t>autónomas</t>
  </si>
  <si>
    <t>fina</t>
  </si>
  <si>
    <t>aparatos</t>
  </si>
  <si>
    <t>basa</t>
  </si>
  <si>
    <t>avanzar</t>
  </si>
  <si>
    <t>longitud</t>
  </si>
  <si>
    <t>arias</t>
  </si>
  <si>
    <t>bajó</t>
  </si>
  <si>
    <t>británica</t>
  </si>
  <si>
    <t>directivos</t>
  </si>
  <si>
    <t>planteamiento</t>
  </si>
  <si>
    <t>colegas</t>
  </si>
  <si>
    <t>secuencia</t>
  </si>
  <si>
    <t>adolescente</t>
  </si>
  <si>
    <t>relacionadas</t>
  </si>
  <si>
    <t>urgente</t>
  </si>
  <si>
    <t>culpable</t>
  </si>
  <si>
    <t>pagos</t>
  </si>
  <si>
    <t>film</t>
  </si>
  <si>
    <t>herido</t>
  </si>
  <si>
    <t>afectan</t>
  </si>
  <si>
    <t>sombrero</t>
  </si>
  <si>
    <t>caldo</t>
  </si>
  <si>
    <t>vih</t>
  </si>
  <si>
    <t>costado</t>
  </si>
  <si>
    <t>negras</t>
  </si>
  <si>
    <t>piensan</t>
  </si>
  <si>
    <t>pendientes</t>
  </si>
  <si>
    <t>serlo</t>
  </si>
  <si>
    <t>catorce</t>
  </si>
  <si>
    <t>afp</t>
  </si>
  <si>
    <t>oscura</t>
  </si>
  <si>
    <t>boda</t>
  </si>
  <si>
    <t>calificó</t>
  </si>
  <si>
    <t>quito</t>
  </si>
  <si>
    <t>gala</t>
  </si>
  <si>
    <t>agradable</t>
  </si>
  <si>
    <t>efectiva</t>
  </si>
  <si>
    <t>adquisición</t>
  </si>
  <si>
    <t>tratados</t>
  </si>
  <si>
    <t>verá</t>
  </si>
  <si>
    <t>infierno</t>
  </si>
  <si>
    <t>prevista</t>
  </si>
  <si>
    <t>rayos</t>
  </si>
  <si>
    <t>josep</t>
  </si>
  <si>
    <t>roldán</t>
  </si>
  <si>
    <t>contado</t>
  </si>
  <si>
    <t>policiales</t>
  </si>
  <si>
    <t>eliminación</t>
  </si>
  <si>
    <t>inicialmente</t>
  </si>
  <si>
    <t>estable</t>
  </si>
  <si>
    <t>físicos</t>
  </si>
  <si>
    <t>seca</t>
  </si>
  <si>
    <t>observaciones</t>
  </si>
  <si>
    <t>ancho</t>
  </si>
  <si>
    <t>coloca</t>
  </si>
  <si>
    <t>comedia</t>
  </si>
  <si>
    <t>considerarse</t>
  </si>
  <si>
    <t>administrativa</t>
  </si>
  <si>
    <t>creó</t>
  </si>
  <si>
    <t>elaborado</t>
  </si>
  <si>
    <t>crecer</t>
  </si>
  <si>
    <t>cristianos</t>
  </si>
  <si>
    <t>pistola</t>
  </si>
  <si>
    <t>cartera</t>
  </si>
  <si>
    <t>respiración</t>
  </si>
  <si>
    <t>nacionalistas</t>
  </si>
  <si>
    <t>imponer</t>
  </si>
  <si>
    <t>obrero</t>
  </si>
  <si>
    <t>únicos</t>
  </si>
  <si>
    <t>vientre</t>
  </si>
  <si>
    <t>directora</t>
  </si>
  <si>
    <t>poetas</t>
  </si>
  <si>
    <t>aérea</t>
  </si>
  <si>
    <t>azar</t>
  </si>
  <si>
    <t>despertar</t>
  </si>
  <si>
    <t>plataforma</t>
  </si>
  <si>
    <t>ejecutiva</t>
  </si>
  <si>
    <t>discutir</t>
  </si>
  <si>
    <t>indican</t>
  </si>
  <si>
    <t>visible</t>
  </si>
  <si>
    <t>duque</t>
  </si>
  <si>
    <t>mortalidad</t>
  </si>
  <si>
    <t>marcado</t>
  </si>
  <si>
    <t>acabado</t>
  </si>
  <si>
    <t>preocupa</t>
  </si>
  <si>
    <t>reproducción</t>
  </si>
  <si>
    <t>específicos</t>
  </si>
  <si>
    <t>sensible</t>
  </si>
  <si>
    <t>territorios</t>
  </si>
  <si>
    <t>genes</t>
  </si>
  <si>
    <t>finanzas</t>
  </si>
  <si>
    <t>entradas</t>
  </si>
  <si>
    <t>piden</t>
  </si>
  <si>
    <t>soportar</t>
  </si>
  <si>
    <t>anunciado</t>
  </si>
  <si>
    <t>autorización</t>
  </si>
  <si>
    <t>consta</t>
  </si>
  <si>
    <t>sofía</t>
  </si>
  <si>
    <t>obtiene</t>
  </si>
  <si>
    <t>escasos</t>
  </si>
  <si>
    <t>trece</t>
  </si>
  <si>
    <t>orígenes</t>
  </si>
  <si>
    <t>integrado</t>
  </si>
  <si>
    <t>mierda</t>
  </si>
  <si>
    <t>quiénes</t>
  </si>
  <si>
    <t>aprobó</t>
  </si>
  <si>
    <t>centímetros</t>
  </si>
  <si>
    <t>habitualmente</t>
  </si>
  <si>
    <t>censura</t>
  </si>
  <si>
    <t>cotidiana</t>
  </si>
  <si>
    <t>interesados</t>
  </si>
  <si>
    <t>penas</t>
  </si>
  <si>
    <t>sorprendente</t>
  </si>
  <si>
    <t>declarar</t>
  </si>
  <si>
    <t>sospecha</t>
  </si>
  <si>
    <t>básicamente</t>
  </si>
  <si>
    <t>circular</t>
  </si>
  <si>
    <t>viuda</t>
  </si>
  <si>
    <t>contempla</t>
  </si>
  <si>
    <t>casado</t>
  </si>
  <si>
    <t>específica</t>
  </si>
  <si>
    <t>mesas</t>
  </si>
  <si>
    <t>simultáneamente</t>
  </si>
  <si>
    <t>variaciones</t>
  </si>
  <si>
    <t>rara</t>
  </si>
  <si>
    <t>recepción</t>
  </si>
  <si>
    <t>calendario</t>
  </si>
  <si>
    <t>mecánica</t>
  </si>
  <si>
    <t>salario</t>
  </si>
  <si>
    <t>mencionado</t>
  </si>
  <si>
    <t>miel</t>
  </si>
  <si>
    <t>excelencia</t>
  </si>
  <si>
    <t>cementerio</t>
  </si>
  <si>
    <t>dibujos</t>
  </si>
  <si>
    <t>estadounidenses</t>
  </si>
  <si>
    <t>cobertura</t>
  </si>
  <si>
    <t>escaso</t>
  </si>
  <si>
    <t>antiguas</t>
  </si>
  <si>
    <t>brasileño</t>
  </si>
  <si>
    <t>deportiva</t>
  </si>
  <si>
    <t>señorita</t>
  </si>
  <si>
    <t>habilidad</t>
  </si>
  <si>
    <t>cerveza</t>
  </si>
  <si>
    <t>estaciones</t>
  </si>
  <si>
    <t>denuncias</t>
  </si>
  <si>
    <t>sumamente</t>
  </si>
  <si>
    <t>ampliar</t>
  </si>
  <si>
    <t>oxígeno</t>
  </si>
  <si>
    <t>abiertas</t>
  </si>
  <si>
    <t>apunta</t>
  </si>
  <si>
    <t>fallo</t>
  </si>
  <si>
    <t>leyenda</t>
  </si>
  <si>
    <t>teatral</t>
  </si>
  <si>
    <t>barra</t>
  </si>
  <si>
    <t>fabricación</t>
  </si>
  <si>
    <t>relacionado</t>
  </si>
  <si>
    <t>servido</t>
  </si>
  <si>
    <t>eh</t>
  </si>
  <si>
    <t>perdida</t>
  </si>
  <si>
    <t>primo</t>
  </si>
  <si>
    <t>traslado</t>
  </si>
  <si>
    <t>refugio</t>
  </si>
  <si>
    <t>representar</t>
  </si>
  <si>
    <t>terapia</t>
  </si>
  <si>
    <t>rama</t>
  </si>
  <si>
    <t>formando</t>
  </si>
  <si>
    <t>herramientas</t>
  </si>
  <si>
    <t>judíos</t>
  </si>
  <si>
    <t>trabajador</t>
  </si>
  <si>
    <t>limpia</t>
  </si>
  <si>
    <t>declarado</t>
  </si>
  <si>
    <t>foro</t>
  </si>
  <si>
    <t>utilizados</t>
  </si>
  <si>
    <t>retiro</t>
  </si>
  <si>
    <t>civilización</t>
  </si>
  <si>
    <t>revela</t>
  </si>
  <si>
    <t>sienten</t>
  </si>
  <si>
    <t>alturas</t>
  </si>
  <si>
    <t>colaboradores</t>
  </si>
  <si>
    <t>complejidad</t>
  </si>
  <si>
    <t>fuga</t>
  </si>
  <si>
    <t>gramos</t>
  </si>
  <si>
    <t>guerras</t>
  </si>
  <si>
    <t>literario</t>
  </si>
  <si>
    <t>automóviles</t>
  </si>
  <si>
    <t>suena</t>
  </si>
  <si>
    <t>estatales</t>
  </si>
  <si>
    <t>cuántos</t>
  </si>
  <si>
    <t>paraguay</t>
  </si>
  <si>
    <t>inferiores</t>
  </si>
  <si>
    <t>sometido</t>
  </si>
  <si>
    <t>aves</t>
  </si>
  <si>
    <t>giro</t>
  </si>
  <si>
    <t>judiciales</t>
  </si>
  <si>
    <t>universitarios</t>
  </si>
  <si>
    <t>gritó</t>
  </si>
  <si>
    <t>solitario</t>
  </si>
  <si>
    <t>doy</t>
  </si>
  <si>
    <t>salamanca</t>
  </si>
  <si>
    <t>componente</t>
  </si>
  <si>
    <t>decirlo</t>
  </si>
  <si>
    <t>fantasía</t>
  </si>
  <si>
    <t>estrecha</t>
  </si>
  <si>
    <t>mariana</t>
  </si>
  <si>
    <t>habituales</t>
  </si>
  <si>
    <t>vea</t>
  </si>
  <si>
    <t>cuartos</t>
  </si>
  <si>
    <t>parlamentaria</t>
  </si>
  <si>
    <t>pregunté</t>
  </si>
  <si>
    <t>soporte</t>
  </si>
  <si>
    <t>conservar</t>
  </si>
  <si>
    <t>dominicana</t>
  </si>
  <si>
    <t>toman</t>
  </si>
  <si>
    <t>campañas</t>
  </si>
  <si>
    <t>esenciales</t>
  </si>
  <si>
    <t>faltaba</t>
  </si>
  <si>
    <t>pensiones</t>
  </si>
  <si>
    <t>atractivo</t>
  </si>
  <si>
    <t>lenguas</t>
  </si>
  <si>
    <t>gal</t>
  </si>
  <si>
    <t>insiste</t>
  </si>
  <si>
    <t>angeles</t>
  </si>
  <si>
    <t>esperanzas</t>
  </si>
  <si>
    <t>cuartel</t>
  </si>
  <si>
    <t>prevé</t>
  </si>
  <si>
    <t>docentes</t>
  </si>
  <si>
    <t>interesado</t>
  </si>
  <si>
    <t>ángeles</t>
  </si>
  <si>
    <t>facultades</t>
  </si>
  <si>
    <t>construido</t>
  </si>
  <si>
    <t>continuo</t>
  </si>
  <si>
    <t>duró</t>
  </si>
  <si>
    <t>herrera</t>
  </si>
  <si>
    <t>certeza</t>
  </si>
  <si>
    <t>correcto</t>
  </si>
  <si>
    <t>nombrado</t>
  </si>
  <si>
    <t>realizará</t>
  </si>
  <si>
    <t>semejantes</t>
  </si>
  <si>
    <t>dirigir</t>
  </si>
  <si>
    <t>pacífico</t>
  </si>
  <si>
    <t>ilegal</t>
  </si>
  <si>
    <t>burgos</t>
  </si>
  <si>
    <t>empezado</t>
  </si>
  <si>
    <t>llevaban</t>
  </si>
  <si>
    <t>mostrado</t>
  </si>
  <si>
    <t>cercana</t>
  </si>
  <si>
    <t>guardias</t>
  </si>
  <si>
    <t>mito</t>
  </si>
  <si>
    <t>venían</t>
  </si>
  <si>
    <t>presentarse</t>
  </si>
  <si>
    <t>famosa</t>
  </si>
  <si>
    <t>frecuentemente</t>
  </si>
  <si>
    <t>normativa</t>
  </si>
  <si>
    <t>absurdo</t>
  </si>
  <si>
    <t>colón</t>
  </si>
  <si>
    <t>fórmulas</t>
  </si>
  <si>
    <t>afectado</t>
  </si>
  <si>
    <t>futura</t>
  </si>
  <si>
    <t>aclarar</t>
  </si>
  <si>
    <t>récord</t>
  </si>
  <si>
    <t>extranjera</t>
  </si>
  <si>
    <t>amo</t>
  </si>
  <si>
    <t>contemplar</t>
  </si>
  <si>
    <t>tecnológico</t>
  </si>
  <si>
    <t>vidrio</t>
  </si>
  <si>
    <t>cintura</t>
  </si>
  <si>
    <t>medina</t>
  </si>
  <si>
    <t>religiosas</t>
  </si>
  <si>
    <t>alba</t>
  </si>
  <si>
    <t>ocupado</t>
  </si>
  <si>
    <t>pájaros</t>
  </si>
  <si>
    <t>hermanas</t>
  </si>
  <si>
    <t>secundaria</t>
  </si>
  <si>
    <t>clubes</t>
  </si>
  <si>
    <t>plantilla</t>
  </si>
  <si>
    <t>básicas</t>
  </si>
  <si>
    <t>crece</t>
  </si>
  <si>
    <t>increíble</t>
  </si>
  <si>
    <t>nave</t>
  </si>
  <si>
    <t>reto</t>
  </si>
  <si>
    <t>adn</t>
  </si>
  <si>
    <t>vegetales</t>
  </si>
  <si>
    <t>enviar</t>
  </si>
  <si>
    <t>llevando</t>
  </si>
  <si>
    <t>héroe</t>
  </si>
  <si>
    <t>celebrado</t>
  </si>
  <si>
    <t>criminal</t>
  </si>
  <si>
    <t>palmas</t>
  </si>
  <si>
    <t>rocas</t>
  </si>
  <si>
    <t>contribuir</t>
  </si>
  <si>
    <t>lenta</t>
  </si>
  <si>
    <t>llave</t>
  </si>
  <si>
    <t>haces</t>
  </si>
  <si>
    <t>sube</t>
  </si>
  <si>
    <t>canciller</t>
  </si>
  <si>
    <t>relieve</t>
  </si>
  <si>
    <t>ajeno</t>
  </si>
  <si>
    <t>hielo</t>
  </si>
  <si>
    <t>leve</t>
  </si>
  <si>
    <t>obtenidos</t>
  </si>
  <si>
    <t>cuenca</t>
  </si>
  <si>
    <t>incendio</t>
  </si>
  <si>
    <t>barcos</t>
  </si>
  <si>
    <t>drama</t>
  </si>
  <si>
    <t>paraíso</t>
  </si>
  <si>
    <t>poderoso</t>
  </si>
  <si>
    <t>especialista</t>
  </si>
  <si>
    <t>rango</t>
  </si>
  <si>
    <t>dispuesta</t>
  </si>
  <si>
    <t>exclusiva</t>
  </si>
  <si>
    <t>supervivencia</t>
  </si>
  <si>
    <t>toque</t>
  </si>
  <si>
    <t>metido</t>
  </si>
  <si>
    <t>internas</t>
  </si>
  <si>
    <t>clásicos</t>
  </si>
  <si>
    <t>elevada</t>
  </si>
  <si>
    <t>oyó</t>
  </si>
  <si>
    <t>sucesión</t>
  </si>
  <si>
    <t>racional</t>
  </si>
  <si>
    <t>habitaciones</t>
  </si>
  <si>
    <t>estando</t>
  </si>
  <si>
    <t>intervenir</t>
  </si>
  <si>
    <t>ascenso</t>
  </si>
  <si>
    <t>solas</t>
  </si>
  <si>
    <t>asistentes</t>
  </si>
  <si>
    <t>antena</t>
  </si>
  <si>
    <t>publicaciones</t>
  </si>
  <si>
    <t>vera</t>
  </si>
  <si>
    <t>costes</t>
  </si>
  <si>
    <t>electrónico</t>
  </si>
  <si>
    <t>entran</t>
  </si>
  <si>
    <t>subió</t>
  </si>
  <si>
    <t>capitalismo</t>
  </si>
  <si>
    <t>beso</t>
  </si>
  <si>
    <t>almuerzo</t>
  </si>
  <si>
    <t>establecimientos</t>
  </si>
  <si>
    <t>considerada</t>
  </si>
  <si>
    <t>mire</t>
  </si>
  <si>
    <t>presentada</t>
  </si>
  <si>
    <t>reduce</t>
  </si>
  <si>
    <t>inquietud</t>
  </si>
  <si>
    <t>afición</t>
  </si>
  <si>
    <t>defectos</t>
  </si>
  <si>
    <t>elaborar</t>
  </si>
  <si>
    <t>fomento</t>
  </si>
  <si>
    <t>empezaba</t>
  </si>
  <si>
    <t>intimidad</t>
  </si>
  <si>
    <t>aporte</t>
  </si>
  <si>
    <t>llegamos</t>
  </si>
  <si>
    <t>presentaron</t>
  </si>
  <si>
    <t>juana</t>
  </si>
  <si>
    <t>solía</t>
  </si>
  <si>
    <t>investigar</t>
  </si>
  <si>
    <t>pimienta</t>
  </si>
  <si>
    <t>acontecimiento</t>
  </si>
  <si>
    <t>minas</t>
  </si>
  <si>
    <t>consideraba</t>
  </si>
  <si>
    <t>necesito</t>
  </si>
  <si>
    <t>urss</t>
  </si>
  <si>
    <t>lanza</t>
  </si>
  <si>
    <t>minerales</t>
  </si>
  <si>
    <t>rojos</t>
  </si>
  <si>
    <t>entendido</t>
  </si>
  <si>
    <t>aceptado</t>
  </si>
  <si>
    <t>cancha</t>
  </si>
  <si>
    <t>conservador</t>
  </si>
  <si>
    <t>málaga</t>
  </si>
  <si>
    <t>discos</t>
  </si>
  <si>
    <t>retraso</t>
  </si>
  <si>
    <t>compleja</t>
  </si>
  <si>
    <t>académico</t>
  </si>
  <si>
    <t>navidad</t>
  </si>
  <si>
    <t>california</t>
  </si>
  <si>
    <t>holanda</t>
  </si>
  <si>
    <t>invitado</t>
  </si>
  <si>
    <t>fases</t>
  </si>
  <si>
    <t>pecado</t>
  </si>
  <si>
    <t>sustitución</t>
  </si>
  <si>
    <t>serrano</t>
  </si>
  <si>
    <t>surgió</t>
  </si>
  <si>
    <t>cristiano</t>
  </si>
  <si>
    <t>monetaria</t>
  </si>
  <si>
    <t>burguesía</t>
  </si>
  <si>
    <t>lograron</t>
  </si>
  <si>
    <t>semillas</t>
  </si>
  <si>
    <t>comerciantes</t>
  </si>
  <si>
    <t>agregar</t>
  </si>
  <si>
    <t>recibieron</t>
  </si>
  <si>
    <t>vencer</t>
  </si>
  <si>
    <t>lesión</t>
  </si>
  <si>
    <t>tarifas</t>
  </si>
  <si>
    <t>agresión</t>
  </si>
  <si>
    <t>vivimos</t>
  </si>
  <si>
    <t>propaganda</t>
  </si>
  <si>
    <t>árabe</t>
  </si>
  <si>
    <t>aseguran</t>
  </si>
  <si>
    <t>pág</t>
  </si>
  <si>
    <t>precisó</t>
  </si>
  <si>
    <t>trimestre</t>
  </si>
  <si>
    <t>vitamina</t>
  </si>
  <si>
    <t>religiosos</t>
  </si>
  <si>
    <t>falsa</t>
  </si>
  <si>
    <t>molina</t>
  </si>
  <si>
    <t>llegué</t>
  </si>
  <si>
    <t>públicamente</t>
  </si>
  <si>
    <t>cuadrados</t>
  </si>
  <si>
    <t>repite</t>
  </si>
  <si>
    <t>anuncia</t>
  </si>
  <si>
    <t>cartel</t>
  </si>
  <si>
    <t>tiendas</t>
  </si>
  <si>
    <t>conserva</t>
  </si>
  <si>
    <t>iniciativas</t>
  </si>
  <si>
    <t>requieren</t>
  </si>
  <si>
    <t>concejal</t>
  </si>
  <si>
    <t>james</t>
  </si>
  <si>
    <t>ó</t>
  </si>
  <si>
    <t>verla</t>
  </si>
  <si>
    <t>estímulo</t>
  </si>
  <si>
    <t>nombramiento</t>
  </si>
  <si>
    <t>nervios</t>
  </si>
  <si>
    <t>traducción</t>
  </si>
  <si>
    <t>financieras</t>
  </si>
  <si>
    <t>interesantes</t>
  </si>
  <si>
    <t>metal</t>
  </si>
  <si>
    <t>impuso</t>
  </si>
  <si>
    <t>secretaria</t>
  </si>
  <si>
    <t>revés</t>
  </si>
  <si>
    <t>tejidos</t>
  </si>
  <si>
    <t>ortiz</t>
  </si>
  <si>
    <t>decidieron</t>
  </si>
  <si>
    <t>virtudes</t>
  </si>
  <si>
    <t>destinados</t>
  </si>
  <si>
    <t>incluidos</t>
  </si>
  <si>
    <t>informática</t>
  </si>
  <si>
    <t>perfección</t>
  </si>
  <si>
    <t>incidente</t>
  </si>
  <si>
    <t>silva</t>
  </si>
  <si>
    <t>densidad</t>
  </si>
  <si>
    <t>comedor</t>
  </si>
  <si>
    <t>evita</t>
  </si>
  <si>
    <t>consumidor</t>
  </si>
  <si>
    <t>comenta</t>
  </si>
  <si>
    <t>inocente</t>
  </si>
  <si>
    <t>diaria</t>
  </si>
  <si>
    <t>aliento</t>
  </si>
  <si>
    <t>aplica</t>
  </si>
  <si>
    <t>eléctrico</t>
  </si>
  <si>
    <t>retirar</t>
  </si>
  <si>
    <t>concretamente</t>
  </si>
  <si>
    <t>horario</t>
  </si>
  <si>
    <t>virginia</t>
  </si>
  <si>
    <t>específicas</t>
  </si>
  <si>
    <t>significación</t>
  </si>
  <si>
    <t>venezolano</t>
  </si>
  <si>
    <t>sorprendido</t>
  </si>
  <si>
    <t>pasados</t>
  </si>
  <si>
    <t>comienzan</t>
  </si>
  <si>
    <t>señalan</t>
  </si>
  <si>
    <t>adquiere</t>
  </si>
  <si>
    <t>felices</t>
  </si>
  <si>
    <t>pinochet</t>
  </si>
  <si>
    <t>sepa</t>
  </si>
  <si>
    <t>emocional</t>
  </si>
  <si>
    <t>pico</t>
  </si>
  <si>
    <t>solicitar</t>
  </si>
  <si>
    <t>excesiva</t>
  </si>
  <si>
    <t>dominante</t>
  </si>
  <si>
    <t>cabello</t>
  </si>
  <si>
    <t>intentando</t>
  </si>
  <si>
    <t>denomina</t>
  </si>
  <si>
    <t>figuran</t>
  </si>
  <si>
    <t>derivados</t>
  </si>
  <si>
    <t>héctor</t>
  </si>
  <si>
    <t>richard</t>
  </si>
  <si>
    <t>distinción</t>
  </si>
  <si>
    <t>entregar</t>
  </si>
  <si>
    <t>ingleses</t>
  </si>
  <si>
    <t>aprendido</t>
  </si>
  <si>
    <t>exposiciones</t>
  </si>
  <si>
    <t>ganador</t>
  </si>
  <si>
    <t>carece</t>
  </si>
  <si>
    <t>rubén</t>
  </si>
  <si>
    <t>cigarrillo</t>
  </si>
  <si>
    <t>entrevistas</t>
  </si>
  <si>
    <t>mandatario</t>
  </si>
  <si>
    <t>celebró</t>
  </si>
  <si>
    <t>labores</t>
  </si>
  <si>
    <t>listo</t>
  </si>
  <si>
    <t>us</t>
  </si>
  <si>
    <t>participaron</t>
  </si>
  <si>
    <t>tomate</t>
  </si>
  <si>
    <t>inés</t>
  </si>
  <si>
    <t>sabían</t>
  </si>
  <si>
    <t>armado</t>
  </si>
  <si>
    <t>mantenerse</t>
  </si>
  <si>
    <t>períodos</t>
  </si>
  <si>
    <t>fraga</t>
  </si>
  <si>
    <t>nacer</t>
  </si>
  <si>
    <t>seria</t>
  </si>
  <si>
    <t>discursos</t>
  </si>
  <si>
    <t>cubierto</t>
  </si>
  <si>
    <t>indio</t>
  </si>
  <si>
    <t>inspección</t>
  </si>
  <si>
    <t>ofensiva</t>
  </si>
  <si>
    <t>alerta</t>
  </si>
  <si>
    <t>barrera</t>
  </si>
  <si>
    <t>emociones</t>
  </si>
  <si>
    <t>paga</t>
  </si>
  <si>
    <t>varones</t>
  </si>
  <si>
    <t>atlántico</t>
  </si>
  <si>
    <t>choque</t>
  </si>
  <si>
    <t>grecia</t>
  </si>
  <si>
    <t>pasta</t>
  </si>
  <si>
    <t>efectivos</t>
  </si>
  <si>
    <t>quedaban</t>
  </si>
  <si>
    <t>admiración</t>
  </si>
  <si>
    <t>bandas</t>
  </si>
  <si>
    <t>espada</t>
  </si>
  <si>
    <t>incertidumbre</t>
  </si>
  <si>
    <t>claves</t>
  </si>
  <si>
    <t>citada</t>
  </si>
  <si>
    <t>extiende</t>
  </si>
  <si>
    <t>manteca</t>
  </si>
  <si>
    <t>comicios</t>
  </si>
  <si>
    <t>mata</t>
  </si>
  <si>
    <t>william</t>
  </si>
  <si>
    <t>recorrer</t>
  </si>
  <si>
    <t>subrayó</t>
  </si>
  <si>
    <t>exportación</t>
  </si>
  <si>
    <t>militantes</t>
  </si>
  <si>
    <t>cuerda</t>
  </si>
  <si>
    <t>suceso</t>
  </si>
  <si>
    <t>celular</t>
  </si>
  <si>
    <t>ucd</t>
  </si>
  <si>
    <t>abandonó</t>
  </si>
  <si>
    <t>justificar</t>
  </si>
  <si>
    <t>procede</t>
  </si>
  <si>
    <t>parto</t>
  </si>
  <si>
    <t>k</t>
  </si>
  <si>
    <t>probar</t>
  </si>
  <si>
    <t>proporciona</t>
  </si>
  <si>
    <t>contratación</t>
  </si>
  <si>
    <t>costas</t>
  </si>
  <si>
    <t>dormitorio</t>
  </si>
  <si>
    <t>israelí</t>
  </si>
  <si>
    <t>concretos</t>
  </si>
  <si>
    <t>contemporánea</t>
  </si>
  <si>
    <t>externo</t>
  </si>
  <si>
    <t>inmigrantes</t>
  </si>
  <si>
    <t>dormido</t>
  </si>
  <si>
    <t>producirse</t>
  </si>
  <si>
    <t>disminuir</t>
  </si>
  <si>
    <t>aviso</t>
  </si>
  <si>
    <t>conocidas</t>
  </si>
  <si>
    <t>delegados</t>
  </si>
  <si>
    <t>filme</t>
  </si>
  <si>
    <t>lejano</t>
  </si>
  <si>
    <t>cucharadas</t>
  </si>
  <si>
    <t>contienen</t>
  </si>
  <si>
    <t>irá</t>
  </si>
  <si>
    <t>loca</t>
  </si>
  <si>
    <t>indicar</t>
  </si>
  <si>
    <t>pollo</t>
  </si>
  <si>
    <t>gubernamentales</t>
  </si>
  <si>
    <t>sanciones</t>
  </si>
  <si>
    <t>asalto</t>
  </si>
  <si>
    <t>estudia</t>
  </si>
  <si>
    <t>relativo</t>
  </si>
  <si>
    <t>duras</t>
  </si>
  <si>
    <t>madrileño</t>
  </si>
  <si>
    <t>inglesa</t>
  </si>
  <si>
    <t>noble</t>
  </si>
  <si>
    <t>sueldo</t>
  </si>
  <si>
    <t>lección</t>
  </si>
  <si>
    <t>murieron</t>
  </si>
  <si>
    <t>tratan</t>
  </si>
  <si>
    <t>destacado</t>
  </si>
  <si>
    <t>referente</t>
  </si>
  <si>
    <t>bello</t>
  </si>
  <si>
    <t>concretas</t>
  </si>
  <si>
    <t>aliados</t>
  </si>
  <si>
    <t>faltan</t>
  </si>
  <si>
    <t>fundamento</t>
  </si>
  <si>
    <t>cc</t>
  </si>
  <si>
    <t>demostró</t>
  </si>
  <si>
    <t>positivos</t>
  </si>
  <si>
    <t>vidal</t>
  </si>
  <si>
    <t>conocemos</t>
  </si>
  <si>
    <t>noción</t>
  </si>
  <si>
    <t>armonía</t>
  </si>
  <si>
    <t>prefiere</t>
  </si>
  <si>
    <t>sillón</t>
  </si>
  <si>
    <t>admite</t>
  </si>
  <si>
    <t>financiamiento</t>
  </si>
  <si>
    <t>cucharada</t>
  </si>
  <si>
    <t>invasión</t>
  </si>
  <si>
    <t>libertades</t>
  </si>
  <si>
    <t>pelea</t>
  </si>
  <si>
    <t>escolares</t>
  </si>
  <si>
    <t>ruedas</t>
  </si>
  <si>
    <t>satisfacer</t>
  </si>
  <si>
    <t>supuestos</t>
  </si>
  <si>
    <t>alumno</t>
  </si>
  <si>
    <t>fila</t>
  </si>
  <si>
    <t>rabia</t>
  </si>
  <si>
    <t>tocó</t>
  </si>
  <si>
    <t>estadísticas</t>
  </si>
  <si>
    <t>conciertos</t>
  </si>
  <si>
    <t>asesor</t>
  </si>
  <si>
    <t>cinta</t>
  </si>
  <si>
    <t>esclavos</t>
  </si>
  <si>
    <t>sabiduría</t>
  </si>
  <si>
    <t>velázquez</t>
  </si>
  <si>
    <t>conducir</t>
  </si>
  <si>
    <t>encontré</t>
  </si>
  <si>
    <t>productor</t>
  </si>
  <si>
    <t>muros</t>
  </si>
  <si>
    <t>cocción</t>
  </si>
  <si>
    <t>oral</t>
  </si>
  <si>
    <t>bolívar</t>
  </si>
  <si>
    <t>rayo</t>
  </si>
  <si>
    <t>carbón</t>
  </si>
  <si>
    <t>educativa</t>
  </si>
  <si>
    <t>exigir</t>
  </si>
  <si>
    <t>italianos</t>
  </si>
  <si>
    <t>dedica</t>
  </si>
  <si>
    <t>cansancio</t>
  </si>
  <si>
    <t>vestidos</t>
  </si>
  <si>
    <t>amanecer</t>
  </si>
  <si>
    <t>coinciden</t>
  </si>
  <si>
    <t>gerardo</t>
  </si>
  <si>
    <t>excepcional</t>
  </si>
  <si>
    <t>personalidades</t>
  </si>
  <si>
    <t>acumulación</t>
  </si>
  <si>
    <t>afrontar</t>
  </si>
  <si>
    <t>describe</t>
  </si>
  <si>
    <t>disponibles</t>
  </si>
  <si>
    <t>proceder</t>
  </si>
  <si>
    <t>estrictamente</t>
  </si>
  <si>
    <t>redondo</t>
  </si>
  <si>
    <t>horror</t>
  </si>
  <si>
    <t>copia</t>
  </si>
  <si>
    <t>renunciar</t>
  </si>
  <si>
    <t>dimisión</t>
  </si>
  <si>
    <t>limpio</t>
  </si>
  <si>
    <t>procedente</t>
  </si>
  <si>
    <t>gráfico</t>
  </si>
  <si>
    <t>quedará</t>
  </si>
  <si>
    <t>cuota</t>
  </si>
  <si>
    <t>tramo</t>
  </si>
  <si>
    <t>carolina</t>
  </si>
  <si>
    <t>cultivos</t>
  </si>
  <si>
    <t>tratamientos</t>
  </si>
  <si>
    <t>barro</t>
  </si>
  <si>
    <t>grasas</t>
  </si>
  <si>
    <t>sufren</t>
  </si>
  <si>
    <t>pretenden</t>
  </si>
  <si>
    <t>tablas</t>
  </si>
  <si>
    <t>residuos</t>
  </si>
  <si>
    <t>cádiz</t>
  </si>
  <si>
    <t>intervenciones</t>
  </si>
  <si>
    <t>promesa</t>
  </si>
  <si>
    <t>volvieron</t>
  </si>
  <si>
    <t>marqués</t>
  </si>
  <si>
    <t>harán</t>
  </si>
  <si>
    <t>participan</t>
  </si>
  <si>
    <t>ponga</t>
  </si>
  <si>
    <t>carro</t>
  </si>
  <si>
    <t>flujo</t>
  </si>
  <si>
    <t>originales</t>
  </si>
  <si>
    <t>desnudo</t>
  </si>
  <si>
    <t>interpretar</t>
  </si>
  <si>
    <t>decisivo</t>
  </si>
  <si>
    <t>entendimiento</t>
  </si>
  <si>
    <t>llamas</t>
  </si>
  <si>
    <t>tranquila</t>
  </si>
  <si>
    <t>hueso</t>
  </si>
  <si>
    <t>sentarse</t>
  </si>
  <si>
    <t>memorias</t>
  </si>
  <si>
    <t>transportes</t>
  </si>
  <si>
    <t>incapacidad</t>
  </si>
  <si>
    <t>pretendía</t>
  </si>
  <si>
    <t>cirugía</t>
  </si>
  <si>
    <t>dedicada</t>
  </si>
  <si>
    <t>duros</t>
  </si>
  <si>
    <t>mary</t>
  </si>
  <si>
    <t>permitan</t>
  </si>
  <si>
    <t>deseaba</t>
  </si>
  <si>
    <t>direcciones</t>
  </si>
  <si>
    <t>refugiados</t>
  </si>
  <si>
    <t>aislamiento</t>
  </si>
  <si>
    <t>artificial</t>
  </si>
  <si>
    <t>católicos</t>
  </si>
  <si>
    <t>talleres</t>
  </si>
  <si>
    <t>orilla</t>
  </si>
  <si>
    <t>camión</t>
  </si>
  <si>
    <t>hoteles</t>
  </si>
  <si>
    <t>informar</t>
  </si>
  <si>
    <t>tumba</t>
  </si>
  <si>
    <t>capítulos</t>
  </si>
  <si>
    <t>ríe</t>
  </si>
  <si>
    <t>marruecos</t>
  </si>
  <si>
    <t>dueños</t>
  </si>
  <si>
    <t>elegante</t>
  </si>
  <si>
    <t>romano</t>
  </si>
  <si>
    <t>célebre</t>
  </si>
  <si>
    <t>diana</t>
  </si>
  <si>
    <t>formada</t>
  </si>
  <si>
    <t>miradas</t>
  </si>
  <si>
    <t>jardines</t>
  </si>
  <si>
    <t>publicada</t>
  </si>
  <si>
    <t>realizando</t>
  </si>
  <si>
    <t>comidas</t>
  </si>
  <si>
    <t>útiles</t>
  </si>
  <si>
    <t>carbono</t>
  </si>
  <si>
    <t>oculta</t>
  </si>
  <si>
    <t>web</t>
  </si>
  <si>
    <t>bailar</t>
  </si>
  <si>
    <t>irak</t>
  </si>
  <si>
    <t>transcurso</t>
  </si>
  <si>
    <t>actúan</t>
  </si>
  <si>
    <t>colectivos</t>
  </si>
  <si>
    <t>medir</t>
  </si>
  <si>
    <t>orejas</t>
  </si>
  <si>
    <t>conductas</t>
  </si>
  <si>
    <t>empate</t>
  </si>
  <si>
    <t>colonial</t>
  </si>
  <si>
    <t>presa</t>
  </si>
  <si>
    <t>rumores</t>
  </si>
  <si>
    <t>apoya</t>
  </si>
  <si>
    <t>guardar</t>
  </si>
  <si>
    <t>hectáreas</t>
  </si>
  <si>
    <t>sonrió</t>
  </si>
  <si>
    <t>chicas</t>
  </si>
  <si>
    <t>monarquía</t>
  </si>
  <si>
    <t>operativo</t>
  </si>
  <si>
    <t>preguntar</t>
  </si>
  <si>
    <t>buscaba</t>
  </si>
  <si>
    <t>definido</t>
  </si>
  <si>
    <t>ciudadanía</t>
  </si>
  <si>
    <t>paloma</t>
  </si>
  <si>
    <t>concluye</t>
  </si>
  <si>
    <t>vídeo</t>
  </si>
  <si>
    <t>usos</t>
  </si>
  <si>
    <t>vascos</t>
  </si>
  <si>
    <t>robo</t>
  </si>
  <si>
    <t>roto</t>
  </si>
  <si>
    <t>volví</t>
  </si>
  <si>
    <t>desayuno</t>
  </si>
  <si>
    <t>respetar</t>
  </si>
  <si>
    <t>compositor</t>
  </si>
  <si>
    <t>respectivos</t>
  </si>
  <si>
    <t>móvil</t>
  </si>
  <si>
    <t>trama</t>
  </si>
  <si>
    <t>tenis</t>
  </si>
  <si>
    <t>complicado</t>
  </si>
  <si>
    <t>desastre</t>
  </si>
  <si>
    <t>ministra</t>
  </si>
  <si>
    <t>asesinado</t>
  </si>
  <si>
    <t>celebra</t>
  </si>
  <si>
    <t>razonable</t>
  </si>
  <si>
    <t>vayan</t>
  </si>
  <si>
    <t>productividad</t>
  </si>
  <si>
    <t>corredor</t>
  </si>
  <si>
    <t>separado</t>
  </si>
  <si>
    <t>alas</t>
  </si>
  <si>
    <t>cuantas</t>
  </si>
  <si>
    <t>domínguez</t>
  </si>
  <si>
    <t>hechas</t>
  </si>
  <si>
    <t>permitía</t>
  </si>
  <si>
    <t>hablamos</t>
  </si>
  <si>
    <t>alarma</t>
  </si>
  <si>
    <t>atentados</t>
  </si>
  <si>
    <t>moverse</t>
  </si>
  <si>
    <t>fraude</t>
  </si>
  <si>
    <t>mentales</t>
  </si>
  <si>
    <t>seguidores</t>
  </si>
  <si>
    <t>llevo</t>
  </si>
  <si>
    <t>planteamientos</t>
  </si>
  <si>
    <t>invitación</t>
  </si>
  <si>
    <t>cálculos</t>
  </si>
  <si>
    <t>catalanes</t>
  </si>
  <si>
    <t>limitado</t>
  </si>
  <si>
    <t>mantenía</t>
  </si>
  <si>
    <t>onda</t>
  </si>
  <si>
    <t>fray</t>
  </si>
  <si>
    <t>acercarse</t>
  </si>
  <si>
    <t>caos</t>
  </si>
  <si>
    <t>exigencia</t>
  </si>
  <si>
    <t>oviedo</t>
  </si>
  <si>
    <t>reagan</t>
  </si>
  <si>
    <t>griego</t>
  </si>
  <si>
    <t>creyó</t>
  </si>
  <si>
    <t>vano</t>
  </si>
  <si>
    <t>sexto</t>
  </si>
  <si>
    <t>supuestamente</t>
  </si>
  <si>
    <t>intérpretes</t>
  </si>
  <si>
    <t>protestas</t>
  </si>
  <si>
    <t>sufrimiento</t>
  </si>
  <si>
    <t>carnes</t>
  </si>
  <si>
    <t>egipto</t>
  </si>
  <si>
    <t>administraciones</t>
  </si>
  <si>
    <t>calderón</t>
  </si>
  <si>
    <t>desafío</t>
  </si>
  <si>
    <t>antigüedad</t>
  </si>
  <si>
    <t>tercio</t>
  </si>
  <si>
    <t>estreno</t>
  </si>
  <si>
    <t>áfrica</t>
  </si>
  <si>
    <t>bahía</t>
  </si>
  <si>
    <t>fortaleza</t>
  </si>
  <si>
    <t>obviamente</t>
  </si>
  <si>
    <t>siguieron</t>
  </si>
  <si>
    <t>vinos</t>
  </si>
  <si>
    <t>fujimori</t>
  </si>
  <si>
    <t>ingeniería</t>
  </si>
  <si>
    <t>resultaron</t>
  </si>
  <si>
    <t>garganta</t>
  </si>
  <si>
    <t>masculino</t>
  </si>
  <si>
    <t>sentada</t>
  </si>
  <si>
    <t>quedando</t>
  </si>
  <si>
    <t>majestad</t>
  </si>
  <si>
    <t>rector</t>
  </si>
  <si>
    <t>mínimos</t>
  </si>
  <si>
    <t>modernos</t>
  </si>
  <si>
    <t>experto</t>
  </si>
  <si>
    <t>rosas</t>
  </si>
  <si>
    <t>trajo</t>
  </si>
  <si>
    <t>vela</t>
  </si>
  <si>
    <t>cobre</t>
  </si>
  <si>
    <t>permanencia</t>
  </si>
  <si>
    <t>rescate</t>
  </si>
  <si>
    <t>enfrente</t>
  </si>
  <si>
    <t>firmas</t>
  </si>
  <si>
    <t>tensiones</t>
  </si>
  <si>
    <t>confederación</t>
  </si>
  <si>
    <t>problemática</t>
  </si>
  <si>
    <t>recta</t>
  </si>
  <si>
    <t>trabajaba</t>
  </si>
  <si>
    <t>asia</t>
  </si>
  <si>
    <t>extranjeras</t>
  </si>
  <si>
    <t>llevará</t>
  </si>
  <si>
    <t>detener</t>
  </si>
  <si>
    <t>modalidad</t>
  </si>
  <si>
    <t>guzmán</t>
  </si>
  <si>
    <t>vegetal</t>
  </si>
  <si>
    <t>chávez</t>
  </si>
  <si>
    <t>jugo</t>
  </si>
  <si>
    <t>terrestre</t>
  </si>
  <si>
    <t>ángulo</t>
  </si>
  <si>
    <t>tentación</t>
  </si>
  <si>
    <t>coordinador</t>
  </si>
  <si>
    <t>nerviosa</t>
  </si>
  <si>
    <t>suicidio</t>
  </si>
  <si>
    <t>acompaña</t>
  </si>
  <si>
    <t>armados</t>
  </si>
  <si>
    <t>rol</t>
  </si>
  <si>
    <t>agrícolas</t>
  </si>
  <si>
    <t>murcia</t>
  </si>
  <si>
    <t>oliva</t>
  </si>
  <si>
    <t>provisional</t>
  </si>
  <si>
    <t>determina</t>
  </si>
  <si>
    <t>evaluar</t>
  </si>
  <si>
    <t>funcional</t>
  </si>
  <si>
    <t>párrafo</t>
  </si>
  <si>
    <t>patas</t>
  </si>
  <si>
    <t>cruzar</t>
  </si>
  <si>
    <t>huir</t>
  </si>
  <si>
    <t>novio</t>
  </si>
  <si>
    <t>aparecía</t>
  </si>
  <si>
    <t>justa</t>
  </si>
  <si>
    <t>manejar</t>
  </si>
  <si>
    <t>caro</t>
  </si>
  <si>
    <t>naranja</t>
  </si>
  <si>
    <t>licenciado</t>
  </si>
  <si>
    <t>rostros</t>
  </si>
  <si>
    <t>barba</t>
  </si>
  <si>
    <t>combustible</t>
  </si>
  <si>
    <t>enfrenta</t>
  </si>
  <si>
    <t>acero</t>
  </si>
  <si>
    <t>adquirido</t>
  </si>
  <si>
    <t>sorprendió</t>
  </si>
  <si>
    <t>esfera</t>
  </si>
  <si>
    <t>genio</t>
  </si>
  <si>
    <t>bernardo</t>
  </si>
  <si>
    <t>ira</t>
  </si>
  <si>
    <t>vapor</t>
  </si>
  <si>
    <t>satisfecho</t>
  </si>
  <si>
    <t>símbolos</t>
  </si>
  <si>
    <t>encuestas</t>
  </si>
  <si>
    <t>lluvias</t>
  </si>
  <si>
    <t>obtención</t>
  </si>
  <si>
    <t>curva</t>
  </si>
  <si>
    <t>bill</t>
  </si>
  <si>
    <t>coca</t>
  </si>
  <si>
    <t>guerrilleros</t>
  </si>
  <si>
    <t>incrementar</t>
  </si>
  <si>
    <t>medalla</t>
  </si>
  <si>
    <t>nacionalidad</t>
  </si>
  <si>
    <t>vigo</t>
  </si>
  <si>
    <t>bebidas</t>
  </si>
  <si>
    <t>trate</t>
  </si>
  <si>
    <t>complejos</t>
  </si>
  <si>
    <t>realizaron</t>
  </si>
  <si>
    <t>preocupado</t>
  </si>
  <si>
    <t>caracteres</t>
  </si>
  <si>
    <t>vuelva</t>
  </si>
  <si>
    <t>estableció</t>
  </si>
  <si>
    <t>formato</t>
  </si>
  <si>
    <t>contemporáneo</t>
  </si>
  <si>
    <t>registrado</t>
  </si>
  <si>
    <t>convención</t>
  </si>
  <si>
    <t>taxi</t>
  </si>
  <si>
    <t>tronco</t>
  </si>
  <si>
    <t>observó</t>
  </si>
  <si>
    <t>apreciar</t>
  </si>
  <si>
    <t>diera</t>
  </si>
  <si>
    <t>consideraciones</t>
  </si>
  <si>
    <t>empiezan</t>
  </si>
  <si>
    <t>viena</t>
  </si>
  <si>
    <t>dedicó</t>
  </si>
  <si>
    <t>tardes</t>
  </si>
  <si>
    <t>asociados</t>
  </si>
  <si>
    <t>instalado</t>
  </si>
  <si>
    <t>supuesta</t>
  </si>
  <si>
    <t>tecnológica</t>
  </si>
  <si>
    <t>transferencia</t>
  </si>
  <si>
    <t>ámbitos</t>
  </si>
  <si>
    <t>empeño</t>
  </si>
  <si>
    <t>eugenio</t>
  </si>
  <si>
    <t>vistas</t>
  </si>
  <si>
    <t>arreglo</t>
  </si>
  <si>
    <t>magistrado</t>
  </si>
  <si>
    <t>notables</t>
  </si>
  <si>
    <t>registros</t>
  </si>
  <si>
    <t>jugó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</si>
</sst>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">
        <v>2</v>
      </c>
      <c r="B2" s="3" t="str">
        <f>IFERROR(__xludf.DUMMYFUNCTION("GOOGLETRANSLATE(A2,""es"",""en"")"),"of")</f>
        <v>of</v>
      </c>
    </row>
    <row r="3">
      <c r="A3" s="2" t="s">
        <v>3</v>
      </c>
      <c r="B3" s="3" t="str">
        <f>IFERROR(__xludf.DUMMYFUNCTION("GOOGLETRANSLATE(A3,""es"",""en"")"),"the")</f>
        <v>the</v>
      </c>
    </row>
    <row r="4">
      <c r="A4" s="2" t="s">
        <v>4</v>
      </c>
      <c r="B4" s="3" t="str">
        <f>IFERROR(__xludf.DUMMYFUNCTION("GOOGLETRANSLATE(A4,""es"",""en"")"),"that")</f>
        <v>that</v>
      </c>
    </row>
    <row r="5">
      <c r="A5" s="2" t="s">
        <v>5</v>
      </c>
      <c r="B5" s="3" t="str">
        <f>IFERROR(__xludf.DUMMYFUNCTION("GOOGLETRANSLATE(A5,""es"",""en"")"),"the")</f>
        <v>the</v>
      </c>
    </row>
    <row r="6">
      <c r="A6" s="2" t="s">
        <v>6</v>
      </c>
      <c r="B6" s="3" t="str">
        <f>IFERROR(__xludf.DUMMYFUNCTION("GOOGLETRANSLATE(A6,""es"",""en"")"),"in")</f>
        <v>in</v>
      </c>
    </row>
    <row r="7">
      <c r="A7" s="2" t="s">
        <v>7</v>
      </c>
      <c r="B7" s="3" t="str">
        <f>IFERROR(__xludf.DUMMYFUNCTION("GOOGLETRANSLATE(A7,""es"",""en"")"),"Y")</f>
        <v>Y</v>
      </c>
    </row>
    <row r="8">
      <c r="A8" s="2" t="s">
        <v>8</v>
      </c>
      <c r="B8" s="3" t="str">
        <f>IFERROR(__xludf.DUMMYFUNCTION("GOOGLETRANSLATE(A8,""es"",""en"")"),"a")</f>
        <v>a</v>
      </c>
    </row>
    <row r="9">
      <c r="A9" s="2" t="s">
        <v>9</v>
      </c>
      <c r="B9" s="3" t="str">
        <f>IFERROR(__xludf.DUMMYFUNCTION("GOOGLETRANSLATE(A9,""es"",""en"")"),"the")</f>
        <v>the</v>
      </c>
    </row>
    <row r="10">
      <c r="A10" s="2" t="s">
        <v>10</v>
      </c>
      <c r="B10" s="3" t="str">
        <f>IFERROR(__xludf.DUMMYFUNCTION("GOOGLETRANSLATE(A10,""es"",""en"")"),"I know")</f>
        <v>I know</v>
      </c>
    </row>
    <row r="11">
      <c r="A11" s="2" t="s">
        <v>11</v>
      </c>
      <c r="B11" s="3" t="str">
        <f>IFERROR(__xludf.DUMMYFUNCTION("GOOGLETRANSLATE(A11,""es"",""en"")"),"of")</f>
        <v>of</v>
      </c>
    </row>
    <row r="12">
      <c r="A12" s="2" t="s">
        <v>12</v>
      </c>
      <c r="B12" s="3" t="str">
        <f>IFERROR(__xludf.DUMMYFUNCTION("GOOGLETRANSLATE(A12,""es"",""en"")"),"the")</f>
        <v>the</v>
      </c>
    </row>
    <row r="13">
      <c r="A13" s="2" t="s">
        <v>13</v>
      </c>
      <c r="B13" s="3" t="str">
        <f>IFERROR(__xludf.DUMMYFUNCTION("GOOGLETRANSLATE(A13,""es"",""en"")"),"a")</f>
        <v>a</v>
      </c>
    </row>
    <row r="14">
      <c r="A14" s="2" t="s">
        <v>14</v>
      </c>
      <c r="B14" s="3" t="str">
        <f>IFERROR(__xludf.DUMMYFUNCTION("GOOGLETRANSLATE(A14,""es"",""en"")"),"for")</f>
        <v>for</v>
      </c>
    </row>
    <row r="15">
      <c r="A15" s="2" t="s">
        <v>15</v>
      </c>
      <c r="B15" s="3" t="str">
        <f>IFERROR(__xludf.DUMMYFUNCTION("GOOGLETRANSLATE(A15,""es"",""en"")"),"with")</f>
        <v>with</v>
      </c>
    </row>
    <row r="16">
      <c r="A16" s="2" t="s">
        <v>16</v>
      </c>
      <c r="B16" s="3" t="str">
        <f>IFERROR(__xludf.DUMMYFUNCTION("GOOGLETRANSLATE(A16,""es"",""en"")"),"not")</f>
        <v>not</v>
      </c>
    </row>
    <row r="17">
      <c r="A17" s="2" t="s">
        <v>17</v>
      </c>
      <c r="B17" s="3" t="str">
        <f>IFERROR(__xludf.DUMMYFUNCTION("GOOGLETRANSLATE(A17,""es"",""en"")"),"a")</f>
        <v>a</v>
      </c>
    </row>
    <row r="18">
      <c r="A18" s="2" t="s">
        <v>18</v>
      </c>
      <c r="B18" s="3" t="str">
        <f>IFERROR(__xludf.DUMMYFUNCTION("GOOGLETRANSLATE(A18,""es"",""en"")"),"his")</f>
        <v>his</v>
      </c>
    </row>
    <row r="19">
      <c r="A19" s="2" t="s">
        <v>19</v>
      </c>
      <c r="B19" s="3" t="str">
        <f>IFERROR(__xludf.DUMMYFUNCTION("GOOGLETRANSLATE(A19,""es"",""en"")"),"to")</f>
        <v>to</v>
      </c>
    </row>
    <row r="20">
      <c r="A20" s="2" t="s">
        <v>20</v>
      </c>
      <c r="B20" s="3" t="str">
        <f>IFERROR(__xludf.DUMMYFUNCTION("GOOGLETRANSLATE(A20,""es"",""en"")"),"is")</f>
        <v>is</v>
      </c>
    </row>
    <row r="21">
      <c r="A21" s="2" t="s">
        <v>21</v>
      </c>
      <c r="B21" s="3" t="str">
        <f>IFERROR(__xludf.DUMMYFUNCTION("GOOGLETRANSLATE(A21,""es"",""en"")"),"to the")</f>
        <v>to the</v>
      </c>
    </row>
    <row r="22">
      <c r="A22" s="2" t="s">
        <v>22</v>
      </c>
      <c r="B22" s="3" t="str">
        <f>IFERROR(__xludf.DUMMYFUNCTION("GOOGLETRANSLATE(A22,""es"",""en"")"),"it")</f>
        <v>it</v>
      </c>
    </row>
    <row r="23">
      <c r="A23" s="2" t="s">
        <v>23</v>
      </c>
      <c r="B23" s="3" t="str">
        <f>IFERROR(__xludf.DUMMYFUNCTION("GOOGLETRANSLATE(A23,""es"",""en"")"),"What")</f>
        <v>What</v>
      </c>
    </row>
    <row r="24">
      <c r="A24" s="2" t="s">
        <v>24</v>
      </c>
      <c r="B24" s="3" t="str">
        <f>IFERROR(__xludf.DUMMYFUNCTION("GOOGLETRANSLATE(A24,""es"",""en"")"),"more")</f>
        <v>more</v>
      </c>
    </row>
    <row r="25">
      <c r="A25" s="2" t="s">
        <v>25</v>
      </c>
      <c r="B25" s="3" t="str">
        <f>IFERROR(__xludf.DUMMYFUNCTION("GOOGLETRANSLATE(A25,""es"",""en"")"),"either")</f>
        <v>either</v>
      </c>
    </row>
    <row r="26">
      <c r="A26" s="2" t="s">
        <v>26</v>
      </c>
      <c r="B26" s="3" t="str">
        <f>IFERROR(__xludf.DUMMYFUNCTION("GOOGLETRANSLATE(A26,""es"",""en"")"),"but")</f>
        <v>but</v>
      </c>
    </row>
    <row r="27">
      <c r="A27" s="2" t="s">
        <v>27</v>
      </c>
      <c r="B27" s="3" t="str">
        <f>IFERROR(__xludf.DUMMYFUNCTION("GOOGLETRANSLATE(A27,""es"",""en"")"),"their")</f>
        <v>their</v>
      </c>
    </row>
    <row r="28">
      <c r="A28" s="2" t="s">
        <v>28</v>
      </c>
      <c r="B28" s="3" t="str">
        <f>IFERROR(__xludf.DUMMYFUNCTION("GOOGLETRANSLATE(A28,""es"",""en"")"),"you")</f>
        <v>you</v>
      </c>
    </row>
    <row r="29">
      <c r="A29" s="2" t="s">
        <v>29</v>
      </c>
      <c r="B29" s="3" t="str">
        <f>IFERROR(__xludf.DUMMYFUNCTION("GOOGLETRANSLATE(A29,""es"",""en"")"),"ha")</f>
        <v>ha</v>
      </c>
    </row>
    <row r="30">
      <c r="A30" s="2" t="s">
        <v>30</v>
      </c>
      <c r="B30" s="3" t="str">
        <f>IFERROR(__xludf.DUMMYFUNCTION("GOOGLETRANSLATE(A30,""es"",""en"")"),"I")</f>
        <v>I</v>
      </c>
    </row>
    <row r="31">
      <c r="A31" s="2" t="s">
        <v>31</v>
      </c>
      <c r="B31" s="3" t="str">
        <f>IFERROR(__xludf.DUMMYFUNCTION("GOOGLETRANSLATE(A31,""es"",""en"")"),"Yeah")</f>
        <v>Yeah</v>
      </c>
    </row>
    <row r="32">
      <c r="A32" s="2" t="s">
        <v>32</v>
      </c>
      <c r="B32" s="3" t="str">
        <f>IFERROR(__xludf.DUMMYFUNCTION("GOOGLETRANSLATE(A32,""es"",""en"")"),"without")</f>
        <v>without</v>
      </c>
    </row>
    <row r="33">
      <c r="A33" s="2" t="s">
        <v>33</v>
      </c>
      <c r="B33" s="3" t="str">
        <f>IFERROR(__xludf.DUMMYFUNCTION("GOOGLETRANSLATE(A33,""es"",""en"")"),"upon")</f>
        <v>upon</v>
      </c>
    </row>
    <row r="34">
      <c r="A34" s="2" t="s">
        <v>34</v>
      </c>
      <c r="B34" s="3" t="str">
        <f>IFERROR(__xludf.DUMMYFUNCTION("GOOGLETRANSLATE(A34,""es"",""en"")"),"East")</f>
        <v>East</v>
      </c>
    </row>
    <row r="35">
      <c r="A35" s="2" t="s">
        <v>35</v>
      </c>
      <c r="B35" s="3" t="str">
        <f>IFERROR(__xludf.DUMMYFUNCTION("GOOGLETRANSLATE(A35,""es"",""en"")"),"Already")</f>
        <v>Already</v>
      </c>
    </row>
    <row r="36">
      <c r="A36" s="2" t="s">
        <v>36</v>
      </c>
      <c r="B36" s="3" t="str">
        <f>IFERROR(__xludf.DUMMYFUNCTION("GOOGLETRANSLATE(A36,""es"",""en"")"),"Come in")</f>
        <v>Come in</v>
      </c>
    </row>
    <row r="37">
      <c r="A37" s="2" t="s">
        <v>37</v>
      </c>
      <c r="B37" s="3" t="str">
        <f>IFERROR(__xludf.DUMMYFUNCTION("GOOGLETRANSLATE(A37,""es"",""en"")"),"when")</f>
        <v>when</v>
      </c>
    </row>
    <row r="38">
      <c r="A38" s="2" t="s">
        <v>38</v>
      </c>
      <c r="B38" s="3" t="str">
        <f>IFERROR(__xludf.DUMMYFUNCTION("GOOGLETRANSLATE(A38,""es"",""en"")"),"everything")</f>
        <v>everything</v>
      </c>
    </row>
    <row r="39">
      <c r="A39" s="2" t="s">
        <v>39</v>
      </c>
      <c r="B39" s="3" t="str">
        <f>IFERROR(__xludf.DUMMYFUNCTION("GOOGLETRANSLATE(A39,""es"",""en"")"),"is")</f>
        <v>is</v>
      </c>
    </row>
    <row r="40">
      <c r="A40" s="2" t="s">
        <v>40</v>
      </c>
      <c r="B40" s="3" t="str">
        <f>IFERROR(__xludf.DUMMYFUNCTION("GOOGLETRANSLATE(A40,""es"",""en"")"),"to be")</f>
        <v>to be</v>
      </c>
    </row>
    <row r="41">
      <c r="A41" s="2" t="s">
        <v>41</v>
      </c>
      <c r="B41" s="3" t="str">
        <f>IFERROR(__xludf.DUMMYFUNCTION("GOOGLETRANSLATE(A41,""es"",""en"")"),"They are")</f>
        <v>They are</v>
      </c>
    </row>
    <row r="42">
      <c r="A42" s="2" t="s">
        <v>42</v>
      </c>
      <c r="B42" s="3" t="str">
        <f>IFERROR(__xludf.DUMMYFUNCTION("GOOGLETRANSLATE(A42,""es"",""en"")"),"two")</f>
        <v>two</v>
      </c>
    </row>
    <row r="43">
      <c r="A43" s="2" t="s">
        <v>43</v>
      </c>
      <c r="B43" s="3" t="str">
        <f>IFERROR(__xludf.DUMMYFUNCTION("GOOGLETRANSLATE(A43,""es"",""en"")"),"too")</f>
        <v>too</v>
      </c>
    </row>
    <row r="44">
      <c r="A44" s="2" t="s">
        <v>44</v>
      </c>
      <c r="B44" s="3" t="str">
        <f>IFERROR(__xludf.DUMMYFUNCTION("GOOGLETRANSLATE(A44,""es"",""en"")"),"it was")</f>
        <v>it was</v>
      </c>
    </row>
    <row r="45">
      <c r="A45" s="2" t="s">
        <v>45</v>
      </c>
      <c r="B45" s="3" t="str">
        <f>IFERROR(__xludf.DUMMYFUNCTION("GOOGLETRANSLATE(A45,""es"",""en"")"),"there was")</f>
        <v>there was</v>
      </c>
    </row>
    <row r="46">
      <c r="A46" s="2" t="s">
        <v>46</v>
      </c>
      <c r="B46" s="3" t="str">
        <f>IFERROR(__xludf.DUMMYFUNCTION("GOOGLETRANSLATE(A46,""es"",""en"")"),"was")</f>
        <v>was</v>
      </c>
    </row>
    <row r="47">
      <c r="A47" s="2" t="s">
        <v>47</v>
      </c>
      <c r="B47" s="3" t="str">
        <f>IFERROR(__xludf.DUMMYFUNCTION("GOOGLETRANSLATE(A47,""es"",""en"")"),"very")</f>
        <v>very</v>
      </c>
    </row>
    <row r="48">
      <c r="A48" s="2" t="s">
        <v>48</v>
      </c>
      <c r="B48" s="3" t="str">
        <f>IFERROR(__xludf.DUMMYFUNCTION("GOOGLETRANSLATE(A48,""es"",""en"")"),"years")</f>
        <v>years</v>
      </c>
    </row>
    <row r="49">
      <c r="A49" s="2" t="s">
        <v>49</v>
      </c>
      <c r="B49" s="3" t="str">
        <f>IFERROR(__xludf.DUMMYFUNCTION("GOOGLETRANSLATE(A49,""es"",""en"")"),"until")</f>
        <v>until</v>
      </c>
    </row>
    <row r="50">
      <c r="A50" s="2" t="s">
        <v>50</v>
      </c>
      <c r="B50" s="3" t="str">
        <f>IFERROR(__xludf.DUMMYFUNCTION("GOOGLETRANSLATE(A50,""es"",""en"")"),"since")</f>
        <v>since</v>
      </c>
    </row>
    <row r="51">
      <c r="A51" s="2" t="s">
        <v>51</v>
      </c>
      <c r="B51" s="3" t="str">
        <f>IFERROR(__xludf.DUMMYFUNCTION("GOOGLETRANSLATE(A51,""es"",""en"")"),"this")</f>
        <v>this</v>
      </c>
    </row>
    <row r="52">
      <c r="A52" s="2" t="s">
        <v>52</v>
      </c>
      <c r="B52" s="3" t="str">
        <f>IFERROR(__xludf.DUMMYFUNCTION("GOOGLETRANSLATE(A52,""es"",""en"")"),"me")</f>
        <v>me</v>
      </c>
    </row>
    <row r="53">
      <c r="A53" s="2" t="s">
        <v>53</v>
      </c>
      <c r="B53" s="3" t="str">
        <f>IFERROR(__xludf.DUMMYFUNCTION("GOOGLETRANSLATE(A53,""es"",""en"")"),"why")</f>
        <v>why</v>
      </c>
    </row>
    <row r="54">
      <c r="A54" s="2" t="s">
        <v>54</v>
      </c>
      <c r="B54" s="3" t="str">
        <f>IFERROR(__xludf.DUMMYFUNCTION("GOOGLETRANSLATE(A54,""es"",""en"")"),"what")</f>
        <v>what</v>
      </c>
    </row>
    <row r="55">
      <c r="A55" s="2" t="s">
        <v>55</v>
      </c>
      <c r="B55" s="3" t="str">
        <f>IFERROR(__xludf.DUMMYFUNCTION("GOOGLETRANSLATE(A55,""es"",""en"")"),"only")</f>
        <v>only</v>
      </c>
    </row>
    <row r="56">
      <c r="A56" s="2" t="s">
        <v>56</v>
      </c>
      <c r="B56" s="3" t="str">
        <f>IFERROR(__xludf.DUMMYFUNCTION("GOOGLETRANSLATE(A56,""es"",""en"")"),"they have")</f>
        <v>they have</v>
      </c>
    </row>
    <row r="57">
      <c r="A57" s="2" t="s">
        <v>57</v>
      </c>
      <c r="B57" s="3" t="str">
        <f>IFERROR(__xludf.DUMMYFUNCTION("GOOGLETRANSLATE(A57,""es"",""en"")"),"I")</f>
        <v>I</v>
      </c>
    </row>
    <row r="58">
      <c r="A58" s="2" t="s">
        <v>58</v>
      </c>
      <c r="B58" s="3" t="str">
        <f>IFERROR(__xludf.DUMMYFUNCTION("GOOGLETRANSLATE(A58,""es"",""en"")"),"there are")</f>
        <v>there are</v>
      </c>
    </row>
    <row r="59">
      <c r="A59" s="2" t="s">
        <v>59</v>
      </c>
      <c r="B59" s="3" t="str">
        <f>IFERROR(__xludf.DUMMYFUNCTION("GOOGLETRANSLATE(A59,""es"",""en"")"),"time")</f>
        <v>time</v>
      </c>
    </row>
    <row r="60">
      <c r="A60" s="2" t="s">
        <v>60</v>
      </c>
      <c r="B60" s="3" t="str">
        <f>IFERROR(__xludf.DUMMYFUNCTION("GOOGLETRANSLATE(A60,""es"",""en"")"),"may")</f>
        <v>may</v>
      </c>
    </row>
    <row r="61">
      <c r="A61" s="2" t="s">
        <v>61</v>
      </c>
      <c r="B61" s="3" t="str">
        <f>IFERROR(__xludf.DUMMYFUNCTION("GOOGLETRANSLATE(A61,""es"",""en"")"),"everyone")</f>
        <v>everyone</v>
      </c>
    </row>
    <row r="62">
      <c r="A62" s="2" t="s">
        <v>62</v>
      </c>
      <c r="B62" s="3" t="str">
        <f>IFERROR(__xludf.DUMMYFUNCTION("GOOGLETRANSLATE(A62,""es"",""en"")"),"So")</f>
        <v>So</v>
      </c>
    </row>
    <row r="63">
      <c r="A63" s="2" t="s">
        <v>63</v>
      </c>
      <c r="B63" s="3" t="str">
        <f>IFERROR(__xludf.DUMMYFUNCTION("GOOGLETRANSLATE(A63,""es"",""en"")"),"us")</f>
        <v>us</v>
      </c>
    </row>
    <row r="64">
      <c r="A64" s="2" t="s">
        <v>64</v>
      </c>
      <c r="B64" s="3" t="str">
        <f>IFERROR(__xludf.DUMMYFUNCTION("GOOGLETRANSLATE(A64,""es"",""en"")"),"neither")</f>
        <v>neither</v>
      </c>
    </row>
    <row r="65">
      <c r="A65" s="2" t="s">
        <v>65</v>
      </c>
      <c r="B65" s="3" t="str">
        <f>IFERROR(__xludf.DUMMYFUNCTION("GOOGLETRANSLATE(A65,""es"",""en"")"),"part")</f>
        <v>part</v>
      </c>
    </row>
    <row r="66">
      <c r="A66" s="2" t="s">
        <v>66</v>
      </c>
      <c r="B66" s="3" t="str">
        <f>IFERROR(__xludf.DUMMYFUNCTION("GOOGLETRANSLATE(A66,""es"",""en"")"),"have")</f>
        <v>have</v>
      </c>
    </row>
    <row r="67">
      <c r="A67" s="2" t="s">
        <v>67</v>
      </c>
      <c r="B67" s="3" t="str">
        <f>IFERROR(__xludf.DUMMYFUNCTION("GOOGLETRANSLATE(A67,""es"",""en"")"),"he")</f>
        <v>he</v>
      </c>
    </row>
    <row r="68">
      <c r="A68" s="2" t="s">
        <v>68</v>
      </c>
      <c r="B68" s="3" t="str">
        <f>IFERROR(__xludf.DUMMYFUNCTION("GOOGLETRANSLATE(A68,""es"",""en"")"),"one")</f>
        <v>one</v>
      </c>
    </row>
    <row r="69">
      <c r="A69" s="2" t="s">
        <v>69</v>
      </c>
      <c r="B69" s="3" t="str">
        <f>IFERROR(__xludf.DUMMYFUNCTION("GOOGLETRANSLATE(A69,""es"",""en"")"),"where")</f>
        <v>where</v>
      </c>
    </row>
    <row r="70">
      <c r="A70" s="2" t="s">
        <v>70</v>
      </c>
      <c r="B70" s="3" t="str">
        <f>IFERROR(__xludf.DUMMYFUNCTION("GOOGLETRANSLATE(A70,""es"",""en"")"),"all right")</f>
        <v>all right</v>
      </c>
    </row>
    <row r="71">
      <c r="A71" s="2" t="s">
        <v>71</v>
      </c>
      <c r="B71" s="3" t="str">
        <f>IFERROR(__xludf.DUMMYFUNCTION("GOOGLETRANSLATE(A71,""es"",""en"")"),"weather")</f>
        <v>weather</v>
      </c>
    </row>
    <row r="72">
      <c r="A72" s="2" t="s">
        <v>72</v>
      </c>
      <c r="B72" s="3" t="str">
        <f>IFERROR(__xludf.DUMMYFUNCTION("GOOGLETRANSLATE(A72,""es"",""en"")"),"same")</f>
        <v>same</v>
      </c>
    </row>
    <row r="73">
      <c r="A73" s="2" t="s">
        <v>73</v>
      </c>
      <c r="B73" s="3" t="str">
        <f>IFERROR(__xludf.DUMMYFUNCTION("GOOGLETRANSLATE(A73,""es"",""en"")"),"that")</f>
        <v>that</v>
      </c>
    </row>
    <row r="74">
      <c r="A74" s="2" t="s">
        <v>74</v>
      </c>
      <c r="B74" s="3" t="str">
        <f>IFERROR(__xludf.DUMMYFUNCTION("GOOGLETRANSLATE(A74,""es"",""en"")"),"now")</f>
        <v>now</v>
      </c>
    </row>
    <row r="75">
      <c r="A75" s="2" t="s">
        <v>75</v>
      </c>
      <c r="B75" s="3" t="str">
        <f>IFERROR(__xludf.DUMMYFUNCTION("GOOGLETRANSLATE(A75,""es"",""en"")"),"every")</f>
        <v>every</v>
      </c>
    </row>
    <row r="76">
      <c r="A76" s="2" t="s">
        <v>76</v>
      </c>
      <c r="B76" s="3" t="str">
        <f>IFERROR(__xludf.DUMMYFUNCTION("GOOGLETRANSLATE(A76,""es"",""en"")"),"and")</f>
        <v>and</v>
      </c>
    </row>
    <row r="77">
      <c r="A77" s="2" t="s">
        <v>77</v>
      </c>
      <c r="B77" s="3" t="str">
        <f>IFERROR(__xludf.DUMMYFUNCTION("GOOGLETRANSLATE(A77,""es"",""en"")"),"life")</f>
        <v>life</v>
      </c>
    </row>
    <row r="78">
      <c r="A78" s="2" t="s">
        <v>78</v>
      </c>
      <c r="B78" s="3" t="str">
        <f>IFERROR(__xludf.DUMMYFUNCTION("GOOGLETRANSLATE(A78,""es"",""en"")"),"other")</f>
        <v>other</v>
      </c>
    </row>
    <row r="79">
      <c r="A79" s="2" t="s">
        <v>79</v>
      </c>
      <c r="B79" s="3" t="str">
        <f>IFERROR(__xludf.DUMMYFUNCTION("GOOGLETRANSLATE(A79,""es"",""en"")"),"after")</f>
        <v>after</v>
      </c>
    </row>
    <row r="80">
      <c r="A80" s="2" t="s">
        <v>80</v>
      </c>
      <c r="B80" s="3" t="str">
        <f>IFERROR(__xludf.DUMMYFUNCTION("GOOGLETRANSLATE(A80,""es"",""en"")"),"tea")</f>
        <v>tea</v>
      </c>
    </row>
    <row r="81">
      <c r="A81" s="2" t="s">
        <v>81</v>
      </c>
      <c r="B81" s="3" t="str">
        <f>IFERROR(__xludf.DUMMYFUNCTION("GOOGLETRANSLATE(A81,""es"",""en"")"),"others")</f>
        <v>others</v>
      </c>
    </row>
    <row r="82">
      <c r="A82" s="2" t="s">
        <v>82</v>
      </c>
      <c r="B82" s="3" t="str">
        <f>IFERROR(__xludf.DUMMYFUNCTION("GOOGLETRANSLATE(A82,""es"",""en"")"),"even though")</f>
        <v>even though</v>
      </c>
    </row>
    <row r="83">
      <c r="A83" s="2" t="s">
        <v>83</v>
      </c>
      <c r="B83" s="3" t="str">
        <f>IFERROR(__xludf.DUMMYFUNCTION("GOOGLETRANSLATE(A83,""es"",""en"")"),"that")</f>
        <v>that</v>
      </c>
    </row>
    <row r="84">
      <c r="A84" s="2" t="s">
        <v>84</v>
      </c>
      <c r="B84" s="3" t="str">
        <f>IFERROR(__xludf.DUMMYFUNCTION("GOOGLETRANSLATE(A84,""es"",""en"")"),"that")</f>
        <v>that</v>
      </c>
    </row>
    <row r="85">
      <c r="A85" s="2" t="s">
        <v>85</v>
      </c>
      <c r="B85" s="3" t="str">
        <f>IFERROR(__xludf.DUMMYFUNCTION("GOOGLETRANSLATE(A85,""es"",""en"")"),"does")</f>
        <v>does</v>
      </c>
    </row>
    <row r="86">
      <c r="A86" s="2" t="s">
        <v>86</v>
      </c>
      <c r="B86" s="3" t="str">
        <f>IFERROR(__xludf.DUMMYFUNCTION("GOOGLETRANSLATE(A86,""es"",""en"")"),"other")</f>
        <v>other</v>
      </c>
    </row>
    <row r="87">
      <c r="A87" s="2" t="s">
        <v>87</v>
      </c>
      <c r="B87" s="3" t="str">
        <f>IFERROR(__xludf.DUMMYFUNCTION("GOOGLETRANSLATE(A87,""es"",""en"")"),"government")</f>
        <v>government</v>
      </c>
    </row>
    <row r="88">
      <c r="A88" s="2" t="s">
        <v>88</v>
      </c>
      <c r="B88" s="3" t="str">
        <f>IFERROR(__xludf.DUMMYFUNCTION("GOOGLETRANSLATE(A88,""es"",""en"")"),"so")</f>
        <v>so</v>
      </c>
    </row>
    <row r="89">
      <c r="A89" s="2" t="s">
        <v>89</v>
      </c>
      <c r="B89" s="3" t="str">
        <f>IFERROR(__xludf.DUMMYFUNCTION("GOOGLETRANSLATE(A89,""es"",""en"")"),"during")</f>
        <v>during</v>
      </c>
    </row>
    <row r="90">
      <c r="A90" s="2" t="s">
        <v>90</v>
      </c>
      <c r="B90" s="3" t="str">
        <f>IFERROR(__xludf.DUMMYFUNCTION("GOOGLETRANSLATE(A90,""es"",""en"")"),"forever")</f>
        <v>forever</v>
      </c>
    </row>
    <row r="91">
      <c r="A91" s="2" t="s">
        <v>91</v>
      </c>
      <c r="B91" s="3" t="str">
        <f>IFERROR(__xludf.DUMMYFUNCTION("GOOGLETRANSLATE(A91,""es"",""en"")"),"day")</f>
        <v>day</v>
      </c>
    </row>
    <row r="92">
      <c r="A92" s="2" t="s">
        <v>92</v>
      </c>
      <c r="B92" s="3" t="str">
        <f>IFERROR(__xludf.DUMMYFUNCTION("GOOGLETRANSLATE(A92,""es"",""en"")"),"so much")</f>
        <v>so much</v>
      </c>
    </row>
    <row r="93">
      <c r="A93" s="2" t="s">
        <v>93</v>
      </c>
      <c r="B93" s="3" t="str">
        <f>IFERROR(__xludf.DUMMYFUNCTION("GOOGLETRANSLATE(A93,""es"",""en"")"),"she")</f>
        <v>she</v>
      </c>
    </row>
    <row r="94">
      <c r="A94" s="2" t="s">
        <v>94</v>
      </c>
      <c r="B94" s="3" t="str">
        <f>IFERROR(__xludf.DUMMYFUNCTION("GOOGLETRANSLATE(A94,""es"",""en"")"),"three")</f>
        <v>three</v>
      </c>
    </row>
    <row r="95">
      <c r="A95" s="2" t="s">
        <v>95</v>
      </c>
      <c r="B95" s="3" t="str">
        <f>IFERROR(__xludf.DUMMYFUNCTION("GOOGLETRANSLATE(A95,""es"",""en"")"),"Yeah")</f>
        <v>Yeah</v>
      </c>
    </row>
    <row r="96">
      <c r="A96" s="2" t="s">
        <v>96</v>
      </c>
      <c r="B96" s="3" t="str">
        <f>IFERROR(__xludf.DUMMYFUNCTION("GOOGLETRANSLATE(A96,""es"",""en"")"),"said")</f>
        <v>said</v>
      </c>
    </row>
    <row r="97">
      <c r="A97" s="2" t="s">
        <v>97</v>
      </c>
      <c r="B97" s="3" t="str">
        <f>IFERROR(__xludf.DUMMYFUNCTION("GOOGLETRANSLATE(A97,""es"",""en"")"),"been")</f>
        <v>been</v>
      </c>
    </row>
    <row r="98">
      <c r="A98" s="2" t="s">
        <v>98</v>
      </c>
      <c r="B98" s="3" t="str">
        <f>IFERROR(__xludf.DUMMYFUNCTION("GOOGLETRANSLATE(A98,""es"",""en"")"),"big")</f>
        <v>big</v>
      </c>
    </row>
    <row r="99">
      <c r="A99" s="2" t="s">
        <v>99</v>
      </c>
      <c r="B99" s="3" t="str">
        <f>IFERROR(__xludf.DUMMYFUNCTION("GOOGLETRANSLATE(A99,""es"",""en"")"),"country")</f>
        <v>country</v>
      </c>
    </row>
    <row r="100">
      <c r="A100" s="2" t="s">
        <v>100</v>
      </c>
      <c r="B100" s="3" t="str">
        <f>IFERROR(__xludf.DUMMYFUNCTION("GOOGLETRANSLATE(A100,""es"",""en"")"),"according to")</f>
        <v>according to</v>
      </c>
    </row>
    <row r="101">
      <c r="A101" s="2" t="s">
        <v>101</v>
      </c>
      <c r="B101" s="3" t="str">
        <f>IFERROR(__xludf.DUMMYFUNCTION("GOOGLETRANSLATE(A101,""es"",""en"")"),"less")</f>
        <v>less</v>
      </c>
    </row>
    <row r="102">
      <c r="A102" s="2" t="s">
        <v>102</v>
      </c>
      <c r="B102" s="3" t="str">
        <f>IFERROR(__xludf.DUMMYFUNCTION("GOOGLETRANSLATE(A102,""es"",""en"")"),"world")</f>
        <v>world</v>
      </c>
    </row>
    <row r="103">
      <c r="A103" s="2" t="s">
        <v>103</v>
      </c>
      <c r="B103" s="3" t="str">
        <f>IFERROR(__xludf.DUMMYFUNCTION("GOOGLETRANSLATE(A103,""es"",""en"")"),"year")</f>
        <v>year</v>
      </c>
    </row>
    <row r="104">
      <c r="A104" s="2" t="s">
        <v>104</v>
      </c>
      <c r="B104" s="3" t="str">
        <f>IFERROR(__xludf.DUMMYFUNCTION("GOOGLETRANSLATE(A104,""es"",""en"")"),"before")</f>
        <v>before</v>
      </c>
    </row>
    <row r="105">
      <c r="A105" s="2" t="s">
        <v>105</v>
      </c>
      <c r="B105" s="3" t="str">
        <f>IFERROR(__xludf.DUMMYFUNCTION("GOOGLETRANSLATE(A105,""es"",""en"")"),"condition")</f>
        <v>condition</v>
      </c>
    </row>
    <row r="106">
      <c r="A106" s="2" t="s">
        <v>106</v>
      </c>
      <c r="B106" s="3" t="str">
        <f>IFERROR(__xludf.DUMMYFUNCTION("GOOGLETRANSLATE(A106,""es"",""en"")"),"against")</f>
        <v>against</v>
      </c>
    </row>
    <row r="107">
      <c r="A107" s="2" t="s">
        <v>107</v>
      </c>
      <c r="B107" s="3" t="str">
        <f>IFERROR(__xludf.DUMMYFUNCTION("GOOGLETRANSLATE(A107,""es"",""en"")"),"otherwise")</f>
        <v>otherwise</v>
      </c>
    </row>
    <row r="108">
      <c r="A108" s="2" t="s">
        <v>108</v>
      </c>
      <c r="B108" s="3" t="str">
        <f>IFERROR(__xludf.DUMMYFUNCTION("GOOGLETRANSLATE(A108,""es"",""en"")"),"form")</f>
        <v>form</v>
      </c>
    </row>
    <row r="109">
      <c r="A109" s="2" t="s">
        <v>109</v>
      </c>
      <c r="B109" s="3" t="str">
        <f>IFERROR(__xludf.DUMMYFUNCTION("GOOGLETRANSLATE(A109,""es"",""en"")"),"case")</f>
        <v>case</v>
      </c>
    </row>
    <row r="110">
      <c r="A110" s="2" t="s">
        <v>110</v>
      </c>
      <c r="B110" s="3" t="str">
        <f>IFERROR(__xludf.DUMMYFUNCTION("GOOGLETRANSLATE(A110,""es"",""en"")"),"nothing")</f>
        <v>nothing</v>
      </c>
    </row>
    <row r="111">
      <c r="A111" s="2" t="s">
        <v>111</v>
      </c>
      <c r="B111" s="3" t="str">
        <f>IFERROR(__xludf.DUMMYFUNCTION("GOOGLETRANSLATE(A111,""es"",""en"")"),"do")</f>
        <v>do</v>
      </c>
    </row>
    <row r="112">
      <c r="A112" s="2" t="s">
        <v>112</v>
      </c>
      <c r="B112" s="3" t="str">
        <f>IFERROR(__xludf.DUMMYFUNCTION("GOOGLETRANSLATE(A112,""es"",""en"")"),"general")</f>
        <v>general</v>
      </c>
    </row>
    <row r="113">
      <c r="A113" s="2" t="s">
        <v>113</v>
      </c>
      <c r="B113" s="3" t="str">
        <f>IFERROR(__xludf.DUMMYFUNCTION("GOOGLETRANSLATE(A113,""es"",""en"")"),"was")</f>
        <v>was</v>
      </c>
    </row>
    <row r="114">
      <c r="A114" s="2" t="s">
        <v>114</v>
      </c>
      <c r="B114" s="3" t="str">
        <f>IFERROR(__xludf.DUMMYFUNCTION("GOOGLETRANSLATE(A114,""es"",""en"")"),"little bit")</f>
        <v>little bit</v>
      </c>
    </row>
    <row r="115">
      <c r="A115" s="2" t="s">
        <v>115</v>
      </c>
      <c r="B115" s="3" t="str">
        <f>IFERROR(__xludf.DUMMYFUNCTION("GOOGLETRANSLATE(A115,""es"",""en"")"),"these")</f>
        <v>these</v>
      </c>
    </row>
    <row r="116">
      <c r="A116" s="2" t="s">
        <v>116</v>
      </c>
      <c r="B116" s="3" t="str">
        <f>IFERROR(__xludf.DUMMYFUNCTION("GOOGLETRANSLATE(A116,""es"",""en"")"),"President")</f>
        <v>President</v>
      </c>
    </row>
    <row r="117">
      <c r="A117" s="2" t="s">
        <v>117</v>
      </c>
      <c r="B117" s="3" t="str">
        <f>IFERROR(__xludf.DUMMYFUNCTION("GOOGLETRANSLATE(A117,""es"",""en"")"),"elderly")</f>
        <v>elderly</v>
      </c>
    </row>
    <row r="118">
      <c r="A118" s="2" t="s">
        <v>118</v>
      </c>
      <c r="B118" s="3" t="str">
        <f>IFERROR(__xludf.DUMMYFUNCTION("GOOGLETRANSLATE(A118,""es"",""en"")"),"in view of")</f>
        <v>in view of</v>
      </c>
    </row>
    <row r="119">
      <c r="A119" s="2" t="s">
        <v>119</v>
      </c>
      <c r="B119" s="3" t="str">
        <f>IFERROR(__xludf.DUMMYFUNCTION("GOOGLETRANSLATE(A119,""es"",""en"")"),"some")</f>
        <v>some</v>
      </c>
    </row>
    <row r="120">
      <c r="A120" s="2" t="s">
        <v>120</v>
      </c>
      <c r="B120" s="3" t="str">
        <f>IFERROR(__xludf.DUMMYFUNCTION("GOOGLETRANSLATE(A120,""es"",""en"")"),"them")</f>
        <v>them</v>
      </c>
    </row>
    <row r="121">
      <c r="A121" s="2" t="s">
        <v>121</v>
      </c>
      <c r="B121" s="3" t="str">
        <f>IFERROR(__xludf.DUMMYFUNCTION("GOOGLETRANSLATE(A121,""es"",""en"")"),"something")</f>
        <v>something</v>
      </c>
    </row>
    <row r="122">
      <c r="A122" s="2" t="s">
        <v>122</v>
      </c>
      <c r="B122" s="3" t="str">
        <f>IFERROR(__xludf.DUMMYFUNCTION("GOOGLETRANSLATE(A122,""es"",""en"")"),"toward")</f>
        <v>toward</v>
      </c>
    </row>
    <row r="123">
      <c r="A123" s="2" t="s">
        <v>123</v>
      </c>
      <c r="B123" s="3" t="str">
        <f>IFERROR(__xludf.DUMMYFUNCTION("GOOGLETRANSLATE(A123,""es"",""en"")"),"house")</f>
        <v>house</v>
      </c>
    </row>
    <row r="124">
      <c r="A124" s="2" t="s">
        <v>124</v>
      </c>
      <c r="B124" s="3" t="str">
        <f>IFERROR(__xludf.DUMMYFUNCTION("GOOGLETRANSLATE(A124,""es"",""en"")"),"them")</f>
        <v>them</v>
      </c>
    </row>
    <row r="125">
      <c r="A125" s="2" t="s">
        <v>125</v>
      </c>
      <c r="B125" s="3" t="str">
        <f>IFERROR(__xludf.DUMMYFUNCTION("GOOGLETRANSLATE(A125,""es"",""en"")"),"Yesterday")</f>
        <v>Yesterday</v>
      </c>
    </row>
    <row r="126">
      <c r="A126" s="2" t="s">
        <v>126</v>
      </c>
      <c r="B126" s="3" t="str">
        <f>IFERROR(__xludf.DUMMYFUNCTION("GOOGLETRANSLATE(A126,""es"",""en"")"),"done")</f>
        <v>done</v>
      </c>
    </row>
    <row r="127">
      <c r="A127" s="2" t="s">
        <v>127</v>
      </c>
      <c r="B127" s="3" t="str">
        <f>IFERROR(__xludf.DUMMYFUNCTION("GOOGLETRANSLATE(A127,""es"",""en"")"),"first")</f>
        <v>first</v>
      </c>
    </row>
    <row r="128">
      <c r="A128" s="2" t="s">
        <v>128</v>
      </c>
      <c r="B128" s="3" t="str">
        <f>IFERROR(__xludf.DUMMYFUNCTION("GOOGLETRANSLATE(A128,""es"",""en"")"),"much")</f>
        <v>much</v>
      </c>
    </row>
    <row r="129">
      <c r="A129" s="2" t="s">
        <v>129</v>
      </c>
      <c r="B129" s="3" t="str">
        <f>IFERROR(__xludf.DUMMYFUNCTION("GOOGLETRANSLATE(A129,""es"",""en"")"),"While")</f>
        <v>While</v>
      </c>
    </row>
    <row r="130">
      <c r="A130" s="2" t="s">
        <v>130</v>
      </c>
      <c r="B130" s="3" t="str">
        <f>IFERROR(__xludf.DUMMYFUNCTION("GOOGLETRANSLATE(A130,""es"",""en"")"),"further")</f>
        <v>further</v>
      </c>
    </row>
    <row r="131">
      <c r="A131" s="2" t="s">
        <v>131</v>
      </c>
      <c r="B131" s="3" t="str">
        <f>IFERROR(__xludf.DUMMYFUNCTION("GOOGLETRANSLATE(A131,""es"",""en"")"),"who")</f>
        <v>who</v>
      </c>
    </row>
    <row r="132">
      <c r="A132" s="2" t="s">
        <v>132</v>
      </c>
      <c r="B132" s="3" t="str">
        <f>IFERROR(__xludf.DUMMYFUNCTION("GOOGLETRANSLATE(A132,""es"",""en"")"),"moment")</f>
        <v>moment</v>
      </c>
    </row>
    <row r="133">
      <c r="A133" s="2" t="s">
        <v>133</v>
      </c>
      <c r="B133" s="3" t="str">
        <f>IFERROR(__xludf.DUMMYFUNCTION("GOOGLETRANSLATE(A133,""es"",""en"")"),"millions")</f>
        <v>millions</v>
      </c>
    </row>
    <row r="134">
      <c r="A134" s="2" t="s">
        <v>134</v>
      </c>
      <c r="B134" s="3" t="str">
        <f>IFERROR(__xludf.DUMMYFUNCTION("GOOGLETRANSLATE(A134,""es"",""en"")"),"this")</f>
        <v>this</v>
      </c>
    </row>
    <row r="135">
      <c r="A135" s="2" t="s">
        <v>135</v>
      </c>
      <c r="B135" s="3" t="str">
        <f>IFERROR(__xludf.DUMMYFUNCTION("GOOGLETRANSLATE(A135,""es"",""en"")"),"Spain")</f>
        <v>Spain</v>
      </c>
    </row>
    <row r="136">
      <c r="A136" s="2" t="s">
        <v>136</v>
      </c>
      <c r="B136" s="3" t="str">
        <f>IFERROR(__xludf.DUMMYFUNCTION("GOOGLETRANSLATE(A136,""es"",""en"")"),"man")</f>
        <v>man</v>
      </c>
    </row>
    <row r="137">
      <c r="A137" s="2" t="s">
        <v>137</v>
      </c>
      <c r="B137" s="3" t="str">
        <f>IFERROR(__xludf.DUMMYFUNCTION("GOOGLETRANSLATE(A137,""es"",""en"")"),"is it so")</f>
        <v>is it so</v>
      </c>
    </row>
    <row r="138">
      <c r="A138" s="2" t="s">
        <v>138</v>
      </c>
      <c r="B138" s="3" t="str">
        <f>IFERROR(__xludf.DUMMYFUNCTION("GOOGLETRANSLATE(A138,""es"",""en"")"),"well")</f>
        <v>well</v>
      </c>
    </row>
    <row r="139">
      <c r="A139" s="2" t="s">
        <v>139</v>
      </c>
      <c r="B139" s="3" t="str">
        <f>IFERROR(__xludf.DUMMYFUNCTION("GOOGLETRANSLATE(A139,""es"",""en"")"),"today")</f>
        <v>today</v>
      </c>
    </row>
    <row r="140">
      <c r="A140" s="2" t="s">
        <v>140</v>
      </c>
      <c r="B140" s="3" t="str">
        <f>IFERROR(__xludf.DUMMYFUNCTION("GOOGLETRANSLATE(A140,""es"",""en"")"),"place")</f>
        <v>place</v>
      </c>
    </row>
    <row r="141">
      <c r="A141" s="2" t="s">
        <v>141</v>
      </c>
      <c r="B141" s="3" t="str">
        <f>IFERROR(__xludf.DUMMYFUNCTION("GOOGLETRANSLATE(A141,""es"",""en"")"),"Madrid")</f>
        <v>Madrid</v>
      </c>
    </row>
    <row r="142">
      <c r="A142" s="2" t="s">
        <v>142</v>
      </c>
      <c r="B142" s="3" t="str">
        <f>IFERROR(__xludf.DUMMYFUNCTION("GOOGLETRANSLATE(A142,""es"",""en"")"),"national")</f>
        <v>national</v>
      </c>
    </row>
    <row r="143">
      <c r="A143" s="2" t="s">
        <v>143</v>
      </c>
      <c r="B143" s="3" t="str">
        <f>IFERROR(__xludf.DUMMYFUNCTION("GOOGLETRANSLATE(A143,""es"",""en"")"),"worked")</f>
        <v>worked</v>
      </c>
    </row>
    <row r="144">
      <c r="A144" s="2" t="s">
        <v>144</v>
      </c>
      <c r="B144" s="3" t="str">
        <f>IFERROR(__xludf.DUMMYFUNCTION("GOOGLETRANSLATE(A144,""es"",""en"")"),"others")</f>
        <v>others</v>
      </c>
    </row>
    <row r="145">
      <c r="A145" s="2" t="s">
        <v>145</v>
      </c>
      <c r="B145" s="3" t="str">
        <f>IFERROR(__xludf.DUMMYFUNCTION("GOOGLETRANSLATE(A145,""es"",""en"")"),"better")</f>
        <v>better</v>
      </c>
    </row>
    <row r="146">
      <c r="A146" s="2" t="s">
        <v>146</v>
      </c>
      <c r="B146" s="3" t="str">
        <f>IFERROR(__xludf.DUMMYFUNCTION("GOOGLETRANSLATE(A146,""es"",""en"")"),"new")</f>
        <v>new</v>
      </c>
    </row>
    <row r="147">
      <c r="A147" s="2" t="s">
        <v>147</v>
      </c>
      <c r="B147" s="3" t="str">
        <f>IFERROR(__xludf.DUMMYFUNCTION("GOOGLETRANSLATE(A147,""es"",""en"")"),"say")</f>
        <v>say</v>
      </c>
    </row>
    <row r="148">
      <c r="A148" s="2" t="s">
        <v>148</v>
      </c>
      <c r="B148" s="3" t="str">
        <f>IFERROR(__xludf.DUMMYFUNCTION("GOOGLETRANSLATE(A148,""es"",""en"")"),"Some")</f>
        <v>Some</v>
      </c>
    </row>
    <row r="149">
      <c r="A149" s="2" t="s">
        <v>149</v>
      </c>
      <c r="B149" s="3" t="str">
        <f>IFERROR(__xludf.DUMMYFUNCTION("GOOGLETRANSLATE(A149,""es"",""en"")"),"then")</f>
        <v>then</v>
      </c>
    </row>
    <row r="150">
      <c r="A150" s="2" t="s">
        <v>150</v>
      </c>
      <c r="B150" s="3" t="str">
        <f>IFERROR(__xludf.DUMMYFUNCTION("GOOGLETRANSLATE(A150,""es"",""en"")"),"all")</f>
        <v>all</v>
      </c>
    </row>
    <row r="151">
      <c r="A151" s="2" t="s">
        <v>151</v>
      </c>
      <c r="B151" s="3" t="str">
        <f>IFERROR(__xludf.DUMMYFUNCTION("GOOGLETRANSLATE(A151,""es"",""en"")"),"days")</f>
        <v>days</v>
      </c>
    </row>
    <row r="152">
      <c r="A152" s="2" t="s">
        <v>152</v>
      </c>
      <c r="B152" s="3" t="str">
        <f>IFERROR(__xludf.DUMMYFUNCTION("GOOGLETRANSLATE(A152,""es"",""en"")"),"should")</f>
        <v>should</v>
      </c>
    </row>
    <row r="153">
      <c r="A153" s="2" t="s">
        <v>153</v>
      </c>
      <c r="B153" s="3" t="str">
        <f>IFERROR(__xludf.DUMMYFUNCTION("GOOGLETRANSLATE(A153,""es"",""en"")"),"politics")</f>
        <v>politics</v>
      </c>
    </row>
    <row r="154">
      <c r="A154" s="2" t="s">
        <v>154</v>
      </c>
      <c r="B154" s="3" t="str">
        <f>IFERROR(__xludf.DUMMYFUNCTION("GOOGLETRANSLATE(A154,""es"",""en"")"),"What")</f>
        <v>What</v>
      </c>
    </row>
    <row r="155">
      <c r="A155" s="2" t="s">
        <v>155</v>
      </c>
      <c r="B155" s="3" t="str">
        <f>IFERROR(__xludf.DUMMYFUNCTION("GOOGLETRANSLATE(A155,""es"",""en"")"),"almost")</f>
        <v>almost</v>
      </c>
    </row>
    <row r="156">
      <c r="A156" s="2" t="s">
        <v>156</v>
      </c>
      <c r="B156" s="3" t="str">
        <f>IFERROR(__xludf.DUMMYFUNCTION("GOOGLETRANSLATE(A156,""es"",""en"")"),"all")</f>
        <v>all</v>
      </c>
    </row>
    <row r="157">
      <c r="A157" s="2" t="s">
        <v>157</v>
      </c>
      <c r="B157" s="3" t="str">
        <f>IFERROR(__xludf.DUMMYFUNCTION("GOOGLETRANSLATE(A157,""es"",""en"")"),"such")</f>
        <v>such</v>
      </c>
    </row>
    <row r="158">
      <c r="A158" s="2" t="s">
        <v>158</v>
      </c>
      <c r="B158" s="3" t="str">
        <f>IFERROR(__xludf.DUMMYFUNCTION("GOOGLETRANSLATE(A158,""es"",""en"")"),"later")</f>
        <v>later</v>
      </c>
    </row>
    <row r="159">
      <c r="A159" s="2" t="s">
        <v>159</v>
      </c>
      <c r="B159" s="3" t="str">
        <f>IFERROR(__xludf.DUMMYFUNCTION("GOOGLETRANSLATE(A159,""es"",""en"")"),"past")</f>
        <v>past</v>
      </c>
    </row>
    <row r="160">
      <c r="A160" s="2" t="s">
        <v>160</v>
      </c>
      <c r="B160" s="3" t="str">
        <f>IFERROR(__xludf.DUMMYFUNCTION("GOOGLETRANSLATE(A160,""es"",""en"")"),"first")</f>
        <v>first</v>
      </c>
    </row>
    <row r="161">
      <c r="A161" s="2" t="s">
        <v>161</v>
      </c>
      <c r="B161" s="3" t="str">
        <f>IFERROR(__xludf.DUMMYFUNCTION("GOOGLETRANSLATE(A161,""es"",""en"")"),"medium")</f>
        <v>medium</v>
      </c>
    </row>
    <row r="162">
      <c r="A162" s="2" t="s">
        <v>162</v>
      </c>
      <c r="B162" s="3" t="str">
        <f>IFERROR(__xludf.DUMMYFUNCTION("GOOGLETRANSLATE(A162,""es"",""en"")"),"goes")</f>
        <v>goes</v>
      </c>
    </row>
    <row r="163">
      <c r="A163" s="2" t="s">
        <v>163</v>
      </c>
      <c r="B163" s="3" t="str">
        <f>IFERROR(__xludf.DUMMYFUNCTION("GOOGLETRANSLATE(A163,""es"",""en"")"),"are")</f>
        <v>are</v>
      </c>
    </row>
    <row r="164">
      <c r="A164" s="2" t="s">
        <v>164</v>
      </c>
      <c r="B164" s="3" t="str">
        <f>IFERROR(__xludf.DUMMYFUNCTION("GOOGLETRANSLATE(A164,""es"",""en"")"),"be")</f>
        <v>be</v>
      </c>
    </row>
    <row r="165">
      <c r="A165" s="2" t="s">
        <v>165</v>
      </c>
      <c r="B165" s="3" t="str">
        <f>IFERROR(__xludf.DUMMYFUNCTION("GOOGLETRANSLATE(A165,""es"",""en"")"),"I had")</f>
        <v>I had</v>
      </c>
    </row>
    <row r="166">
      <c r="A166" s="2" t="s">
        <v>166</v>
      </c>
      <c r="B166" s="3" t="str">
        <f>IFERROR(__xludf.DUMMYFUNCTION("GOOGLETRANSLATE(A166,""es"",""en"")"),"never")</f>
        <v>never</v>
      </c>
    </row>
    <row r="167">
      <c r="A167" s="2" t="s">
        <v>167</v>
      </c>
      <c r="B167" s="3" t="str">
        <f>IFERROR(__xludf.DUMMYFUNCTION("GOOGLETRANSLATE(A167,""es"",""en"")"),"can")</f>
        <v>can</v>
      </c>
    </row>
    <row r="168">
      <c r="A168" s="2" t="s">
        <v>168</v>
      </c>
      <c r="B168" s="3" t="str">
        <f>IFERROR(__xludf.DUMMYFUNCTION("GOOGLETRANSLATE(A168,""es"",""en"")"),"here")</f>
        <v>here</v>
      </c>
    </row>
    <row r="169">
      <c r="A169" s="2" t="s">
        <v>169</v>
      </c>
      <c r="B169" s="3" t="str">
        <f>IFERROR(__xludf.DUMMYFUNCTION("GOOGLETRANSLATE(A169,""es"",""en"")"),"watch")</f>
        <v>watch</v>
      </c>
    </row>
    <row r="170">
      <c r="A170" s="2" t="s">
        <v>170</v>
      </c>
      <c r="B170" s="3" t="str">
        <f>IFERROR(__xludf.DUMMYFUNCTION("GOOGLETRANSLATE(A170,""es"",""en"")"),"times")</f>
        <v>times</v>
      </c>
    </row>
    <row r="171">
      <c r="A171" s="2" t="s">
        <v>171</v>
      </c>
      <c r="B171" s="3" t="str">
        <f>IFERROR(__xludf.DUMMYFUNCTION("GOOGLETRANSLATE(A171,""es"",""en"")"),"embargo")</f>
        <v>embargo</v>
      </c>
    </row>
    <row r="172">
      <c r="A172" s="2" t="s">
        <v>172</v>
      </c>
      <c r="B172" s="3" t="str">
        <f>IFERROR(__xludf.DUMMYFUNCTION("GOOGLETRANSLATE(A172,""es"",""en"")"),"match")</f>
        <v>match</v>
      </c>
    </row>
    <row r="173">
      <c r="A173" s="2" t="s">
        <v>173</v>
      </c>
      <c r="B173" s="3" t="str">
        <f>IFERROR(__xludf.DUMMYFUNCTION("GOOGLETRANSLATE(A173,""es"",""en"")"),"people")</f>
        <v>people</v>
      </c>
    </row>
    <row r="174">
      <c r="A174" s="2" t="s">
        <v>174</v>
      </c>
      <c r="B174" s="3" t="str">
        <f>IFERROR(__xludf.DUMMYFUNCTION("GOOGLETRANSLATE(A174,""es"",""en"")"),"group")</f>
        <v>group</v>
      </c>
    </row>
    <row r="175">
      <c r="A175" s="2" t="s">
        <v>175</v>
      </c>
      <c r="B175" s="3" t="str">
        <f>IFERROR(__xludf.DUMMYFUNCTION("GOOGLETRANSLATE(A175,""es"",""en"")"),"bill")</f>
        <v>bill</v>
      </c>
    </row>
    <row r="176">
      <c r="A176" s="2" t="s">
        <v>176</v>
      </c>
      <c r="B176" s="3" t="str">
        <f>IFERROR(__xludf.DUMMYFUNCTION("GOOGLETRANSLATE(A176,""es"",""en"")"),"may")</f>
        <v>may</v>
      </c>
    </row>
    <row r="177">
      <c r="A177" s="2" t="s">
        <v>177</v>
      </c>
      <c r="B177" s="3" t="str">
        <f>IFERROR(__xludf.DUMMYFUNCTION("GOOGLETRANSLATE(A177,""es"",""en"")"),"have")</f>
        <v>have</v>
      </c>
    </row>
    <row r="178">
      <c r="A178" s="2" t="s">
        <v>178</v>
      </c>
      <c r="B178" s="3" t="str">
        <f>IFERROR(__xludf.DUMMYFUNCTION("GOOGLETRANSLATE(A178,""es"",""en"")"),"same")</f>
        <v>same</v>
      </c>
    </row>
    <row r="179">
      <c r="A179" s="2" t="s">
        <v>179</v>
      </c>
      <c r="B179" s="3" t="str">
        <f>IFERROR(__xludf.DUMMYFUNCTION("GOOGLETRANSLATE(A179,""es"",""en"")"),"new")</f>
        <v>new</v>
      </c>
    </row>
    <row r="180">
      <c r="A180" s="2" t="s">
        <v>180</v>
      </c>
      <c r="B180" s="3" t="str">
        <f>IFERROR(__xludf.DUMMYFUNCTION("GOOGLETRANSLATE(A180,""es"",""en"")"),"which")</f>
        <v>which</v>
      </c>
    </row>
    <row r="181">
      <c r="A181" s="2" t="s">
        <v>181</v>
      </c>
      <c r="B181" s="3" t="str">
        <f>IFERROR(__xludf.DUMMYFUNCTION("GOOGLETRANSLATE(A181,""es"",""en"")"),"were")</f>
        <v>were</v>
      </c>
    </row>
    <row r="182">
      <c r="A182" s="2" t="s">
        <v>182</v>
      </c>
      <c r="B182" s="3" t="str">
        <f>IFERROR(__xludf.DUMMYFUNCTION("GOOGLETRANSLATE(A182,""es"",""en"")"),"women")</f>
        <v>women</v>
      </c>
    </row>
    <row r="183">
      <c r="A183" s="2" t="s">
        <v>183</v>
      </c>
      <c r="B183" s="3" t="str">
        <f>IFERROR(__xludf.DUMMYFUNCTION("GOOGLETRANSLATE(A183,""es"",""en"")"),"forehead")</f>
        <v>forehead</v>
      </c>
    </row>
    <row r="184">
      <c r="A184" s="2" t="s">
        <v>184</v>
      </c>
      <c r="B184" s="3" t="str">
        <f>IFERROR(__xludf.DUMMYFUNCTION("GOOGLETRANSLATE(A184,""es"",""en"")"),"Joseph")</f>
        <v>Joseph</v>
      </c>
    </row>
    <row r="185">
      <c r="A185" s="2" t="s">
        <v>185</v>
      </c>
      <c r="B185" s="3" t="str">
        <f>IFERROR(__xludf.DUMMYFUNCTION("GOOGLETRANSLATE(A185,""es"",""en"")"),"after")</f>
        <v>after</v>
      </c>
    </row>
    <row r="186">
      <c r="A186" s="2" t="s">
        <v>186</v>
      </c>
      <c r="B186" s="3" t="str">
        <f>IFERROR(__xludf.DUMMYFUNCTION("GOOGLETRANSLATE(A186,""es"",""en"")"),"stuff")</f>
        <v>stuff</v>
      </c>
    </row>
    <row r="187">
      <c r="A187" s="2" t="s">
        <v>187</v>
      </c>
      <c r="B187" s="3" t="str">
        <f>IFERROR(__xludf.DUMMYFUNCTION("GOOGLETRANSLATE(A187,""es"",""en"")"),"End")</f>
        <v>End</v>
      </c>
    </row>
    <row r="188">
      <c r="A188" s="2" t="s">
        <v>188</v>
      </c>
      <c r="B188" s="3" t="str">
        <f>IFERROR(__xludf.DUMMYFUNCTION("GOOGLETRANSLATE(A188,""es"",""en"")"),"town")</f>
        <v>town</v>
      </c>
    </row>
    <row r="189">
      <c r="A189" s="2" t="s">
        <v>189</v>
      </c>
      <c r="B189" s="3" t="str">
        <f>IFERROR(__xludf.DUMMYFUNCTION("GOOGLETRANSLATE(A189,""es"",""en"")"),"He")</f>
        <v>He</v>
      </c>
    </row>
    <row r="190">
      <c r="A190" s="2" t="s">
        <v>190</v>
      </c>
      <c r="B190" s="3" t="str">
        <f>IFERROR(__xludf.DUMMYFUNCTION("GOOGLETRANSLATE(A190,""es"",""en"")"),"Social")</f>
        <v>Social</v>
      </c>
    </row>
    <row r="191">
      <c r="A191" s="2" t="s">
        <v>191</v>
      </c>
      <c r="B191" s="3" t="str">
        <f>IFERROR(__xludf.DUMMYFUNCTION("GOOGLETRANSLATE(A191,""es"",""en"")"),"way")</f>
        <v>way</v>
      </c>
    </row>
    <row r="192">
      <c r="A192" s="2" t="s">
        <v>192</v>
      </c>
      <c r="B192" s="3" t="str">
        <f>IFERROR(__xludf.DUMMYFUNCTION("GOOGLETRANSLATE(A192,""es"",""en"")"),"have")</f>
        <v>have</v>
      </c>
    </row>
    <row r="193">
      <c r="A193" s="2" t="s">
        <v>193</v>
      </c>
      <c r="B193" s="3" t="str">
        <f>IFERROR(__xludf.DUMMYFUNCTION("GOOGLETRANSLATE(A193,""es"",""en"")"),"system")</f>
        <v>system</v>
      </c>
    </row>
    <row r="194">
      <c r="A194" s="2" t="s">
        <v>194</v>
      </c>
      <c r="B194" s="3" t="str">
        <f>IFERROR(__xludf.DUMMYFUNCTION("GOOGLETRANSLATE(A194,""es"",""en"")"),"will be")</f>
        <v>will be</v>
      </c>
    </row>
    <row r="195">
      <c r="A195" s="2" t="s">
        <v>195</v>
      </c>
      <c r="B195" s="3" t="str">
        <f>IFERROR(__xludf.DUMMYFUNCTION("GOOGLETRANSLATE(A195,""es"",""en"")"),"history")</f>
        <v>history</v>
      </c>
    </row>
    <row r="196">
      <c r="A196" s="2" t="s">
        <v>196</v>
      </c>
      <c r="B196" s="3" t="str">
        <f>IFERROR(__xludf.DUMMYFUNCTION("GOOGLETRANSLATE(A196,""es"",""en"")"),"Many")</f>
        <v>Many</v>
      </c>
    </row>
    <row r="197">
      <c r="A197" s="2" t="s">
        <v>197</v>
      </c>
      <c r="B197" s="3" t="str">
        <f>IFERROR(__xludf.DUMMYFUNCTION("GOOGLETRANSLATE(A197,""es"",""en"")"),"John")</f>
        <v>John</v>
      </c>
    </row>
    <row r="198">
      <c r="A198" s="2" t="s">
        <v>198</v>
      </c>
      <c r="B198" s="3" t="str">
        <f>IFERROR(__xludf.DUMMYFUNCTION("GOOGLETRANSLATE(A198,""es"",""en"")"),"type")</f>
        <v>type</v>
      </c>
    </row>
    <row r="199">
      <c r="A199" s="2" t="s">
        <v>199</v>
      </c>
      <c r="B199" s="3" t="str">
        <f>IFERROR(__xludf.DUMMYFUNCTION("GOOGLETRANSLATE(A199,""es"",""en"")"),"four")</f>
        <v>four</v>
      </c>
    </row>
    <row r="200">
      <c r="A200" s="2" t="s">
        <v>200</v>
      </c>
      <c r="B200" s="3" t="str">
        <f>IFERROR(__xludf.DUMMYFUNCTION("GOOGLETRANSLATE(A200,""es"",""en"")"),"within")</f>
        <v>within</v>
      </c>
    </row>
    <row r="201">
      <c r="A201" s="2" t="s">
        <v>201</v>
      </c>
      <c r="B201" s="3" t="str">
        <f>IFERROR(__xludf.DUMMYFUNCTION("GOOGLETRANSLATE(A201,""es"",""en"")"),"our")</f>
        <v>our</v>
      </c>
    </row>
    <row r="202">
      <c r="A202" s="2" t="s">
        <v>202</v>
      </c>
      <c r="B202" s="3" t="str">
        <f>IFERROR(__xludf.DUMMYFUNCTION("GOOGLETRANSLATE(A202,""es"",""en"")"),"point")</f>
        <v>point</v>
      </c>
    </row>
    <row r="203">
      <c r="A203" s="2" t="s">
        <v>203</v>
      </c>
      <c r="B203" s="3" t="str">
        <f>IFERROR(__xludf.DUMMYFUNCTION("GOOGLETRANSLATE(A203,""es"",""en"")"),"He says")</f>
        <v>He says</v>
      </c>
    </row>
    <row r="204">
      <c r="A204" s="2" t="s">
        <v>204</v>
      </c>
      <c r="B204" s="3" t="str">
        <f>IFERROR(__xludf.DUMMYFUNCTION("GOOGLETRANSLATE(A204,""es"",""en"")"),"it")</f>
        <v>it</v>
      </c>
    </row>
    <row r="205">
      <c r="A205" s="2" t="s">
        <v>205</v>
      </c>
      <c r="B205" s="3" t="str">
        <f>IFERROR(__xludf.DUMMYFUNCTION("GOOGLETRANSLATE(A205,""es"",""en"")"),"any")</f>
        <v>any</v>
      </c>
    </row>
    <row r="206">
      <c r="A206" s="2" t="s">
        <v>206</v>
      </c>
      <c r="B206" s="3" t="str">
        <f>IFERROR(__xludf.DUMMYFUNCTION("GOOGLETRANSLATE(A206,""es"",""en"")"),"night")</f>
        <v>night</v>
      </c>
    </row>
    <row r="207">
      <c r="A207" s="2" t="s">
        <v>207</v>
      </c>
      <c r="B207" s="3" t="str">
        <f>IFERROR(__xludf.DUMMYFUNCTION("GOOGLETRANSLATE(A207,""es"",""en"")"),"still")</f>
        <v>still</v>
      </c>
    </row>
    <row r="208">
      <c r="A208" s="2" t="s">
        <v>208</v>
      </c>
      <c r="B208" s="3" t="str">
        <f>IFERROR(__xludf.DUMMYFUNCTION("GOOGLETRANSLATE(A208,""es"",""en"")"),"Water")</f>
        <v>Water</v>
      </c>
    </row>
    <row r="209">
      <c r="A209" s="2" t="s">
        <v>209</v>
      </c>
      <c r="B209" s="3" t="str">
        <f>IFERROR(__xludf.DUMMYFUNCTION("GOOGLETRANSLATE(A209,""es"",""en"")"),"It seems")</f>
        <v>It seems</v>
      </c>
    </row>
    <row r="210">
      <c r="A210" s="2" t="s">
        <v>210</v>
      </c>
      <c r="B210" s="3" t="str">
        <f>IFERROR(__xludf.DUMMYFUNCTION("GOOGLETRANSLATE(A210,""es"",""en"")"),"to have")</f>
        <v>to have</v>
      </c>
    </row>
    <row r="211">
      <c r="A211" s="2" t="s">
        <v>211</v>
      </c>
      <c r="B211" s="3" t="str">
        <f>IFERROR(__xludf.DUMMYFUNCTION("GOOGLETRANSLATE(A211,""es"",""en"")"),"situation")</f>
        <v>situation</v>
      </c>
    </row>
    <row r="212">
      <c r="A212" s="2" t="s">
        <v>212</v>
      </c>
      <c r="B212" s="3" t="str">
        <f>IFERROR(__xludf.DUMMYFUNCTION("GOOGLETRANSLATE(A212,""es"",""en"")"),"outside")</f>
        <v>outside</v>
      </c>
    </row>
    <row r="213">
      <c r="A213" s="2" t="s">
        <v>213</v>
      </c>
      <c r="B213" s="3" t="str">
        <f>IFERROR(__xludf.DUMMYFUNCTION("GOOGLETRANSLATE(A213,""es"",""en"")"),"under")</f>
        <v>under</v>
      </c>
    </row>
    <row r="214">
      <c r="A214" s="2" t="s">
        <v>214</v>
      </c>
      <c r="B214" s="3" t="str">
        <f>IFERROR(__xludf.DUMMYFUNCTION("GOOGLETRANSLATE(A214,""es"",""en"")"),"big")</f>
        <v>big</v>
      </c>
    </row>
    <row r="215">
      <c r="A215" s="2" t="s">
        <v>215</v>
      </c>
      <c r="B215" s="3" t="str">
        <f>IFERROR(__xludf.DUMMYFUNCTION("GOOGLETRANSLATE(A215,""es"",""en"")"),"our")</f>
        <v>our</v>
      </c>
    </row>
    <row r="216">
      <c r="A216" s="2" t="s">
        <v>216</v>
      </c>
      <c r="B216" s="3" t="str">
        <f>IFERROR(__xludf.DUMMYFUNCTION("GOOGLETRANSLATE(A216,""es"",""en"")"),"example")</f>
        <v>example</v>
      </c>
    </row>
    <row r="217">
      <c r="A217" s="2" t="s">
        <v>217</v>
      </c>
      <c r="B217" s="3" t="str">
        <f>IFERROR(__xludf.DUMMYFUNCTION("GOOGLETRANSLATE(A217,""es"",""en"")"),"agreement")</f>
        <v>agreement</v>
      </c>
    </row>
    <row r="218">
      <c r="A218" s="2" t="s">
        <v>218</v>
      </c>
      <c r="B218" s="3" t="str">
        <f>IFERROR(__xludf.DUMMYFUNCTION("GOOGLETRANSLATE(A218,""es"",""en"")"),"They were")</f>
        <v>They were</v>
      </c>
    </row>
    <row r="219">
      <c r="A219" s="2" t="s">
        <v>219</v>
      </c>
      <c r="B219" s="3" t="str">
        <f>IFERROR(__xludf.DUMMYFUNCTION("GOOGLETRANSLATE(A219,""es"",""en"")"),"you")</f>
        <v>you</v>
      </c>
    </row>
    <row r="220">
      <c r="A220" s="2" t="s">
        <v>220</v>
      </c>
      <c r="B220" s="3" t="str">
        <f>IFERROR(__xludf.DUMMYFUNCTION("GOOGLETRANSLATE(A220,""es"",""en"")"),"state")</f>
        <v>state</v>
      </c>
    </row>
    <row r="221">
      <c r="A221" s="2" t="s">
        <v>221</v>
      </c>
      <c r="B221" s="3" t="str">
        <f>IFERROR(__xludf.DUMMYFUNCTION("GOOGLETRANSLATE(A221,""es"",""en"")"),"made")</f>
        <v>made</v>
      </c>
    </row>
    <row r="222">
      <c r="A222" s="2" t="s">
        <v>222</v>
      </c>
      <c r="B222" s="3" t="str">
        <f>IFERROR(__xludf.DUMMYFUNCTION("GOOGLETRANSLATE(A222,""es"",""en"")"),"nobody")</f>
        <v>nobody</v>
      </c>
    </row>
    <row r="223">
      <c r="A223" s="2" t="s">
        <v>223</v>
      </c>
      <c r="B223" s="3" t="str">
        <f>IFERROR(__xludf.DUMMYFUNCTION("GOOGLETRANSLATE(A223,""es"",""en"")"),"countries")</f>
        <v>countries</v>
      </c>
    </row>
    <row r="224">
      <c r="A224" s="2" t="s">
        <v>224</v>
      </c>
      <c r="B224" s="3" t="str">
        <f>IFERROR(__xludf.DUMMYFUNCTION("GOOGLETRANSLATE(A224,""es"",""en"")"),"hours")</f>
        <v>hours</v>
      </c>
    </row>
    <row r="225">
      <c r="A225" s="2" t="s">
        <v>225</v>
      </c>
      <c r="B225" s="3" t="str">
        <f>IFERROR(__xludf.DUMMYFUNCTION("GOOGLETRANSLATE(A225,""es"",""en"")"),"possible")</f>
        <v>possible</v>
      </c>
    </row>
    <row r="226">
      <c r="A226" s="2" t="s">
        <v>226</v>
      </c>
      <c r="B226" s="3" t="str">
        <f>IFERROR(__xludf.DUMMYFUNCTION("GOOGLETRANSLATE(A226,""es"",""en"")"),"late")</f>
        <v>late</v>
      </c>
    </row>
    <row r="227">
      <c r="A227" s="2" t="s">
        <v>227</v>
      </c>
      <c r="B227" s="3" t="str">
        <f>IFERROR(__xludf.DUMMYFUNCTION("GOOGLETRANSLATE(A227,""es"",""en"")"),"law")</f>
        <v>law</v>
      </c>
    </row>
    <row r="228">
      <c r="A228" s="2" t="s">
        <v>228</v>
      </c>
      <c r="B228" s="3" t="str">
        <f>IFERROR(__xludf.DUMMYFUNCTION("GOOGLETRANSLATE(A228,""es"",""en"")"),"important")</f>
        <v>important</v>
      </c>
    </row>
    <row r="229">
      <c r="A229" s="2" t="s">
        <v>229</v>
      </c>
      <c r="B229" s="3" t="str">
        <f>IFERROR(__xludf.DUMMYFUNCTION("GOOGLETRANSLATE(A229,""es"",""en"")"),"war")</f>
        <v>war</v>
      </c>
    </row>
    <row r="230">
      <c r="A230" s="2" t="s">
        <v>230</v>
      </c>
      <c r="B230" s="3" t="str">
        <f>IFERROR(__xludf.DUMMYFUNCTION("GOOGLETRANSLATE(A230,""es"",""en"")"),"developing")</f>
        <v>developing</v>
      </c>
    </row>
    <row r="231">
      <c r="A231" s="2" t="s">
        <v>231</v>
      </c>
      <c r="B231" s="3" t="str">
        <f>IFERROR(__xludf.DUMMYFUNCTION("GOOGLETRANSLATE(A231,""es"",""en"")"),"process")</f>
        <v>process</v>
      </c>
    </row>
    <row r="232">
      <c r="A232" s="2" t="s">
        <v>232</v>
      </c>
      <c r="B232" s="3" t="str">
        <f>IFERROR(__xludf.DUMMYFUNCTION("GOOGLETRANSLATE(A232,""es"",""en"")"),"reality")</f>
        <v>reality</v>
      </c>
    </row>
    <row r="233">
      <c r="A233" s="2" t="s">
        <v>233</v>
      </c>
      <c r="B233" s="3" t="str">
        <f>IFERROR(__xludf.DUMMYFUNCTION("GOOGLETRANSLATE(A233,""es"",""en"")"),"sense")</f>
        <v>sense</v>
      </c>
    </row>
    <row r="234">
      <c r="A234" s="2" t="s">
        <v>234</v>
      </c>
      <c r="B234" s="3" t="str">
        <f>IFERROR(__xludf.DUMMYFUNCTION("GOOGLETRANSLATE(A234,""es"",""en"")"),"side")</f>
        <v>side</v>
      </c>
    </row>
    <row r="235">
      <c r="A235" s="2" t="s">
        <v>235</v>
      </c>
      <c r="B235" s="3" t="str">
        <f>IFERROR(__xludf.DUMMYFUNCTION("GOOGLETRANSLATE(A235,""es"",""en"")"),"my")</f>
        <v>my</v>
      </c>
    </row>
    <row r="236">
      <c r="A236" s="2" t="s">
        <v>236</v>
      </c>
      <c r="B236" s="3" t="str">
        <f>IFERROR(__xludf.DUMMYFUNCTION("GOOGLETRANSLATE(A236,""es"",""en"")"),"you")</f>
        <v>you</v>
      </c>
    </row>
    <row r="237">
      <c r="A237" s="2" t="s">
        <v>237</v>
      </c>
      <c r="B237" s="3" t="str">
        <f>IFERROR(__xludf.DUMMYFUNCTION("GOOGLETRANSLATE(A237,""es"",""en"")"),"change")</f>
        <v>change</v>
      </c>
    </row>
    <row r="238">
      <c r="A238" s="2" t="s">
        <v>238</v>
      </c>
      <c r="B238" s="3" t="str">
        <f>IFERROR(__xludf.DUMMYFUNCTION("GOOGLETRANSLATE(A238,""es"",""en"")"),"over there")</f>
        <v>over there</v>
      </c>
    </row>
    <row r="239">
      <c r="A239" s="2" t="s">
        <v>239</v>
      </c>
      <c r="B239" s="3" t="str">
        <f>IFERROR(__xludf.DUMMYFUNCTION("GOOGLETRANSLATE(A239,""es"",""en"")"),"hand")</f>
        <v>hand</v>
      </c>
    </row>
    <row r="240">
      <c r="A240" s="2" t="s">
        <v>240</v>
      </c>
      <c r="B240" s="3" t="str">
        <f>IFERROR(__xludf.DUMMYFUNCTION("GOOGLETRANSLATE(A240,""es"",""en"")"),"they were")</f>
        <v>they were</v>
      </c>
    </row>
    <row r="241">
      <c r="A241" s="2" t="s">
        <v>241</v>
      </c>
      <c r="B241" s="3" t="str">
        <f>IFERROR(__xludf.DUMMYFUNCTION("GOOGLETRANSLATE(A241,""es"",""en"")"),"be")</f>
        <v>be</v>
      </c>
    </row>
    <row r="242">
      <c r="A242" s="2" t="s">
        <v>242</v>
      </c>
      <c r="B242" s="3" t="str">
        <f>IFERROR(__xludf.DUMMYFUNCTION("GOOGLETRANSLATE(A242,""es"",""en"")"),"saint")</f>
        <v>saint</v>
      </c>
    </row>
    <row r="243">
      <c r="A243" s="2" t="s">
        <v>243</v>
      </c>
      <c r="B243" s="3" t="str">
        <f>IFERROR(__xludf.DUMMYFUNCTION("GOOGLETRANSLATE(A243,""es"",""en"")"),"number")</f>
        <v>number</v>
      </c>
    </row>
    <row r="244">
      <c r="A244" s="2" t="s">
        <v>244</v>
      </c>
      <c r="B244" s="3" t="str">
        <f>IFERROR(__xludf.DUMMYFUNCTION("GOOGLETRANSLATE(A244,""es"",""en"")"),"society")</f>
        <v>society</v>
      </c>
    </row>
    <row r="245">
      <c r="A245" s="2" t="s">
        <v>245</v>
      </c>
      <c r="B245" s="3" t="str">
        <f>IFERROR(__xludf.DUMMYFUNCTION("GOOGLETRANSLATE(A245,""es"",""en"")"),"nail")</f>
        <v>nail</v>
      </c>
    </row>
    <row r="246">
      <c r="A246" s="2" t="s">
        <v>246</v>
      </c>
      <c r="B246" s="3" t="str">
        <f>IFERROR(__xludf.DUMMYFUNCTION("GOOGLETRANSLATE(A246,""es"",""en"")"),"hub")</f>
        <v>hub</v>
      </c>
    </row>
    <row r="247">
      <c r="A247" s="2" t="s">
        <v>247</v>
      </c>
      <c r="B247" s="3" t="str">
        <f>IFERROR(__xludf.DUMMYFUNCTION("GOOGLETRANSLATE(A247,""es"",""en"")"),"dad")</f>
        <v>dad</v>
      </c>
    </row>
    <row r="248">
      <c r="A248" s="2" t="s">
        <v>248</v>
      </c>
      <c r="B248" s="3" t="str">
        <f>IFERROR(__xludf.DUMMYFUNCTION("GOOGLETRANSLATE(A248,""es"",""en"")"),"people")</f>
        <v>people</v>
      </c>
    </row>
    <row r="249">
      <c r="A249" s="2" t="s">
        <v>249</v>
      </c>
      <c r="B249" s="3" t="str">
        <f>IFERROR(__xludf.DUMMYFUNCTION("GOOGLETRANSLATE(A249,""es"",""en"")"),"final")</f>
        <v>final</v>
      </c>
    </row>
    <row r="250">
      <c r="A250" s="2" t="s">
        <v>250</v>
      </c>
      <c r="B250" s="3" t="str">
        <f>IFERROR(__xludf.DUMMYFUNCTION("GOOGLETRANSLATE(A250,""es"",""en"")"),"relationship")</f>
        <v>relationship</v>
      </c>
    </row>
    <row r="251">
      <c r="A251" s="2" t="s">
        <v>251</v>
      </c>
      <c r="B251" s="3" t="str">
        <f>IFERROR(__xludf.DUMMYFUNCTION("GOOGLETRANSLATE(A251,""es"",""en"")"),"Body")</f>
        <v>Body</v>
      </c>
    </row>
    <row r="252">
      <c r="A252" s="2" t="s">
        <v>252</v>
      </c>
      <c r="B252" s="3" t="str">
        <f>IFERROR(__xludf.DUMMYFUNCTION("GOOGLETRANSLATE(A252,""es"",""en"")"),"construction site")</f>
        <v>construction site</v>
      </c>
    </row>
    <row r="253">
      <c r="A253" s="2" t="s">
        <v>253</v>
      </c>
      <c r="B253" s="3" t="str">
        <f>IFERROR(__xludf.DUMMYFUNCTION("GOOGLETRANSLATE(A253,""es"",""en"")"),"even")</f>
        <v>even</v>
      </c>
    </row>
    <row r="254">
      <c r="A254" s="2" t="s">
        <v>254</v>
      </c>
      <c r="B254" s="3" t="str">
        <f>IFERROR(__xludf.DUMMYFUNCTION("GOOGLETRANSLATE(A254,""es"",""en"")"),"through")</f>
        <v>through</v>
      </c>
    </row>
    <row r="255">
      <c r="A255" s="2" t="s">
        <v>255</v>
      </c>
      <c r="B255" s="3" t="str">
        <f>IFERROR(__xludf.DUMMYFUNCTION("GOOGLETRANSLATE(A255,""es"",""en"")"),"latest")</f>
        <v>latest</v>
      </c>
    </row>
    <row r="256">
      <c r="A256" s="2" t="s">
        <v>256</v>
      </c>
      <c r="B256" s="3" t="str">
        <f>IFERROR(__xludf.DUMMYFUNCTION("GOOGLETRANSLATE(A256,""es"",""en"")"),"mother")</f>
        <v>mother</v>
      </c>
    </row>
    <row r="257">
      <c r="A257" s="2" t="s">
        <v>257</v>
      </c>
      <c r="B257" s="3" t="str">
        <f>IFERROR(__xludf.DUMMYFUNCTION("GOOGLETRANSLATE(A257,""es"",""en"")"),"my")</f>
        <v>my</v>
      </c>
    </row>
    <row r="258">
      <c r="A258" s="2" t="s">
        <v>258</v>
      </c>
      <c r="B258" s="3" t="str">
        <f>IFERROR(__xludf.DUMMYFUNCTION("GOOGLETRANSLATE(A258,""es"",""en"")"),"mode")</f>
        <v>mode</v>
      </c>
    </row>
    <row r="259">
      <c r="A259" s="2" t="s">
        <v>259</v>
      </c>
      <c r="B259" s="3" t="str">
        <f>IFERROR(__xludf.DUMMYFUNCTION("GOOGLETRANSLATE(A259,""es"",""en"")"),"problems")</f>
        <v>problems</v>
      </c>
    </row>
    <row r="260">
      <c r="A260" s="2" t="s">
        <v>260</v>
      </c>
      <c r="B260" s="3" t="str">
        <f>IFERROR(__xludf.DUMMYFUNCTION("GOOGLETRANSLATE(A260,""es"",""en"")"),"five")</f>
        <v>five</v>
      </c>
    </row>
    <row r="261">
      <c r="A261" s="2" t="s">
        <v>261</v>
      </c>
      <c r="B261" s="3" t="str">
        <f>IFERROR(__xludf.DUMMYFUNCTION("GOOGLETRANSLATE(A261,""es"",""en"")"),"Charles")</f>
        <v>Charles</v>
      </c>
    </row>
    <row r="262">
      <c r="A262" s="2" t="s">
        <v>262</v>
      </c>
      <c r="B262" s="3" t="str">
        <f>IFERROR(__xludf.DUMMYFUNCTION("GOOGLETRANSLATE(A262,""es"",""en"")"),"mens")</f>
        <v>mens</v>
      </c>
    </row>
    <row r="263">
      <c r="A263" s="2" t="s">
        <v>263</v>
      </c>
      <c r="B263" s="3" t="str">
        <f>IFERROR(__xludf.DUMMYFUNCTION("GOOGLETRANSLATE(A263,""es"",""en"")"),"information")</f>
        <v>information</v>
      </c>
    </row>
    <row r="264">
      <c r="A264" s="2" t="s">
        <v>264</v>
      </c>
      <c r="B264" s="3" t="str">
        <f>IFERROR(__xludf.DUMMYFUNCTION("GOOGLETRANSLATE(A264,""es"",""en"")"),"eyes")</f>
        <v>eyes</v>
      </c>
    </row>
    <row r="265">
      <c r="A265" s="2" t="s">
        <v>265</v>
      </c>
      <c r="B265" s="3" t="str">
        <f>IFERROR(__xludf.DUMMYFUNCTION("GOOGLETRANSLATE(A265,""es"",""en"")"),"death")</f>
        <v>death</v>
      </c>
    </row>
    <row r="266">
      <c r="A266" s="2" t="s">
        <v>266</v>
      </c>
      <c r="B266" s="3" t="str">
        <f>IFERROR(__xludf.DUMMYFUNCTION("GOOGLETRANSLATE(A266,""es"",""en"")"),"Name")</f>
        <v>Name</v>
      </c>
    </row>
    <row r="267">
      <c r="A267" s="2" t="s">
        <v>267</v>
      </c>
      <c r="B267" s="3" t="str">
        <f>IFERROR(__xludf.DUMMYFUNCTION("GOOGLETRANSLATE(A267,""es"",""en"")"),"some")</f>
        <v>some</v>
      </c>
    </row>
    <row r="268">
      <c r="A268" s="2" t="s">
        <v>268</v>
      </c>
      <c r="B268" s="3" t="str">
        <f>IFERROR(__xludf.DUMMYFUNCTION("GOOGLETRANSLATE(A268,""es"",""en"")"),"public")</f>
        <v>public</v>
      </c>
    </row>
    <row r="269">
      <c r="A269" s="2" t="s">
        <v>269</v>
      </c>
      <c r="B269" s="3" t="str">
        <f>IFERROR(__xludf.DUMMYFUNCTION("GOOGLETRANSLATE(A269,""es"",""en"")"),"women")</f>
        <v>women</v>
      </c>
    </row>
    <row r="270">
      <c r="A270" s="2" t="s">
        <v>270</v>
      </c>
      <c r="B270" s="3" t="str">
        <f>IFERROR(__xludf.DUMMYFUNCTION("GOOGLETRANSLATE(A270,""es"",""en"")"),"century")</f>
        <v>century</v>
      </c>
    </row>
    <row r="271">
      <c r="A271" s="2" t="s">
        <v>271</v>
      </c>
      <c r="B271" s="3" t="str">
        <f>IFERROR(__xludf.DUMMYFUNCTION("GOOGLETRANSLATE(A271,""es"",""en"")"),"yet")</f>
        <v>yet</v>
      </c>
    </row>
    <row r="272">
      <c r="A272" s="2" t="s">
        <v>272</v>
      </c>
      <c r="B272" s="3" t="str">
        <f>IFERROR(__xludf.DUMMYFUNCTION("GOOGLETRANSLATE(A272,""es"",""en"")"),"months")</f>
        <v>months</v>
      </c>
    </row>
    <row r="273">
      <c r="A273" s="2" t="s">
        <v>273</v>
      </c>
      <c r="B273" s="3" t="str">
        <f>IFERROR(__xludf.DUMMYFUNCTION("GOOGLETRANSLATE(A273,""es"",""en"")"),"morning")</f>
        <v>morning</v>
      </c>
    </row>
    <row r="274">
      <c r="A274" s="2" t="s">
        <v>274</v>
      </c>
      <c r="B274" s="3" t="str">
        <f>IFERROR(__xludf.DUMMYFUNCTION("GOOGLETRANSLATE(A274,""es"",""en"")"),"those")</f>
        <v>those</v>
      </c>
    </row>
    <row r="275">
      <c r="A275" s="2" t="s">
        <v>275</v>
      </c>
      <c r="B275" s="3" t="str">
        <f>IFERROR(__xludf.DUMMYFUNCTION("GOOGLETRANSLATE(A275,""es"",""en"")"),"us")</f>
        <v>us</v>
      </c>
    </row>
    <row r="276">
      <c r="A276" s="2" t="s">
        <v>276</v>
      </c>
      <c r="B276" s="3" t="str">
        <f>IFERROR(__xludf.DUMMYFUNCTION("GOOGLETRANSLATE(A276,""es"",""en"")"),"hour")</f>
        <v>hour</v>
      </c>
    </row>
    <row r="277">
      <c r="A277" s="2" t="s">
        <v>277</v>
      </c>
      <c r="B277" s="3" t="str">
        <f>IFERROR(__xludf.DUMMYFUNCTION("GOOGLETRANSLATE(A277,""es"",""en"")"),"many")</f>
        <v>many</v>
      </c>
    </row>
    <row r="278">
      <c r="A278" s="2" t="s">
        <v>278</v>
      </c>
      <c r="B278" s="3" t="str">
        <f>IFERROR(__xludf.DUMMYFUNCTION("GOOGLETRANSLATE(A278,""es"",""en"")"),"town")</f>
        <v>town</v>
      </c>
    </row>
    <row r="279">
      <c r="A279" s="2" t="s">
        <v>279</v>
      </c>
      <c r="B279" s="3" t="str">
        <f>IFERROR(__xludf.DUMMYFUNCTION("GOOGLETRANSLATE(A279,""es"",""en"")"),"some")</f>
        <v>some</v>
      </c>
    </row>
    <row r="280">
      <c r="A280" s="2" t="s">
        <v>280</v>
      </c>
      <c r="B280" s="3" t="str">
        <f>IFERROR(__xludf.DUMMYFUNCTION("GOOGLETRANSLATE(A280,""es"",""en"")"),"give")</f>
        <v>give</v>
      </c>
    </row>
    <row r="281">
      <c r="A281" s="2" t="s">
        <v>281</v>
      </c>
      <c r="B281" s="3" t="str">
        <f>IFERROR(__xludf.DUMMYFUNCTION("GOOGLETRANSLATE(A281,""es"",""en"")"),"issue")</f>
        <v>issue</v>
      </c>
    </row>
    <row r="282">
      <c r="A282" s="2" t="s">
        <v>282</v>
      </c>
      <c r="B282" s="3" t="str">
        <f>IFERROR(__xludf.DUMMYFUNCTION("GOOGLETRANSLATE(A282,""es"",""en"")"),"Don")</f>
        <v>Don</v>
      </c>
    </row>
    <row r="283">
      <c r="A283" s="2" t="s">
        <v>283</v>
      </c>
      <c r="B283" s="3" t="str">
        <f>IFERROR(__xludf.DUMMYFUNCTION("GOOGLETRANSLATE(A283,""es"",""en"")"),"gives")</f>
        <v>gives</v>
      </c>
    </row>
    <row r="284">
      <c r="A284" s="2" t="s">
        <v>284</v>
      </c>
      <c r="B284" s="3" t="str">
        <f>IFERROR(__xludf.DUMMYFUNCTION("GOOGLETRANSLATE(A284,""es"",""en"")"),"your")</f>
        <v>your</v>
      </c>
    </row>
    <row r="285">
      <c r="A285" s="2" t="s">
        <v>285</v>
      </c>
      <c r="B285" s="3" t="str">
        <f>IFERROR(__xludf.DUMMYFUNCTION("GOOGLETRANSLATE(A285,""es"",""en"")"),"right")</f>
        <v>right</v>
      </c>
    </row>
    <row r="286">
      <c r="A286" s="2" t="s">
        <v>286</v>
      </c>
      <c r="B286" s="3" t="str">
        <f>IFERROR(__xludf.DUMMYFUNCTION("GOOGLETRANSLATE(A286,""es"",""en"")"),"TRUE")</f>
        <v>TRUE</v>
      </c>
    </row>
    <row r="287">
      <c r="A287" s="2" t="s">
        <v>287</v>
      </c>
      <c r="B287" s="3" t="str">
        <f>IFERROR(__xludf.DUMMYFUNCTION("GOOGLETRANSLATE(A287,""es"",""en"")"),"Mary")</f>
        <v>Mary</v>
      </c>
    </row>
    <row r="288">
      <c r="A288" s="2" t="s">
        <v>288</v>
      </c>
      <c r="B288" s="3" t="str">
        <f>IFERROR(__xludf.DUMMYFUNCTION("GOOGLETRANSLATE(A288,""es"",""en"")"),"United")</f>
        <v>United</v>
      </c>
    </row>
    <row r="289">
      <c r="A289" s="2" t="s">
        <v>289</v>
      </c>
      <c r="B289" s="3" t="str">
        <f>IFERROR(__xludf.DUMMYFUNCTION("GOOGLETRANSLATE(A289,""es"",""en"")"),"might")</f>
        <v>might</v>
      </c>
    </row>
    <row r="290">
      <c r="A290" s="2" t="s">
        <v>290</v>
      </c>
      <c r="B290" s="3" t="str">
        <f>IFERROR(__xludf.DUMMYFUNCTION("GOOGLETRANSLATE(A290,""es"",""en"")"),"would")</f>
        <v>would</v>
      </c>
    </row>
    <row r="291">
      <c r="A291" s="2" t="s">
        <v>291</v>
      </c>
      <c r="B291" s="3" t="str">
        <f>IFERROR(__xludf.DUMMYFUNCTION("GOOGLETRANSLATE(A291,""es"",""en"")"),"together")</f>
        <v>together</v>
      </c>
    </row>
    <row r="292">
      <c r="A292" s="2" t="s">
        <v>292</v>
      </c>
      <c r="B292" s="3" t="str">
        <f>IFERROR(__xludf.DUMMYFUNCTION("GOOGLETRANSLATE(A292,""es"",""en"")"),"head")</f>
        <v>head</v>
      </c>
    </row>
    <row r="293">
      <c r="A293" s="2" t="s">
        <v>293</v>
      </c>
      <c r="B293" s="3" t="str">
        <f>IFERROR(__xludf.DUMMYFUNCTION("GOOGLETRANSLATE(A293,""es"",""en"")"),"that")</f>
        <v>that</v>
      </c>
    </row>
    <row r="294">
      <c r="A294" s="2" t="s">
        <v>294</v>
      </c>
      <c r="B294" s="3" t="str">
        <f>IFERROR(__xludf.DUMMYFUNCTION("GOOGLETRANSLATE(A294,""es"",""en"")"),"Lewis")</f>
        <v>Lewis</v>
      </c>
    </row>
    <row r="295">
      <c r="A295" s="2" t="s">
        <v>295</v>
      </c>
      <c r="B295" s="3" t="str">
        <f>IFERROR(__xludf.DUMMYFUNCTION("GOOGLETRANSLATE(A295,""es"",""en"")"),"how much")</f>
        <v>how much</v>
      </c>
    </row>
    <row r="296">
      <c r="A296" s="2" t="s">
        <v>296</v>
      </c>
      <c r="B296" s="3" t="str">
        <f>IFERROR(__xludf.DUMMYFUNCTION("GOOGLETRANSLATE(A296,""es"",""en"")"),"Earth")</f>
        <v>Earth</v>
      </c>
    </row>
    <row r="297">
      <c r="A297" s="2" t="s">
        <v>297</v>
      </c>
      <c r="B297" s="3" t="str">
        <f>IFERROR(__xludf.DUMMYFUNCTION("GOOGLETRANSLATE(A297,""es"",""en"")"),"team")</f>
        <v>team</v>
      </c>
    </row>
    <row r="298">
      <c r="A298" s="2" t="s">
        <v>298</v>
      </c>
      <c r="B298" s="3" t="str">
        <f>IFERROR(__xludf.DUMMYFUNCTION("GOOGLETRANSLATE(A298,""es"",""en"")"),"second")</f>
        <v>second</v>
      </c>
    </row>
    <row r="299">
      <c r="A299" s="2" t="s">
        <v>299</v>
      </c>
      <c r="B299" s="3" t="str">
        <f>IFERROR(__xludf.DUMMYFUNCTION("GOOGLETRANSLATE(A299,""es"",""en"")"),"director")</f>
        <v>director</v>
      </c>
    </row>
    <row r="300">
      <c r="A300" s="2" t="s">
        <v>300</v>
      </c>
      <c r="B300" s="3" t="str">
        <f>IFERROR(__xludf.DUMMYFUNCTION("GOOGLETRANSLATE(A300,""es"",""en"")"),"saying")</f>
        <v>saying</v>
      </c>
    </row>
    <row r="301">
      <c r="A301" s="2" t="s">
        <v>301</v>
      </c>
      <c r="B301" s="3" t="str">
        <f>IFERROR(__xludf.DUMMYFUNCTION("GOOGLETRANSLATE(A301,""es"",""en"")"),"certain")</f>
        <v>certain</v>
      </c>
    </row>
    <row r="302">
      <c r="A302" s="2" t="s">
        <v>302</v>
      </c>
      <c r="B302" s="3" t="str">
        <f>IFERROR(__xludf.DUMMYFUNCTION("GOOGLETRANSLATE(A302,""es"",""en"")"),"cases")</f>
        <v>cases</v>
      </c>
    </row>
    <row r="303">
      <c r="A303" s="2" t="s">
        <v>303</v>
      </c>
      <c r="B303" s="3" t="str">
        <f>IFERROR(__xludf.DUMMYFUNCTION("GOOGLETRANSLATE(A303,""es"",""en"")"),"hands")</f>
        <v>hands</v>
      </c>
    </row>
    <row r="304">
      <c r="A304" s="2" t="s">
        <v>304</v>
      </c>
      <c r="B304" s="3" t="str">
        <f>IFERROR(__xludf.DUMMYFUNCTION("GOOGLETRANSLATE(A304,""es"",""en"")"),"level")</f>
        <v>level</v>
      </c>
    </row>
    <row r="305">
      <c r="A305" s="2" t="s">
        <v>305</v>
      </c>
      <c r="B305" s="3" t="str">
        <f>IFERROR(__xludf.DUMMYFUNCTION("GOOGLETRANSLATE(A305,""es"",""en"")"),"could")</f>
        <v>could</v>
      </c>
    </row>
    <row r="306">
      <c r="A306" s="2" t="s">
        <v>306</v>
      </c>
      <c r="B306" s="3" t="str">
        <f>IFERROR(__xludf.DUMMYFUNCTION("GOOGLETRANSLATE(A306,""es"",""en"")"),"family")</f>
        <v>family</v>
      </c>
    </row>
    <row r="307">
      <c r="A307" s="2" t="s">
        <v>307</v>
      </c>
      <c r="B307" s="3" t="str">
        <f>IFERROR(__xludf.DUMMYFUNCTION("GOOGLETRANSLATE(A307,""es"",""en"")"),"long")</f>
        <v>long</v>
      </c>
    </row>
    <row r="308">
      <c r="A308" s="2" t="s">
        <v>308</v>
      </c>
      <c r="B308" s="3" t="str">
        <f>IFERROR(__xludf.DUMMYFUNCTION("GOOGLETRANSLATE(A308,""es"",""en"")"),"leave")</f>
        <v>leave</v>
      </c>
    </row>
    <row r="309">
      <c r="A309" s="2" t="s">
        <v>309</v>
      </c>
      <c r="B309" s="3" t="str">
        <f>IFERROR(__xludf.DUMMYFUNCTION("GOOGLETRANSLATE(A309,""es"",""en"")"),"lack")</f>
        <v>lack</v>
      </c>
    </row>
    <row r="310">
      <c r="A310" s="2" t="s">
        <v>310</v>
      </c>
      <c r="B310" s="3" t="str">
        <f>IFERROR(__xludf.DUMMYFUNCTION("GOOGLETRANSLATE(A310,""es"",""en"")"),"to get")</f>
        <v>to get</v>
      </c>
    </row>
    <row r="311">
      <c r="A311" s="2" t="s">
        <v>311</v>
      </c>
      <c r="B311" s="3" t="str">
        <f>IFERROR(__xludf.DUMMYFUNCTION("GOOGLETRANSLATE(A311,""es"",""en"")"),"own")</f>
        <v>own</v>
      </c>
    </row>
    <row r="312">
      <c r="A312" s="2" t="s">
        <v>312</v>
      </c>
      <c r="B312" s="3" t="str">
        <f>IFERROR(__xludf.DUMMYFUNCTION("GOOGLETRANSLATE(A312,""es"",""en"")"),"Minister")</f>
        <v>Minister</v>
      </c>
    </row>
    <row r="313">
      <c r="A313" s="2" t="s">
        <v>313</v>
      </c>
      <c r="B313" s="3" t="str">
        <f>IFERROR(__xludf.DUMMYFUNCTION("GOOGLETRANSLATE(A313,""es"",""en"")"),"stuff")</f>
        <v>stuff</v>
      </c>
    </row>
    <row r="314">
      <c r="A314" s="2" t="s">
        <v>314</v>
      </c>
      <c r="B314" s="3" t="str">
        <f>IFERROR(__xludf.DUMMYFUNCTION("GOOGLETRANSLATE(A314,""es"",""en"")"),"first")</f>
        <v>first</v>
      </c>
    </row>
    <row r="315">
      <c r="A315" s="2" t="s">
        <v>315</v>
      </c>
      <c r="B315" s="3" t="str">
        <f>IFERROR(__xludf.DUMMYFUNCTION("GOOGLETRANSLATE(A315,""es"",""en"")"),"security")</f>
        <v>security</v>
      </c>
    </row>
    <row r="316">
      <c r="A316" s="2" t="s">
        <v>316</v>
      </c>
      <c r="B316" s="3" t="str">
        <f>IFERROR(__xludf.DUMMYFUNCTION("GOOGLETRANSLATE(A316,""es"",""en"")"),"we have")</f>
        <v>we have</v>
      </c>
    </row>
    <row r="317">
      <c r="A317" s="2" t="s">
        <v>317</v>
      </c>
      <c r="B317" s="3" t="str">
        <f>IFERROR(__xludf.DUMMYFUNCTION("GOOGLETRANSLATE(A317,""es"",""en"")"),"wrong")</f>
        <v>wrong</v>
      </c>
    </row>
    <row r="318">
      <c r="A318" s="2" t="s">
        <v>318</v>
      </c>
      <c r="B318" s="3" t="str">
        <f>IFERROR(__xludf.DUMMYFUNCTION("GOOGLETRANSLATE(A318,""es"",""en"")"),"treats")</f>
        <v>treats</v>
      </c>
    </row>
    <row r="319">
      <c r="A319" s="2" t="s">
        <v>319</v>
      </c>
      <c r="B319" s="3" t="str">
        <f>IFERROR(__xludf.DUMMYFUNCTION("GOOGLETRANSLATE(A319,""es"",""en"")"),"some")</f>
        <v>some</v>
      </c>
    </row>
    <row r="320">
      <c r="A320" s="2" t="s">
        <v>320</v>
      </c>
      <c r="B320" s="3" t="str">
        <f>IFERROR(__xludf.DUMMYFUNCTION("GOOGLETRANSLATE(A320,""es"",""en"")"),"He had")</f>
        <v>He had</v>
      </c>
    </row>
    <row r="321">
      <c r="A321" s="2" t="s">
        <v>321</v>
      </c>
      <c r="B321" s="3" t="str">
        <f>IFERROR(__xludf.DUMMYFUNCTION("GOOGLETRANSLATE(A321,""es"",""en"")"),"regard")</f>
        <v>regard</v>
      </c>
    </row>
    <row r="322">
      <c r="A322" s="2" t="s">
        <v>322</v>
      </c>
      <c r="B322" s="3" t="str">
        <f>IFERROR(__xludf.DUMMYFUNCTION("GOOGLETRANSLATE(A322,""es"",""en"")"),"week")</f>
        <v>week</v>
      </c>
    </row>
    <row r="323">
      <c r="A323" s="2" t="s">
        <v>323</v>
      </c>
      <c r="B323" s="3" t="str">
        <f>IFERROR(__xludf.DUMMYFUNCTION("GOOGLETRANSLATE(A323,""es"",""en"")"),"several")</f>
        <v>several</v>
      </c>
    </row>
    <row r="324">
      <c r="A324" s="2" t="s">
        <v>324</v>
      </c>
      <c r="B324" s="3" t="str">
        <f>IFERROR(__xludf.DUMMYFUNCTION("GOOGLETRANSLATE(A324,""es"",""en"")"),"real")</f>
        <v>real</v>
      </c>
    </row>
    <row r="325">
      <c r="A325" s="2" t="s">
        <v>325</v>
      </c>
      <c r="B325" s="3" t="str">
        <f>IFERROR(__xludf.DUMMYFUNCTION("GOOGLETRANSLATE(A325,""es"",""en"")"),"HE")</f>
        <v>HE</v>
      </c>
    </row>
    <row r="326">
      <c r="A326" s="2" t="s">
        <v>326</v>
      </c>
      <c r="B326" s="3" t="str">
        <f>IFERROR(__xludf.DUMMYFUNCTION("GOOGLETRANSLATE(A326,""es"",""en"")"),"voice")</f>
        <v>voice</v>
      </c>
    </row>
    <row r="327">
      <c r="A327" s="2" t="s">
        <v>327</v>
      </c>
      <c r="B327" s="3" t="str">
        <f>IFERROR(__xludf.DUMMYFUNCTION("GOOGLETRANSLATE(A327,""es"",""en"")"),"He passed")</f>
        <v>He passed</v>
      </c>
    </row>
    <row r="328">
      <c r="A328" s="2" t="s">
        <v>328</v>
      </c>
      <c r="B328" s="3" t="str">
        <f>IFERROR(__xludf.DUMMYFUNCTION("GOOGLETRANSLATE(A328,""es"",""en"")"),"mister")</f>
        <v>mister</v>
      </c>
    </row>
    <row r="329">
      <c r="A329" s="2" t="s">
        <v>329</v>
      </c>
      <c r="B329" s="3" t="str">
        <f>IFERROR(__xludf.DUMMYFUNCTION("GOOGLETRANSLATE(A329,""es"",""en"")"),"one thousand")</f>
        <v>one thousand</v>
      </c>
    </row>
    <row r="330">
      <c r="A330" s="2" t="s">
        <v>330</v>
      </c>
      <c r="B330" s="3" t="str">
        <f>IFERROR(__xludf.DUMMYFUNCTION("GOOGLETRANSLATE(A330,""es"",""en"")"),"who is")</f>
        <v>who is</v>
      </c>
    </row>
    <row r="331">
      <c r="A331" s="2" t="s">
        <v>331</v>
      </c>
      <c r="B331" s="3" t="str">
        <f>IFERROR(__xludf.DUMMYFUNCTION("GOOGLETRANSLATE(A331,""es"",""en"")"),"Project")</f>
        <v>Project</v>
      </c>
    </row>
    <row r="332">
      <c r="A332" s="2" t="s">
        <v>332</v>
      </c>
      <c r="B332" s="3" t="str">
        <f>IFERROR(__xludf.DUMMYFUNCTION("GOOGLETRANSLATE(A332,""es"",""en"")"),"market")</f>
        <v>market</v>
      </c>
    </row>
    <row r="333">
      <c r="A333" s="2" t="s">
        <v>333</v>
      </c>
      <c r="B333" s="3" t="str">
        <f>IFERROR(__xludf.DUMMYFUNCTION("GOOGLETRANSLATE(A333,""es"",""en"")"),"most")</f>
        <v>most</v>
      </c>
    </row>
    <row r="334">
      <c r="A334" s="2" t="s">
        <v>334</v>
      </c>
      <c r="B334" s="3" t="str">
        <f>IFERROR(__xludf.DUMMYFUNCTION("GOOGLETRANSLATE(A334,""es"",""en"")"),"light")</f>
        <v>light</v>
      </c>
    </row>
    <row r="335">
      <c r="A335" s="2" t="s">
        <v>335</v>
      </c>
      <c r="B335" s="3" t="str">
        <f>IFERROR(__xludf.DUMMYFUNCTION("GOOGLETRANSLATE(A335,""es"",""en"")"),"Clear")</f>
        <v>Clear</v>
      </c>
    </row>
    <row r="336">
      <c r="A336" s="2" t="s">
        <v>336</v>
      </c>
      <c r="B336" s="3" t="str">
        <f>IFERROR(__xludf.DUMMYFUNCTION("GOOGLETRANSLATE(A336,""es"",""en"")"),"I was going")</f>
        <v>I was going</v>
      </c>
    </row>
    <row r="337">
      <c r="A337" s="2" t="s">
        <v>337</v>
      </c>
      <c r="B337" s="3" t="str">
        <f>IFERROR(__xludf.DUMMYFUNCTION("GOOGLETRANSLATE(A337,""es"",""en"")"),"East")</f>
        <v>East</v>
      </c>
    </row>
    <row r="338">
      <c r="A338" s="2" t="s">
        <v>338</v>
      </c>
      <c r="B338" s="3" t="str">
        <f>IFERROR(__xludf.DUMMYFUNCTION("GOOGLETRANSLATE(A338,""es"",""en"")"),"pesetas")</f>
        <v>pesetas</v>
      </c>
    </row>
    <row r="339">
      <c r="A339" s="2" t="s">
        <v>339</v>
      </c>
      <c r="B339" s="3" t="str">
        <f>IFERROR(__xludf.DUMMYFUNCTION("GOOGLETRANSLATE(A339,""es"",""en"")"),"order")</f>
        <v>order</v>
      </c>
    </row>
    <row r="340">
      <c r="A340" s="2" t="s">
        <v>340</v>
      </c>
      <c r="B340" s="3" t="str">
        <f>IFERROR(__xludf.DUMMYFUNCTION("GOOGLETRANSLATE(A340,""es"",""en"")"),"Spanish")</f>
        <v>Spanish</v>
      </c>
    </row>
    <row r="341">
      <c r="A341" s="2" t="s">
        <v>341</v>
      </c>
      <c r="B341" s="3" t="str">
        <f>IFERROR(__xludf.DUMMYFUNCTION("GOOGLETRANSLATE(A341,""es"",""en"")"),"good")</f>
        <v>good</v>
      </c>
    </row>
    <row r="342">
      <c r="A342" s="2" t="s">
        <v>342</v>
      </c>
      <c r="B342" s="3" t="str">
        <f>IFERROR(__xludf.DUMMYFUNCTION("GOOGLETRANSLATE(A342,""es"",""en"")"),"wants")</f>
        <v>wants</v>
      </c>
    </row>
    <row r="343">
      <c r="A343" s="2" t="s">
        <v>343</v>
      </c>
      <c r="B343" s="3" t="str">
        <f>IFERROR(__xludf.DUMMYFUNCTION("GOOGLETRANSLATE(A343,""es"",""en"")"),"that")</f>
        <v>that</v>
      </c>
    </row>
    <row r="344">
      <c r="A344" s="2" t="s">
        <v>344</v>
      </c>
      <c r="B344" s="3" t="str">
        <f>IFERROR(__xludf.DUMMYFUNCTION("GOOGLETRANSLATE(A344,""es"",""en"")"),"Program")</f>
        <v>Program</v>
      </c>
    </row>
    <row r="345">
      <c r="A345" s="2" t="s">
        <v>345</v>
      </c>
      <c r="B345" s="3" t="str">
        <f>IFERROR(__xludf.DUMMYFUNCTION("GOOGLETRANSLATE(A345,""es"",""en"")"),"words")</f>
        <v>words</v>
      </c>
    </row>
    <row r="346">
      <c r="A346" s="2" t="s">
        <v>346</v>
      </c>
      <c r="B346" s="3" t="str">
        <f>IFERROR(__xludf.DUMMYFUNCTION("GOOGLETRANSLATE(A346,""es"",""en"")"),"international")</f>
        <v>international</v>
      </c>
    </row>
    <row r="347">
      <c r="A347" s="2" t="s">
        <v>347</v>
      </c>
      <c r="B347" s="3" t="str">
        <f>IFERROR(__xludf.DUMMYFUNCTION("GOOGLETRANSLATE(A347,""es"",""en"")"),"go")</f>
        <v>go</v>
      </c>
    </row>
    <row r="348">
      <c r="A348" s="2" t="s">
        <v>348</v>
      </c>
      <c r="B348" s="3" t="str">
        <f>IFERROR(__xludf.DUMMYFUNCTION("GOOGLETRANSLATE(A348,""es"",""en"")"),"those")</f>
        <v>those</v>
      </c>
    </row>
    <row r="349">
      <c r="A349" s="2" t="s">
        <v>349</v>
      </c>
      <c r="B349" s="3" t="str">
        <f>IFERROR(__xludf.DUMMYFUNCTION("GOOGLETRANSLATE(A349,""es"",""en"")"),"second")</f>
        <v>second</v>
      </c>
    </row>
    <row r="350">
      <c r="A350" s="2" t="s">
        <v>350</v>
      </c>
      <c r="B350" s="3" t="str">
        <f>IFERROR(__xludf.DUMMYFUNCTION("GOOGLETRANSLATE(A350,""es"",""en"")"),"company")</f>
        <v>company</v>
      </c>
    </row>
    <row r="351">
      <c r="A351" s="2" t="s">
        <v>351</v>
      </c>
      <c r="B351" s="3" t="str">
        <f>IFERROR(__xludf.DUMMYFUNCTION("GOOGLETRANSLATE(A351,""es"",""en"")"),"Market Stall")</f>
        <v>Market Stall</v>
      </c>
    </row>
    <row r="352">
      <c r="A352" s="2" t="s">
        <v>352</v>
      </c>
      <c r="B352" s="3" t="str">
        <f>IFERROR(__xludf.DUMMYFUNCTION("GOOGLETRANSLATE(A352,""es"",""en"")"),"there")</f>
        <v>there</v>
      </c>
    </row>
    <row r="353">
      <c r="A353" s="2" t="s">
        <v>353</v>
      </c>
      <c r="B353" s="3" t="str">
        <f>IFERROR(__xludf.DUMMYFUNCTION("GOOGLETRANSLATE(A353,""es"",""en"")"),"own")</f>
        <v>own</v>
      </c>
    </row>
    <row r="354">
      <c r="A354" s="2" t="s">
        <v>354</v>
      </c>
      <c r="B354" s="3" t="str">
        <f>IFERROR(__xludf.DUMMYFUNCTION("GOOGLETRANSLATE(A354,""es"",""en"")"),"m")</f>
        <v>m</v>
      </c>
    </row>
    <row r="355">
      <c r="A355" s="2" t="s">
        <v>355</v>
      </c>
      <c r="B355" s="3" t="str">
        <f>IFERROR(__xludf.DUMMYFUNCTION("GOOGLETRANSLATE(A355,""es"",""en"")"),"book")</f>
        <v>book</v>
      </c>
    </row>
    <row r="356">
      <c r="A356" s="2" t="s">
        <v>356</v>
      </c>
      <c r="B356" s="3" t="str">
        <f>IFERROR(__xludf.DUMMYFUNCTION("GOOGLETRANSLATE(A356,""es"",""en"")"),"same")</f>
        <v>same</v>
      </c>
    </row>
    <row r="357">
      <c r="A357" s="2" t="s">
        <v>357</v>
      </c>
      <c r="B357" s="3" t="str">
        <f>IFERROR(__xludf.DUMMYFUNCTION("GOOGLETRANSLATE(A357,""es"",""en"")"),"political")</f>
        <v>political</v>
      </c>
    </row>
    <row r="358">
      <c r="A358" s="2" t="s">
        <v>358</v>
      </c>
      <c r="B358" s="3" t="str">
        <f>IFERROR(__xludf.DUMMYFUNCTION("GOOGLETRANSLATE(A358,""es"",""en"")"),"person")</f>
        <v>person</v>
      </c>
    </row>
    <row r="359">
      <c r="A359" s="2" t="s">
        <v>359</v>
      </c>
      <c r="B359" s="3" t="str">
        <f>IFERROR(__xludf.DUMMYFUNCTION("GOOGLETRANSLATE(A359,""es"",""en"")"),"last")</f>
        <v>last</v>
      </c>
    </row>
    <row r="360">
      <c r="A360" s="2" t="s">
        <v>360</v>
      </c>
      <c r="B360" s="3" t="str">
        <f>IFERROR(__xludf.DUMMYFUNCTION("GOOGLETRANSLATE(A360,""es"",""en"")"),"they")</f>
        <v>they</v>
      </c>
    </row>
    <row r="361">
      <c r="A361" s="2" t="s">
        <v>361</v>
      </c>
      <c r="B361" s="3" t="str">
        <f>IFERROR(__xludf.DUMMYFUNCTION("GOOGLETRANSLATE(A361,""es"",""en"")"),"total")</f>
        <v>total</v>
      </c>
    </row>
    <row r="362">
      <c r="A362" s="2" t="s">
        <v>362</v>
      </c>
      <c r="B362" s="3" t="str">
        <f>IFERROR(__xludf.DUMMYFUNCTION("GOOGLETRANSLATE(A362,""es"",""en"")"),"believe")</f>
        <v>believe</v>
      </c>
    </row>
    <row r="363">
      <c r="A363" s="2" t="s">
        <v>363</v>
      </c>
      <c r="B363" s="3" t="str">
        <f>IFERROR(__xludf.DUMMYFUNCTION("GOOGLETRANSLATE(A363,""es"",""en"")"),"I've got")</f>
        <v>I've got</v>
      </c>
    </row>
    <row r="364">
      <c r="A364" s="2" t="s">
        <v>364</v>
      </c>
      <c r="B364" s="3" t="str">
        <f>IFERROR(__xludf.DUMMYFUNCTION("GOOGLETRANSLATE(A364,""es"",""en"")"),"God")</f>
        <v>God</v>
      </c>
    </row>
    <row r="365">
      <c r="A365" s="2" t="s">
        <v>365</v>
      </c>
      <c r="B365" s="3" t="str">
        <f>IFERROR(__xludf.DUMMYFUNCTION("GOOGLETRANSLATE(A365,""es"",""en"")"),"c")</f>
        <v>c</v>
      </c>
    </row>
    <row r="366">
      <c r="A366" s="2" t="s">
        <v>366</v>
      </c>
      <c r="B366" s="3" t="str">
        <f>IFERROR(__xludf.DUMMYFUNCTION("GOOGLETRANSLATE(A366,""es"",""en"")"),"Spanish")</f>
        <v>Spanish</v>
      </c>
    </row>
    <row r="367">
      <c r="A367" s="2" t="s">
        <v>367</v>
      </c>
      <c r="B367" s="3" t="str">
        <f>IFERROR(__xludf.DUMMYFUNCTION("GOOGLETRANSLATE(A367,""es"",""en"")"),"conditions")</f>
        <v>conditions</v>
      </c>
    </row>
    <row r="368">
      <c r="A368" s="2" t="s">
        <v>368</v>
      </c>
      <c r="B368" s="3" t="str">
        <f>IFERROR(__xludf.DUMMYFUNCTION("GOOGLETRANSLATE(A368,""es"",""en"")"),"Mexico")</f>
        <v>Mexico</v>
      </c>
    </row>
    <row r="369">
      <c r="A369" s="2" t="s">
        <v>369</v>
      </c>
      <c r="B369" s="3" t="str">
        <f>IFERROR(__xludf.DUMMYFUNCTION("GOOGLETRANSLATE(A369,""es"",""en"")"),"force")</f>
        <v>force</v>
      </c>
    </row>
    <row r="370">
      <c r="A370" s="2" t="s">
        <v>370</v>
      </c>
      <c r="B370" s="3" t="str">
        <f>IFERROR(__xludf.DUMMYFUNCTION("GOOGLETRANSLATE(A370,""es"",""en"")"),"only")</f>
        <v>only</v>
      </c>
    </row>
    <row r="371">
      <c r="A371" s="2" t="s">
        <v>371</v>
      </c>
      <c r="B371" s="3" t="str">
        <f>IFERROR(__xludf.DUMMYFUNCTION("GOOGLETRANSLATE(A371,""es"",""en"")"),"unique")</f>
        <v>unique</v>
      </c>
    </row>
    <row r="372">
      <c r="A372" s="2" t="s">
        <v>372</v>
      </c>
      <c r="B372" s="3" t="str">
        <f>IFERROR(__xludf.DUMMYFUNCTION("GOOGLETRANSLATE(A372,""es"",""en"")"),"action")</f>
        <v>action</v>
      </c>
    </row>
    <row r="373">
      <c r="A373" s="2" t="s">
        <v>373</v>
      </c>
      <c r="B373" s="3" t="str">
        <f>IFERROR(__xludf.DUMMYFUNCTION("GOOGLETRANSLATE(A373,""es"",""en"")"),"love")</f>
        <v>love</v>
      </c>
    </row>
    <row r="374">
      <c r="A374" s="2" t="s">
        <v>374</v>
      </c>
      <c r="B374" s="3" t="str">
        <f>IFERROR(__xludf.DUMMYFUNCTION("GOOGLETRANSLATE(A374,""es"",""en"")"),"police")</f>
        <v>police</v>
      </c>
    </row>
    <row r="375">
      <c r="A375" s="2" t="s">
        <v>375</v>
      </c>
      <c r="B375" s="3" t="str">
        <f>IFERROR(__xludf.DUMMYFUNCTION("GOOGLETRANSLATE(A375,""es"",""en"")"),"gate")</f>
        <v>gate</v>
      </c>
    </row>
    <row r="376">
      <c r="A376" s="2" t="s">
        <v>376</v>
      </c>
      <c r="B376" s="3" t="str">
        <f>IFERROR(__xludf.DUMMYFUNCTION("GOOGLETRANSLATE(A376,""es"",""en"")"),"weigh")</f>
        <v>weigh</v>
      </c>
    </row>
    <row r="377">
      <c r="A377" s="2" t="s">
        <v>377</v>
      </c>
      <c r="B377" s="3" t="str">
        <f>IFERROR(__xludf.DUMMYFUNCTION("GOOGLETRANSLATE(A377,""es"",""en"")"),"zone")</f>
        <v>zone</v>
      </c>
    </row>
    <row r="378">
      <c r="A378" s="2" t="s">
        <v>378</v>
      </c>
      <c r="B378" s="3" t="str">
        <f>IFERROR(__xludf.DUMMYFUNCTION("GOOGLETRANSLATE(A378,""es"",""en"")"),"knows")</f>
        <v>knows</v>
      </c>
    </row>
    <row r="379">
      <c r="A379" s="2" t="s">
        <v>379</v>
      </c>
      <c r="B379" s="3" t="str">
        <f>IFERROR(__xludf.DUMMYFUNCTION("GOOGLETRANSLATE(A379,""es"",""en"")"),"street")</f>
        <v>street</v>
      </c>
    </row>
    <row r="380">
      <c r="A380" s="2" t="s">
        <v>380</v>
      </c>
      <c r="B380" s="3" t="str">
        <f>IFERROR(__xludf.DUMMYFUNCTION("GOOGLETRANSLATE(A380,""es"",""en"")"),"inside")</f>
        <v>inside</v>
      </c>
    </row>
    <row r="381">
      <c r="A381" s="2" t="s">
        <v>381</v>
      </c>
      <c r="B381" s="3" t="str">
        <f>IFERROR(__xludf.DUMMYFUNCTION("GOOGLETRANSLATE(A381,""es"",""en"")"),"either")</f>
        <v>either</v>
      </c>
    </row>
    <row r="382">
      <c r="A382" s="2" t="s">
        <v>382</v>
      </c>
      <c r="B382" s="3" t="str">
        <f>IFERROR(__xludf.DUMMYFUNCTION("GOOGLETRANSLATE(A382,""es"",""en"")"),"music")</f>
        <v>music</v>
      </c>
    </row>
    <row r="383">
      <c r="A383" s="2" t="s">
        <v>383</v>
      </c>
      <c r="B383" s="3" t="str">
        <f>IFERROR(__xludf.DUMMYFUNCTION("GOOGLETRANSLATE(A383,""es"",""en"")"),"none")</f>
        <v>none</v>
      </c>
    </row>
    <row r="384">
      <c r="A384" s="2" t="s">
        <v>384</v>
      </c>
      <c r="B384" s="3" t="str">
        <f>IFERROR(__xludf.DUMMYFUNCTION("GOOGLETRANSLATE(A384,""es"",""en"")"),"sight")</f>
        <v>sight</v>
      </c>
    </row>
    <row r="385">
      <c r="A385" s="2" t="s">
        <v>385</v>
      </c>
      <c r="B385" s="3" t="str">
        <f>IFERROR(__xludf.DUMMYFUNCTION("GOOGLETRANSLATE(A385,""es"",""en"")"),"field")</f>
        <v>field</v>
      </c>
    </row>
    <row r="386">
      <c r="A386" s="2" t="s">
        <v>386</v>
      </c>
      <c r="B386" s="3" t="str">
        <f>IFERROR(__xludf.DUMMYFUNCTION("GOOGLETRANSLATE(A386,""es"",""en"")"),"good")</f>
        <v>good</v>
      </c>
    </row>
    <row r="387">
      <c r="A387" s="2" t="s">
        <v>387</v>
      </c>
      <c r="B387" s="3" t="str">
        <f>IFERROR(__xludf.DUMMYFUNCTION("GOOGLETRANSLATE(A387,""es"",""en"")"),"had")</f>
        <v>had</v>
      </c>
    </row>
    <row r="388">
      <c r="A388" s="2" t="s">
        <v>388</v>
      </c>
      <c r="B388" s="3" t="str">
        <f>IFERROR(__xludf.DUMMYFUNCTION("GOOGLETRANSLATE(A388,""es"",""en"")"),"know")</f>
        <v>know</v>
      </c>
    </row>
    <row r="389">
      <c r="A389" s="2" t="s">
        <v>389</v>
      </c>
      <c r="B389" s="3" t="str">
        <f>IFERROR(__xludf.DUMMYFUNCTION("GOOGLETRANSLATE(A389,""es"",""en"")"),"plays")</f>
        <v>plays</v>
      </c>
    </row>
    <row r="390">
      <c r="A390" s="2" t="s">
        <v>390</v>
      </c>
      <c r="B390" s="3" t="str">
        <f>IFERROR(__xludf.DUMMYFUNCTION("GOOGLETRANSLATE(A390,""es"",""en"")"),"reason")</f>
        <v>reason</v>
      </c>
    </row>
    <row r="391">
      <c r="A391" s="2" t="s">
        <v>391</v>
      </c>
      <c r="B391" s="3" t="str">
        <f>IFERROR(__xludf.DUMMYFUNCTION("GOOGLETRANSLATE(A391,""es"",""en"")"),"ex")</f>
        <v>ex</v>
      </c>
    </row>
    <row r="392">
      <c r="A392" s="2" t="s">
        <v>392</v>
      </c>
      <c r="B392" s="3" t="str">
        <f>IFERROR(__xludf.DUMMYFUNCTION("GOOGLETRANSLATE(A392,""es"",""en"")"),"children")</f>
        <v>children</v>
      </c>
    </row>
    <row r="393">
      <c r="A393" s="2" t="s">
        <v>393</v>
      </c>
      <c r="B393" s="3" t="str">
        <f>IFERROR(__xludf.DUMMYFUNCTION("GOOGLETRANSLATE(A393,""es"",""en"")"),"presence")</f>
        <v>presence</v>
      </c>
    </row>
    <row r="394">
      <c r="A394" s="2" t="s">
        <v>394</v>
      </c>
      <c r="B394" s="3" t="str">
        <f>IFERROR(__xludf.DUMMYFUNCTION("GOOGLETRANSLATE(A394,""es"",""en"")"),"issue")</f>
        <v>issue</v>
      </c>
    </row>
    <row r="395">
      <c r="A395" s="2" t="s">
        <v>395</v>
      </c>
      <c r="B395" s="3" t="str">
        <f>IFERROR(__xludf.DUMMYFUNCTION("GOOGLETRANSLATE(A395,""es"",""en"")"),"money")</f>
        <v>money</v>
      </c>
    </row>
    <row r="396">
      <c r="A396" s="2" t="s">
        <v>396</v>
      </c>
      <c r="B396" s="3" t="str">
        <f>IFERROR(__xludf.DUMMYFUNCTION("GOOGLETRANSLATE(A396,""es"",""en"")"),"commission")</f>
        <v>commission</v>
      </c>
    </row>
    <row r="397">
      <c r="A397" s="2" t="s">
        <v>397</v>
      </c>
      <c r="B397" s="3" t="str">
        <f>IFERROR(__xludf.DUMMYFUNCTION("GOOGLETRANSLATE(A397,""es"",""en"")"),"Antonio")</f>
        <v>Antonio</v>
      </c>
    </row>
    <row r="398">
      <c r="A398" s="2" t="s">
        <v>398</v>
      </c>
      <c r="B398" s="3" t="str">
        <f>IFERROR(__xludf.DUMMYFUNCTION("GOOGLETRANSLATE(A398,""es"",""en"")"),"service")</f>
        <v>service</v>
      </c>
    </row>
    <row r="399">
      <c r="A399" s="2" t="s">
        <v>399</v>
      </c>
      <c r="B399" s="3" t="str">
        <f>IFERROR(__xludf.DUMMYFUNCTION("GOOGLETRANSLATE(A399,""es"",""en"")"),"son")</f>
        <v>son</v>
      </c>
    </row>
    <row r="400">
      <c r="A400" s="2" t="s">
        <v>400</v>
      </c>
      <c r="B400" s="3" t="str">
        <f>IFERROR(__xludf.DUMMYFUNCTION("GOOGLETRANSLATE(A400,""es"",""en"")"),"last")</f>
        <v>last</v>
      </c>
    </row>
    <row r="401">
      <c r="A401" s="2" t="s">
        <v>401</v>
      </c>
      <c r="B401" s="3" t="str">
        <f>IFERROR(__xludf.DUMMYFUNCTION("GOOGLETRANSLATE(A401,""es"",""en"")"),"hundred")</f>
        <v>hundred</v>
      </c>
    </row>
    <row r="402">
      <c r="A402" s="2" t="s">
        <v>402</v>
      </c>
      <c r="B402" s="3" t="str">
        <f>IFERROR(__xludf.DUMMYFUNCTION("GOOGLETRANSLATE(A402,""es"",""en"")"),"am")</f>
        <v>am</v>
      </c>
    </row>
    <row r="403">
      <c r="A403" s="2" t="s">
        <v>403</v>
      </c>
      <c r="B403" s="3" t="str">
        <f>IFERROR(__xludf.DUMMYFUNCTION("GOOGLETRANSLATE(A403,""es"",""en"")"),"speak")</f>
        <v>speak</v>
      </c>
    </row>
    <row r="404">
      <c r="A404" s="2" t="s">
        <v>404</v>
      </c>
      <c r="B404" s="3" t="str">
        <f>IFERROR(__xludf.DUMMYFUNCTION("GOOGLETRANSLATE(A404,""es"",""en"")"),"it gave")</f>
        <v>it gave</v>
      </c>
    </row>
    <row r="405">
      <c r="A405" s="2" t="s">
        <v>405</v>
      </c>
      <c r="B405" s="3" t="str">
        <f>IFERROR(__xludf.DUMMYFUNCTION("GOOGLETRANSLATE(A405,""es"",""en"")"),"minutes")</f>
        <v>minutes</v>
      </c>
    </row>
    <row r="406">
      <c r="A406" s="2" t="s">
        <v>406</v>
      </c>
      <c r="B406" s="3" t="str">
        <f>IFERROR(__xludf.DUMMYFUNCTION("GOOGLETRANSLATE(A406,""es"",""en"")"),"production")</f>
        <v>production</v>
      </c>
    </row>
    <row r="407">
      <c r="A407" s="2" t="s">
        <v>407</v>
      </c>
      <c r="B407" s="3" t="str">
        <f>IFERROR(__xludf.DUMMYFUNCTION("GOOGLETRANSLATE(A407,""es"",""en"")"),"road")</f>
        <v>road</v>
      </c>
    </row>
    <row r="408">
      <c r="A408" s="2" t="s">
        <v>408</v>
      </c>
      <c r="B408" s="3" t="str">
        <f>IFERROR(__xludf.DUMMYFUNCTION("GOOGLETRANSLATE(A408,""es"",""en"")"),"six")</f>
        <v>six</v>
      </c>
    </row>
    <row r="409">
      <c r="A409" s="2" t="s">
        <v>409</v>
      </c>
      <c r="B409" s="3" t="str">
        <f>IFERROR(__xludf.DUMMYFUNCTION("GOOGLETRANSLATE(A409,""es"",""en"")"),"who")</f>
        <v>who</v>
      </c>
    </row>
    <row r="410">
      <c r="A410" s="2" t="s">
        <v>410</v>
      </c>
      <c r="B410" s="3" t="str">
        <f>IFERROR(__xludf.DUMMYFUNCTION("GOOGLETRANSLATE(A410,""es"",""en"")"),"bottom")</f>
        <v>bottom</v>
      </c>
    </row>
    <row r="411">
      <c r="A411" s="2" t="s">
        <v>411</v>
      </c>
      <c r="B411" s="3" t="str">
        <f>IFERROR(__xludf.DUMMYFUNCTION("GOOGLETRANSLATE(A411,""es"",""en"")"),"address")</f>
        <v>address</v>
      </c>
    </row>
    <row r="412">
      <c r="A412" s="2" t="s">
        <v>412</v>
      </c>
      <c r="B412" s="3" t="str">
        <f>IFERROR(__xludf.DUMMYFUNCTION("GOOGLETRANSLATE(A412,""es"",""en"")"),"paper")</f>
        <v>paper</v>
      </c>
    </row>
    <row r="413">
      <c r="A413" s="2" t="s">
        <v>413</v>
      </c>
      <c r="B413" s="3" t="str">
        <f>IFERROR(__xludf.DUMMYFUNCTION("GOOGLETRANSLATE(A413,""es"",""en"")"),"the rest")</f>
        <v>the rest</v>
      </c>
    </row>
    <row r="414">
      <c r="A414" s="2" t="s">
        <v>414</v>
      </c>
      <c r="B414" s="3" t="str">
        <f>IFERROR(__xludf.DUMMYFUNCTION("GOOGLETRANSLATE(A414,""es"",""en"")"),"Barcelona")</f>
        <v>Barcelona</v>
      </c>
    </row>
    <row r="415">
      <c r="A415" s="2" t="s">
        <v>415</v>
      </c>
      <c r="B415" s="3" t="str">
        <f>IFERROR(__xludf.DUMMYFUNCTION("GOOGLETRANSLATE(A415,""es"",""en"")"),"idea")</f>
        <v>idea</v>
      </c>
    </row>
    <row r="416">
      <c r="A416" s="2" t="s">
        <v>416</v>
      </c>
      <c r="B416" s="3" t="str">
        <f>IFERROR(__xludf.DUMMYFUNCTION("GOOGLETRANSLATE(A416,""es"",""en"")"),"special")</f>
        <v>special</v>
      </c>
    </row>
    <row r="417">
      <c r="A417" s="2" t="s">
        <v>417</v>
      </c>
      <c r="B417" s="3" t="str">
        <f>IFERROR(__xludf.DUMMYFUNCTION("GOOGLETRANSLATE(A417,""es"",""en"")"),"different")</f>
        <v>different</v>
      </c>
    </row>
    <row r="418">
      <c r="A418" s="2" t="s">
        <v>418</v>
      </c>
      <c r="B418" s="3" t="str">
        <f>IFERROR(__xludf.DUMMYFUNCTION("GOOGLETRANSLATE(A418,""es"",""en"")"),"given")</f>
        <v>given</v>
      </c>
    </row>
    <row r="419">
      <c r="A419" s="2" t="s">
        <v>419</v>
      </c>
      <c r="B419" s="3" t="str">
        <f>IFERROR(__xludf.DUMMYFUNCTION("GOOGLETRANSLATE(A419,""es"",""en"")"),"base")</f>
        <v>base</v>
      </c>
    </row>
    <row r="420">
      <c r="A420" s="2" t="s">
        <v>420</v>
      </c>
      <c r="B420" s="3" t="str">
        <f>IFERROR(__xludf.DUMMYFUNCTION("GOOGLETRANSLATE(A420,""es"",""en"")"),"capital")</f>
        <v>capital</v>
      </c>
    </row>
    <row r="421">
      <c r="A421" s="2" t="s">
        <v>421</v>
      </c>
      <c r="B421" s="3" t="str">
        <f>IFERROR(__xludf.DUMMYFUNCTION("GOOGLETRANSLATE(A421,""es"",""en"")"),"both of them")</f>
        <v>both of them</v>
      </c>
    </row>
    <row r="422">
      <c r="A422" s="2" t="s">
        <v>422</v>
      </c>
      <c r="B422" s="3" t="str">
        <f>IFERROR(__xludf.DUMMYFUNCTION("GOOGLETRANSLATE(A422,""es"",""en"")"),"Europe")</f>
        <v>Europe</v>
      </c>
    </row>
    <row r="423">
      <c r="A423" s="2" t="s">
        <v>423</v>
      </c>
      <c r="B423" s="3" t="str">
        <f>IFERROR(__xludf.DUMMYFUNCTION("GOOGLETRANSLATE(A423,""es"",""en"")"),"Liberty")</f>
        <v>Liberty</v>
      </c>
    </row>
    <row r="424">
      <c r="A424" s="2" t="s">
        <v>424</v>
      </c>
      <c r="B424" s="3" t="str">
        <f>IFERROR(__xludf.DUMMYFUNCTION("GOOGLETRANSLATE(A424,""es"",""en"")"),"relations")</f>
        <v>relations</v>
      </c>
    </row>
    <row r="425">
      <c r="A425" s="2" t="s">
        <v>425</v>
      </c>
      <c r="B425" s="3" t="str">
        <f>IFERROR(__xludf.DUMMYFUNCTION("GOOGLETRANSLATE(A425,""es"",""en"")"),"space")</f>
        <v>space</v>
      </c>
    </row>
    <row r="426">
      <c r="A426" s="2" t="s">
        <v>426</v>
      </c>
      <c r="B426" s="3" t="str">
        <f>IFERROR(__xludf.DUMMYFUNCTION("GOOGLETRANSLATE(A426,""es"",""en"")"),"media")</f>
        <v>media</v>
      </c>
    </row>
    <row r="427">
      <c r="A427" s="2" t="s">
        <v>427</v>
      </c>
      <c r="B427" s="3" t="str">
        <f>IFERROR(__xludf.DUMMYFUNCTION("GOOGLETRANSLATE(A427,""es"",""en"")"),"go")</f>
        <v>go</v>
      </c>
    </row>
    <row r="428">
      <c r="A428" s="2" t="s">
        <v>428</v>
      </c>
      <c r="B428" s="3" t="str">
        <f>IFERROR(__xludf.DUMMYFUNCTION("GOOGLETRANSLATE(A428,""es"",""en"")"),"current")</f>
        <v>current</v>
      </c>
    </row>
    <row r="429">
      <c r="A429" s="2" t="s">
        <v>429</v>
      </c>
      <c r="B429" s="3" t="str">
        <f>IFERROR(__xludf.DUMMYFUNCTION("GOOGLETRANSLATE(A429,""es"",""en"")"),"population")</f>
        <v>population</v>
      </c>
    </row>
    <row r="430">
      <c r="A430" s="2" t="s">
        <v>430</v>
      </c>
      <c r="B430" s="3" t="str">
        <f>IFERROR(__xludf.DUMMYFUNCTION("GOOGLETRANSLATE(A430,""es"",""en"")"),"Business")</f>
        <v>Business</v>
      </c>
    </row>
    <row r="431">
      <c r="A431" s="2" t="s">
        <v>431</v>
      </c>
      <c r="B431" s="3" t="str">
        <f>IFERROR(__xludf.DUMMYFUNCTION("GOOGLETRANSLATE(A431,""es"",""en"")"),"study")</f>
        <v>study</v>
      </c>
    </row>
    <row r="432">
      <c r="A432" s="2" t="s">
        <v>432</v>
      </c>
      <c r="B432" s="3" t="str">
        <f>IFERROR(__xludf.DUMMYFUNCTION("GOOGLETRANSLATE(A432,""es"",""en"")"),"Health")</f>
        <v>Health</v>
      </c>
    </row>
    <row r="433">
      <c r="A433" s="2" t="s">
        <v>433</v>
      </c>
      <c r="B433" s="3" t="str">
        <f>IFERROR(__xludf.DUMMYFUNCTION("GOOGLETRANSLATE(A433,""es"",""en"")"),"services")</f>
        <v>services</v>
      </c>
    </row>
    <row r="434">
      <c r="A434" s="2" t="s">
        <v>434</v>
      </c>
      <c r="B434" s="3" t="str">
        <f>IFERROR(__xludf.DUMMYFUNCTION("GOOGLETRANSLATE(A434,""es"",""en"")"),"is")</f>
        <v>is</v>
      </c>
    </row>
    <row r="435">
      <c r="A435" s="2" t="s">
        <v>435</v>
      </c>
      <c r="B435" s="3" t="str">
        <f>IFERROR(__xludf.DUMMYFUNCTION("GOOGLETRANSLATE(A435,""es"",""en"")"),"beginning")</f>
        <v>beginning</v>
      </c>
    </row>
    <row r="436">
      <c r="A436" s="2" t="s">
        <v>436</v>
      </c>
      <c r="B436" s="3" t="str">
        <f>IFERROR(__xludf.DUMMYFUNCTION("GOOGLETRANSLATE(A436,""es"",""en"")"),"being")</f>
        <v>being</v>
      </c>
    </row>
    <row r="437">
      <c r="A437" s="2" t="s">
        <v>437</v>
      </c>
      <c r="B437" s="3" t="str">
        <f>IFERROR(__xludf.DUMMYFUNCTION("GOOGLETRANSLATE(A437,""es"",""en"")"),"culture")</f>
        <v>culture</v>
      </c>
    </row>
    <row r="438">
      <c r="A438" s="2" t="s">
        <v>438</v>
      </c>
      <c r="B438" s="3" t="str">
        <f>IFERROR(__xludf.DUMMYFUNCTION("GOOGLETRANSLATE(A438,""es"",""en"")"),"former")</f>
        <v>former</v>
      </c>
    </row>
    <row r="439">
      <c r="A439" s="2" t="s">
        <v>439</v>
      </c>
      <c r="B439" s="3" t="str">
        <f>IFERROR(__xludf.DUMMYFUNCTION("GOOGLETRANSLATE(A439,""es"",""en"")"),"high")</f>
        <v>high</v>
      </c>
    </row>
    <row r="440">
      <c r="A440" s="2" t="s">
        <v>440</v>
      </c>
      <c r="B440" s="3" t="str">
        <f>IFERROR(__xludf.DUMMYFUNCTION("GOOGLETRANSLATE(A440,""es"",""en"")"),"half")</f>
        <v>half</v>
      </c>
    </row>
    <row r="441">
      <c r="A441" s="2" t="s">
        <v>441</v>
      </c>
      <c r="B441" s="3" t="str">
        <f>IFERROR(__xludf.DUMMYFUNCTION("GOOGLETRANSLATE(A441,""es"",""en"")"),"through")</f>
        <v>through</v>
      </c>
    </row>
    <row r="442">
      <c r="A442" s="2" t="s">
        <v>442</v>
      </c>
      <c r="B442" s="3" t="str">
        <f>IFERROR(__xludf.DUMMYFUNCTION("GOOGLETRANSLATE(A442,""es"",""en"")"),"first")</f>
        <v>first</v>
      </c>
    </row>
    <row r="443">
      <c r="A443" s="2" t="s">
        <v>443</v>
      </c>
      <c r="B443" s="3" t="str">
        <f>IFERROR(__xludf.DUMMYFUNCTION("GOOGLETRANSLATE(A443,""es"",""en"")"),"art")</f>
        <v>art</v>
      </c>
    </row>
    <row r="444">
      <c r="A444" s="2" t="s">
        <v>444</v>
      </c>
      <c r="B444" s="3" t="str">
        <f>IFERROR(__xludf.DUMMYFUNCTION("GOOGLETRANSLATE(A444,""es"",""en"")"),"peace")</f>
        <v>peace</v>
      </c>
    </row>
    <row r="445">
      <c r="A445" s="2" t="s">
        <v>445</v>
      </c>
      <c r="B445" s="3" t="str">
        <f>IFERROR(__xludf.DUMMYFUNCTION("GOOGLETRANSLATE(A445,""es"",""en"")"),"sector")</f>
        <v>sector</v>
      </c>
    </row>
    <row r="446">
      <c r="A446" s="2" t="s">
        <v>446</v>
      </c>
      <c r="B446" s="3" t="str">
        <f>IFERROR(__xludf.DUMMYFUNCTION("GOOGLETRANSLATE(A446,""es"",""en"")"),"picture")</f>
        <v>picture</v>
      </c>
    </row>
    <row r="447">
      <c r="A447" s="2" t="s">
        <v>447</v>
      </c>
      <c r="B447" s="3" t="str">
        <f>IFERROR(__xludf.DUMMYFUNCTION("GOOGLETRANSLATE(A447,""es"",""en"")"),"extent")</f>
        <v>extent</v>
      </c>
    </row>
    <row r="448">
      <c r="A448" s="2" t="s">
        <v>448</v>
      </c>
      <c r="B448" s="3" t="str">
        <f>IFERROR(__xludf.DUMMYFUNCTION("GOOGLETRANSLATE(A448,""es"",""en"")"),"They must")</f>
        <v>They must</v>
      </c>
    </row>
    <row r="449">
      <c r="A449" s="2" t="s">
        <v>449</v>
      </c>
      <c r="B449" s="3" t="str">
        <f>IFERROR(__xludf.DUMMYFUNCTION("GOOGLETRANSLATE(A449,""es"",""en"")"),"data")</f>
        <v>data</v>
      </c>
    </row>
    <row r="450">
      <c r="A450" s="2" t="s">
        <v>450</v>
      </c>
      <c r="B450" s="3" t="str">
        <f>IFERROR(__xludf.DUMMYFUNCTION("GOOGLETRANSLATE(A450,""es"",""en"")"),"tip")</f>
        <v>tip</v>
      </c>
    </row>
    <row r="451">
      <c r="A451" s="2" t="s">
        <v>451</v>
      </c>
      <c r="B451" s="3" t="str">
        <f>IFERROR(__xludf.DUMMYFUNCTION("GOOGLETRANSLATE(A451,""es"",""en"")"),"staff")</f>
        <v>staff</v>
      </c>
    </row>
    <row r="452">
      <c r="A452" s="2" t="s">
        <v>452</v>
      </c>
      <c r="B452" s="3" t="str">
        <f>IFERROR(__xludf.DUMMYFUNCTION("GOOGLETRANSLATE(A452,""es"",""en"")"),"interest")</f>
        <v>interest</v>
      </c>
    </row>
    <row r="453">
      <c r="A453" s="2" t="s">
        <v>453</v>
      </c>
      <c r="B453" s="3" t="str">
        <f>IFERROR(__xludf.DUMMYFUNCTION("GOOGLETRANSLATE(A453,""es"",""en"")"),"July")</f>
        <v>July</v>
      </c>
    </row>
    <row r="454">
      <c r="A454" s="2" t="s">
        <v>454</v>
      </c>
      <c r="B454" s="3" t="str">
        <f>IFERROR(__xludf.DUMMYFUNCTION("GOOGLETRANSLATE(A454,""es"",""en"")"),"groups")</f>
        <v>groups</v>
      </c>
    </row>
    <row r="455">
      <c r="A455" s="2" t="s">
        <v>455</v>
      </c>
      <c r="B455" s="3" t="str">
        <f>IFERROR(__xludf.DUMMYFUNCTION("GOOGLETRANSLATE(A455,""es"",""en"")"),"members")</f>
        <v>members</v>
      </c>
    </row>
    <row r="456">
      <c r="A456" s="2" t="s">
        <v>456</v>
      </c>
      <c r="B456" s="3" t="str">
        <f>IFERROR(__xludf.DUMMYFUNCTION("GOOGLETRANSLATE(A456,""es"",""en"")"),"none")</f>
        <v>none</v>
      </c>
    </row>
    <row r="457">
      <c r="A457" s="2" t="s">
        <v>457</v>
      </c>
      <c r="B457" s="3" t="str">
        <f>IFERROR(__xludf.DUMMYFUNCTION("GOOGLETRANSLATE(A457,""es"",""en"")"),"exists")</f>
        <v>exists</v>
      </c>
    </row>
    <row r="458">
      <c r="A458" s="2" t="s">
        <v>458</v>
      </c>
      <c r="B458" s="3" t="str">
        <f>IFERROR(__xludf.DUMMYFUNCTION("GOOGLETRANSLATE(A458,""es"",""en"")"),"face")</f>
        <v>face</v>
      </c>
    </row>
    <row r="459">
      <c r="A459" s="2" t="s">
        <v>459</v>
      </c>
      <c r="B459" s="3" t="str">
        <f>IFERROR(__xludf.DUMMYFUNCTION("GOOGLETRANSLATE(A459,""es"",""en"")"),"age")</f>
        <v>age</v>
      </c>
    </row>
    <row r="460">
      <c r="A460" s="2" t="s">
        <v>460</v>
      </c>
      <c r="B460" s="3" t="str">
        <f>IFERROR(__xludf.DUMMYFUNCTION("GOOGLETRANSLATE(A460,""es"",""en"")"),"etc")</f>
        <v>etc</v>
      </c>
    </row>
    <row r="461">
      <c r="A461" s="2" t="s">
        <v>461</v>
      </c>
      <c r="B461" s="3" t="str">
        <f>IFERROR(__xludf.DUMMYFUNCTION("GOOGLETRANSLATE(A461,""es"",""en"")"),"motion")</f>
        <v>motion</v>
      </c>
    </row>
    <row r="462">
      <c r="A462" s="2" t="s">
        <v>462</v>
      </c>
      <c r="B462" s="3" t="str">
        <f>IFERROR(__xludf.DUMMYFUNCTION("GOOGLETRANSLATE(A462,""es"",""en"")"),"viewed")</f>
        <v>viewed</v>
      </c>
    </row>
    <row r="463">
      <c r="A463" s="2" t="s">
        <v>463</v>
      </c>
      <c r="B463" s="3" t="str">
        <f>IFERROR(__xludf.DUMMYFUNCTION("GOOGLETRANSLATE(A463,""es"",""en"")"),"I arrive")</f>
        <v>I arrive</v>
      </c>
    </row>
    <row r="464">
      <c r="A464" s="2" t="s">
        <v>464</v>
      </c>
      <c r="B464" s="3" t="str">
        <f>IFERROR(__xludf.DUMMYFUNCTION("GOOGLETRANSLATE(A464,""es"",""en"")"),"points")</f>
        <v>points</v>
      </c>
    </row>
    <row r="465">
      <c r="A465" s="2" t="s">
        <v>465</v>
      </c>
      <c r="B465" s="3" t="str">
        <f>IFERROR(__xludf.DUMMYFUNCTION("GOOGLETRANSLATE(A465,""es"",""en"")"),"activity")</f>
        <v>activity</v>
      </c>
    </row>
    <row r="466">
      <c r="A466" s="2" t="s">
        <v>466</v>
      </c>
      <c r="B466" s="3" t="str">
        <f>IFERROR(__xludf.DUMMYFUNCTION("GOOGLETRANSLATE(A466,""es"",""en"")"),"well")</f>
        <v>well</v>
      </c>
    </row>
    <row r="467">
      <c r="A467" s="2" t="s">
        <v>467</v>
      </c>
      <c r="B467" s="3" t="str">
        <f>IFERROR(__xludf.DUMMYFUNCTION("GOOGLETRANSLATE(A467,""es"",""en"")"),"use")</f>
        <v>use</v>
      </c>
    </row>
    <row r="468">
      <c r="A468" s="2" t="s">
        <v>468</v>
      </c>
      <c r="B468" s="3" t="str">
        <f>IFERROR(__xludf.DUMMYFUNCTION("GOOGLETRANSLATE(A468,""es"",""en"")"),"kid")</f>
        <v>kid</v>
      </c>
    </row>
    <row r="469">
      <c r="A469" s="2" t="s">
        <v>469</v>
      </c>
      <c r="B469" s="3" t="str">
        <f>IFERROR(__xludf.DUMMYFUNCTION("GOOGLETRANSLATE(A469,""es"",""en"")"),"hard")</f>
        <v>hard</v>
      </c>
    </row>
    <row r="470">
      <c r="A470" s="2" t="s">
        <v>470</v>
      </c>
      <c r="B470" s="3" t="str">
        <f>IFERROR(__xludf.DUMMYFUNCTION("GOOGLETRANSLATE(A470,""es"",""en"")"),"young")</f>
        <v>young</v>
      </c>
    </row>
    <row r="471">
      <c r="A471" s="2" t="s">
        <v>471</v>
      </c>
      <c r="B471" s="3" t="str">
        <f>IFERROR(__xludf.DUMMYFUNCTION("GOOGLETRANSLATE(A471,""es"",""en"")"),"future")</f>
        <v>future</v>
      </c>
    </row>
    <row r="472">
      <c r="A472" s="2" t="s">
        <v>472</v>
      </c>
      <c r="B472" s="3" t="str">
        <f>IFERROR(__xludf.DUMMYFUNCTION("GOOGLETRANSLATE(A472,""es"",""en"")"),"those")</f>
        <v>those</v>
      </c>
    </row>
    <row r="473">
      <c r="A473" s="2" t="s">
        <v>473</v>
      </c>
      <c r="B473" s="3" t="str">
        <f>IFERROR(__xludf.DUMMYFUNCTION("GOOGLETRANSLATE(A473,""es"",""en"")"),"month")</f>
        <v>month</v>
      </c>
    </row>
    <row r="474">
      <c r="A474" s="2" t="s">
        <v>474</v>
      </c>
      <c r="B474" s="3" t="str">
        <f>IFERROR(__xludf.DUMMYFUNCTION("GOOGLETRANSLATE(A474,""es"",""en"")"),"early")</f>
        <v>early</v>
      </c>
    </row>
    <row r="475">
      <c r="A475" s="2" t="s">
        <v>475</v>
      </c>
      <c r="B475" s="3" t="str">
        <f>IFERROR(__xludf.DUMMYFUNCTION("GOOGLETRANSLATE(A475,""es"",""en"")"),"am")</f>
        <v>am</v>
      </c>
    </row>
    <row r="476">
      <c r="A476" s="2" t="s">
        <v>476</v>
      </c>
      <c r="B476" s="3" t="str">
        <f>IFERROR(__xludf.DUMMYFUNCTION("GOOGLETRANSLATE(A476,""es"",""en"")"),"toward")</f>
        <v>toward</v>
      </c>
    </row>
    <row r="477">
      <c r="A477" s="2" t="s">
        <v>477</v>
      </c>
      <c r="B477" s="3" t="str">
        <f>IFERROR(__xludf.DUMMYFUNCTION("GOOGLETRANSLATE(A477,""es"",""en"")"),"new")</f>
        <v>new</v>
      </c>
    </row>
    <row r="478">
      <c r="A478" s="2" t="s">
        <v>478</v>
      </c>
      <c r="B478" s="3" t="str">
        <f>IFERROR(__xludf.DUMMYFUNCTION("GOOGLETRANSLATE(A478,""es"",""en"")"),"our")</f>
        <v>our</v>
      </c>
    </row>
    <row r="479">
      <c r="A479" s="2" t="s">
        <v>479</v>
      </c>
      <c r="B479" s="3" t="str">
        <f>IFERROR(__xludf.DUMMYFUNCTION("GOOGLETRANSLATE(A479,""es"",""en"")"),"were")</f>
        <v>were</v>
      </c>
    </row>
    <row r="480">
      <c r="A480" s="2" t="s">
        <v>480</v>
      </c>
      <c r="B480" s="3" t="str">
        <f>IFERROR(__xludf.DUMMYFUNCTION("GOOGLETRANSLATE(A480,""es"",""en"")"),"possibility")</f>
        <v>possibility</v>
      </c>
    </row>
    <row r="481">
      <c r="A481" s="2" t="s">
        <v>481</v>
      </c>
      <c r="B481" s="3" t="str">
        <f>IFERROR(__xludf.DUMMYFUNCTION("GOOGLETRANSLATE(A481,""es"",""en"")"),"go on")</f>
        <v>go on</v>
      </c>
    </row>
    <row r="482">
      <c r="A482" s="2" t="s">
        <v>482</v>
      </c>
      <c r="B482" s="3" t="str">
        <f>IFERROR(__xludf.DUMMYFUNCTION("GOOGLETRANSLATE(A482,""es"",""en"")"),"close")</f>
        <v>close</v>
      </c>
    </row>
    <row r="483">
      <c r="A483" s="2" t="s">
        <v>483</v>
      </c>
      <c r="B483" s="3" t="str">
        <f>IFERROR(__xludf.DUMMYFUNCTION("GOOGLETRANSLATE(A483,""es"",""en"")"),"results")</f>
        <v>results</v>
      </c>
    </row>
    <row r="484">
      <c r="A484" s="2" t="s">
        <v>484</v>
      </c>
      <c r="B484" s="3" t="str">
        <f>IFERROR(__xludf.DUMMYFUNCTION("GOOGLETRANSLATE(A484,""es"",""en"")"),"education")</f>
        <v>education</v>
      </c>
    </row>
    <row r="485">
      <c r="A485" s="2" t="s">
        <v>485</v>
      </c>
      <c r="B485" s="3" t="str">
        <f>IFERROR(__xludf.DUMMYFUNCTION("GOOGLETRANSLATE(A485,""es"",""en"")"),"attention")</f>
        <v>attention</v>
      </c>
    </row>
    <row r="486">
      <c r="A486" s="2" t="s">
        <v>486</v>
      </c>
      <c r="B486" s="3" t="str">
        <f>IFERROR(__xludf.DUMMYFUNCTION("GOOGLETRANSLATE(A486,""es"",""en"")"),"González")</f>
        <v>González</v>
      </c>
    </row>
    <row r="487">
      <c r="A487" s="2" t="s">
        <v>487</v>
      </c>
      <c r="B487" s="3" t="str">
        <f>IFERROR(__xludf.DUMMYFUNCTION("GOOGLETRANSLATE(A487,""es"",""en"")"),"ability")</f>
        <v>ability</v>
      </c>
    </row>
    <row r="488">
      <c r="A488" s="2" t="s">
        <v>488</v>
      </c>
      <c r="B488" s="3" t="str">
        <f>IFERROR(__xludf.DUMMYFUNCTION("GOOGLETRANSLATE(A488,""es"",""en"")"),"effect")</f>
        <v>effect</v>
      </c>
    </row>
    <row r="489">
      <c r="A489" s="2" t="s">
        <v>489</v>
      </c>
      <c r="B489" s="3" t="str">
        <f>IFERROR(__xludf.DUMMYFUNCTION("GOOGLETRANSLATE(A489,""es"",""en"")"),"necessary")</f>
        <v>necessary</v>
      </c>
    </row>
    <row r="490">
      <c r="A490" s="2" t="s">
        <v>490</v>
      </c>
      <c r="B490" s="3" t="str">
        <f>IFERROR(__xludf.DUMMYFUNCTION("GOOGLETRANSLATE(A490,""es"",""en"")"),"worth")</f>
        <v>worth</v>
      </c>
    </row>
    <row r="491">
      <c r="A491" s="2" t="s">
        <v>491</v>
      </c>
      <c r="B491" s="3" t="str">
        <f>IFERROR(__xludf.DUMMYFUNCTION("GOOGLETRANSLATE(A491,""es"",""en"")"),"air")</f>
        <v>air</v>
      </c>
    </row>
    <row r="492">
      <c r="A492" s="2" t="s">
        <v>492</v>
      </c>
      <c r="B492" s="3" t="str">
        <f>IFERROR(__xludf.DUMMYFUNCTION("GOOGLETRANSLATE(A492,""es"",""en"")"),"research")</f>
        <v>research</v>
      </c>
    </row>
    <row r="493">
      <c r="A493" s="2" t="s">
        <v>493</v>
      </c>
      <c r="B493" s="3" t="str">
        <f>IFERROR(__xludf.DUMMYFUNCTION("GOOGLETRANSLATE(A493,""es"",""en"")"),"Next")</f>
        <v>Next</v>
      </c>
    </row>
    <row r="494">
      <c r="A494" s="2" t="s">
        <v>494</v>
      </c>
      <c r="B494" s="3" t="str">
        <f>IFERROR(__xludf.DUMMYFUNCTION("GOOGLETRANSLATE(A494,""es"",""en"")"),"figure")</f>
        <v>figure</v>
      </c>
    </row>
    <row r="495">
      <c r="A495" s="2" t="s">
        <v>495</v>
      </c>
      <c r="B495" s="3" t="str">
        <f>IFERROR(__xludf.DUMMYFUNCTION("GOOGLETRANSLATE(A495,""es"",""en"")"),"central")</f>
        <v>central</v>
      </c>
    </row>
    <row r="496">
      <c r="A496" s="2" t="s">
        <v>496</v>
      </c>
      <c r="B496" s="3" t="str">
        <f>IFERROR(__xludf.DUMMYFUNCTION("GOOGLETRANSLATE(A496,""es"",""en"")"),"community")</f>
        <v>community</v>
      </c>
    </row>
    <row r="497">
      <c r="A497" s="2" t="s">
        <v>497</v>
      </c>
      <c r="B497" s="3" t="str">
        <f>IFERROR(__xludf.DUMMYFUNCTION("GOOGLETRANSLATE(A497,""es"",""en"")"),"need")</f>
        <v>need</v>
      </c>
    </row>
    <row r="498">
      <c r="A498" s="2" t="s">
        <v>498</v>
      </c>
      <c r="B498" s="3" t="str">
        <f>IFERROR(__xludf.DUMMYFUNCTION("GOOGLETRANSLATE(A498,""es"",""en"")"),"Serie")</f>
        <v>Serie</v>
      </c>
    </row>
    <row r="499">
      <c r="A499" s="2" t="s">
        <v>499</v>
      </c>
      <c r="B499" s="3" t="str">
        <f>IFERROR(__xludf.DUMMYFUNCTION("GOOGLETRANSLATE(A499,""es"",""en"")"),"organization")</f>
        <v>organization</v>
      </c>
    </row>
    <row r="500">
      <c r="A500" s="2" t="s">
        <v>500</v>
      </c>
      <c r="B500" s="3" t="str">
        <f>IFERROR(__xludf.DUMMYFUNCTION("GOOGLETRANSLATE(A500,""es"",""en"")"),"new")</f>
        <v>new</v>
      </c>
    </row>
    <row r="501">
      <c r="A501" s="2" t="s">
        <v>501</v>
      </c>
      <c r="B501" s="3" t="str">
        <f>IFERROR(__xludf.DUMMYFUNCTION("GOOGLETRANSLATE(A501,""es"",""en"")"),"quality")</f>
        <v>quality</v>
      </c>
    </row>
    <row r="502">
      <c r="A502" s="2" t="s">
        <v>502</v>
      </c>
      <c r="B502" s="3" t="str">
        <f>IFERROR(__xludf.DUMMYFUNCTION("GOOGLETRANSLATE(A502,""es"",""en"")"),"economy")</f>
        <v>economy</v>
      </c>
    </row>
    <row r="503">
      <c r="A503" s="2" t="s">
        <v>503</v>
      </c>
      <c r="B503" s="3" t="str">
        <f>IFERROR(__xludf.DUMMYFUNCTION("GOOGLETRANSLATE(A503,""es"",""en"")"),"character")</f>
        <v>character</v>
      </c>
    </row>
    <row r="504">
      <c r="A504" s="2" t="s">
        <v>504</v>
      </c>
      <c r="B504" s="3" t="str">
        <f>IFERROR(__xludf.DUMMYFUNCTION("GOOGLETRANSLATE(A504,""es"",""en"")"),"chief")</f>
        <v>chief</v>
      </c>
    </row>
    <row r="505">
      <c r="A505" s="2" t="s">
        <v>505</v>
      </c>
      <c r="B505" s="3" t="str">
        <f>IFERROR(__xludf.DUMMYFUNCTION("GOOGLETRANSLATE(A505,""es"",""en"")"),"we're")</f>
        <v>we're</v>
      </c>
    </row>
    <row r="506">
      <c r="A506" s="2" t="s">
        <v>506</v>
      </c>
      <c r="B506" s="3" t="str">
        <f>IFERROR(__xludf.DUMMYFUNCTION("GOOGLETRANSLATE(A506,""es"",""en"")"),"press")</f>
        <v>press</v>
      </c>
    </row>
    <row r="507">
      <c r="A507" s="2" t="s">
        <v>507</v>
      </c>
      <c r="B507" s="3" t="str">
        <f>IFERROR(__xludf.DUMMYFUNCTION("GOOGLETRANSLATE(A507,""es"",""en"")"),"control")</f>
        <v>control</v>
      </c>
    </row>
    <row r="508">
      <c r="A508" s="2" t="s">
        <v>508</v>
      </c>
      <c r="B508" s="3" t="str">
        <f>IFERROR(__xludf.DUMMYFUNCTION("GOOGLETRANSLATE(A508,""es"",""en"")"),"social")</f>
        <v>social</v>
      </c>
    </row>
    <row r="509">
      <c r="A509" s="2" t="s">
        <v>509</v>
      </c>
      <c r="B509" s="3" t="str">
        <f>IFERROR(__xludf.DUMMYFUNCTION("GOOGLETRANSLATE(A509,""es"",""en"")"),"college")</f>
        <v>college</v>
      </c>
    </row>
    <row r="510">
      <c r="A510" s="2" t="s">
        <v>510</v>
      </c>
      <c r="B510" s="3" t="str">
        <f>IFERROR(__xludf.DUMMYFUNCTION("GOOGLETRANSLATE(A510,""es"",""en"")"),"military man")</f>
        <v>military man</v>
      </c>
    </row>
    <row r="511">
      <c r="A511" s="2" t="s">
        <v>511</v>
      </c>
      <c r="B511" s="3" t="str">
        <f>IFERROR(__xludf.DUMMYFUNCTION("GOOGLETRANSLATE(A511,""es"",""en"")"),"cape")</f>
        <v>cape</v>
      </c>
    </row>
    <row r="512">
      <c r="A512" s="2" t="s">
        <v>512</v>
      </c>
      <c r="B512" s="3" t="str">
        <f>IFERROR(__xludf.DUMMYFUNCTION("GOOGLETRANSLATE(A512,""es"",""en"")"),"ten")</f>
        <v>ten</v>
      </c>
    </row>
    <row r="513">
      <c r="A513" s="2" t="s">
        <v>513</v>
      </c>
      <c r="B513" s="3" t="str">
        <f>IFERROR(__xludf.DUMMYFUNCTION("GOOGLETRANSLATE(A513,""es"",""en"")"),"forces")</f>
        <v>forces</v>
      </c>
    </row>
    <row r="514">
      <c r="A514" s="2" t="s">
        <v>514</v>
      </c>
      <c r="B514" s="3" t="str">
        <f>IFERROR(__xludf.DUMMYFUNCTION("GOOGLETRANSLATE(A514,""es"",""en"")"),"congress")</f>
        <v>congress</v>
      </c>
    </row>
    <row r="515">
      <c r="A515" s="2" t="s">
        <v>515</v>
      </c>
      <c r="B515" s="3" t="str">
        <f>IFERROR(__xludf.DUMMYFUNCTION("GOOGLETRANSLATE(A515,""es"",""en"")"),"is")</f>
        <v>is</v>
      </c>
    </row>
    <row r="516">
      <c r="A516" s="2" t="s">
        <v>516</v>
      </c>
      <c r="B516" s="3" t="str">
        <f>IFERROR(__xludf.DUMMYFUNCTION("GOOGLETRANSLATE(A516,""es"",""en"")"),"children")</f>
        <v>children</v>
      </c>
    </row>
    <row r="517">
      <c r="A517" s="2" t="s">
        <v>517</v>
      </c>
      <c r="B517" s="3" t="str">
        <f>IFERROR(__xludf.DUMMYFUNCTION("GOOGLETRANSLATE(A517,""es"",""en"")"),"Justice")</f>
        <v>Justice</v>
      </c>
    </row>
    <row r="518">
      <c r="A518" s="2" t="s">
        <v>518</v>
      </c>
      <c r="B518" s="3" t="str">
        <f>IFERROR(__xludf.DUMMYFUNCTION("GOOGLETRANSLATE(A518,""es"",""en"")"),"world")</f>
        <v>world</v>
      </c>
    </row>
    <row r="519">
      <c r="A519" s="2" t="s">
        <v>519</v>
      </c>
      <c r="B519" s="3" t="str">
        <f>IFERROR(__xludf.DUMMYFUNCTION("GOOGLETRANSLATE(A519,""es"",""en"")"),"Dollars")</f>
        <v>Dollars</v>
      </c>
    </row>
    <row r="520">
      <c r="A520" s="2" t="s">
        <v>520</v>
      </c>
      <c r="B520" s="3" t="str">
        <f>IFERROR(__xludf.DUMMYFUNCTION("GOOGLETRANSLATE(A520,""es"",""en"")"),"match")</f>
        <v>match</v>
      </c>
    </row>
    <row r="521">
      <c r="A521" s="2" t="s">
        <v>521</v>
      </c>
      <c r="B521" s="3" t="str">
        <f>IFERROR(__xludf.DUMMYFUNCTION("GOOGLETRANSLATE(A521,""es"",""en"")"),"economic")</f>
        <v>economic</v>
      </c>
    </row>
    <row r="522">
      <c r="A522" s="2" t="s">
        <v>522</v>
      </c>
      <c r="B522" s="3" t="str">
        <f>IFERROR(__xludf.DUMMYFUNCTION("GOOGLETRANSLATE(A522,""es"",""en"")"),"politicians")</f>
        <v>politicians</v>
      </c>
    </row>
    <row r="523">
      <c r="A523" s="2" t="s">
        <v>523</v>
      </c>
      <c r="B523" s="3" t="str">
        <f>IFERROR(__xludf.DUMMYFUNCTION("GOOGLETRANSLATE(A523,""es"",""en"")"),"doubt")</f>
        <v>doubt</v>
      </c>
    </row>
    <row r="524">
      <c r="A524" s="2" t="s">
        <v>524</v>
      </c>
      <c r="B524" s="3" t="str">
        <f>IFERROR(__xludf.DUMMYFUNCTION("GOOGLETRANSLATE(A524,""es"",""en"")"),"means")</f>
        <v>means</v>
      </c>
    </row>
    <row r="525">
      <c r="A525" s="2" t="s">
        <v>525</v>
      </c>
      <c r="B525" s="3" t="str">
        <f>IFERROR(__xludf.DUMMYFUNCTION("GOOGLETRANSLATE(A525,""es"",""en"")"),"public")</f>
        <v>public</v>
      </c>
    </row>
    <row r="526">
      <c r="A526" s="2" t="s">
        <v>526</v>
      </c>
      <c r="B526" s="3" t="str">
        <f>IFERROR(__xludf.DUMMYFUNCTION("GOOGLETRANSLATE(A526,""es"",""en"")"),"crisis")</f>
        <v>crisis</v>
      </c>
    </row>
    <row r="527">
      <c r="A527" s="2" t="s">
        <v>527</v>
      </c>
      <c r="B527" s="3" t="str">
        <f>IFERROR(__xludf.DUMMYFUNCTION("GOOGLETRANSLATE(A527,""es"",""en"")"),"next")</f>
        <v>next</v>
      </c>
    </row>
    <row r="528">
      <c r="A528" s="2" t="s">
        <v>528</v>
      </c>
      <c r="B528" s="3" t="str">
        <f>IFERROR(__xludf.DUMMYFUNCTION("GOOGLETRANSLATE(A528,""es"",""en"")"),"we have")</f>
        <v>we have</v>
      </c>
    </row>
    <row r="529">
      <c r="A529" s="2" t="s">
        <v>529</v>
      </c>
      <c r="B529" s="3" t="str">
        <f>IFERROR(__xludf.DUMMYFUNCTION("GOOGLETRANSLATE(A529,""es"",""en"")"),"decision")</f>
        <v>decision</v>
      </c>
    </row>
    <row r="530">
      <c r="A530" s="2" t="s">
        <v>530</v>
      </c>
      <c r="B530" s="3" t="str">
        <f>IFERROR(__xludf.DUMMYFUNCTION("GOOGLETRANSLATE(A530,""es"",""en"")"),"several")</f>
        <v>several</v>
      </c>
    </row>
    <row r="531">
      <c r="A531" s="2" t="s">
        <v>531</v>
      </c>
      <c r="B531" s="3" t="str">
        <f>IFERROR(__xludf.DUMMYFUNCTION("GOOGLETRANSLATE(A531,""es"",""en"")"),"popular")</f>
        <v>popular</v>
      </c>
    </row>
    <row r="532">
      <c r="A532" s="2" t="s">
        <v>532</v>
      </c>
      <c r="B532" s="3" t="str">
        <f>IFERROR(__xludf.DUMMYFUNCTION("GOOGLETRANSLATE(A532,""es"",""en"")"),"Dyed")</f>
        <v>Dyed</v>
      </c>
    </row>
    <row r="533">
      <c r="A533" s="2" t="s">
        <v>533</v>
      </c>
      <c r="B533" s="3" t="str">
        <f>IFERROR(__xludf.DUMMYFUNCTION("GOOGLETRANSLATE(A533,""es"",""en"")"),"barely")</f>
        <v>barely</v>
      </c>
    </row>
    <row r="534">
      <c r="A534" s="2" t="s">
        <v>534</v>
      </c>
      <c r="B534" s="3" t="str">
        <f>IFERROR(__xludf.DUMMYFUNCTION("GOOGLETRANSLATE(A534,""es"",""en"")"),"epoch")</f>
        <v>epoch</v>
      </c>
    </row>
    <row r="535">
      <c r="A535" s="2" t="s">
        <v>535</v>
      </c>
      <c r="B535" s="3" t="str">
        <f>IFERROR(__xludf.DUMMYFUNCTION("GOOGLETRANSLATE(A535,""es"",""en"")"),"bank")</f>
        <v>bank</v>
      </c>
    </row>
    <row r="536">
      <c r="A536" s="2" t="s">
        <v>536</v>
      </c>
      <c r="B536" s="3" t="str">
        <f>IFERROR(__xludf.DUMMYFUNCTION("GOOGLETRANSLATE(A536,""es"",""en"")"),"Present")</f>
        <v>Present</v>
      </c>
    </row>
    <row r="537">
      <c r="A537" s="2" t="s">
        <v>537</v>
      </c>
      <c r="B537" s="3" t="str">
        <f>IFERROR(__xludf.DUMMYFUNCTION("GOOGLETRANSLATE(A537,""es"",""en"")"),"minor")</f>
        <v>minor</v>
      </c>
    </row>
    <row r="538">
      <c r="A538" s="2" t="s">
        <v>538</v>
      </c>
      <c r="B538" s="3" t="str">
        <f>IFERROR(__xludf.DUMMYFUNCTION("GOOGLETRANSLATE(A538,""es"",""en"")"),"want")</f>
        <v>want</v>
      </c>
    </row>
    <row r="539">
      <c r="A539" s="2" t="s">
        <v>539</v>
      </c>
      <c r="B539" s="3" t="str">
        <f>IFERROR(__xludf.DUMMYFUNCTION("GOOGLETRANSLATE(A539,""es"",""en"")"),"happen")</f>
        <v>happen</v>
      </c>
    </row>
    <row r="540">
      <c r="A540" s="2" t="s">
        <v>540</v>
      </c>
      <c r="B540" s="3" t="str">
        <f>IFERROR(__xludf.DUMMYFUNCTION("GOOGLETRANSLATE(A540,""es"",""en"")"),"result")</f>
        <v>result</v>
      </c>
    </row>
    <row r="541">
      <c r="A541" s="2" t="s">
        <v>541</v>
      </c>
      <c r="B541" s="3" t="str">
        <f>IFERROR(__xludf.DUMMYFUNCTION("GOOGLETRANSLATE(A541,""es"",""en"")"),"TV")</f>
        <v>TV</v>
      </c>
    </row>
    <row r="542">
      <c r="A542" s="2" t="s">
        <v>542</v>
      </c>
      <c r="B542" s="3" t="str">
        <f>IFERROR(__xludf.DUMMYFUNCTION("GOOGLETRANSLATE(A542,""es"",""en"")"),"finds")</f>
        <v>finds</v>
      </c>
    </row>
    <row r="543">
      <c r="A543" s="2" t="s">
        <v>543</v>
      </c>
      <c r="B543" s="3" t="str">
        <f>IFERROR(__xludf.DUMMYFUNCTION("GOOGLETRANSLATE(A543,""es"",""en"")"),"Thank you")</f>
        <v>Thank you</v>
      </c>
    </row>
    <row r="544">
      <c r="A544" s="2" t="s">
        <v>544</v>
      </c>
      <c r="B544" s="3" t="str">
        <f>IFERROR(__xludf.DUMMYFUNCTION("GOOGLETRANSLATE(A544,""es"",""en"")"),"ministry")</f>
        <v>ministry</v>
      </c>
    </row>
    <row r="545">
      <c r="A545" s="2" t="s">
        <v>545</v>
      </c>
      <c r="B545" s="3" t="str">
        <f>IFERROR(__xludf.DUMMYFUNCTION("GOOGLETRANSLATE(A545,""es"",""en"")"),"set")</f>
        <v>set</v>
      </c>
    </row>
    <row r="546">
      <c r="A546" s="2" t="s">
        <v>546</v>
      </c>
      <c r="B546" s="3" t="str">
        <f>IFERROR(__xludf.DUMMYFUNCTION("GOOGLETRANSLATE(A546,""es"",""en"")"),"defending")</f>
        <v>defending</v>
      </c>
    </row>
    <row r="547">
      <c r="A547" s="2" t="s">
        <v>547</v>
      </c>
      <c r="B547" s="3" t="str">
        <f>IFERROR(__xludf.DUMMYFUNCTION("GOOGLETRANSLATE(A547,""es"",""en"")"),"somebody")</f>
        <v>somebody</v>
      </c>
    </row>
    <row r="548">
      <c r="A548" s="2" t="s">
        <v>548</v>
      </c>
      <c r="B548" s="3" t="str">
        <f>IFERROR(__xludf.DUMMYFUNCTION("GOOGLETRANSLATE(A548,""es"",""en"")"),"is left over")</f>
        <v>is left over</v>
      </c>
    </row>
    <row r="549">
      <c r="A549" s="2" t="s">
        <v>549</v>
      </c>
      <c r="B549" s="3" t="str">
        <f>IFERROR(__xludf.DUMMYFUNCTION("GOOGLETRANSLATE(A549,""es"",""en"")"),"make")</f>
        <v>make</v>
      </c>
    </row>
    <row r="550">
      <c r="A550" s="2" t="s">
        <v>550</v>
      </c>
      <c r="B550" s="3" t="str">
        <f>IFERROR(__xludf.DUMMYFUNCTION("GOOGLETRANSLATE(A550,""es"",""en"")"),"happens")</f>
        <v>happens</v>
      </c>
    </row>
    <row r="551">
      <c r="A551" s="2" t="s">
        <v>551</v>
      </c>
      <c r="B551" s="3" t="str">
        <f>IFERROR(__xludf.DUMMYFUNCTION("GOOGLETRANSLATE(A551,""es"",""en"")"),"rest")</f>
        <v>rest</v>
      </c>
    </row>
    <row r="552">
      <c r="A552" s="2" t="s">
        <v>552</v>
      </c>
      <c r="B552" s="3" t="str">
        <f>IFERROR(__xludf.DUMMYFUNCTION("GOOGLETRANSLATE(A552,""es"",""en"")"),"cause")</f>
        <v>cause</v>
      </c>
    </row>
    <row r="553">
      <c r="A553" s="2" t="s">
        <v>553</v>
      </c>
      <c r="B553" s="3" t="str">
        <f>IFERROR(__xludf.DUMMYFUNCTION("GOOGLETRANSLATE(A553,""es"",""en"")"),"follow up")</f>
        <v>follow up</v>
      </c>
    </row>
    <row r="554">
      <c r="A554" s="2" t="s">
        <v>554</v>
      </c>
      <c r="B554" s="3" t="str">
        <f>IFERROR(__xludf.DUMMYFUNCTION("GOOGLETRANSLATE(A554,""es"",""en"")"),"there")</f>
        <v>there</v>
      </c>
    </row>
    <row r="555">
      <c r="A555" s="2" t="s">
        <v>555</v>
      </c>
      <c r="B555" s="3" t="str">
        <f>IFERROR(__xludf.DUMMYFUNCTION("GOOGLETRANSLATE(A555,""es"",""en"")"),"word")</f>
        <v>word</v>
      </c>
    </row>
    <row r="556">
      <c r="A556" s="2" t="s">
        <v>556</v>
      </c>
      <c r="B556" s="3" t="str">
        <f>IFERROR(__xludf.DUMMYFUNCTION("GOOGLETRANSLATE(A556,""es"",""en"")"),"I go")</f>
        <v>I go</v>
      </c>
    </row>
    <row r="557">
      <c r="A557" s="2" t="s">
        <v>557</v>
      </c>
      <c r="B557" s="3" t="str">
        <f>IFERROR(__xludf.DUMMYFUNCTION("GOOGLETRANSLATE(A557,""es"",""en"")"),"whose")</f>
        <v>whose</v>
      </c>
    </row>
    <row r="558">
      <c r="A558" s="2" t="s">
        <v>558</v>
      </c>
      <c r="B558" s="3" t="str">
        <f>IFERROR(__xludf.DUMMYFUNCTION("GOOGLETRANSLATE(A558,""es"",""en"")"),"come on")</f>
        <v>come on</v>
      </c>
    </row>
    <row r="559">
      <c r="A559" s="2" t="s">
        <v>559</v>
      </c>
      <c r="B559" s="3" t="str">
        <f>IFERROR(__xludf.DUMMYFUNCTION("GOOGLETRANSLATE(A559,""es"",""en"")"),"sea")</f>
        <v>sea</v>
      </c>
    </row>
    <row r="560">
      <c r="A560" s="2" t="s">
        <v>560</v>
      </c>
      <c r="B560" s="3" t="str">
        <f>IFERROR(__xludf.DUMMYFUNCTION("GOOGLETRANSLATE(A560,""es"",""en"")"),"studies")</f>
        <v>studies</v>
      </c>
    </row>
    <row r="561">
      <c r="A561" s="2" t="s">
        <v>561</v>
      </c>
      <c r="B561" s="3" t="str">
        <f>IFERROR(__xludf.DUMMYFUNCTION("GOOGLETRANSLATE(A561,""es"",""en"")"),"Rights")</f>
        <v>Rights</v>
      </c>
    </row>
    <row r="562">
      <c r="A562" s="2" t="s">
        <v>562</v>
      </c>
      <c r="B562" s="3" t="str">
        <f>IFERROR(__xludf.DUMMYFUNCTION("GOOGLETRANSLATE(A562,""es"",""en"")"),"importance")</f>
        <v>importance</v>
      </c>
    </row>
    <row r="563">
      <c r="A563" s="2" t="s">
        <v>563</v>
      </c>
      <c r="B563" s="3" t="str">
        <f>IFERROR(__xludf.DUMMYFUNCTION("GOOGLETRANSLATE(A563,""es"",""en"")"),"which")</f>
        <v>which</v>
      </c>
    </row>
    <row r="564">
      <c r="A564" s="2" t="s">
        <v>564</v>
      </c>
      <c r="B564" s="3" t="str">
        <f>IFERROR(__xludf.DUMMYFUNCTION("GOOGLETRANSLATE(A564,""es"",""en"")"),"contrary")</f>
        <v>contrary</v>
      </c>
    </row>
    <row r="565">
      <c r="A565" s="2" t="s">
        <v>565</v>
      </c>
      <c r="B565" s="3" t="str">
        <f>IFERROR(__xludf.DUMMYFUNCTION("GOOGLETRANSLATE(A565,""es"",""en"")"),"Manuel")</f>
        <v>Manuel</v>
      </c>
    </row>
    <row r="566">
      <c r="A566" s="2" t="s">
        <v>566</v>
      </c>
      <c r="B566" s="3" t="str">
        <f>IFERROR(__xludf.DUMMYFUNCTION("GOOGLETRANSLATE(A566,""es"",""en"")"),"Garcia")</f>
        <v>Garcia</v>
      </c>
    </row>
    <row r="567">
      <c r="A567" s="2" t="s">
        <v>567</v>
      </c>
      <c r="B567" s="3" t="str">
        <f>IFERROR(__xludf.DUMMYFUNCTION("GOOGLETRANSLATE(A567,""es"",""en"")"),"strong")</f>
        <v>strong</v>
      </c>
    </row>
    <row r="568">
      <c r="A568" s="2" t="s">
        <v>568</v>
      </c>
      <c r="B568" s="3" t="str">
        <f>IFERROR(__xludf.DUMMYFUNCTION("GOOGLETRANSLATE(A568,""es"",""en"")"),"sun")</f>
        <v>sun</v>
      </c>
    </row>
    <row r="569">
      <c r="A569" s="2" t="s">
        <v>569</v>
      </c>
      <c r="B569" s="3" t="str">
        <f>IFERROR(__xludf.DUMMYFUNCTION("GOOGLETRANSLATE(A569,""es"",""en"")"),"youths")</f>
        <v>youths</v>
      </c>
    </row>
    <row r="570">
      <c r="A570" s="2" t="s">
        <v>570</v>
      </c>
      <c r="B570" s="3" t="str">
        <f>IFERROR(__xludf.DUMMYFUNCTION("GOOGLETRANSLATE(A570,""es"",""en"")"),"support for")</f>
        <v>support for</v>
      </c>
    </row>
    <row r="571">
      <c r="A571" s="2" t="s">
        <v>571</v>
      </c>
      <c r="B571" s="3" t="str">
        <f>IFERROR(__xludf.DUMMYFUNCTION("GOOGLETRANSLATE(A571,""es"",""en"")"),"there would be")</f>
        <v>there would be</v>
      </c>
    </row>
    <row r="572">
      <c r="A572" s="2" t="s">
        <v>572</v>
      </c>
      <c r="B572" s="3" t="str">
        <f>IFERROR(__xludf.DUMMYFUNCTION("GOOGLETRANSLATE(A572,""es"",""en"")"),"civil")</f>
        <v>civil</v>
      </c>
    </row>
    <row r="573">
      <c r="A573" s="2" t="s">
        <v>573</v>
      </c>
      <c r="B573" s="3" t="str">
        <f>IFERROR(__xludf.DUMMYFUNCTION("GOOGLETRANSLATE(A573,""es"",""en"")"),"Michael")</f>
        <v>Michael</v>
      </c>
    </row>
    <row r="574">
      <c r="A574" s="2" t="s">
        <v>574</v>
      </c>
      <c r="B574" s="3" t="str">
        <f>IFERROR(__xludf.DUMMYFUNCTION("GOOGLETRANSLATE(A574,""es"",""en"")"),"Peter")</f>
        <v>Peter</v>
      </c>
    </row>
    <row r="575">
      <c r="A575" s="2" t="s">
        <v>575</v>
      </c>
      <c r="B575" s="3" t="str">
        <f>IFERROR(__xludf.DUMMYFUNCTION("GOOGLETRANSLATE(A575,""es"",""en"")"),"matches")</f>
        <v>matches</v>
      </c>
    </row>
    <row r="576">
      <c r="A576" s="2" t="s">
        <v>576</v>
      </c>
      <c r="B576" s="3" t="str">
        <f>IFERROR(__xludf.DUMMYFUNCTION("GOOGLETRANSLATE(A576,""es"",""en"")"),"free")</f>
        <v>free</v>
      </c>
    </row>
    <row r="577">
      <c r="A577" s="2" t="s">
        <v>577</v>
      </c>
      <c r="B577" s="3" t="str">
        <f>IFERROR(__xludf.DUMMYFUNCTION("GOOGLETRANSLATE(A577,""es"",""en"")"),"sources")</f>
        <v>sources</v>
      </c>
    </row>
    <row r="578">
      <c r="A578" s="2" t="s">
        <v>578</v>
      </c>
      <c r="B578" s="3" t="str">
        <f>IFERROR(__xludf.DUMMYFUNCTION("GOOGLETRANSLATE(A578,""es"",""en"")"),"management")</f>
        <v>management</v>
      </c>
    </row>
    <row r="579">
      <c r="A579" s="2" t="s">
        <v>579</v>
      </c>
      <c r="B579" s="3" t="str">
        <f>IFERROR(__xludf.DUMMYFUNCTION("GOOGLETRANSLATE(A579,""es"",""en"")"),"common")</f>
        <v>common</v>
      </c>
    </row>
    <row r="580">
      <c r="A580" s="2" t="s">
        <v>580</v>
      </c>
      <c r="B580" s="3" t="str">
        <f>IFERROR(__xludf.DUMMYFUNCTION("GOOGLETRANSLATE(A580,""es"",""en"")"),"let")</f>
        <v>let</v>
      </c>
    </row>
    <row r="581">
      <c r="A581" s="2" t="s">
        <v>581</v>
      </c>
      <c r="B581" s="3" t="str">
        <f>IFERROR(__xludf.DUMMYFUNCTION("GOOGLETRANSLATE(A581,""es"",""en"")"),"cinema")</f>
        <v>cinema</v>
      </c>
    </row>
    <row r="582">
      <c r="A582" s="2" t="s">
        <v>582</v>
      </c>
      <c r="B582" s="3" t="str">
        <f>IFERROR(__xludf.DUMMYFUNCTION("GOOGLETRANSLATE(A582,""es"",""en"")"),"go out")</f>
        <v>go out</v>
      </c>
    </row>
    <row r="583">
      <c r="A583" s="2" t="s">
        <v>583</v>
      </c>
      <c r="B583" s="3" t="str">
        <f>IFERROR(__xludf.DUMMYFUNCTION("GOOGLETRANSLATE(A583,""es"",""en"")"),"communication")</f>
        <v>communication</v>
      </c>
    </row>
    <row r="584">
      <c r="A584" s="2" t="s">
        <v>584</v>
      </c>
      <c r="B584" s="3" t="str">
        <f>IFERROR(__xludf.DUMMYFUNCTION("GOOGLETRANSLATE(A584,""es"",""en"")"),"b")</f>
        <v>b</v>
      </c>
    </row>
    <row r="585">
      <c r="A585" s="2" t="s">
        <v>585</v>
      </c>
      <c r="B585" s="3" t="str">
        <f>IFERROR(__xludf.DUMMYFUNCTION("GOOGLETRANSLATE(A585,""es"",""en"")"),"experience")</f>
        <v>experience</v>
      </c>
    </row>
    <row r="586">
      <c r="A586" s="2" t="s">
        <v>586</v>
      </c>
      <c r="B586" s="3" t="str">
        <f>IFERROR(__xludf.DUMMYFUNCTION("GOOGLETRANSLATE(A586,""es"",""en"")"),"too")</f>
        <v>too</v>
      </c>
    </row>
    <row r="587">
      <c r="A587" s="2" t="s">
        <v>587</v>
      </c>
      <c r="B587" s="3" t="str">
        <f>IFERROR(__xludf.DUMMYFUNCTION("GOOGLETRANSLATE(A587,""es"",""en"")"),"plan")</f>
        <v>plan</v>
      </c>
    </row>
    <row r="588">
      <c r="A588" s="2" t="s">
        <v>588</v>
      </c>
      <c r="B588" s="3" t="str">
        <f>IFERROR(__xludf.DUMMYFUNCTION("GOOGLETRANSLATE(A588,""es"",""en"")"),"reply")</f>
        <v>reply</v>
      </c>
    </row>
    <row r="589">
      <c r="A589" s="2" t="s">
        <v>589</v>
      </c>
      <c r="B589" s="3" t="str">
        <f>IFERROR(__xludf.DUMMYFUNCTION("GOOGLETRANSLATE(A589,""es"",""en"")"),"Energy")</f>
        <v>Energy</v>
      </c>
    </row>
    <row r="590">
      <c r="A590" s="2" t="s">
        <v>590</v>
      </c>
      <c r="B590" s="3" t="str">
        <f>IFERROR(__xludf.DUMMYFUNCTION("GOOGLETRANSLATE(A590,""es"",""en"")"),"left")</f>
        <v>left</v>
      </c>
    </row>
    <row r="591">
      <c r="A591" s="2" t="s">
        <v>591</v>
      </c>
      <c r="B591" s="3" t="str">
        <f>IFERROR(__xludf.DUMMYFUNCTION("GOOGLETRANSLATE(A591,""es"",""en"")"),"function")</f>
        <v>function</v>
      </c>
    </row>
    <row r="592">
      <c r="A592" s="2" t="s">
        <v>592</v>
      </c>
      <c r="B592" s="3" t="str">
        <f>IFERROR(__xludf.DUMMYFUNCTION("GOOGLETRANSLATE(A592,""es"",""en"")"),"principal")</f>
        <v>principal</v>
      </c>
    </row>
    <row r="593">
      <c r="A593" s="2" t="s">
        <v>593</v>
      </c>
      <c r="B593" s="3" t="str">
        <f>IFERROR(__xludf.DUMMYFUNCTION("GOOGLETRANSLATE(A593,""es"",""en"")"),"higher")</f>
        <v>higher</v>
      </c>
    </row>
    <row r="594">
      <c r="A594" s="2" t="s">
        <v>594</v>
      </c>
      <c r="B594" s="3" t="str">
        <f>IFERROR(__xludf.DUMMYFUNCTION("GOOGLETRANSLATE(A594,""es"",""en"")"),"nature")</f>
        <v>nature</v>
      </c>
    </row>
    <row r="595">
      <c r="A595" s="2" t="s">
        <v>595</v>
      </c>
      <c r="B595" s="3" t="str">
        <f>IFERROR(__xludf.DUMMYFUNCTION("GOOGLETRANSLATE(A595,""es"",""en"")"),"can")</f>
        <v>can</v>
      </c>
    </row>
    <row r="596">
      <c r="A596" s="2" t="s">
        <v>596</v>
      </c>
      <c r="B596" s="3" t="str">
        <f>IFERROR(__xludf.DUMMYFUNCTION("GOOGLETRANSLATE(A596,""es"",""en"")"),"Union")</f>
        <v>Union</v>
      </c>
    </row>
    <row r="597">
      <c r="A597" s="2" t="s">
        <v>597</v>
      </c>
      <c r="B597" s="3" t="str">
        <f>IFERROR(__xludf.DUMMYFUNCTION("GOOGLETRANSLATE(A597,""es"",""en"")"),"especially")</f>
        <v>especially</v>
      </c>
    </row>
    <row r="598">
      <c r="A598" s="2" t="s">
        <v>598</v>
      </c>
      <c r="B598" s="3" t="str">
        <f>IFERROR(__xludf.DUMMYFUNCTION("GOOGLETRANSLATE(A598,""es"",""en"")"),"king")</f>
        <v>king</v>
      </c>
    </row>
    <row r="599">
      <c r="A599" s="2" t="s">
        <v>599</v>
      </c>
      <c r="B599" s="3" t="str">
        <f>IFERROR(__xludf.DUMMYFUNCTION("GOOGLETRANSLATE(A599,""es"",""en"")"),"Sunday")</f>
        <v>Sunday</v>
      </c>
    </row>
    <row r="600">
      <c r="A600" s="2" t="s">
        <v>600</v>
      </c>
      <c r="B600" s="3" t="str">
        <f>IFERROR(__xludf.DUMMYFUNCTION("GOOGLETRANSLATE(A600,""es"",""en"")"),"favor")</f>
        <v>favor</v>
      </c>
    </row>
    <row r="601">
      <c r="A601" s="2" t="s">
        <v>601</v>
      </c>
      <c r="B601" s="3" t="str">
        <f>IFERROR(__xludf.DUMMYFUNCTION("GOOGLETRANSLATE(A601,""es"",""en"")"),"amount")</f>
        <v>amount</v>
      </c>
    </row>
    <row r="602">
      <c r="A602" s="2" t="s">
        <v>602</v>
      </c>
      <c r="B602" s="3" t="str">
        <f>IFERROR(__xludf.DUMMYFUNCTION("GOOGLETRANSLATE(A602,""es"",""en"")"),"elections")</f>
        <v>elections</v>
      </c>
    </row>
    <row r="603">
      <c r="A603" s="2" t="s">
        <v>603</v>
      </c>
      <c r="B603" s="3" t="str">
        <f>IFERROR(__xludf.DUMMYFUNCTION("GOOGLETRANSLATE(A603,""es"",""en"")"),"class")</f>
        <v>class</v>
      </c>
    </row>
    <row r="604">
      <c r="A604" s="2" t="s">
        <v>604</v>
      </c>
      <c r="B604" s="3" t="str">
        <f>IFERROR(__xludf.DUMMYFUNCTION("GOOGLETRANSLATE(A604,""es"",""en"")"),"products")</f>
        <v>products</v>
      </c>
    </row>
    <row r="605">
      <c r="A605" s="2" t="s">
        <v>605</v>
      </c>
      <c r="B605" s="3" t="str">
        <f>IFERROR(__xludf.DUMMYFUNCTION("GOOGLETRANSLATE(A605,""es"",""en"")"),"Spanish people")</f>
        <v>Spanish people</v>
      </c>
    </row>
    <row r="606">
      <c r="A606" s="2" t="s">
        <v>606</v>
      </c>
      <c r="B606" s="3" t="str">
        <f>IFERROR(__xludf.DUMMYFUNCTION("GOOGLETRANSLATE(A606,""es"",""en"")"),"know")</f>
        <v>know</v>
      </c>
    </row>
    <row r="607">
      <c r="A607" s="2" t="s">
        <v>607</v>
      </c>
      <c r="B607" s="3" t="str">
        <f>IFERROR(__xludf.DUMMYFUNCTION("GOOGLETRANSLATE(A607,""es"",""en"")"),"theater")</f>
        <v>theater</v>
      </c>
    </row>
    <row r="608">
      <c r="A608" s="2" t="s">
        <v>608</v>
      </c>
      <c r="B608" s="3" t="str">
        <f>IFERROR(__xludf.DUMMYFUNCTION("GOOGLETRANSLATE(A608,""es"",""en"")"),"important")</f>
        <v>important</v>
      </c>
    </row>
    <row r="609">
      <c r="A609" s="2" t="s">
        <v>609</v>
      </c>
      <c r="B609" s="3" t="str">
        <f>IFERROR(__xludf.DUMMYFUNCTION("GOOGLETRANSLATE(A609,""es"",""en"")"),"avoid")</f>
        <v>avoid</v>
      </c>
    </row>
    <row r="610">
      <c r="A610" s="2" t="s">
        <v>610</v>
      </c>
      <c r="B610" s="3" t="str">
        <f>IFERROR(__xludf.DUMMYFUNCTION("GOOGLETRANSLATE(A610,""es"",""en"")"),"Colour")</f>
        <v>Colour</v>
      </c>
    </row>
    <row r="611">
      <c r="A611" s="2" t="s">
        <v>611</v>
      </c>
      <c r="B611" s="3" t="str">
        <f>IFERROR(__xludf.DUMMYFUNCTION("GOOGLETRANSLATE(A611,""es"",""en"")"),"activities")</f>
        <v>activities</v>
      </c>
    </row>
    <row r="612">
      <c r="A612" s="2" t="s">
        <v>612</v>
      </c>
      <c r="B612" s="3" t="str">
        <f>IFERROR(__xludf.DUMMYFUNCTION("GOOGLETRANSLATE(A612,""es"",""en"")"),"desk")</f>
        <v>desk</v>
      </c>
    </row>
    <row r="613">
      <c r="A613" s="2" t="s">
        <v>613</v>
      </c>
      <c r="B613" s="3" t="str">
        <f>IFERROR(__xludf.DUMMYFUNCTION("GOOGLETRANSLATE(A613,""es"",""en"")"),"p")</f>
        <v>p</v>
      </c>
    </row>
    <row r="614">
      <c r="A614" s="2" t="s">
        <v>614</v>
      </c>
      <c r="B614" s="3" t="str">
        <f>IFERROR(__xludf.DUMMYFUNCTION("GOOGLETRANSLATE(A614,""es"",""en"")"),"He said")</f>
        <v>He said</v>
      </c>
    </row>
    <row r="615">
      <c r="A615" s="2" t="s">
        <v>615</v>
      </c>
      <c r="B615" s="3" t="str">
        <f>IFERROR(__xludf.DUMMYFUNCTION("GOOGLETRANSLATE(A615,""es"",""en"")"),"whose")</f>
        <v>whose</v>
      </c>
    </row>
    <row r="616">
      <c r="A616" s="2" t="s">
        <v>616</v>
      </c>
      <c r="B616" s="3" t="str">
        <f>IFERROR(__xludf.DUMMYFUNCTION("GOOGLETRANSLATE(A616,""es"",""en"")"),"due")</f>
        <v>due</v>
      </c>
    </row>
    <row r="617">
      <c r="A617" s="2" t="s">
        <v>617</v>
      </c>
      <c r="B617" s="3" t="str">
        <f>IFERROR(__xludf.DUMMYFUNCTION("GOOGLETRANSLATE(A617,""es"",""en"")"),"high")</f>
        <v>high</v>
      </c>
    </row>
    <row r="618">
      <c r="A618" s="2" t="s">
        <v>618</v>
      </c>
      <c r="B618" s="3" t="str">
        <f>IFERROR(__xludf.DUMMYFUNCTION("GOOGLETRANSLATE(A618,""es"",""en"")"),"Francisco")</f>
        <v>Francisco</v>
      </c>
    </row>
    <row r="619">
      <c r="A619" s="2" t="s">
        <v>619</v>
      </c>
      <c r="B619" s="3" t="str">
        <f>IFERROR(__xludf.DUMMYFUNCTION("GOOGLETRANSLATE(A619,""es"",""en"")"),"secretary")</f>
        <v>secretary</v>
      </c>
    </row>
    <row r="620">
      <c r="A620" s="2" t="s">
        <v>620</v>
      </c>
      <c r="B620" s="3" t="str">
        <f>IFERROR(__xludf.DUMMYFUNCTION("GOOGLETRANSLATE(A620,""es"",""en"")"),"object")</f>
        <v>object</v>
      </c>
    </row>
    <row r="621">
      <c r="A621" s="2" t="s">
        <v>621</v>
      </c>
      <c r="B621" s="3" t="str">
        <f>IFERROR(__xludf.DUMMYFUNCTION("GOOGLETRANSLATE(A621,""es"",""en"")"),"Maybe")</f>
        <v>Maybe</v>
      </c>
    </row>
    <row r="622">
      <c r="A622" s="2" t="s">
        <v>622</v>
      </c>
      <c r="B622" s="3" t="str">
        <f>IFERROR(__xludf.DUMMYFUNCTION("GOOGLETRANSLATE(A622,""es"",""en"")"),"position")</f>
        <v>position</v>
      </c>
    </row>
    <row r="623">
      <c r="A623" s="2" t="s">
        <v>623</v>
      </c>
      <c r="B623" s="3" t="str">
        <f>IFERROR(__xludf.DUMMYFUNCTION("GOOGLETRANSLATE(A623,""es"",""en"")"),"looked like")</f>
        <v>looked like</v>
      </c>
    </row>
    <row r="624">
      <c r="A624" s="2" t="s">
        <v>624</v>
      </c>
      <c r="B624" s="3" t="str">
        <f>IFERROR(__xludf.DUMMYFUNCTION("GOOGLETRANSLATE(A624,""es"",""en"")"),"natural")</f>
        <v>natural</v>
      </c>
    </row>
    <row r="625">
      <c r="A625" s="2" t="s">
        <v>625</v>
      </c>
      <c r="B625" s="3" t="str">
        <f>IFERROR(__xludf.DUMMYFUNCTION("GOOGLETRANSLATE(A625,""es"",""en"")"),"items")</f>
        <v>items</v>
      </c>
    </row>
    <row r="626">
      <c r="A626" s="2" t="s">
        <v>626</v>
      </c>
      <c r="B626" s="3" t="str">
        <f>IFERROR(__xludf.DUMMYFUNCTION("GOOGLETRANSLATE(A626,""es"",""en"")"),"there was")</f>
        <v>there was</v>
      </c>
    </row>
    <row r="627">
      <c r="A627" s="2" t="s">
        <v>627</v>
      </c>
      <c r="B627" s="3" t="str">
        <f>IFERROR(__xludf.DUMMYFUNCTION("GOOGLETRANSLATE(A627,""es"",""en"")"),"aim")</f>
        <v>aim</v>
      </c>
    </row>
    <row r="628">
      <c r="A628" s="2" t="s">
        <v>628</v>
      </c>
      <c r="B628" s="3" t="str">
        <f>IFERROR(__xludf.DUMMYFUNCTION("GOOGLETRANSLATE(A628,""es"",""en"")"),"shapes")</f>
        <v>shapes</v>
      </c>
    </row>
    <row r="629">
      <c r="A629" s="2" t="s">
        <v>629</v>
      </c>
      <c r="B629" s="3" t="str">
        <f>IFERROR(__xludf.DUMMYFUNCTION("GOOGLETRANSLATE(A629,""es"",""en"")"),"only")</f>
        <v>only</v>
      </c>
    </row>
    <row r="630">
      <c r="A630" s="2" t="s">
        <v>630</v>
      </c>
      <c r="B630" s="3" t="str">
        <f>IFERROR(__xludf.DUMMYFUNCTION("GOOGLETRANSLATE(A630,""es"",""en"")"),"I can")</f>
        <v>I can</v>
      </c>
    </row>
    <row r="631">
      <c r="A631" s="2" t="s">
        <v>631</v>
      </c>
      <c r="B631" s="3" t="str">
        <f>IFERROR(__xludf.DUMMYFUNCTION("GOOGLETRANSLATE(A631,""es"",""en"")"),"source")</f>
        <v>source</v>
      </c>
    </row>
    <row r="632">
      <c r="A632" s="2" t="s">
        <v>632</v>
      </c>
      <c r="B632" s="3" t="str">
        <f>IFERROR(__xludf.DUMMYFUNCTION("GOOGLETRANSLATE(A632,""es"",""en"")"),"white")</f>
        <v>white</v>
      </c>
    </row>
    <row r="633">
      <c r="A633" s="2" t="s">
        <v>633</v>
      </c>
      <c r="B633" s="3" t="str">
        <f>IFERROR(__xludf.DUMMYFUNCTION("GOOGLETRANSLATE(A633,""es"",""en"")"),"same")</f>
        <v>same</v>
      </c>
    </row>
    <row r="634">
      <c r="A634" s="2" t="s">
        <v>634</v>
      </c>
      <c r="B634" s="3" t="str">
        <f>IFERROR(__xludf.DUMMYFUNCTION("GOOGLETRANSLATE(A634,""es"",""en"")"),"carries")</f>
        <v>carries</v>
      </c>
    </row>
    <row r="635">
      <c r="A635" s="2" t="s">
        <v>635</v>
      </c>
      <c r="B635" s="3" t="str">
        <f>IFERROR(__xludf.DUMMYFUNCTION("GOOGLETRANSLATE(A635,""es"",""en"")"),"economic")</f>
        <v>economic</v>
      </c>
    </row>
    <row r="636">
      <c r="A636" s="2" t="s">
        <v>636</v>
      </c>
      <c r="B636" s="3" t="str">
        <f>IFERROR(__xludf.DUMMYFUNCTION("GOOGLETRANSLATE(A636,""es"",""en"")"),"opinion")</f>
        <v>opinion</v>
      </c>
    </row>
    <row r="637">
      <c r="A637" s="2" t="s">
        <v>637</v>
      </c>
      <c r="B637" s="3" t="str">
        <f>IFERROR(__xludf.DUMMYFUNCTION("GOOGLETRANSLATE(A637,""es"",""en"")"),"help")</f>
        <v>help</v>
      </c>
    </row>
    <row r="638">
      <c r="A638" s="2" t="s">
        <v>638</v>
      </c>
      <c r="B638" s="3" t="str">
        <f>IFERROR(__xludf.DUMMYFUNCTION("GOOGLETRANSLATE(A638,""es"",""en"")"),"official")</f>
        <v>official</v>
      </c>
    </row>
    <row r="639">
      <c r="A639" s="2" t="s">
        <v>639</v>
      </c>
      <c r="B639" s="3" t="str">
        <f>IFERROR(__xludf.DUMMYFUNCTION("GOOGLETRANSLATE(A639,""es"",""en"")"),"silence")</f>
        <v>silence</v>
      </c>
    </row>
    <row r="640">
      <c r="A640" s="2" t="s">
        <v>640</v>
      </c>
      <c r="B640" s="3" t="str">
        <f>IFERROR(__xludf.DUMMYFUNCTION("GOOGLETRANSLATE(A640,""es"",""en"")"),"good ones")</f>
        <v>good ones</v>
      </c>
    </row>
    <row r="641">
      <c r="A641" s="2" t="s">
        <v>641</v>
      </c>
      <c r="B641" s="3" t="str">
        <f>IFERROR(__xludf.DUMMYFUNCTION("GOOGLETRANSLATE(A641,""es"",""en"")"),"think")</f>
        <v>think</v>
      </c>
    </row>
    <row r="642">
      <c r="A642" s="2" t="s">
        <v>642</v>
      </c>
      <c r="B642" s="3" t="str">
        <f>IFERROR(__xludf.DUMMYFUNCTION("GOOGLETRANSLATE(A642,""es"",""en"")"),"republic")</f>
        <v>republic</v>
      </c>
    </row>
    <row r="643">
      <c r="A643" s="2" t="s">
        <v>643</v>
      </c>
      <c r="B643" s="3" t="str">
        <f>IFERROR(__xludf.DUMMYFUNCTION("GOOGLETRANSLATE(A643,""es"",""en"")"),"where")</f>
        <v>where</v>
      </c>
    </row>
    <row r="644">
      <c r="A644" s="2" t="s">
        <v>644</v>
      </c>
      <c r="B644" s="3" t="str">
        <f>IFERROR(__xludf.DUMMYFUNCTION("GOOGLETRANSLATE(A644,""es"",""en"")"),"blood")</f>
        <v>blood</v>
      </c>
    </row>
    <row r="645">
      <c r="A645" s="2" t="s">
        <v>645</v>
      </c>
      <c r="B645" s="3" t="str">
        <f>IFERROR(__xludf.DUMMYFUNCTION("GOOGLETRANSLATE(A645,""es"",""en"")"),"meeting")</f>
        <v>meeting</v>
      </c>
    </row>
    <row r="646">
      <c r="A646" s="2" t="s">
        <v>646</v>
      </c>
      <c r="B646" s="3" t="str">
        <f>IFERROR(__xludf.DUMMYFUNCTION("GOOGLETRANSLATE(A646,""es"",""en"")"),"even")</f>
        <v>even</v>
      </c>
    </row>
    <row r="647">
      <c r="A647" s="2" t="s">
        <v>647</v>
      </c>
      <c r="B647" s="3" t="str">
        <f>IFERROR(__xludf.DUMMYFUNCTION("GOOGLETRANSLATE(A647,""es"",""en"")"),"Author")</f>
        <v>Author</v>
      </c>
    </row>
    <row r="648">
      <c r="A648" s="2" t="s">
        <v>648</v>
      </c>
      <c r="B648" s="3" t="str">
        <f>IFERROR(__xludf.DUMMYFUNCTION("GOOGLETRANSLATE(A648,""es"",""en"")"),"meeting")</f>
        <v>meeting</v>
      </c>
    </row>
    <row r="649">
      <c r="A649" s="2" t="s">
        <v>649</v>
      </c>
      <c r="B649" s="3" t="str">
        <f>IFERROR(__xludf.DUMMYFUNCTION("GOOGLETRANSLATE(A649,""es"",""en"")"),"doing")</f>
        <v>doing</v>
      </c>
    </row>
    <row r="650">
      <c r="A650" s="2" t="s">
        <v>650</v>
      </c>
      <c r="B650" s="3" t="str">
        <f>IFERROR(__xludf.DUMMYFUNCTION("GOOGLETRANSLATE(A650,""es"",""en"")"),"I usually")</f>
        <v>I usually</v>
      </c>
    </row>
    <row r="651">
      <c r="A651" s="2" t="s">
        <v>651</v>
      </c>
      <c r="B651" s="3" t="str">
        <f>IFERROR(__xludf.DUMMYFUNCTION("GOOGLETRANSLATE(A651,""es"",""en"")"),"sample")</f>
        <v>sample</v>
      </c>
    </row>
    <row r="652">
      <c r="A652" s="2" t="s">
        <v>652</v>
      </c>
      <c r="B652" s="3" t="str">
        <f>IFERROR(__xludf.DUMMYFUNCTION("GOOGLETRANSLATE(A652,""es"",""en"")"),"old")</f>
        <v>old</v>
      </c>
    </row>
    <row r="653">
      <c r="A653" s="2" t="s">
        <v>653</v>
      </c>
      <c r="B653" s="3" t="str">
        <f>IFERROR(__xludf.DUMMYFUNCTION("GOOGLETRANSLATE(A653,""es"",""en"")"),"on")</f>
        <v>on</v>
      </c>
    </row>
    <row r="654">
      <c r="A654" s="2" t="s">
        <v>654</v>
      </c>
      <c r="B654" s="3" t="str">
        <f>IFERROR(__xludf.DUMMYFUNCTION("GOOGLETRANSLATE(A654,""es"",""en"")"),"result")</f>
        <v>result</v>
      </c>
    </row>
    <row r="655">
      <c r="A655" s="2" t="s">
        <v>655</v>
      </c>
      <c r="B655" s="3" t="str">
        <f>IFERROR(__xludf.DUMMYFUNCTION("GOOGLETRANSLATE(A655,""es"",""en"")"),"drink")</f>
        <v>drink</v>
      </c>
    </row>
    <row r="656">
      <c r="A656" s="2" t="s">
        <v>656</v>
      </c>
      <c r="B656" s="3" t="str">
        <f>IFERROR(__xludf.DUMMYFUNCTION("GOOGLETRANSLATE(A656,""es"",""en"")"),"pretty")</f>
        <v>pretty</v>
      </c>
    </row>
    <row r="657">
      <c r="A657" s="2" t="s">
        <v>657</v>
      </c>
      <c r="B657" s="3" t="str">
        <f>IFERROR(__xludf.DUMMYFUNCTION("GOOGLETRANSLATE(A657,""es"",""en"")"),"seven")</f>
        <v>seven</v>
      </c>
    </row>
    <row r="658">
      <c r="A658" s="2" t="s">
        <v>658</v>
      </c>
      <c r="B658" s="3" t="str">
        <f>IFERROR(__xludf.DUMMYFUNCTION("GOOGLETRANSLATE(A658,""es"",""en"")"),"struggle")</f>
        <v>struggle</v>
      </c>
    </row>
    <row r="659">
      <c r="A659" s="2" t="s">
        <v>659</v>
      </c>
      <c r="B659" s="3" t="str">
        <f>IFERROR(__xludf.DUMMYFUNCTION("GOOGLETRANSLATE(A659,""es"",""en"")"),"could")</f>
        <v>could</v>
      </c>
    </row>
    <row r="660">
      <c r="A660" s="2" t="s">
        <v>660</v>
      </c>
      <c r="B660" s="3" t="str">
        <f>IFERROR(__xludf.DUMMYFUNCTION("GOOGLETRANSLATE(A660,""es"",""en"")"),"friends")</f>
        <v>friends</v>
      </c>
    </row>
    <row r="661">
      <c r="A661" s="2" t="s">
        <v>661</v>
      </c>
      <c r="B661" s="3" t="str">
        <f>IFERROR(__xludf.DUMMYFUNCTION("GOOGLETRANSLATE(A661,""es"",""en"")"),"line")</f>
        <v>line</v>
      </c>
    </row>
    <row r="662">
      <c r="A662" s="2" t="s">
        <v>662</v>
      </c>
      <c r="B662" s="3" t="str">
        <f>IFERROR(__xludf.DUMMYFUNCTION("GOOGLETRANSLATE(A662,""es"",""en"")"),"south")</f>
        <v>south</v>
      </c>
    </row>
    <row r="663">
      <c r="A663" s="2" t="s">
        <v>663</v>
      </c>
      <c r="B663" s="3" t="str">
        <f>IFERROR(__xludf.DUMMYFUNCTION("GOOGLETRANSLATE(A663,""es"",""en"")"),"few")</f>
        <v>few</v>
      </c>
    </row>
    <row r="664">
      <c r="A664" s="2" t="s">
        <v>664</v>
      </c>
      <c r="B664" s="3" t="str">
        <f>IFERROR(__xludf.DUMMYFUNCTION("GOOGLETRANSLATE(A664,""es"",""en"")"),"measures")</f>
        <v>measures</v>
      </c>
    </row>
    <row r="665">
      <c r="A665" s="2" t="s">
        <v>665</v>
      </c>
      <c r="B665" s="3" t="str">
        <f>IFERROR(__xludf.DUMMYFUNCTION("GOOGLETRANSLATE(A665,""es"",""en"")"),"north")</f>
        <v>north</v>
      </c>
    </row>
    <row r="666">
      <c r="A666" s="2" t="s">
        <v>666</v>
      </c>
      <c r="B666" s="3" t="str">
        <f>IFERROR(__xludf.DUMMYFUNCTION("GOOGLETRANSLATE(A666,""es"",""en"")"),"Parties")</f>
        <v>Parties</v>
      </c>
    </row>
    <row r="667">
      <c r="A667" s="2" t="s">
        <v>667</v>
      </c>
      <c r="B667" s="3" t="str">
        <f>IFERROR(__xludf.DUMMYFUNCTION("GOOGLETRANSLATE(A667,""es"",""en"")"),"church")</f>
        <v>church</v>
      </c>
    </row>
    <row r="668">
      <c r="A668" s="2" t="s">
        <v>668</v>
      </c>
      <c r="B668" s="3" t="str">
        <f>IFERROR(__xludf.DUMMYFUNCTION("GOOGLETRANSLATE(A668,""es"",""en"")"),"treatment")</f>
        <v>treatment</v>
      </c>
    </row>
    <row r="669">
      <c r="A669" s="2" t="s">
        <v>669</v>
      </c>
      <c r="B669" s="3" t="str">
        <f>IFERROR(__xludf.DUMMYFUNCTION("GOOGLETRANSLATE(A669,""es"",""en"")"),"existence")</f>
        <v>existence</v>
      </c>
    </row>
    <row r="670">
      <c r="A670" s="2" t="s">
        <v>670</v>
      </c>
      <c r="B670" s="3" t="str">
        <f>IFERROR(__xludf.DUMMYFUNCTION("GOOGLETRANSLATE(A670,""es"",""en"")"),"post")</f>
        <v>post</v>
      </c>
    </row>
    <row r="671">
      <c r="A671" s="2" t="s">
        <v>671</v>
      </c>
      <c r="B671" s="3" t="str">
        <f>IFERROR(__xludf.DUMMYFUNCTION("GOOGLETRANSLATE(A671,""es"",""en"")"),"great")</f>
        <v>great</v>
      </c>
    </row>
    <row r="672">
      <c r="A672" s="2" t="s">
        <v>672</v>
      </c>
      <c r="B672" s="3" t="str">
        <f>IFERROR(__xludf.DUMMYFUNCTION("GOOGLETRANSLATE(A672,""es"",""en"")"),"America")</f>
        <v>America</v>
      </c>
    </row>
    <row r="673">
      <c r="A673" s="2" t="s">
        <v>673</v>
      </c>
      <c r="B673" s="3" t="str">
        <f>IFERROR(__xludf.DUMMYFUNCTION("GOOGLETRANSLATE(A673,""es"",""en"")"),"mouth")</f>
        <v>mouth</v>
      </c>
    </row>
    <row r="674">
      <c r="A674" s="2" t="s">
        <v>674</v>
      </c>
      <c r="B674" s="3" t="str">
        <f>IFERROR(__xludf.DUMMYFUNCTION("GOOGLETRANSLATE(A674,""es"",""en"")"),"square")</f>
        <v>square</v>
      </c>
    </row>
    <row r="675">
      <c r="A675" s="2" t="s">
        <v>675</v>
      </c>
      <c r="B675" s="3" t="str">
        <f>IFERROR(__xludf.DUMMYFUNCTION("GOOGLETRANSLATE(A675,""es"",""en"")"),"foot")</f>
        <v>foot</v>
      </c>
    </row>
    <row r="676">
      <c r="A676" s="2" t="s">
        <v>676</v>
      </c>
      <c r="B676" s="3" t="str">
        <f>IFERROR(__xludf.DUMMYFUNCTION("GOOGLETRANSLATE(A676,""es"",""en"")"),"workers")</f>
        <v>workers</v>
      </c>
    </row>
    <row r="677">
      <c r="A677" s="2" t="s">
        <v>677</v>
      </c>
      <c r="B677" s="3" t="str">
        <f>IFERROR(__xludf.DUMMYFUNCTION("GOOGLETRANSLATE(A677,""es"",""en"")"),"put")</f>
        <v>put</v>
      </c>
    </row>
    <row r="678">
      <c r="A678" s="2" t="s">
        <v>678</v>
      </c>
      <c r="B678" s="3" t="str">
        <f>IFERROR(__xludf.DUMMYFUNCTION("GOOGLETRANSLATE(A678,""es"",""en"")"),"exist")</f>
        <v>exist</v>
      </c>
    </row>
    <row r="679">
      <c r="A679" s="2" t="s">
        <v>679</v>
      </c>
      <c r="B679" s="3" t="str">
        <f>IFERROR(__xludf.DUMMYFUNCTION("GOOGLETRANSLATE(A679,""es"",""en"")"),"comes")</f>
        <v>comes</v>
      </c>
    </row>
    <row r="680">
      <c r="A680" s="2" t="s">
        <v>680</v>
      </c>
      <c r="B680" s="3" t="str">
        <f>IFERROR(__xludf.DUMMYFUNCTION("GOOGLETRANSLATE(A680,""es"",""en"")"),"It allows")</f>
        <v>It allows</v>
      </c>
    </row>
    <row r="681">
      <c r="A681" s="2" t="s">
        <v>681</v>
      </c>
      <c r="B681" s="3" t="str">
        <f>IFERROR(__xludf.DUMMYFUNCTION("GOOGLETRANSLATE(A681,""es"",""en"")"),"analysis")</f>
        <v>analysis</v>
      </c>
    </row>
    <row r="682">
      <c r="A682" s="2" t="s">
        <v>682</v>
      </c>
      <c r="B682" s="3" t="str">
        <f>IFERROR(__xludf.DUMMYFUNCTION("GOOGLETRANSLATE(A682,""es"",""en"")"),"Argentina")</f>
        <v>Argentina</v>
      </c>
    </row>
    <row r="683">
      <c r="A683" s="2" t="s">
        <v>683</v>
      </c>
      <c r="B683" s="3" t="str">
        <f>IFERROR(__xludf.DUMMYFUNCTION("GOOGLETRANSLATE(A683,""es"",""en"")"),"act")</f>
        <v>act</v>
      </c>
    </row>
    <row r="684">
      <c r="A684" s="2" t="s">
        <v>684</v>
      </c>
      <c r="B684" s="3" t="str">
        <f>IFERROR(__xludf.DUMMYFUNCTION("GOOGLETRANSLATE(A684,""es"",""en"")"),"facts")</f>
        <v>facts</v>
      </c>
    </row>
    <row r="685">
      <c r="A685" s="2" t="s">
        <v>685</v>
      </c>
      <c r="B685" s="3" t="str">
        <f>IFERROR(__xludf.DUMMYFUNCTION("GOOGLETRANSLATE(A685,""es"",""en"")"),"time")</f>
        <v>time</v>
      </c>
    </row>
    <row r="686">
      <c r="A686" s="2" t="s">
        <v>686</v>
      </c>
      <c r="B686" s="3" t="str">
        <f>IFERROR(__xludf.DUMMYFUNCTION("GOOGLETRANSLATE(A686,""es"",""en"")"),"policies")</f>
        <v>policies</v>
      </c>
    </row>
    <row r="687">
      <c r="A687" s="2" t="s">
        <v>687</v>
      </c>
      <c r="B687" s="3" t="str">
        <f>IFERROR(__xludf.DUMMYFUNCTION("GOOGLETRANSLATE(A687,""es"",""en"")"),"radio")</f>
        <v>radio</v>
      </c>
    </row>
    <row r="688">
      <c r="A688" s="2" t="s">
        <v>688</v>
      </c>
      <c r="B688" s="3" t="str">
        <f>IFERROR(__xludf.DUMMYFUNCTION("GOOGLETRANSLATE(A688,""es"",""en"")"),"may l")</f>
        <v>may l</v>
      </c>
    </row>
    <row r="689">
      <c r="A689" s="2" t="s">
        <v>689</v>
      </c>
      <c r="B689" s="3" t="str">
        <f>IFERROR(__xludf.DUMMYFUNCTION("GOOGLETRANSLATE(A689,""es"",""en"")"),"growth")</f>
        <v>growth</v>
      </c>
    </row>
    <row r="690">
      <c r="A690" s="2" t="s">
        <v>690</v>
      </c>
      <c r="B690" s="3" t="str">
        <f>IFERROR(__xludf.DUMMYFUNCTION("GOOGLETRANSLATE(A690,""es"",""en"")"),"France")</f>
        <v>France</v>
      </c>
    </row>
    <row r="691">
      <c r="A691" s="2" t="s">
        <v>691</v>
      </c>
      <c r="B691" s="3" t="str">
        <f>IFERROR(__xludf.DUMMYFUNCTION("GOOGLETRANSLATE(A691,""es"",""en"")"),"company")</f>
        <v>company</v>
      </c>
    </row>
    <row r="692">
      <c r="A692" s="2" t="s">
        <v>692</v>
      </c>
      <c r="B692" s="3" t="str">
        <f>IFERROR(__xludf.DUMMYFUNCTION("GOOGLETRANSLATE(A692,""es"",""en"")"),"friend")</f>
        <v>friend</v>
      </c>
    </row>
    <row r="693">
      <c r="A693" s="2" t="s">
        <v>693</v>
      </c>
      <c r="B693" s="3" t="str">
        <f>IFERROR(__xludf.DUMMYFUNCTION("GOOGLETRANSLATE(A693,""es"",""en"")"),"authorities")</f>
        <v>authorities</v>
      </c>
    </row>
    <row r="694">
      <c r="A694" s="2" t="s">
        <v>694</v>
      </c>
      <c r="B694" s="3" t="str">
        <f>IFERROR(__xludf.DUMMYFUNCTION("GOOGLETRANSLATE(A694,""es"",""en"")"),"realize")</f>
        <v>realize</v>
      </c>
    </row>
    <row r="695">
      <c r="A695" s="2" t="s">
        <v>695</v>
      </c>
      <c r="B695" s="3" t="str">
        <f>IFERROR(__xludf.DUMMYFUNCTION("GOOGLETRANSLATE(A695,""es"",""en"")"),"Actions")</f>
        <v>Actions</v>
      </c>
    </row>
    <row r="696">
      <c r="A696" s="2" t="s">
        <v>696</v>
      </c>
      <c r="B696" s="3" t="str">
        <f>IFERROR(__xludf.DUMMYFUNCTION("GOOGLETRANSLATE(A696,""es"",""en"")"),"parents")</f>
        <v>parents</v>
      </c>
    </row>
    <row r="697">
      <c r="A697" s="2" t="s">
        <v>697</v>
      </c>
      <c r="B697" s="3" t="str">
        <f>IFERROR(__xludf.DUMMYFUNCTION("GOOGLETRANSLATE(A697,""es"",""en"")"),"daily")</f>
        <v>daily</v>
      </c>
    </row>
    <row r="698">
      <c r="A698" s="2" t="s">
        <v>698</v>
      </c>
      <c r="B698" s="3" t="str">
        <f>IFERROR(__xludf.DUMMYFUNCTION("GOOGLETRANSLATE(A698,""es"",""en"")"),"go")</f>
        <v>go</v>
      </c>
    </row>
    <row r="699">
      <c r="A699" s="2" t="s">
        <v>699</v>
      </c>
      <c r="B699" s="3" t="str">
        <f>IFERROR(__xludf.DUMMYFUNCTION("GOOGLETRANSLATE(A699,""es"",""en"")"),"right")</f>
        <v>right</v>
      </c>
    </row>
    <row r="700">
      <c r="A700" s="2" t="s">
        <v>700</v>
      </c>
      <c r="B700" s="3" t="str">
        <f>IFERROR(__xludf.DUMMYFUNCTION("GOOGLETRANSLATE(A700,""es"",""en"")"),"ambient")</f>
        <v>ambient</v>
      </c>
    </row>
    <row r="701">
      <c r="A701" s="2" t="s">
        <v>701</v>
      </c>
      <c r="B701" s="3" t="str">
        <f>IFERROR(__xludf.DUMMYFUNCTION("GOOGLETRANSLATE(A701,""es"",""en"")"),"Yo")</f>
        <v>Yo</v>
      </c>
    </row>
    <row r="702">
      <c r="A702" s="2" t="s">
        <v>702</v>
      </c>
      <c r="B702" s="3" t="str">
        <f>IFERROR(__xludf.DUMMYFUNCTION("GOOGLETRANSLATE(A702,""es"",""en"")"),"there will be")</f>
        <v>there will be</v>
      </c>
    </row>
    <row r="703">
      <c r="A703" s="2" t="s">
        <v>703</v>
      </c>
      <c r="B703" s="3" t="str">
        <f>IFERROR(__xludf.DUMMYFUNCTION("GOOGLETRANSLATE(A703,""es"",""en"")"),"precisely")</f>
        <v>precisely</v>
      </c>
    </row>
    <row r="704">
      <c r="A704" s="2" t="s">
        <v>704</v>
      </c>
      <c r="B704" s="3" t="str">
        <f>IFERROR(__xludf.DUMMYFUNCTION("GOOGLETRANSLATE(A704,""es"",""en"")"),"illness")</f>
        <v>illness</v>
      </c>
    </row>
    <row r="705">
      <c r="A705" s="2" t="s">
        <v>705</v>
      </c>
      <c r="B705" s="3" t="str">
        <f>IFERROR(__xludf.DUMMYFUNCTION("GOOGLETRANSLATE(A705,""es"",""en"")"),"species")</f>
        <v>species</v>
      </c>
    </row>
    <row r="706">
      <c r="A706" s="2" t="s">
        <v>706</v>
      </c>
      <c r="B706" s="3" t="str">
        <f>IFERROR(__xludf.DUMMYFUNCTION("GOOGLETRANSLATE(A706,""es"",""en"")"),"army")</f>
        <v>army</v>
      </c>
    </row>
    <row r="707">
      <c r="A707" s="2" t="s">
        <v>707</v>
      </c>
      <c r="B707" s="3" t="str">
        <f>IFERROR(__xludf.DUMMYFUNCTION("GOOGLETRANSLATE(A707,""es"",""en"")"),"Holy")</f>
        <v>Holy</v>
      </c>
    </row>
    <row r="708">
      <c r="A708" s="2" t="s">
        <v>708</v>
      </c>
      <c r="B708" s="3" t="str">
        <f>IFERROR(__xludf.DUMMYFUNCTION("GOOGLETRANSLATE(A708,""es"",""en"")"),"changes")</f>
        <v>changes</v>
      </c>
    </row>
    <row r="709">
      <c r="A709" s="2" t="s">
        <v>709</v>
      </c>
      <c r="B709" s="3" t="str">
        <f>IFERROR(__xludf.DUMMYFUNCTION("GOOGLETRANSLATE(A709,""es"",""en"")"),"River")</f>
        <v>River</v>
      </c>
    </row>
    <row r="710">
      <c r="A710" s="2" t="s">
        <v>710</v>
      </c>
      <c r="B710" s="3" t="str">
        <f>IFERROR(__xludf.DUMMYFUNCTION("GOOGLETRANSLATE(A710,""es"",""en"")"),"knew")</f>
        <v>knew</v>
      </c>
    </row>
    <row r="711">
      <c r="A711" s="2" t="s">
        <v>711</v>
      </c>
      <c r="B711" s="3" t="str">
        <f>IFERROR(__xludf.DUMMYFUNCTION("GOOGLETRANSLATE(A711,""es"",""en"")"),"sure")</f>
        <v>sure</v>
      </c>
    </row>
    <row r="712">
      <c r="A712" s="2" t="s">
        <v>712</v>
      </c>
      <c r="B712" s="3" t="str">
        <f>IFERROR(__xludf.DUMMYFUNCTION("GOOGLETRANSLATE(A712,""es"",""en"")"),"wait")</f>
        <v>wait</v>
      </c>
    </row>
    <row r="713">
      <c r="A713" s="2" t="s">
        <v>713</v>
      </c>
      <c r="B713" s="3" t="str">
        <f>IFERROR(__xludf.DUMMYFUNCTION("GOOGLETRANSLATE(A713,""es"",""en"")"),"Moments")</f>
        <v>Moments</v>
      </c>
    </row>
    <row r="714">
      <c r="A714" s="2" t="s">
        <v>714</v>
      </c>
      <c r="B714" s="3" t="str">
        <f>IFERROR(__xludf.DUMMYFUNCTION("GOOGLETRANSLATE(A714,""es"",""en"")"),"trip")</f>
        <v>trip</v>
      </c>
    </row>
    <row r="715">
      <c r="A715" s="2" t="s">
        <v>715</v>
      </c>
      <c r="B715" s="3" t="str">
        <f>IFERROR(__xludf.DUMMYFUNCTION("GOOGLETRANSLATE(A715,""es"",""en"")"),"wanted")</f>
        <v>wanted</v>
      </c>
    </row>
    <row r="716">
      <c r="A716" s="2" t="s">
        <v>716</v>
      </c>
      <c r="B716" s="3" t="str">
        <f>IFERROR(__xludf.DUMMYFUNCTION("GOOGLETRANSLATE(A716,""es"",""en"")"),"eight")</f>
        <v>eight</v>
      </c>
    </row>
    <row r="717">
      <c r="A717" s="2" t="s">
        <v>717</v>
      </c>
      <c r="B717" s="3" t="str">
        <f>IFERROR(__xludf.DUMMYFUNCTION("GOOGLETRANSLATE(A717,""es"",""en"")"),"to live")</f>
        <v>to live</v>
      </c>
    </row>
    <row r="718">
      <c r="A718" s="2" t="s">
        <v>718</v>
      </c>
      <c r="B718" s="3" t="str">
        <f>IFERROR(__xludf.DUMMYFUNCTION("GOOGLETRANSLATE(A718,""es"",""en"")"),"region")</f>
        <v>region</v>
      </c>
    </row>
    <row r="719">
      <c r="A719" s="2" t="s">
        <v>719</v>
      </c>
      <c r="B719" s="3" t="str">
        <f>IFERROR(__xludf.DUMMYFUNCTION("GOOGLETRANSLATE(A719,""es"",""en"")"),"training")</f>
        <v>training</v>
      </c>
    </row>
    <row r="720">
      <c r="A720" s="2" t="s">
        <v>720</v>
      </c>
      <c r="B720" s="3" t="str">
        <f>IFERROR(__xludf.DUMMYFUNCTION("GOOGLETRANSLATE(A720,""es"",""en"")"),"school")</f>
        <v>school</v>
      </c>
    </row>
    <row r="721">
      <c r="A721" s="2" t="s">
        <v>721</v>
      </c>
      <c r="B721" s="3" t="str">
        <f>IFERROR(__xludf.DUMMYFUNCTION("GOOGLETRANSLATE(A721,""es"",""en"")"),"bedroom")</f>
        <v>bedroom</v>
      </c>
    </row>
    <row r="722">
      <c r="A722" s="2" t="s">
        <v>722</v>
      </c>
      <c r="B722" s="3" t="str">
        <f>IFERROR(__xludf.DUMMYFUNCTION("GOOGLETRANSLATE(A722,""es"",""en"")"),"values")</f>
        <v>values</v>
      </c>
    </row>
    <row r="723">
      <c r="A723" s="2" t="s">
        <v>723</v>
      </c>
      <c r="B723" s="3" t="str">
        <f>IFERROR(__xludf.DUMMYFUNCTION("GOOGLETRANSLATE(A723,""es"",""en"")"),"It was")</f>
        <v>It was</v>
      </c>
    </row>
    <row r="724">
      <c r="A724" s="2" t="s">
        <v>724</v>
      </c>
      <c r="B724" s="3" t="str">
        <f>IFERROR(__xludf.DUMMYFUNCTION("GOOGLETRANSLATE(A724,""es"",""en"")"),"stake")</f>
        <v>stake</v>
      </c>
    </row>
    <row r="725">
      <c r="A725" s="2" t="s">
        <v>725</v>
      </c>
      <c r="B725" s="3" t="str">
        <f>IFERROR(__xludf.DUMMYFUNCTION("GOOGLETRANSLATE(A725,""es"",""en"")"),"success")</f>
        <v>success</v>
      </c>
    </row>
    <row r="726">
      <c r="A726" s="2" t="s">
        <v>726</v>
      </c>
      <c r="B726" s="3" t="str">
        <f>IFERROR(__xludf.DUMMYFUNCTION("GOOGLETRANSLATE(A726,""es"",""en"")"),"short")</f>
        <v>short</v>
      </c>
    </row>
    <row r="727">
      <c r="A727" s="2" t="s">
        <v>727</v>
      </c>
      <c r="B727" s="3" t="str">
        <f>IFERROR(__xludf.DUMMYFUNCTION("GOOGLETRANSLATE(A727,""es"",""en"")"),"Article")</f>
        <v>Article</v>
      </c>
    </row>
    <row r="728">
      <c r="A728" s="2" t="s">
        <v>728</v>
      </c>
      <c r="B728" s="3" t="str">
        <f>IFERROR(__xludf.DUMMYFUNCTION("GOOGLETRANSLATE(A728,""es"",""en"")"),"main")</f>
        <v>main</v>
      </c>
    </row>
    <row r="729">
      <c r="A729" s="2" t="s">
        <v>729</v>
      </c>
      <c r="B729" s="3" t="str">
        <f>IFERROR(__xludf.DUMMYFUNCTION("GOOGLETRANSLATE(A729,""es"",""en"")"),"Fernando")</f>
        <v>Fernando</v>
      </c>
    </row>
    <row r="730">
      <c r="A730" s="2" t="s">
        <v>730</v>
      </c>
      <c r="B730" s="3" t="str">
        <f>IFERROR(__xludf.DUMMYFUNCTION("GOOGLETRANSLATE(A730,""es"",""en"")"),"meters")</f>
        <v>meters</v>
      </c>
    </row>
    <row r="731">
      <c r="A731" s="2" t="s">
        <v>731</v>
      </c>
      <c r="B731" s="3" t="str">
        <f>IFERROR(__xludf.DUMMYFUNCTION("GOOGLETRANSLATE(A731,""es"",""en"")"),"March")</f>
        <v>March</v>
      </c>
    </row>
    <row r="732">
      <c r="A732" s="2" t="s">
        <v>732</v>
      </c>
      <c r="B732" s="3" t="str">
        <f>IFERROR(__xludf.DUMMYFUNCTION("GOOGLETRANSLATE(A732,""es"",""en"")"),"regime")</f>
        <v>regime</v>
      </c>
    </row>
    <row r="733">
      <c r="A733" s="2" t="s">
        <v>733</v>
      </c>
      <c r="B733" s="3" t="str">
        <f>IFERROR(__xludf.DUMMYFUNCTION("GOOGLETRANSLATE(A733,""es"",""en"")"),"consequence")</f>
        <v>consequence</v>
      </c>
    </row>
    <row r="734">
      <c r="A734" s="2" t="s">
        <v>734</v>
      </c>
      <c r="B734" s="3" t="str">
        <f>IFERROR(__xludf.DUMMYFUNCTION("GOOGLETRANSLATE(A734,""es"",""en"")"),"knowledge")</f>
        <v>knowledge</v>
      </c>
    </row>
    <row r="735">
      <c r="A735" s="2" t="s">
        <v>735</v>
      </c>
      <c r="B735" s="3" t="str">
        <f>IFERROR(__xludf.DUMMYFUNCTION("GOOGLETRANSLATE(A735,""es"",""en"")"),"heart")</f>
        <v>heart</v>
      </c>
    </row>
    <row r="736">
      <c r="A736" s="2" t="s">
        <v>736</v>
      </c>
      <c r="B736" s="3" t="str">
        <f>IFERROR(__xludf.DUMMYFUNCTION("GOOGLETRANSLATE(A736,""es"",""en"")"),"campaign")</f>
        <v>campaign</v>
      </c>
    </row>
    <row r="737">
      <c r="A737" s="2" t="s">
        <v>737</v>
      </c>
      <c r="B737" s="3" t="str">
        <f>IFERROR(__xludf.DUMMYFUNCTION("GOOGLETRANSLATE(A737,""es"",""en"")"),"structure")</f>
        <v>structure</v>
      </c>
    </row>
    <row r="738">
      <c r="A738" s="2" t="s">
        <v>738</v>
      </c>
      <c r="B738" s="3" t="str">
        <f>IFERROR(__xludf.DUMMYFUNCTION("GOOGLETRANSLATE(A738,""es"",""en"")"),"effects")</f>
        <v>effects</v>
      </c>
    </row>
    <row r="739">
      <c r="A739" s="2" t="s">
        <v>739</v>
      </c>
      <c r="B739" s="3" t="str">
        <f>IFERROR(__xludf.DUMMYFUNCTION("GOOGLETRANSLATE(A739,""es"",""en"")"),"Finally")</f>
        <v>Finally</v>
      </c>
    </row>
    <row r="740">
      <c r="A740" s="2" t="s">
        <v>740</v>
      </c>
      <c r="B740" s="3" t="str">
        <f>IFERROR(__xludf.DUMMYFUNCTION("GOOGLETRANSLATE(A740,""es"",""en"")"),"model")</f>
        <v>model</v>
      </c>
    </row>
    <row r="741">
      <c r="A741" s="2" t="s">
        <v>741</v>
      </c>
      <c r="B741" s="3" t="str">
        <f>IFERROR(__xludf.DUMMYFUNCTION("GOOGLETRANSLATE(A741,""es"",""en"")"),"letter")</f>
        <v>letter</v>
      </c>
    </row>
    <row r="742">
      <c r="A742" s="2" t="s">
        <v>742</v>
      </c>
      <c r="B742" s="3" t="str">
        <f>IFERROR(__xludf.DUMMYFUNCTION("GOOGLETRANSLATE(A742,""es"",""en"")"),"building")</f>
        <v>building</v>
      </c>
    </row>
    <row r="743">
      <c r="A743" s="2" t="s">
        <v>743</v>
      </c>
      <c r="B743" s="3" t="str">
        <f>IFERROR(__xludf.DUMMYFUNCTION("GOOGLETRANSLATE(A743,""es"",""en"")"),"doctor")</f>
        <v>doctor</v>
      </c>
    </row>
    <row r="744">
      <c r="A744" s="2" t="s">
        <v>744</v>
      </c>
      <c r="B744" s="3" t="str">
        <f>IFERROR(__xludf.DUMMYFUNCTION("GOOGLETRANSLATE(A744,""es"",""en"")"),"fear")</f>
        <v>fear</v>
      </c>
    </row>
    <row r="745">
      <c r="A745" s="2" t="s">
        <v>745</v>
      </c>
      <c r="B745" s="3" t="str">
        <f>IFERROR(__xludf.DUMMYFUNCTION("GOOGLETRANSLATE(A745,""es"",""en"")"),"greater")</f>
        <v>greater</v>
      </c>
    </row>
    <row r="746">
      <c r="A746" s="2" t="s">
        <v>746</v>
      </c>
      <c r="B746" s="3" t="str">
        <f>IFERROR(__xludf.DUMMYFUNCTION("GOOGLETRANSLATE(A746,""es"",""en"")"),"entry")</f>
        <v>entry</v>
      </c>
    </row>
    <row r="747">
      <c r="A747" s="2" t="s">
        <v>747</v>
      </c>
      <c r="B747" s="3" t="str">
        <f>IFERROR(__xludf.DUMMYFUNCTION("GOOGLETRANSLATE(A747,""es"",""en"")"),"humans")</f>
        <v>humans</v>
      </c>
    </row>
    <row r="748">
      <c r="A748" s="2" t="s">
        <v>748</v>
      </c>
      <c r="B748" s="3" t="str">
        <f>IFERROR(__xludf.DUMMYFUNCTION("GOOGLETRANSLATE(A748,""es"",""en"")"),"Sean")</f>
        <v>Sean</v>
      </c>
    </row>
    <row r="749">
      <c r="A749" s="2" t="s">
        <v>749</v>
      </c>
      <c r="B749" s="3" t="str">
        <f>IFERROR(__xludf.DUMMYFUNCTION("GOOGLETRANSLATE(A749,""es"",""en"")"),"attitude")</f>
        <v>attitude</v>
      </c>
    </row>
    <row r="750">
      <c r="A750" s="2" t="s">
        <v>750</v>
      </c>
      <c r="B750" s="3" t="str">
        <f>IFERROR(__xludf.DUMMYFUNCTION("GOOGLETRANSLATE(A750,""es"",""en"")"),"leaves")</f>
        <v>leaves</v>
      </c>
    </row>
    <row r="751">
      <c r="A751" s="2" t="s">
        <v>751</v>
      </c>
      <c r="B751" s="3" t="str">
        <f>IFERROR(__xludf.DUMMYFUNCTION("GOOGLETRANSLATE(A751,""es"",""en"")"),"let")</f>
        <v>let</v>
      </c>
    </row>
    <row r="752">
      <c r="A752" s="2" t="s">
        <v>752</v>
      </c>
      <c r="B752" s="3" t="str">
        <f>IFERROR(__xludf.DUMMYFUNCTION("GOOGLETRANSLATE(A752,""es"",""en"")"),"d")</f>
        <v>d</v>
      </c>
    </row>
    <row r="753">
      <c r="A753" s="2" t="s">
        <v>753</v>
      </c>
      <c r="B753" s="3" t="str">
        <f>IFERROR(__xludf.DUMMYFUNCTION("GOOGLETRANSLATE(A753,""es"",""en"")"),"carry")</f>
        <v>carry</v>
      </c>
    </row>
    <row r="754">
      <c r="A754" s="2" t="s">
        <v>754</v>
      </c>
      <c r="B754" s="3" t="str">
        <f>IFERROR(__xludf.DUMMYFUNCTION("GOOGLETRANSLATE(A754,""es"",""en"")"),"black")</f>
        <v>black</v>
      </c>
    </row>
    <row r="755">
      <c r="A755" s="2" t="s">
        <v>755</v>
      </c>
      <c r="B755" s="3" t="str">
        <f>IFERROR(__xludf.DUMMYFUNCTION("GOOGLETRANSLATE(A755,""es"",""en"")"),"text")</f>
        <v>text</v>
      </c>
    </row>
    <row r="756">
      <c r="A756" s="2" t="s">
        <v>756</v>
      </c>
      <c r="B756" s="3" t="str">
        <f>IFERROR(__xludf.DUMMYFUNCTION("GOOGLETRANSLATE(A756,""es"",""en"")"),"half")</f>
        <v>half</v>
      </c>
    </row>
    <row r="757">
      <c r="A757" s="2" t="s">
        <v>757</v>
      </c>
      <c r="B757" s="3" t="str">
        <f>IFERROR(__xludf.DUMMYFUNCTION("GOOGLETRANSLATE(A757,""es"",""en"")"),"he was")</f>
        <v>he was</v>
      </c>
    </row>
    <row r="758">
      <c r="A758" s="2" t="s">
        <v>758</v>
      </c>
      <c r="B758" s="3" t="str">
        <f>IFERROR(__xludf.DUMMYFUNCTION("GOOGLETRANSLATE(A758,""es"",""en"")"),"around")</f>
        <v>around</v>
      </c>
    </row>
    <row r="759">
      <c r="A759" s="2" t="s">
        <v>759</v>
      </c>
      <c r="B759" s="3" t="str">
        <f>IFERROR(__xludf.DUMMYFUNCTION("GOOGLETRANSLATE(A759,""es"",""en"")"),"about")</f>
        <v>about</v>
      </c>
    </row>
    <row r="760">
      <c r="A760" s="2" t="s">
        <v>760</v>
      </c>
      <c r="B760" s="3" t="str">
        <f>IFERROR(__xludf.DUMMYFUNCTION("GOOGLETRANSLATE(A760,""es"",""en"")"),"weight")</f>
        <v>weight</v>
      </c>
    </row>
    <row r="761">
      <c r="A761" s="2" t="s">
        <v>761</v>
      </c>
      <c r="B761" s="3" t="str">
        <f>IFERROR(__xludf.DUMMYFUNCTION("GOOGLETRANSLATE(A761,""es"",""en"")"),"human")</f>
        <v>human</v>
      </c>
    </row>
    <row r="762">
      <c r="A762" s="2" t="s">
        <v>762</v>
      </c>
      <c r="B762" s="3" t="str">
        <f>IFERROR(__xludf.DUMMYFUNCTION("GOOGLETRANSLATE(A762,""es"",""en"")"),"little")</f>
        <v>little</v>
      </c>
    </row>
    <row r="763">
      <c r="A763" s="2" t="s">
        <v>763</v>
      </c>
      <c r="B763" s="3" t="str">
        <f>IFERROR(__xludf.DUMMYFUNCTION("GOOGLETRANSLATE(A763,""es"",""en"")"),"date")</f>
        <v>date</v>
      </c>
    </row>
    <row r="764">
      <c r="A764" s="2" t="s">
        <v>764</v>
      </c>
      <c r="B764" s="3" t="str">
        <f>IFERROR(__xludf.DUMMYFUNCTION("GOOGLETRANSLATE(A764,""es"",""en"")"),"will be")</f>
        <v>will be</v>
      </c>
    </row>
    <row r="765">
      <c r="A765" s="2" t="s">
        <v>765</v>
      </c>
      <c r="B765" s="3" t="str">
        <f>IFERROR(__xludf.DUMMYFUNCTION("GOOGLETRANSLATE(A765,""es"",""en"")"),"doctor")</f>
        <v>doctor</v>
      </c>
    </row>
    <row r="766">
      <c r="A766" s="2" t="s">
        <v>766</v>
      </c>
      <c r="B766" s="3" t="str">
        <f>IFERROR(__xludf.DUMMYFUNCTION("GOOGLETRANSLATE(A766,""es"",""en"")"),"Ideas")</f>
        <v>Ideas</v>
      </c>
    </row>
    <row r="767">
      <c r="A767" s="2" t="s">
        <v>767</v>
      </c>
      <c r="B767" s="3" t="str">
        <f>IFERROR(__xludf.DUMMYFUNCTION("GOOGLETRANSLATE(A767,""es"",""en"")"),"wine")</f>
        <v>wine</v>
      </c>
    </row>
    <row r="768">
      <c r="A768" s="2" t="s">
        <v>768</v>
      </c>
      <c r="B768" s="3" t="str">
        <f>IFERROR(__xludf.DUMMYFUNCTION("GOOGLETRANSLATE(A768,""es"",""en"")"),"matter")</f>
        <v>matter</v>
      </c>
    </row>
    <row r="769">
      <c r="A769" s="2" t="s">
        <v>769</v>
      </c>
      <c r="B769" s="3" t="str">
        <f>IFERROR(__xludf.DUMMYFUNCTION("GOOGLETRANSLATE(A769,""es"",""en"")"),"arrives")</f>
        <v>arrives</v>
      </c>
    </row>
    <row r="770">
      <c r="A770" s="2" t="s">
        <v>770</v>
      </c>
      <c r="B770" s="3" t="str">
        <f>IFERROR(__xludf.DUMMYFUNCTION("GOOGLETRANSLATE(A770,""es"",""en"")"),"race")</f>
        <v>race</v>
      </c>
    </row>
    <row r="771">
      <c r="A771" s="2" t="s">
        <v>771</v>
      </c>
      <c r="B771" s="3" t="str">
        <f>IFERROR(__xludf.DUMMYFUNCTION("GOOGLETRANSLATE(A771,""es"",""en"")"),"true")</f>
        <v>true</v>
      </c>
    </row>
    <row r="772">
      <c r="A772" s="2" t="s">
        <v>772</v>
      </c>
      <c r="B772" s="3" t="str">
        <f>IFERROR(__xludf.DUMMYFUNCTION("GOOGLETRANSLATE(A772,""es"",""en"")"),"alone")</f>
        <v>alone</v>
      </c>
    </row>
    <row r="773">
      <c r="A773" s="2" t="s">
        <v>773</v>
      </c>
      <c r="B773" s="3" t="str">
        <f>IFERROR(__xludf.DUMMYFUNCTION("GOOGLETRANSLATE(A773,""es"",""en"")"),"PSOE")</f>
        <v>PSOE</v>
      </c>
    </row>
    <row r="774">
      <c r="A774" s="2" t="s">
        <v>774</v>
      </c>
      <c r="B774" s="3" t="str">
        <f>IFERROR(__xludf.DUMMYFUNCTION("GOOGLETRANSLATE(A774,""es"",""en"")"),"far")</f>
        <v>far</v>
      </c>
    </row>
    <row r="775">
      <c r="A775" s="2" t="s">
        <v>775</v>
      </c>
      <c r="B775" s="3" t="str">
        <f>IFERROR(__xludf.DUMMYFUNCTION("GOOGLETRANSLATE(A775,""es"",""en"")"),"judge")</f>
        <v>judge</v>
      </c>
    </row>
    <row r="776">
      <c r="A776" s="2" t="s">
        <v>776</v>
      </c>
      <c r="B776" s="3" t="str">
        <f>IFERROR(__xludf.DUMMYFUNCTION("GOOGLETRANSLATE(A776,""es"",""en"")"),"characteristics")</f>
        <v>characteristics</v>
      </c>
    </row>
    <row r="777">
      <c r="A777" s="2" t="s">
        <v>777</v>
      </c>
      <c r="B777" s="3" t="str">
        <f>IFERROR(__xludf.DUMMYFUNCTION("GOOGLETRANSLATE(A777,""es"",""en"")"),"risk")</f>
        <v>risk</v>
      </c>
    </row>
    <row r="778">
      <c r="A778" s="2" t="s">
        <v>778</v>
      </c>
      <c r="B778" s="3" t="str">
        <f>IFERROR(__xludf.DUMMYFUNCTION("GOOGLETRANSLATE(A778,""es"",""en"")"),"easy")</f>
        <v>easy</v>
      </c>
    </row>
    <row r="779">
      <c r="A779" s="2" t="s">
        <v>779</v>
      </c>
      <c r="B779" s="3" t="str">
        <f>IFERROR(__xludf.DUMMYFUNCTION("GOOGLETRANSLATE(A779,""es"",""en"")"),"difference")</f>
        <v>difference</v>
      </c>
    </row>
    <row r="780">
      <c r="A780" s="2" t="s">
        <v>780</v>
      </c>
      <c r="B780" s="3" t="str">
        <f>IFERROR(__xludf.DUMMYFUNCTION("GOOGLETRANSLATE(A780,""es"",""en"")"),"cultural")</f>
        <v>cultural</v>
      </c>
    </row>
    <row r="781">
      <c r="A781" s="2" t="s">
        <v>781</v>
      </c>
      <c r="B781" s="3" t="str">
        <f>IFERROR(__xludf.DUMMYFUNCTION("GOOGLETRANSLATE(A781,""es"",""en"")"),"books")</f>
        <v>books</v>
      </c>
    </row>
    <row r="782">
      <c r="A782" s="2" t="s">
        <v>782</v>
      </c>
      <c r="B782" s="3" t="str">
        <f>IFERROR(__xludf.DUMMYFUNCTION("GOOGLETRANSLATE(A782,""es"",""en"")"),"practice")</f>
        <v>practice</v>
      </c>
    </row>
    <row r="783">
      <c r="A783" s="2" t="s">
        <v>783</v>
      </c>
      <c r="B783" s="3" t="str">
        <f>IFERROR(__xludf.DUMMYFUNCTION("GOOGLETRANSLATE(A783,""es"",""en"")"),"May")</f>
        <v>May</v>
      </c>
    </row>
    <row r="784">
      <c r="A784" s="2" t="s">
        <v>784</v>
      </c>
      <c r="B784" s="3" t="str">
        <f>IFERROR(__xludf.DUMMYFUNCTION("GOOGLETRANSLATE(A784,""es"",""en"")"),"ours")</f>
        <v>ours</v>
      </c>
    </row>
    <row r="785">
      <c r="A785" s="2" t="s">
        <v>785</v>
      </c>
      <c r="B785" s="3" t="str">
        <f>IFERROR(__xludf.DUMMYFUNCTION("GOOGLETRANSLATE(A785,""es"",""en"")"),"programs")</f>
        <v>programs</v>
      </c>
    </row>
    <row r="786">
      <c r="A786" s="2" t="s">
        <v>786</v>
      </c>
      <c r="B786" s="3" t="str">
        <f>IFERROR(__xludf.DUMMYFUNCTION("GOOGLETRANSLATE(A786,""es"",""en"")"),"memory")</f>
        <v>memory</v>
      </c>
    </row>
    <row r="787">
      <c r="A787" s="2" t="s">
        <v>787</v>
      </c>
      <c r="B787" s="3" t="str">
        <f>IFERROR(__xludf.DUMMYFUNCTION("GOOGLETRANSLATE(A787,""es"",""en"")"),"arrived")</f>
        <v>arrived</v>
      </c>
    </row>
    <row r="788">
      <c r="A788" s="2" t="s">
        <v>788</v>
      </c>
      <c r="B788" s="3" t="str">
        <f>IFERROR(__xludf.DUMMYFUNCTION("GOOGLETRANSLATE(A788,""es"",""en"")"),"term")</f>
        <v>term</v>
      </c>
    </row>
    <row r="789">
      <c r="A789" s="2" t="s">
        <v>789</v>
      </c>
      <c r="B789" s="3" t="str">
        <f>IFERROR(__xludf.DUMMYFUNCTION("GOOGLETRANSLATE(A789,""es"",""en"")"),"expression")</f>
        <v>expression</v>
      </c>
    </row>
    <row r="790">
      <c r="A790" s="2" t="s">
        <v>790</v>
      </c>
      <c r="B790" s="3" t="str">
        <f>IFERROR(__xludf.DUMMYFUNCTION("GOOGLETRANSLATE(A790,""es"",""en"")"),"December")</f>
        <v>December</v>
      </c>
    </row>
    <row r="791">
      <c r="A791" s="2" t="s">
        <v>791</v>
      </c>
      <c r="B791" s="3" t="str">
        <f>IFERROR(__xludf.DUMMYFUNCTION("GOOGLETRANSLATE(A791,""es"",""en"")"),"keep")</f>
        <v>keep</v>
      </c>
    </row>
    <row r="792">
      <c r="A792" s="2" t="s">
        <v>792</v>
      </c>
      <c r="B792" s="3" t="str">
        <f>IFERROR(__xludf.DUMMYFUNCTION("GOOGLETRANSLATE(A792,""es"",""en"")"),"January")</f>
        <v>January</v>
      </c>
    </row>
    <row r="793">
      <c r="A793" s="2" t="s">
        <v>793</v>
      </c>
      <c r="B793" s="3" t="str">
        <f>IFERROR(__xludf.DUMMYFUNCTION("GOOGLETRANSLATE(A793,""es"",""en"")"),"return")</f>
        <v>return</v>
      </c>
    </row>
    <row r="794">
      <c r="A794" s="2" t="s">
        <v>794</v>
      </c>
      <c r="B794" s="3" t="str">
        <f>IFERROR(__xludf.DUMMYFUNCTION("GOOGLETRANSLATE(A794,""es"",""en"")"),"chart")</f>
        <v>chart</v>
      </c>
    </row>
    <row r="795">
      <c r="A795" s="2" t="s">
        <v>795</v>
      </c>
      <c r="B795" s="3" t="str">
        <f>IFERROR(__xludf.DUMMYFUNCTION("GOOGLETRANSLATE(A795,""es"",""en"")"),"product")</f>
        <v>product</v>
      </c>
    </row>
    <row r="796">
      <c r="A796" s="2" t="s">
        <v>796</v>
      </c>
      <c r="B796" s="3" t="str">
        <f>IFERROR(__xludf.DUMMYFUNCTION("GOOGLETRANSLATE(A796,""es"",""en"")"),"produces")</f>
        <v>produces</v>
      </c>
    </row>
    <row r="797">
      <c r="A797" s="2" t="s">
        <v>797</v>
      </c>
      <c r="B797" s="3" t="str">
        <f>IFERROR(__xludf.DUMMYFUNCTION("GOOGLETRANSLATE(A797,""es"",""en"")"),"European")</f>
        <v>European</v>
      </c>
    </row>
    <row r="798">
      <c r="A798" s="2" t="s">
        <v>798</v>
      </c>
      <c r="B798" s="3" t="str">
        <f>IFERROR(__xludf.DUMMYFUNCTION("GOOGLETRANSLATE(A798,""es"",""en"")"),"conscience")</f>
        <v>conscience</v>
      </c>
    </row>
    <row r="799">
      <c r="A799" s="2" t="s">
        <v>799</v>
      </c>
      <c r="B799" s="3" t="str">
        <f>IFERROR(__xludf.DUMMYFUNCTION("GOOGLETRANSLATE(A799,""es"",""en"")"),"They had")</f>
        <v>They had</v>
      </c>
    </row>
    <row r="800">
      <c r="A800" s="2" t="s">
        <v>800</v>
      </c>
      <c r="B800" s="3" t="str">
        <f>IFERROR(__xludf.DUMMYFUNCTION("GOOGLETRANSLATE(A800,""es"",""en"")"),"behind")</f>
        <v>behind</v>
      </c>
    </row>
    <row r="801">
      <c r="A801" s="2" t="s">
        <v>801</v>
      </c>
      <c r="B801" s="3" t="str">
        <f>IFERROR(__xludf.DUMMYFUNCTION("GOOGLETRANSLATE(A801,""es"",""en"")"),"Felipe")</f>
        <v>Felipe</v>
      </c>
    </row>
    <row r="802">
      <c r="A802" s="2" t="s">
        <v>802</v>
      </c>
      <c r="B802" s="3" t="str">
        <f>IFERROR(__xludf.DUMMYFUNCTION("GOOGLETRANSLATE(A802,""es"",""en"")"),"creation")</f>
        <v>creation</v>
      </c>
    </row>
    <row r="803">
      <c r="A803" s="2" t="s">
        <v>803</v>
      </c>
      <c r="B803" s="3" t="str">
        <f>IFERROR(__xludf.DUMMYFUNCTION("GOOGLETRANSLATE(A803,""es"",""en"")"),"Chile")</f>
        <v>Chile</v>
      </c>
    </row>
    <row r="804">
      <c r="A804" s="2" t="s">
        <v>804</v>
      </c>
      <c r="B804" s="3" t="str">
        <f>IFERROR(__xludf.DUMMYFUNCTION("GOOGLETRANSLATE(A804,""es"",""en"")"),"price")</f>
        <v>price</v>
      </c>
    </row>
    <row r="805">
      <c r="A805" s="2" t="s">
        <v>805</v>
      </c>
      <c r="B805" s="3" t="str">
        <f>IFERROR(__xludf.DUMMYFUNCTION("GOOGLETRANSLATE(A805,""es"",""en"")"),"movie")</f>
        <v>movie</v>
      </c>
    </row>
    <row r="806">
      <c r="A806" s="2" t="s">
        <v>806</v>
      </c>
      <c r="B806" s="3" t="str">
        <f>IFERROR(__xludf.DUMMYFUNCTION("GOOGLETRANSLATE(A806,""es"",""en"")"),"port")</f>
        <v>port</v>
      </c>
    </row>
    <row r="807">
      <c r="A807" s="2" t="s">
        <v>807</v>
      </c>
      <c r="B807" s="3" t="str">
        <f>IFERROR(__xludf.DUMMYFUNCTION("GOOGLETRANSLATE(A807,""es"",""en"")"),"fire")</f>
        <v>fire</v>
      </c>
    </row>
    <row r="808">
      <c r="A808" s="2" t="s">
        <v>808</v>
      </c>
      <c r="B808" s="3" t="str">
        <f>IFERROR(__xludf.DUMMYFUNCTION("GOOGLETRANSLATE(A808,""es"",""en"")"),"question")</f>
        <v>question</v>
      </c>
    </row>
    <row r="809">
      <c r="A809" s="2" t="s">
        <v>809</v>
      </c>
      <c r="B809" s="3" t="str">
        <f>IFERROR(__xludf.DUMMYFUNCTION("GOOGLETRANSLATE(A809,""es"",""en"")"),"He passed")</f>
        <v>He passed</v>
      </c>
    </row>
    <row r="810">
      <c r="A810" s="2" t="s">
        <v>810</v>
      </c>
      <c r="B810" s="3" t="str">
        <f>IFERROR(__xludf.DUMMYFUNCTION("GOOGLETRANSLATE(A810,""es"",""en"")"),"coast")</f>
        <v>coast</v>
      </c>
    </row>
    <row r="811">
      <c r="A811" s="2" t="s">
        <v>811</v>
      </c>
      <c r="B811" s="3" t="str">
        <f>IFERROR(__xludf.DUMMYFUNCTION("GOOGLETRANSLATE(A811,""es"",""en"")"),"supposed")</f>
        <v>supposed</v>
      </c>
    </row>
    <row r="812">
      <c r="A812" s="2" t="s">
        <v>812</v>
      </c>
      <c r="B812" s="3" t="str">
        <f>IFERROR(__xludf.DUMMYFUNCTION("GOOGLETRANSLATE(A812,""es"",""en"")"),"local")</f>
        <v>local</v>
      </c>
    </row>
    <row r="813">
      <c r="A813" s="2" t="s">
        <v>813</v>
      </c>
      <c r="B813" s="3" t="str">
        <f>IFERROR(__xludf.DUMMYFUNCTION("GOOGLETRANSLATE(A813,""es"",""en"")"),"speaks")</f>
        <v>speaks</v>
      </c>
    </row>
    <row r="814">
      <c r="A814" s="2" t="s">
        <v>814</v>
      </c>
      <c r="B814" s="3" t="str">
        <f>IFERROR(__xludf.DUMMYFUNCTION("GOOGLETRANSLATE(A814,""es"",""en"")"),"aspects")</f>
        <v>aspects</v>
      </c>
    </row>
    <row r="815">
      <c r="A815" s="2" t="s">
        <v>815</v>
      </c>
      <c r="B815" s="3" t="str">
        <f>IFERROR(__xludf.DUMMYFUNCTION("GOOGLETRANSLATE(A815,""es"",""en"")"),"Cuba")</f>
        <v>Cuba</v>
      </c>
    </row>
    <row r="816">
      <c r="A816" s="2" t="s">
        <v>816</v>
      </c>
      <c r="B816" s="3" t="str">
        <f>IFERROR(__xludf.DUMMYFUNCTION("GOOGLETRANSLATE(A816,""es"",""en"")"),"living room")</f>
        <v>living room</v>
      </c>
    </row>
    <row r="817">
      <c r="A817" s="2" t="s">
        <v>817</v>
      </c>
      <c r="B817" s="3" t="str">
        <f>IFERROR(__xludf.DUMMYFUNCTION("GOOGLETRANSLATE(A817,""es"",""en"")"),"camera")</f>
        <v>camera</v>
      </c>
    </row>
    <row r="818">
      <c r="A818" s="2" t="s">
        <v>818</v>
      </c>
      <c r="B818" s="3" t="str">
        <f>IFERROR(__xludf.DUMMYFUNCTION("GOOGLETRANSLATE(A818,""es"",""en"")"),"return")</f>
        <v>return</v>
      </c>
    </row>
    <row r="819">
      <c r="A819" s="2" t="s">
        <v>819</v>
      </c>
      <c r="B819" s="3" t="str">
        <f>IFERROR(__xludf.DUMMYFUNCTION("GOOGLETRANSLATE(A819,""es"",""en"")"),"via")</f>
        <v>via</v>
      </c>
    </row>
    <row r="820">
      <c r="A820" s="2" t="s">
        <v>820</v>
      </c>
      <c r="B820" s="3" t="str">
        <f>IFERROR(__xludf.DUMMYFUNCTION("GOOGLETRANSLATE(A820,""es"",""en"")"),"look")</f>
        <v>look</v>
      </c>
    </row>
    <row r="821">
      <c r="A821" s="2" t="s">
        <v>821</v>
      </c>
      <c r="B821" s="3" t="str">
        <f>IFERROR(__xludf.DUMMYFUNCTION("GOOGLETRANSLATE(A821,""es"",""en"")"),"top")</f>
        <v>top</v>
      </c>
    </row>
    <row r="822">
      <c r="A822" s="2" t="s">
        <v>822</v>
      </c>
      <c r="B822" s="3" t="str">
        <f>IFERROR(__xludf.DUMMYFUNCTION("GOOGLETRANSLATE(A822,""es"",""en"")"),"report")</f>
        <v>report</v>
      </c>
    </row>
    <row r="823">
      <c r="A823" s="2" t="s">
        <v>823</v>
      </c>
      <c r="B823" s="3" t="str">
        <f>IFERROR(__xludf.DUMMYFUNCTION("GOOGLETRANSLATE(A823,""es"",""en"")"),"Unit")</f>
        <v>Unit</v>
      </c>
    </row>
    <row r="824">
      <c r="A824" s="2" t="s">
        <v>824</v>
      </c>
      <c r="B824" s="3" t="str">
        <f>IFERROR(__xludf.DUMMYFUNCTION("GOOGLETRANSLATE(A824,""es"",""en"")"),"different")</f>
        <v>different</v>
      </c>
    </row>
    <row r="825">
      <c r="A825" s="2" t="s">
        <v>825</v>
      </c>
      <c r="B825" s="3" t="str">
        <f>IFERROR(__xludf.DUMMYFUNCTION("GOOGLETRANSLATE(A825,""es"",""en"")"),"luck")</f>
        <v>luck</v>
      </c>
    </row>
    <row r="826">
      <c r="A826" s="2" t="s">
        <v>826</v>
      </c>
      <c r="B826" s="3" t="str">
        <f>IFERROR(__xludf.DUMMYFUNCTION("GOOGLETRANSLATE(A826,""es"",""en"")"),"such")</f>
        <v>such</v>
      </c>
    </row>
    <row r="827">
      <c r="A827" s="2" t="s">
        <v>827</v>
      </c>
      <c r="B827" s="3" t="str">
        <f>IFERROR(__xludf.DUMMYFUNCTION("GOOGLETRANSLATE(A827,""es"",""en"")"),"look")</f>
        <v>look</v>
      </c>
    </row>
    <row r="828">
      <c r="A828" s="2" t="s">
        <v>828</v>
      </c>
      <c r="B828" s="3" t="str">
        <f>IFERROR(__xludf.DUMMYFUNCTION("GOOGLETRANSLATE(A828,""es"",""en"")"),"called")</f>
        <v>called</v>
      </c>
    </row>
    <row r="829">
      <c r="A829" s="2" t="s">
        <v>829</v>
      </c>
      <c r="B829" s="3" t="str">
        <f>IFERROR(__xludf.DUMMYFUNCTION("GOOGLETRANSLATE(A829,""es"",""en"")"),"technique")</f>
        <v>technique</v>
      </c>
    </row>
    <row r="830">
      <c r="A830" s="2" t="s">
        <v>830</v>
      </c>
      <c r="B830" s="3" t="str">
        <f>IFERROR(__xludf.DUMMYFUNCTION("GOOGLETRANSLATE(A830,""es"",""en"")"),"title")</f>
        <v>title</v>
      </c>
    </row>
    <row r="831">
      <c r="A831" s="2" t="s">
        <v>831</v>
      </c>
      <c r="B831" s="3" t="str">
        <f>IFERROR(__xludf.DUMMYFUNCTION("GOOGLETRANSLATE(A831,""es"",""en"")"),"s")</f>
        <v>s</v>
      </c>
    </row>
    <row r="832">
      <c r="A832" s="2" t="s">
        <v>832</v>
      </c>
      <c r="B832" s="3" t="str">
        <f>IFERROR(__xludf.DUMMYFUNCTION("GOOGLETRANSLATE(A832,""es"",""en"")"),"beginning")</f>
        <v>beginning</v>
      </c>
    </row>
    <row r="833">
      <c r="A833" s="2" t="s">
        <v>833</v>
      </c>
      <c r="B833" s="3" t="str">
        <f>IFERROR(__xludf.DUMMYFUNCTION("GOOGLETRANSLATE(A833,""es"",""en"")"),"October")</f>
        <v>October</v>
      </c>
    </row>
    <row r="834">
      <c r="A834" s="2" t="s">
        <v>834</v>
      </c>
      <c r="B834" s="3" t="str">
        <f>IFERROR(__xludf.DUMMYFUNCTION("GOOGLETRANSLATE(A834,""es"",""en"")"),"went back")</f>
        <v>went back</v>
      </c>
    </row>
    <row r="835">
      <c r="A835" s="2" t="s">
        <v>835</v>
      </c>
      <c r="B835" s="3" t="str">
        <f>IFERROR(__xludf.DUMMYFUNCTION("GOOGLETRANSLATE(A835,""es"",""en"")"),"period")</f>
        <v>period</v>
      </c>
    </row>
    <row r="836">
      <c r="A836" s="2" t="s">
        <v>836</v>
      </c>
      <c r="B836" s="3" t="str">
        <f>IFERROR(__xludf.DUMMYFUNCTION("GOOGLETRANSLATE(A836,""es"",""en"")"),"g")</f>
        <v>g</v>
      </c>
    </row>
    <row r="837">
      <c r="A837" s="2" t="s">
        <v>837</v>
      </c>
      <c r="B837" s="3" t="str">
        <f>IFERROR(__xludf.DUMMYFUNCTION("GOOGLETRANSLATE(A837,""es"",""en"")"),"meet")</f>
        <v>meet</v>
      </c>
    </row>
    <row r="838">
      <c r="A838" s="2" t="s">
        <v>838</v>
      </c>
      <c r="B838" s="3" t="str">
        <f>IFERROR(__xludf.DUMMYFUNCTION("GOOGLETRANSLATE(A838,""es"",""en"")"),"democracy")</f>
        <v>democracy</v>
      </c>
    </row>
    <row r="839">
      <c r="A839" s="2" t="s">
        <v>839</v>
      </c>
      <c r="B839" s="3" t="str">
        <f>IFERROR(__xludf.DUMMYFUNCTION("GOOGLETRANSLATE(A839,""es"",""en"")"),"increase")</f>
        <v>increase</v>
      </c>
    </row>
    <row r="840">
      <c r="A840" s="2" t="s">
        <v>840</v>
      </c>
      <c r="B840" s="3" t="str">
        <f>IFERROR(__xludf.DUMMYFUNCTION("GOOGLETRANSLATE(A840,""es"",""en"")"),"football")</f>
        <v>football</v>
      </c>
    </row>
    <row r="841">
      <c r="A841" s="2" t="s">
        <v>841</v>
      </c>
      <c r="B841" s="3" t="str">
        <f>IFERROR(__xludf.DUMMYFUNCTION("GOOGLETRANSLATE(A841,""es"",""en"")"),"Test")</f>
        <v>Test</v>
      </c>
    </row>
    <row r="842">
      <c r="A842" s="2" t="s">
        <v>842</v>
      </c>
      <c r="B842" s="3" t="str">
        <f>IFERROR(__xludf.DUMMYFUNCTION("GOOGLETRANSLATE(A842,""es"",""en"")"),"consumption")</f>
        <v>consumption</v>
      </c>
    </row>
    <row r="843">
      <c r="A843" s="2" t="s">
        <v>843</v>
      </c>
      <c r="B843" s="3" t="str">
        <f>IFERROR(__xludf.DUMMYFUNCTION("GOOGLETRANSLATE(A843,""es"",""en"")"),"I weighed")</f>
        <v>I weighed</v>
      </c>
    </row>
    <row r="844">
      <c r="A844" s="2" t="s">
        <v>844</v>
      </c>
      <c r="B844" s="3" t="str">
        <f>IFERROR(__xludf.DUMMYFUNCTION("GOOGLETRANSLATE(A844,""es"",""en"")"),"occasions")</f>
        <v>occasions</v>
      </c>
    </row>
    <row r="845">
      <c r="A845" s="2" t="s">
        <v>845</v>
      </c>
      <c r="B845" s="3" t="str">
        <f>IFERROR(__xludf.DUMMYFUNCTION("GOOGLETRANSLATE(A845,""es"",""en"")"),"Exterior")</f>
        <v>Exterior</v>
      </c>
    </row>
    <row r="846">
      <c r="A846" s="2" t="s">
        <v>846</v>
      </c>
      <c r="B846" s="3" t="str">
        <f>IFERROR(__xludf.DUMMYFUNCTION("GOOGLETRANSLATE(A846,""es"",""en"")"),"solution")</f>
        <v>solution</v>
      </c>
    </row>
    <row r="847">
      <c r="A847" s="2" t="s">
        <v>847</v>
      </c>
      <c r="B847" s="3" t="str">
        <f>IFERROR(__xludf.DUMMYFUNCTION("GOOGLETRANSLATE(A847,""es"",""en"")"),"or")</f>
        <v>or</v>
      </c>
    </row>
    <row r="848">
      <c r="A848" s="2" t="s">
        <v>848</v>
      </c>
      <c r="B848" s="3" t="str">
        <f>IFERROR(__xludf.DUMMYFUNCTION("GOOGLETRANSLATE(A848,""es"",""en"")"),"daughter")</f>
        <v>daughter</v>
      </c>
    </row>
    <row r="849">
      <c r="A849" s="2" t="s">
        <v>849</v>
      </c>
      <c r="B849" s="3" t="str">
        <f>IFERROR(__xludf.DUMMYFUNCTION("GOOGLETRANSLATE(A849,""es"",""en"")"),"sleep")</f>
        <v>sleep</v>
      </c>
    </row>
    <row r="850">
      <c r="A850" s="2" t="s">
        <v>850</v>
      </c>
      <c r="B850" s="3" t="str">
        <f>IFERROR(__xludf.DUMMYFUNCTION("GOOGLETRANSLATE(A850,""es"",""en"")"),"Paris")</f>
        <v>Paris</v>
      </c>
    </row>
    <row r="851">
      <c r="A851" s="2" t="s">
        <v>851</v>
      </c>
      <c r="B851" s="3" t="str">
        <f>IFERROR(__xludf.DUMMYFUNCTION("GOOGLETRANSLATE(A851,""es"",""en"")"),"capable")</f>
        <v>capable</v>
      </c>
    </row>
    <row r="852">
      <c r="A852" s="2" t="s">
        <v>852</v>
      </c>
      <c r="B852" s="3" t="str">
        <f>IFERROR(__xludf.DUMMYFUNCTION("GOOGLETRANSLATE(A852,""es"",""en"")"),"chance")</f>
        <v>chance</v>
      </c>
    </row>
    <row r="853">
      <c r="A853" s="2" t="s">
        <v>853</v>
      </c>
      <c r="B853" s="3" t="str">
        <f>IFERROR(__xludf.DUMMYFUNCTION("GOOGLETRANSLATE(A853,""es"",""en"")"),"industry")</f>
        <v>industry</v>
      </c>
    </row>
    <row r="854">
      <c r="A854" s="2" t="s">
        <v>854</v>
      </c>
      <c r="B854" s="3" t="str">
        <f>IFERROR(__xludf.DUMMYFUNCTION("GOOGLETRANSLATE(A854,""es"",""en"")"),"forward")</f>
        <v>forward</v>
      </c>
    </row>
    <row r="855">
      <c r="A855" s="2" t="s">
        <v>855</v>
      </c>
      <c r="B855" s="3" t="str">
        <f>IFERROR(__xludf.DUMMYFUNCTION("GOOGLETRANSLATE(A855,""es"",""en"")"),"exit")</f>
        <v>exit</v>
      </c>
    </row>
    <row r="856">
      <c r="A856" s="2" t="s">
        <v>856</v>
      </c>
      <c r="B856" s="3" t="str">
        <f>IFERROR(__xludf.DUMMYFUNCTION("GOOGLETRANSLATE(A856,""es"",""en"")"),"science")</f>
        <v>science</v>
      </c>
    </row>
    <row r="857">
      <c r="A857" s="2" t="s">
        <v>857</v>
      </c>
      <c r="B857" s="3" t="str">
        <f>IFERROR(__xludf.DUMMYFUNCTION("GOOGLETRANSLATE(A857,""es"",""en"")"),"business")</f>
        <v>business</v>
      </c>
    </row>
    <row r="858">
      <c r="A858" s="2" t="s">
        <v>858</v>
      </c>
      <c r="B858" s="3" t="str">
        <f>IFERROR(__xludf.DUMMYFUNCTION("GOOGLETRANSLATE(A858,""es"",""en"")"),"association")</f>
        <v>association</v>
      </c>
    </row>
    <row r="859">
      <c r="A859" s="2" t="s">
        <v>859</v>
      </c>
      <c r="B859" s="3" t="str">
        <f>IFERROR(__xludf.DUMMYFUNCTION("GOOGLETRANSLATE(A859,""es"",""en"")"),"put")</f>
        <v>put</v>
      </c>
    </row>
    <row r="860">
      <c r="A860" s="2" t="s">
        <v>860</v>
      </c>
      <c r="B860" s="3" t="str">
        <f>IFERROR(__xludf.DUMMYFUNCTION("GOOGLETRANSLATE(A860,""es"",""en"")"),"interests")</f>
        <v>interests</v>
      </c>
    </row>
    <row r="861">
      <c r="A861" s="2" t="s">
        <v>861</v>
      </c>
      <c r="B861" s="3" t="str">
        <f>IFERROR(__xludf.DUMMYFUNCTION("GOOGLETRANSLATE(A861,""es"",""en"")"),"Prayed")</f>
        <v>Prayed</v>
      </c>
    </row>
    <row r="862">
      <c r="A862" s="2" t="s">
        <v>862</v>
      </c>
      <c r="B862" s="3" t="str">
        <f>IFERROR(__xludf.DUMMYFUNCTION("GOOGLETRANSLATE(A862,""es"",""en"")"),"can")</f>
        <v>can</v>
      </c>
    </row>
    <row r="863">
      <c r="A863" s="2" t="s">
        <v>863</v>
      </c>
      <c r="B863" s="3" t="str">
        <f>IFERROR(__xludf.DUMMYFUNCTION("GOOGLETRANSLATE(A863,""es"",""en"")"),"Question")</f>
        <v>Question</v>
      </c>
    </row>
    <row r="864">
      <c r="A864" s="2" t="s">
        <v>864</v>
      </c>
      <c r="B864" s="3" t="str">
        <f>IFERROR(__xludf.DUMMYFUNCTION("GOOGLETRANSLATE(A864,""es"",""en"")"),"opposition")</f>
        <v>opposition</v>
      </c>
    </row>
    <row r="865">
      <c r="A865" s="2" t="s">
        <v>865</v>
      </c>
      <c r="B865" s="3" t="str">
        <f>IFERROR(__xludf.DUMMYFUNCTION("GOOGLETRANSLATE(A865,""es"",""en"")"),"get in")</f>
        <v>get in</v>
      </c>
    </row>
    <row r="866">
      <c r="A866" s="2" t="s">
        <v>866</v>
      </c>
      <c r="B866" s="3" t="str">
        <f>IFERROR(__xludf.DUMMYFUNCTION("GOOGLETRANSLATE(A866,""es"",""en"")"),"Ms")</f>
        <v>Ms</v>
      </c>
    </row>
    <row r="867">
      <c r="A867" s="2" t="s">
        <v>867</v>
      </c>
      <c r="B867" s="3" t="str">
        <f>IFERROR(__xludf.DUMMYFUNCTION("GOOGLETRANSLATE(A867,""es"",""en"")"),"he pointed")</f>
        <v>he pointed</v>
      </c>
    </row>
    <row r="868">
      <c r="A868" s="2" t="s">
        <v>868</v>
      </c>
      <c r="B868" s="3" t="str">
        <f>IFERROR(__xludf.DUMMYFUNCTION("GOOGLETRANSLATE(A868,""es"",""en"")"),"Santiago")</f>
        <v>Santiago</v>
      </c>
    </row>
    <row r="869">
      <c r="A869" s="2" t="s">
        <v>869</v>
      </c>
      <c r="B869" s="3" t="str">
        <f>IFERROR(__xludf.DUMMYFUNCTION("GOOGLETRANSLATE(A869,""es"",""en"")"),"pain")</f>
        <v>pain</v>
      </c>
    </row>
    <row r="870">
      <c r="A870" s="2" t="s">
        <v>870</v>
      </c>
      <c r="B870" s="3" t="str">
        <f>IFERROR(__xludf.DUMMYFUNCTION("GOOGLETRANSLATE(A870,""es"",""en"")"),"zones")</f>
        <v>zones</v>
      </c>
    </row>
    <row r="871">
      <c r="A871" s="2" t="s">
        <v>871</v>
      </c>
      <c r="B871" s="3" t="str">
        <f>IFERROR(__xludf.DUMMYFUNCTION("GOOGLETRANSLATE(A871,""es"",""en"")"),"Commerce")</f>
        <v>Commerce</v>
      </c>
    </row>
    <row r="872">
      <c r="A872" s="2" t="s">
        <v>872</v>
      </c>
      <c r="B872" s="3" t="str">
        <f>IFERROR(__xludf.DUMMYFUNCTION("GOOGLETRANSLATE(A872,""es"",""en"")"),"operation")</f>
        <v>operation</v>
      </c>
    </row>
    <row r="873">
      <c r="A873" s="2" t="s">
        <v>873</v>
      </c>
      <c r="B873" s="3" t="str">
        <f>IFERROR(__xludf.DUMMYFUNCTION("GOOGLETRANSLATE(A873,""es"",""en"")"),"court")</f>
        <v>court</v>
      </c>
    </row>
    <row r="874">
      <c r="A874" s="2" t="s">
        <v>874</v>
      </c>
      <c r="B874" s="3" t="str">
        <f>IFERROR(__xludf.DUMMYFUNCTION("GOOGLETRANSLATE(A874,""es"",""en"")"),"institutions")</f>
        <v>institutions</v>
      </c>
    </row>
    <row r="875">
      <c r="A875" s="2" t="s">
        <v>875</v>
      </c>
      <c r="B875" s="3" t="str">
        <f>IFERROR(__xludf.DUMMYFUNCTION("GOOGLETRANSLATE(A875,""es"",""en"")"),"topics")</f>
        <v>topics</v>
      </c>
    </row>
    <row r="876">
      <c r="A876" s="2" t="s">
        <v>876</v>
      </c>
      <c r="B876" s="3" t="str">
        <f>IFERROR(__xludf.DUMMYFUNCTION("GOOGLETRANSLATE(A876,""es"",""en"")"),"military")</f>
        <v>military</v>
      </c>
    </row>
    <row r="877">
      <c r="A877" s="2" t="s">
        <v>877</v>
      </c>
      <c r="B877" s="3" t="str">
        <f>IFERROR(__xludf.DUMMYFUNCTION("GOOGLETRANSLATE(A877,""es"",""en"")"),"june")</f>
        <v>june</v>
      </c>
    </row>
    <row r="878">
      <c r="A878" s="2" t="s">
        <v>878</v>
      </c>
      <c r="B878" s="3" t="str">
        <f>IFERROR(__xludf.DUMMYFUNCTION("GOOGLETRANSLATE(A878,""es"",""en"")"),"framework")</f>
        <v>framework</v>
      </c>
    </row>
    <row r="879">
      <c r="A879" s="2" t="s">
        <v>879</v>
      </c>
      <c r="B879" s="3" t="str">
        <f>IFERROR(__xludf.DUMMYFUNCTION("GOOGLETRANSLATE(A879,""es"",""en"")"),"sectors")</f>
        <v>sectors</v>
      </c>
    </row>
    <row r="880">
      <c r="A880" s="2" t="s">
        <v>880</v>
      </c>
      <c r="B880" s="3" t="str">
        <f>IFERROR(__xludf.DUMMYFUNCTION("GOOGLETRANSLATE(A880,""es"",""en"")"),"do it")</f>
        <v>do it</v>
      </c>
    </row>
    <row r="881">
      <c r="A881" s="2" t="s">
        <v>881</v>
      </c>
      <c r="B881" s="3" t="str">
        <f>IFERROR(__xludf.DUMMYFUNCTION("GOOGLETRANSLATE(A881,""es"",""en"")"),"aspect")</f>
        <v>aspect</v>
      </c>
    </row>
    <row r="882">
      <c r="A882" s="2" t="s">
        <v>882</v>
      </c>
      <c r="B882" s="3" t="str">
        <f>IFERROR(__xludf.DUMMYFUNCTION("GOOGLETRANSLATE(A882,""es"",""en"")"),"reasons")</f>
        <v>reasons</v>
      </c>
    </row>
    <row r="883">
      <c r="A883" s="2" t="s">
        <v>883</v>
      </c>
      <c r="B883" s="3" t="str">
        <f>IFERROR(__xludf.DUMMYFUNCTION("GOOGLETRANSLATE(A883,""es"",""en"")"),"contents")</f>
        <v>contents</v>
      </c>
    </row>
    <row r="884">
      <c r="A884" s="2" t="s">
        <v>884</v>
      </c>
      <c r="B884" s="3" t="str">
        <f>IFERROR(__xludf.DUMMYFUNCTION("GOOGLETRANSLATE(A884,""es"",""en"")"),"judgment")</f>
        <v>judgment</v>
      </c>
    </row>
    <row r="885">
      <c r="A885" s="2" t="s">
        <v>885</v>
      </c>
      <c r="B885" s="3" t="str">
        <f>IFERROR(__xludf.DUMMYFUNCTION("GOOGLETRANSLATE(A885,""es"",""en"")"),"electoral")</f>
        <v>electoral</v>
      </c>
    </row>
    <row r="886">
      <c r="A886" s="2" t="s">
        <v>886</v>
      </c>
      <c r="B886" s="3" t="str">
        <f>IFERROR(__xludf.DUMMYFUNCTION("GOOGLETRANSLATE(A886,""es"",""en"")"),"considers")</f>
        <v>considers</v>
      </c>
    </row>
    <row r="887">
      <c r="A887" s="2" t="s">
        <v>887</v>
      </c>
      <c r="B887" s="3" t="str">
        <f>IFERROR(__xludf.DUMMYFUNCTION("GOOGLETRANSLATE(A887,""es"",""en"")"),"will have")</f>
        <v>will have</v>
      </c>
    </row>
    <row r="888">
      <c r="A888" s="2" t="s">
        <v>888</v>
      </c>
      <c r="B888" s="3" t="str">
        <f>IFERROR(__xludf.DUMMYFUNCTION("GOOGLETRANSLATE(A888,""es"",""en"")"),"a lot")</f>
        <v>a lot</v>
      </c>
    </row>
    <row r="889">
      <c r="A889" s="2" t="s">
        <v>889</v>
      </c>
      <c r="B889" s="3" t="str">
        <f>IFERROR(__xludf.DUMMYFUNCTION("GOOGLETRANSLATE(A889,""es"",""en"")"),"Will")</f>
        <v>Will</v>
      </c>
    </row>
    <row r="890">
      <c r="A890" s="2" t="s">
        <v>890</v>
      </c>
      <c r="B890" s="3" t="str">
        <f>IFERROR(__xludf.DUMMYFUNCTION("GOOGLETRANSLATE(A890,""es"",""en"")"),"They say")</f>
        <v>They say</v>
      </c>
    </row>
    <row r="891">
      <c r="A891" s="2" t="s">
        <v>891</v>
      </c>
      <c r="B891" s="3" t="str">
        <f>IFERROR(__xludf.DUMMYFUNCTION("GOOGLETRANSLATE(A891,""es"",""en"")"),"I remember")</f>
        <v>I remember</v>
      </c>
    </row>
    <row r="892">
      <c r="A892" s="2" t="s">
        <v>892</v>
      </c>
      <c r="B892" s="3" t="str">
        <f>IFERROR(__xludf.DUMMYFUNCTION("GOOGLETRANSLATE(A892,""es"",""en"")"),"socialist")</f>
        <v>socialist</v>
      </c>
    </row>
    <row r="893">
      <c r="A893" s="2" t="s">
        <v>893</v>
      </c>
      <c r="B893" s="3" t="str">
        <f>IFERROR(__xludf.DUMMYFUNCTION("GOOGLETRANSLATE(A893,""es"",""en"")"),"area")</f>
        <v>area</v>
      </c>
    </row>
    <row r="894">
      <c r="A894" s="2" t="s">
        <v>894</v>
      </c>
      <c r="B894" s="3" t="str">
        <f>IFERROR(__xludf.DUMMYFUNCTION("GOOGLETRANSLATE(A894,""es"",""en"")"),"appears")</f>
        <v>appears</v>
      </c>
    </row>
    <row r="895">
      <c r="A895" s="2" t="s">
        <v>895</v>
      </c>
      <c r="B895" s="3" t="str">
        <f>IFERROR(__xludf.DUMMYFUNCTION("GOOGLETRANSLATE(A895,""es"",""en"")"),"he saw")</f>
        <v>he saw</v>
      </c>
    </row>
    <row r="896">
      <c r="A896" s="2" t="s">
        <v>896</v>
      </c>
      <c r="B896" s="3" t="str">
        <f>IFERROR(__xludf.DUMMYFUNCTION("GOOGLETRANSLATE(A896,""es"",""en"")"),"bed")</f>
        <v>bed</v>
      </c>
    </row>
    <row r="897">
      <c r="A897" s="2" t="s">
        <v>897</v>
      </c>
      <c r="B897" s="3" t="str">
        <f>IFERROR(__xludf.DUMMYFUNCTION("GOOGLETRANSLATE(A897,""es"",""en"")"),"still")</f>
        <v>still</v>
      </c>
    </row>
    <row r="898">
      <c r="A898" s="2" t="s">
        <v>898</v>
      </c>
      <c r="B898" s="3" t="str">
        <f>IFERROR(__xludf.DUMMYFUNCTION("GOOGLETRANSLATE(A898,""es"",""en"")"),"presents")</f>
        <v>presents</v>
      </c>
    </row>
    <row r="899">
      <c r="A899" s="2" t="s">
        <v>899</v>
      </c>
      <c r="B899" s="3" t="str">
        <f>IFERROR(__xludf.DUMMYFUNCTION("GOOGLETRANSLATE(A899,""es"",""en"")"),"pp")</f>
        <v>pp</v>
      </c>
    </row>
    <row r="900">
      <c r="A900" s="2" t="s">
        <v>900</v>
      </c>
      <c r="B900" s="3" t="str">
        <f>IFERROR(__xludf.DUMMYFUNCTION("GOOGLETRANSLATE(A900,""es"",""en"")"),"revolution")</f>
        <v>revolution</v>
      </c>
    </row>
    <row r="901">
      <c r="A901" s="2" t="s">
        <v>901</v>
      </c>
      <c r="B901" s="3" t="str">
        <f>IFERROR(__xludf.DUMMYFUNCTION("GOOGLETRANSLATE(A901,""es"",""en"")"),"search")</f>
        <v>search</v>
      </c>
    </row>
    <row r="902">
      <c r="A902" s="2" t="s">
        <v>902</v>
      </c>
      <c r="B902" s="3" t="str">
        <f>IFERROR(__xludf.DUMMYFUNCTION("GOOGLETRANSLATE(A902,""es"",""en"")"),"april")</f>
        <v>april</v>
      </c>
    </row>
    <row r="903">
      <c r="A903" s="2" t="s">
        <v>903</v>
      </c>
      <c r="B903" s="3" t="str">
        <f>IFERROR(__xludf.DUMMYFUNCTION("GOOGLETRANSLATE(A903,""es"",""en"")"),"Rodríguez")</f>
        <v>Rodríguez</v>
      </c>
    </row>
    <row r="904">
      <c r="A904" s="2" t="s">
        <v>904</v>
      </c>
      <c r="B904" s="3" t="str">
        <f>IFERROR(__xludf.DUMMYFUNCTION("GOOGLETRANSLATE(A904,""es"",""en"")"),"fiscal")</f>
        <v>fiscal</v>
      </c>
    </row>
    <row r="905">
      <c r="A905" s="2" t="s">
        <v>905</v>
      </c>
      <c r="B905" s="3" t="str">
        <f>IFERROR(__xludf.DUMMYFUNCTION("GOOGLETRANSLATE(A905,""es"",""en"")"),"López")</f>
        <v>López</v>
      </c>
    </row>
    <row r="906">
      <c r="A906" s="2" t="s">
        <v>906</v>
      </c>
      <c r="B906" s="3" t="str">
        <f>IFERROR(__xludf.DUMMYFUNCTION("GOOGLETRANSLATE(A906,""es"",""en"")"),"victory")</f>
        <v>victory</v>
      </c>
    </row>
    <row r="907">
      <c r="A907" s="2" t="s">
        <v>907</v>
      </c>
      <c r="B907" s="3" t="str">
        <f>IFERROR(__xludf.DUMMYFUNCTION("GOOGLETRANSLATE(A907,""es"",""en"")"),"violence")</f>
        <v>violence</v>
      </c>
    </row>
    <row r="908">
      <c r="A908" s="2" t="s">
        <v>908</v>
      </c>
      <c r="B908" s="3" t="str">
        <f>IFERROR(__xludf.DUMMYFUNCTION("GOOGLETRANSLATE(A908,""es"",""en"")"),"first")</f>
        <v>first</v>
      </c>
    </row>
    <row r="909">
      <c r="A909" s="2" t="s">
        <v>909</v>
      </c>
      <c r="B909" s="3" t="str">
        <f>IFERROR(__xludf.DUMMYFUNCTION("GOOGLETRANSLATE(A909,""es"",""en"")"),"little")</f>
        <v>little</v>
      </c>
    </row>
    <row r="910">
      <c r="A910" s="2" t="s">
        <v>910</v>
      </c>
      <c r="B910" s="3" t="str">
        <f>IFERROR(__xludf.DUMMYFUNCTION("GOOGLETRANSLATE(A910,""es"",""en"")"),"weapons")</f>
        <v>weapons</v>
      </c>
    </row>
    <row r="911">
      <c r="A911" s="2" t="s">
        <v>911</v>
      </c>
      <c r="B911" s="3" t="str">
        <f>IFERROR(__xludf.DUMMYFUNCTION("GOOGLETRANSLATE(A911,""es"",""en"")"),"should")</f>
        <v>should</v>
      </c>
    </row>
    <row r="912">
      <c r="A912" s="2" t="s">
        <v>912</v>
      </c>
      <c r="B912" s="3" t="str">
        <f>IFERROR(__xludf.DUMMYFUNCTION("GOOGLETRANSLATE(A912,""es"",""en"")"),"II")</f>
        <v>II</v>
      </c>
    </row>
    <row r="913">
      <c r="A913" s="2" t="s">
        <v>913</v>
      </c>
      <c r="B913" s="3" t="str">
        <f>IFERROR(__xludf.DUMMYFUNCTION("GOOGLETRANSLATE(A913,""es"",""en"")"),"effort")</f>
        <v>effort</v>
      </c>
    </row>
    <row r="914">
      <c r="A914" s="2" t="s">
        <v>914</v>
      </c>
      <c r="B914" s="3" t="str">
        <f>IFERROR(__xludf.DUMMYFUNCTION("GOOGLETRANSLATE(A914,""es"",""en"")"),"human")</f>
        <v>human</v>
      </c>
    </row>
    <row r="915">
      <c r="A915" s="2" t="s">
        <v>915</v>
      </c>
      <c r="B915" s="3" t="str">
        <f>IFERROR(__xludf.DUMMYFUNCTION("GOOGLETRANSLATE(A915,""es"",""en"")"),"possibilities")</f>
        <v>possibilities</v>
      </c>
    </row>
    <row r="916">
      <c r="A916" s="2" t="s">
        <v>916</v>
      </c>
      <c r="B916" s="3" t="str">
        <f>IFERROR(__xludf.DUMMYFUNCTION("GOOGLETRANSLATE(A916,""es"",""en"")"),"centers")</f>
        <v>centers</v>
      </c>
    </row>
    <row r="917">
      <c r="A917" s="2" t="s">
        <v>917</v>
      </c>
      <c r="B917" s="3" t="str">
        <f>IFERROR(__xludf.DUMMYFUNCTION("GOOGLETRANSLATE(A917,""es"",""en"")"),"professional")</f>
        <v>professional</v>
      </c>
    </row>
    <row r="918">
      <c r="A918" s="2" t="s">
        <v>918</v>
      </c>
      <c r="B918" s="3" t="str">
        <f>IFERROR(__xludf.DUMMYFUNCTION("GOOGLETRANSLATE(A918,""es"",""en"")"),"in addition")</f>
        <v>in addition</v>
      </c>
    </row>
    <row r="919">
      <c r="A919" s="2" t="s">
        <v>919</v>
      </c>
      <c r="B919" s="3" t="str">
        <f>IFERROR(__xludf.DUMMYFUNCTION("GOOGLETRANSLATE(A919,""es"",""en"")"),"grade")</f>
        <v>grade</v>
      </c>
    </row>
    <row r="920">
      <c r="A920" s="2" t="s">
        <v>920</v>
      </c>
      <c r="B920" s="3" t="str">
        <f>IFERROR(__xludf.DUMMYFUNCTION("GOOGLETRANSLATE(A920,""es"",""en"")"),"you have")</f>
        <v>you have</v>
      </c>
    </row>
    <row r="921">
      <c r="A921" s="2" t="s">
        <v>921</v>
      </c>
      <c r="B921" s="3" t="str">
        <f>IFERROR(__xludf.DUMMYFUNCTION("GOOGLETRANSLATE(A921,""es"",""en"")"),"taking")</f>
        <v>taking</v>
      </c>
    </row>
    <row r="922">
      <c r="A922" s="2" t="s">
        <v>922</v>
      </c>
      <c r="B922" s="3" t="str">
        <f>IFERROR(__xludf.DUMMYFUNCTION("GOOGLETRANSLATE(A922,""es"",""en"")"),"different")</f>
        <v>different</v>
      </c>
    </row>
    <row r="923">
      <c r="A923" s="2" t="s">
        <v>923</v>
      </c>
      <c r="B923" s="3" t="str">
        <f>IFERROR(__xludf.DUMMYFUNCTION("GOOGLETRANSLATE(A923,""es"",""en"")"),"material")</f>
        <v>material</v>
      </c>
    </row>
    <row r="924">
      <c r="A924" s="2" t="s">
        <v>924</v>
      </c>
      <c r="B924" s="3" t="str">
        <f>IFERROR(__xludf.DUMMYFUNCTION("GOOGLETRANSLATE(A924,""es"",""en"")"),"meat")</f>
        <v>meat</v>
      </c>
    </row>
    <row r="925">
      <c r="A925" s="2" t="s">
        <v>925</v>
      </c>
      <c r="B925" s="3" t="str">
        <f>IFERROR(__xludf.DUMMYFUNCTION("GOOGLETRANSLATE(A925,""es"",""en"")"),"call")</f>
        <v>call</v>
      </c>
    </row>
    <row r="926">
      <c r="A926" s="2" t="s">
        <v>926</v>
      </c>
      <c r="B926" s="3" t="str">
        <f>IFERROR(__xludf.DUMMYFUNCTION("GOOGLETRANSLATE(A926,""es"",""en"")"),"particular")</f>
        <v>particular</v>
      </c>
    </row>
    <row r="927">
      <c r="A927" s="2" t="s">
        <v>927</v>
      </c>
      <c r="B927" s="3" t="str">
        <f>IFERROR(__xludf.DUMMYFUNCTION("GOOGLETRANSLATE(A927,""es"",""en"")"),"George")</f>
        <v>George</v>
      </c>
    </row>
    <row r="928">
      <c r="A928" s="2" t="s">
        <v>928</v>
      </c>
      <c r="B928" s="3" t="str">
        <f>IFERROR(__xludf.DUMMYFUNCTION("GOOGLETRANSLATE(A928,""es"",""en"")"),"to work")</f>
        <v>to work</v>
      </c>
    </row>
    <row r="929">
      <c r="A929" s="2" t="s">
        <v>929</v>
      </c>
      <c r="B929" s="3" t="str">
        <f>IFERROR(__xludf.DUMMYFUNCTION("GOOGLETRANSLATE(A929,""es"",""en"")"),"proposal")</f>
        <v>proposal</v>
      </c>
    </row>
    <row r="930">
      <c r="A930" s="2" t="s">
        <v>930</v>
      </c>
      <c r="B930" s="3" t="str">
        <f>IFERROR(__xludf.DUMMYFUNCTION("GOOGLETRANSLATE(A930,""es"",""en"")"),"dead")</f>
        <v>dead</v>
      </c>
    </row>
    <row r="931">
      <c r="A931" s="2" t="s">
        <v>931</v>
      </c>
      <c r="B931" s="3" t="str">
        <f>IFERROR(__xludf.DUMMYFUNCTION("GOOGLETRANSLATE(A931,""es"",""en"")"),"prices")</f>
        <v>prices</v>
      </c>
    </row>
    <row r="932">
      <c r="A932" s="2" t="s">
        <v>932</v>
      </c>
      <c r="B932" s="3" t="str">
        <f>IFERROR(__xludf.DUMMYFUNCTION("GOOGLETRANSLATE(A932,""es"",""en"")"),"reform")</f>
        <v>reform</v>
      </c>
    </row>
    <row r="933">
      <c r="A933" s="2" t="s">
        <v>933</v>
      </c>
      <c r="B933" s="3" t="str">
        <f>IFERROR(__xludf.DUMMYFUNCTION("GOOGLETRANSLATE(A933,""es"",""en"")"),"brother")</f>
        <v>brother</v>
      </c>
    </row>
    <row r="934">
      <c r="A934" s="2" t="s">
        <v>934</v>
      </c>
      <c r="B934" s="3" t="str">
        <f>IFERROR(__xludf.DUMMYFUNCTION("GOOGLETRANSLATE(A934,""es"",""en"")"),"court")</f>
        <v>court</v>
      </c>
    </row>
    <row r="935">
      <c r="A935" s="2" t="s">
        <v>935</v>
      </c>
      <c r="B935" s="3" t="str">
        <f>IFERROR(__xludf.DUMMYFUNCTION("GOOGLETRANSLATE(A935,""es"",""en"")"),"started")</f>
        <v>started</v>
      </c>
    </row>
    <row r="936">
      <c r="A936" s="2" t="s">
        <v>936</v>
      </c>
      <c r="B936" s="3" t="str">
        <f>IFERROR(__xludf.DUMMYFUNCTION("GOOGLETRANSLATE(A936,""es"",""en"")"),"stage")</f>
        <v>stage</v>
      </c>
    </row>
    <row r="937">
      <c r="A937" s="2" t="s">
        <v>937</v>
      </c>
      <c r="B937" s="3" t="str">
        <f>IFERROR(__xludf.DUMMYFUNCTION("GOOGLETRANSLATE(A937,""es"",""en"")"),"However")</f>
        <v>However</v>
      </c>
    </row>
    <row r="938">
      <c r="A938" s="2" t="s">
        <v>938</v>
      </c>
      <c r="B938" s="3" t="str">
        <f>IFERROR(__xludf.DUMMYFUNCTION("GOOGLETRANSLATE(A938,""es"",""en"")"),"places")</f>
        <v>places</v>
      </c>
    </row>
    <row r="939">
      <c r="A939" s="2" t="s">
        <v>939</v>
      </c>
      <c r="B939" s="3" t="str">
        <f>IFERROR(__xludf.DUMMYFUNCTION("GOOGLETRANSLATE(A939,""es"",""en"")"),"diverse")</f>
        <v>diverse</v>
      </c>
    </row>
    <row r="940">
      <c r="A940" s="2" t="s">
        <v>940</v>
      </c>
      <c r="B940" s="3" t="str">
        <f>IFERROR(__xludf.DUMMYFUNCTION("GOOGLETRANSLATE(A940,""es"",""en"")"),"visit")</f>
        <v>visit</v>
      </c>
    </row>
    <row r="941">
      <c r="A941" s="2" t="s">
        <v>941</v>
      </c>
      <c r="B941" s="3" t="str">
        <f>IFERROR(__xludf.DUMMYFUNCTION("GOOGLETRANSLATE(A941,""es"",""en"")"),"concept")</f>
        <v>concept</v>
      </c>
    </row>
    <row r="942">
      <c r="A942" s="2" t="s">
        <v>942</v>
      </c>
      <c r="B942" s="3" t="str">
        <f>IFERROR(__xludf.DUMMYFUNCTION("GOOGLETRANSLATE(A942,""es"",""en"")"),"patients")</f>
        <v>patients</v>
      </c>
    </row>
    <row r="943">
      <c r="A943" s="2" t="s">
        <v>943</v>
      </c>
      <c r="B943" s="3" t="str">
        <f>IFERROR(__xludf.DUMMYFUNCTION("GOOGLETRANSLATE(A943,""es"",""en"")"),"weeks")</f>
        <v>weeks</v>
      </c>
    </row>
    <row r="944">
      <c r="A944" s="2" t="s">
        <v>944</v>
      </c>
      <c r="B944" s="3" t="str">
        <f>IFERROR(__xludf.DUMMYFUNCTION("GOOGLETRANSLATE(A944,""es"",""en"")"),"guys")</f>
        <v>guys</v>
      </c>
    </row>
    <row r="945">
      <c r="A945" s="2" t="s">
        <v>945</v>
      </c>
      <c r="B945" s="3" t="str">
        <f>IFERROR(__xludf.DUMMYFUNCTION("GOOGLETRANSLATE(A945,""es"",""en"")"),"only")</f>
        <v>only</v>
      </c>
    </row>
    <row r="946">
      <c r="A946" s="2" t="s">
        <v>946</v>
      </c>
      <c r="B946" s="3" t="str">
        <f>IFERROR(__xludf.DUMMYFUNCTION("GOOGLETRANSLATE(A946,""es"",""en"")"),"desire")</f>
        <v>desire</v>
      </c>
    </row>
    <row r="947">
      <c r="A947" s="2" t="s">
        <v>947</v>
      </c>
      <c r="B947" s="3" t="str">
        <f>IFERROR(__xludf.DUMMYFUNCTION("GOOGLETRANSLATE(A947,""es"",""en"")"),"systems")</f>
        <v>systems</v>
      </c>
    </row>
    <row r="948">
      <c r="A948" s="2" t="s">
        <v>948</v>
      </c>
      <c r="B948" s="3" t="str">
        <f>IFERROR(__xludf.DUMMYFUNCTION("GOOGLETRANSLATE(A948,""es"",""en"")"),"find")</f>
        <v>find</v>
      </c>
    </row>
    <row r="949">
      <c r="A949" s="2" t="s">
        <v>949</v>
      </c>
      <c r="B949" s="3" t="str">
        <f>IFERROR(__xludf.DUMMYFUNCTION("GOOGLETRANSLATE(A949,""es"",""en"")"),"following")</f>
        <v>following</v>
      </c>
    </row>
    <row r="950">
      <c r="A950" s="2" t="s">
        <v>950</v>
      </c>
      <c r="B950" s="3" t="str">
        <f>IFERROR(__xludf.DUMMYFUNCTION("GOOGLETRANSLATE(A950,""es"",""en"")"),"Martin")</f>
        <v>Martin</v>
      </c>
    </row>
    <row r="951">
      <c r="A951" s="2" t="s">
        <v>951</v>
      </c>
      <c r="B951" s="3" t="str">
        <f>IFERROR(__xludf.DUMMYFUNCTION("GOOGLETRANSLATE(A951,""es"",""en"")"),"enough")</f>
        <v>enough</v>
      </c>
    </row>
    <row r="952">
      <c r="A952" s="2" t="s">
        <v>952</v>
      </c>
      <c r="B952" s="3" t="str">
        <f>IFERROR(__xludf.DUMMYFUNCTION("GOOGLETRANSLATE(A952,""es"",""en"")"),"march")</f>
        <v>march</v>
      </c>
    </row>
    <row r="953">
      <c r="A953" s="2" t="s">
        <v>953</v>
      </c>
      <c r="B953" s="3" t="str">
        <f>IFERROR(__xludf.DUMMYFUNCTION("GOOGLETRANSLATE(A953,""es"",""en"")"),"own")</f>
        <v>own</v>
      </c>
    </row>
    <row r="954">
      <c r="A954" s="2" t="s">
        <v>954</v>
      </c>
      <c r="B954" s="3" t="str">
        <f>IFERROR(__xludf.DUMMYFUNCTION("GOOGLETRANSLATE(A954,""es"",""en"")"),"Never")</f>
        <v>Never</v>
      </c>
    </row>
    <row r="955">
      <c r="A955" s="2" t="s">
        <v>955</v>
      </c>
      <c r="B955" s="3" t="str">
        <f>IFERROR(__xludf.DUMMYFUNCTION("GOOGLETRANSLATE(A955,""es"",""en"")"),"give")</f>
        <v>give</v>
      </c>
    </row>
    <row r="956">
      <c r="A956" s="2" t="s">
        <v>956</v>
      </c>
      <c r="B956" s="3" t="str">
        <f>IFERROR(__xludf.DUMMYFUNCTION("GOOGLETRANSLATE(A956,""es"",""en"")"),"club")</f>
        <v>club</v>
      </c>
    </row>
    <row r="957">
      <c r="A957" s="2" t="s">
        <v>957</v>
      </c>
      <c r="B957" s="3" t="str">
        <f>IFERROR(__xludf.DUMMYFUNCTION("GOOGLETRANSLATE(A957,""es"",""en"")"),"Institute")</f>
        <v>Institute</v>
      </c>
    </row>
    <row r="958">
      <c r="A958" s="2" t="s">
        <v>958</v>
      </c>
      <c r="B958" s="3" t="str">
        <f>IFERROR(__xludf.DUMMYFUNCTION("GOOGLETRANSLATE(A958,""es"",""en"")"),"Constitution")</f>
        <v>Constitution</v>
      </c>
    </row>
    <row r="959">
      <c r="A959" s="2" t="s">
        <v>959</v>
      </c>
      <c r="B959" s="3" t="str">
        <f>IFERROR(__xludf.DUMMYFUNCTION("GOOGLETRANSLATE(A959,""es"",""en"")"),"course")</f>
        <v>course</v>
      </c>
    </row>
    <row r="960">
      <c r="A960" s="2" t="s">
        <v>960</v>
      </c>
      <c r="B960" s="3" t="str">
        <f>IFERROR(__xludf.DUMMYFUNCTION("GOOGLETRANSLATE(A960,""es"",""en"")"),"language")</f>
        <v>language</v>
      </c>
    </row>
    <row r="961">
      <c r="A961" s="2" t="s">
        <v>961</v>
      </c>
      <c r="B961" s="3" t="str">
        <f>IFERROR(__xludf.DUMMYFUNCTION("GOOGLETRANSLATE(A961,""es"",""en"")"),"style")</f>
        <v>style</v>
      </c>
    </row>
    <row r="962">
      <c r="A962" s="2" t="s">
        <v>962</v>
      </c>
      <c r="B962" s="3" t="str">
        <f>IFERROR(__xludf.DUMMYFUNCTION("GOOGLETRANSLATE(A962,""es"",""en"")"),"pink")</f>
        <v>pink</v>
      </c>
    </row>
    <row r="963">
      <c r="A963" s="2" t="s">
        <v>963</v>
      </c>
      <c r="B963" s="3" t="str">
        <f>IFERROR(__xludf.DUMMYFUNCTION("GOOGLETRANSLATE(A963,""es"",""en"")"),"impossible")</f>
        <v>impossible</v>
      </c>
    </row>
    <row r="964">
      <c r="A964" s="2" t="s">
        <v>964</v>
      </c>
      <c r="B964" s="3" t="str">
        <f>IFERROR(__xludf.DUMMYFUNCTION("GOOGLETRANSLATE(A964,""es"",""en"")"),"Paul")</f>
        <v>Paul</v>
      </c>
    </row>
    <row r="965">
      <c r="A965" s="2" t="s">
        <v>965</v>
      </c>
      <c r="B965" s="3" t="str">
        <f>IFERROR(__xludf.DUMMYFUNCTION("GOOGLETRANSLATE(A965,""es"",""en"")"),"fetch")</f>
        <v>fetch</v>
      </c>
    </row>
    <row r="966">
      <c r="A966" s="2" t="s">
        <v>966</v>
      </c>
      <c r="B966" s="3" t="str">
        <f>IFERROR(__xludf.DUMMYFUNCTION("GOOGLETRANSLATE(A966,""es"",""en"")"),"worse")</f>
        <v>worse</v>
      </c>
    </row>
    <row r="967">
      <c r="A967" s="2" t="s">
        <v>967</v>
      </c>
      <c r="B967" s="3" t="str">
        <f>IFERROR(__xludf.DUMMYFUNCTION("GOOGLETRANSLATE(A967,""es"",""en"")"),"fur")</f>
        <v>fur</v>
      </c>
    </row>
    <row r="968">
      <c r="A968" s="2" t="s">
        <v>968</v>
      </c>
      <c r="B968" s="3" t="str">
        <f>IFERROR(__xludf.DUMMYFUNCTION("GOOGLETRANSLATE(A968,""es"",""en"")"),"above")</f>
        <v>above</v>
      </c>
    </row>
    <row r="969">
      <c r="A969" s="2" t="s">
        <v>969</v>
      </c>
      <c r="B969" s="3" t="str">
        <f>IFERROR(__xludf.DUMMYFUNCTION("GOOGLETRANSLATE(A969,""es"",""en"")"),"General")</f>
        <v>General</v>
      </c>
    </row>
    <row r="970">
      <c r="A970" s="2" t="s">
        <v>970</v>
      </c>
      <c r="B970" s="3" t="str">
        <f>IFERROR(__xludf.DUMMYFUNCTION("GOOGLETRANSLATE(A970,""es"",""en"")"),"september")</f>
        <v>september</v>
      </c>
    </row>
    <row r="971">
      <c r="A971" s="2" t="s">
        <v>971</v>
      </c>
      <c r="B971" s="3" t="str">
        <f>IFERROR(__xludf.DUMMYFUNCTION("GOOGLETRANSLATE(A971,""es"",""en"")"),"white")</f>
        <v>white</v>
      </c>
    </row>
    <row r="972">
      <c r="A972" s="2" t="s">
        <v>972</v>
      </c>
      <c r="B972" s="3" t="str">
        <f>IFERROR(__xludf.DUMMYFUNCTION("GOOGLETRANSLATE(A972,""es"",""en"")"),"r")</f>
        <v>r</v>
      </c>
    </row>
    <row r="973">
      <c r="A973" s="2" t="s">
        <v>973</v>
      </c>
      <c r="B973" s="3" t="str">
        <f>IFERROR(__xludf.DUMMYFUNCTION("GOOGLETRANSLATE(A973,""es"",""en"")"),"those")</f>
        <v>those</v>
      </c>
    </row>
    <row r="974">
      <c r="A974" s="2" t="s">
        <v>974</v>
      </c>
      <c r="B974" s="3" t="str">
        <f>IFERROR(__xludf.DUMMYFUNCTION("GOOGLETRANSLATE(A974,""es"",""en"")"),"theory")</f>
        <v>theory</v>
      </c>
    </row>
    <row r="975">
      <c r="A975" s="2" t="s">
        <v>975</v>
      </c>
      <c r="B975" s="3" t="str">
        <f>IFERROR(__xludf.DUMMYFUNCTION("GOOGLETRANSLATE(A975,""es"",""en"")"),"animals")</f>
        <v>animals</v>
      </c>
    </row>
    <row r="976">
      <c r="A976" s="2" t="s">
        <v>976</v>
      </c>
      <c r="B976" s="3" t="str">
        <f>IFERROR(__xludf.DUMMYFUNCTION("GOOGLETRANSLATE(A976,""es"",""en"")"),"they made")</f>
        <v>they made</v>
      </c>
    </row>
    <row r="977">
      <c r="A977" s="2" t="s">
        <v>977</v>
      </c>
      <c r="B977" s="3" t="str">
        <f>IFERROR(__xludf.DUMMYFUNCTION("GOOGLETRANSLATE(A977,""es"",""en"")"),"long")</f>
        <v>long</v>
      </c>
    </row>
    <row r="978">
      <c r="A978" s="2" t="s">
        <v>978</v>
      </c>
      <c r="B978" s="3" t="str">
        <f>IFERROR(__xludf.DUMMYFUNCTION("GOOGLETRANSLATE(A978,""es"",""en"")"),"lost")</f>
        <v>lost</v>
      </c>
    </row>
    <row r="979">
      <c r="A979" s="2" t="s">
        <v>979</v>
      </c>
      <c r="B979" s="3" t="str">
        <f>IFERROR(__xludf.DUMMYFUNCTION("GOOGLETRANSLATE(A979,""es"",""en"")"),"images")</f>
        <v>images</v>
      </c>
    </row>
    <row r="980">
      <c r="A980" s="2" t="s">
        <v>980</v>
      </c>
      <c r="B980" s="3" t="str">
        <f>IFERROR(__xludf.DUMMYFUNCTION("GOOGLETRANSLATE(A980,""es"",""en"")"),"patient")</f>
        <v>patient</v>
      </c>
    </row>
    <row r="981">
      <c r="A981" s="2" t="s">
        <v>981</v>
      </c>
      <c r="B981" s="3" t="str">
        <f>IFERROR(__xludf.DUMMYFUNCTION("GOOGLETRANSLATE(A981,""es"",""en"")"),"get")</f>
        <v>get</v>
      </c>
    </row>
    <row r="982">
      <c r="A982" s="2" t="s">
        <v>982</v>
      </c>
      <c r="B982" s="3" t="str">
        <f>IFERROR(__xludf.DUMMYFUNCTION("GOOGLETRANSLATE(A982,""es"",""en"")"),"maximum")</f>
        <v>maximum</v>
      </c>
    </row>
    <row r="983">
      <c r="A983" s="2" t="s">
        <v>983</v>
      </c>
      <c r="B983" s="3" t="str">
        <f>IFERROR(__xludf.DUMMYFUNCTION("GOOGLETRANSLATE(A983,""es"",""en"")"),"november")</f>
        <v>november</v>
      </c>
    </row>
    <row r="984">
      <c r="A984" s="2" t="s">
        <v>984</v>
      </c>
      <c r="B984" s="3" t="str">
        <f>IFERROR(__xludf.DUMMYFUNCTION("GOOGLETRANSLATE(A984,""es"",""en"")"),"J")</f>
        <v>J</v>
      </c>
    </row>
    <row r="985">
      <c r="A985" s="2" t="s">
        <v>985</v>
      </c>
      <c r="B985" s="3" t="str">
        <f>IFERROR(__xludf.DUMMYFUNCTION("GOOGLETRANSLATE(A985,""es"",""en"")"),"Leader")</f>
        <v>Leader</v>
      </c>
    </row>
    <row r="986">
      <c r="A986" s="2" t="s">
        <v>986</v>
      </c>
      <c r="B986" s="3" t="str">
        <f>IFERROR(__xludf.DUMMYFUNCTION("GOOGLETRANSLATE(A986,""es"",""en"")"),"hospital")</f>
        <v>hospital</v>
      </c>
    </row>
    <row r="987">
      <c r="A987" s="2" t="s">
        <v>987</v>
      </c>
      <c r="B987" s="3" t="str">
        <f>IFERROR(__xludf.DUMMYFUNCTION("GOOGLETRANSLATE(A987,""es"",""en"")"),"diverse")</f>
        <v>diverse</v>
      </c>
    </row>
    <row r="988">
      <c r="A988" s="2" t="s">
        <v>988</v>
      </c>
      <c r="B988" s="3" t="str">
        <f>IFERROR(__xludf.DUMMYFUNCTION("GOOGLETRANSLATE(A988,""es"",""en"")"),"Rafael")</f>
        <v>Rafael</v>
      </c>
    </row>
    <row r="989">
      <c r="A989" s="2" t="s">
        <v>989</v>
      </c>
      <c r="B989" s="3" t="str">
        <f>IFERROR(__xludf.DUMMYFUNCTION("GOOGLETRANSLATE(A989,""es"",""en"")"),"returns")</f>
        <v>returns</v>
      </c>
    </row>
    <row r="990">
      <c r="A990" s="2" t="s">
        <v>990</v>
      </c>
      <c r="B990" s="3" t="str">
        <f>IFERROR(__xludf.DUMMYFUNCTION("GOOGLETRANSLATE(A990,""es"",""en"")"),"destination")</f>
        <v>destination</v>
      </c>
    </row>
    <row r="991">
      <c r="A991" s="2" t="s">
        <v>991</v>
      </c>
      <c r="B991" s="3" t="str">
        <f>IFERROR(__xludf.DUMMYFUNCTION("GOOGLETRANSLATE(A991,""es"",""en"")"),"turnstile")</f>
        <v>turnstile</v>
      </c>
    </row>
    <row r="992">
      <c r="A992" s="2" t="s">
        <v>992</v>
      </c>
      <c r="B992" s="3" t="str">
        <f>IFERROR(__xludf.DUMMYFUNCTION("GOOGLETRANSLATE(A992,""es"",""en"")"),"Projects")</f>
        <v>Projects</v>
      </c>
    </row>
    <row r="993">
      <c r="A993" s="2" t="s">
        <v>993</v>
      </c>
      <c r="B993" s="3" t="str">
        <f>IFERROR(__xludf.DUMMYFUNCTION("GOOGLETRANSLATE(A993,""es"",""en"")"),"flowers")</f>
        <v>flowers</v>
      </c>
    </row>
    <row r="994">
      <c r="A994" s="2" t="s">
        <v>994</v>
      </c>
      <c r="B994" s="3" t="str">
        <f>IFERROR(__xludf.DUMMYFUNCTION("GOOGLETRANSLATE(A994,""es"",""en"")"),"levels")</f>
        <v>levels</v>
      </c>
    </row>
    <row r="995">
      <c r="A995" s="2" t="s">
        <v>995</v>
      </c>
      <c r="B995" s="3" t="str">
        <f>IFERROR(__xludf.DUMMYFUNCTION("GOOGLETRANSLATE(A995,""es"",""en"")"),"he claimed")</f>
        <v>he claimed</v>
      </c>
    </row>
    <row r="996">
      <c r="A996" s="2" t="s">
        <v>996</v>
      </c>
      <c r="B996" s="3" t="str">
        <f>IFERROR(__xludf.DUMMYFUNCTION("GOOGLETRANSLATE(A996,""es"",""en"")"),"explained")</f>
        <v>explained</v>
      </c>
    </row>
    <row r="997">
      <c r="A997" s="2" t="s">
        <v>997</v>
      </c>
      <c r="B997" s="3" t="str">
        <f>IFERROR(__xludf.DUMMYFUNCTION("GOOGLETRANSLATE(A997,""es"",""en"")"),"n")</f>
        <v>n</v>
      </c>
    </row>
    <row r="998">
      <c r="A998" s="2" t="s">
        <v>998</v>
      </c>
      <c r="B998" s="3" t="str">
        <f>IFERROR(__xludf.DUMMYFUNCTION("GOOGLETRANSLATE(A998,""es"",""en"")"),"we are")</f>
        <v>we are</v>
      </c>
    </row>
    <row r="999">
      <c r="A999" s="2" t="s">
        <v>999</v>
      </c>
      <c r="B999" s="3" t="str">
        <f>IFERROR(__xludf.DUMMYFUNCTION("GOOGLETRANSLATE(A999,""es"",""en"")"),"terms")</f>
        <v>terms</v>
      </c>
    </row>
    <row r="1000">
      <c r="A1000" s="2" t="s">
        <v>1000</v>
      </c>
      <c r="B1000" s="3" t="str">
        <f>IFERROR(__xludf.DUMMYFUNCTION("GOOGLETRANSLATE(A1000,""es"",""en"")"),"reward")</f>
        <v>reward</v>
      </c>
    </row>
    <row r="1001">
      <c r="A1001" s="2" t="s">
        <v>1001</v>
      </c>
      <c r="B1001" s="3" t="str">
        <f>IFERROR(__xludf.DUMMYFUNCTION("GOOGLETRANSLATE(A1001,""es"",""en"")"),"third")</f>
        <v>third</v>
      </c>
    </row>
    <row r="1002">
      <c r="A1002" s="2" t="s">
        <v>1002</v>
      </c>
      <c r="B1002" s="3" t="str">
        <f>IFERROR(__xludf.DUMMYFUNCTION("GOOGLETRANSLATE(A1002,""es"",""en"")"),"simple")</f>
        <v>simple</v>
      </c>
    </row>
    <row r="1003">
      <c r="A1003" s="2" t="s">
        <v>1003</v>
      </c>
      <c r="B1003" s="3" t="str">
        <f>IFERROR(__xludf.DUMMYFUNCTION("GOOGLETRANSLATE(A1003,""es"",""en"")"),"works")</f>
        <v>works</v>
      </c>
    </row>
    <row r="1004">
      <c r="A1004" s="2" t="s">
        <v>1004</v>
      </c>
      <c r="B1004" s="3" t="str">
        <f>IFERROR(__xludf.DUMMYFUNCTION("GOOGLETRANSLATE(A1004,""es"",""en"")"),"Factors")</f>
        <v>Factors</v>
      </c>
    </row>
    <row r="1005">
      <c r="A1005" s="2" t="s">
        <v>1005</v>
      </c>
      <c r="B1005" s="3" t="str">
        <f>IFERROR(__xludf.DUMMYFUNCTION("GOOGLETRANSLATE(A1005,""es"",""en"")"),"font")</f>
        <v>font</v>
      </c>
    </row>
    <row r="1006">
      <c r="A1006" s="2" t="s">
        <v>1006</v>
      </c>
      <c r="B1006" s="3" t="str">
        <f>IFERROR(__xludf.DUMMYFUNCTION("GOOGLETRANSLATE(A1006,""es"",""en"")"),"darling")</f>
        <v>darling</v>
      </c>
    </row>
    <row r="1007">
      <c r="A1007" s="2" t="s">
        <v>1007</v>
      </c>
      <c r="B1007" s="3" t="str">
        <f>IFERROR(__xludf.DUMMYFUNCTION("GOOGLETRANSLATE(A1007,""es"",""en"")"),"both")</f>
        <v>both</v>
      </c>
    </row>
    <row r="1008">
      <c r="A1008" s="2" t="s">
        <v>1008</v>
      </c>
      <c r="B1008" s="3" t="str">
        <f>IFERROR(__xludf.DUMMYFUNCTION("GOOGLETRANSLATE(A1008,""es"",""en"")"),"same")</f>
        <v>same</v>
      </c>
    </row>
    <row r="1009">
      <c r="A1009" s="2" t="s">
        <v>1009</v>
      </c>
      <c r="B1009" s="3" t="str">
        <f>IFERROR(__xludf.DUMMYFUNCTION("GOOGLETRANSLATE(A1009,""es"",""en"")"),"Fernández")</f>
        <v>Fernández</v>
      </c>
    </row>
    <row r="1010">
      <c r="A1010" s="2" t="s">
        <v>1010</v>
      </c>
      <c r="B1010" s="3" t="str">
        <f>IFERROR(__xludf.DUMMYFUNCTION("GOOGLETRANSLATE(A1010,""es"",""en"")"),"now")</f>
        <v>now</v>
      </c>
    </row>
    <row r="1011">
      <c r="A1011" s="2" t="s">
        <v>1011</v>
      </c>
      <c r="B1011" s="3" t="str">
        <f>IFERROR(__xludf.DUMMYFUNCTION("GOOGLETRANSLATE(A1011,""es"",""en"")"),"known")</f>
        <v>known</v>
      </c>
    </row>
    <row r="1012">
      <c r="A1012" s="2" t="s">
        <v>1012</v>
      </c>
      <c r="B1012" s="3" t="str">
        <f>IFERROR(__xludf.DUMMYFUNCTION("GOOGLETRANSLATE(A1012,""es"",""en"")"),"condition")</f>
        <v>condition</v>
      </c>
    </row>
    <row r="1013">
      <c r="A1013" s="2" t="s">
        <v>1013</v>
      </c>
      <c r="B1013" s="3" t="str">
        <f>IFERROR(__xludf.DUMMYFUNCTION("GOOGLETRANSLATE(A1013,""es"",""en"")"),"exercise")</f>
        <v>exercise</v>
      </c>
    </row>
    <row r="1014">
      <c r="A1014" s="2" t="s">
        <v>1014</v>
      </c>
      <c r="B1014" s="3" t="str">
        <f>IFERROR(__xludf.DUMMYFUNCTION("GOOGLETRANSLATE(A1014,""es"",""en"")"),"Believe")</f>
        <v>Believe</v>
      </c>
    </row>
    <row r="1015">
      <c r="A1015" s="2" t="s">
        <v>1015</v>
      </c>
      <c r="B1015" s="3" t="str">
        <f>IFERROR(__xludf.DUMMYFUNCTION("GOOGLETRANSLATE(A1015,""es"",""en"")"),"pair")</f>
        <v>pair</v>
      </c>
    </row>
    <row r="1016">
      <c r="A1016" s="2" t="s">
        <v>1016</v>
      </c>
      <c r="B1016" s="3" t="str">
        <f>IFERROR(__xludf.DUMMYFUNCTION("GOOGLETRANSLATE(A1016,""es"",""en"")"),"occurs")</f>
        <v>occurs</v>
      </c>
    </row>
    <row r="1017">
      <c r="A1017" s="2" t="s">
        <v>1017</v>
      </c>
      <c r="B1017" s="3" t="str">
        <f>IFERROR(__xludf.DUMMYFUNCTION("GOOGLETRANSLATE(A1017,""es"",""en"")"),"you")</f>
        <v>you</v>
      </c>
    </row>
    <row r="1018">
      <c r="A1018" s="2" t="s">
        <v>1018</v>
      </c>
      <c r="B1018" s="3" t="str">
        <f>IFERROR(__xludf.DUMMYFUNCTION("GOOGLETRANSLATE(A1018,""es"",""en"")"),"spirit")</f>
        <v>spirit</v>
      </c>
    </row>
    <row r="1019">
      <c r="A1019" s="2" t="s">
        <v>1019</v>
      </c>
      <c r="B1019" s="3" t="str">
        <f>IFERROR(__xludf.DUMMYFUNCTION("GOOGLETRANSLATE(A1019,""es"",""en"")"),"language")</f>
        <v>language</v>
      </c>
    </row>
    <row r="1020">
      <c r="A1020" s="2" t="s">
        <v>1020</v>
      </c>
      <c r="B1020" s="3" t="str">
        <f>IFERROR(__xludf.DUMMYFUNCTION("GOOGLETRANSLATE(A1020,""es"",""en"")"),"responsibility")</f>
        <v>responsibility</v>
      </c>
    </row>
    <row r="1021">
      <c r="A1021" s="2" t="s">
        <v>1021</v>
      </c>
      <c r="B1021" s="3" t="str">
        <f>IFERROR(__xludf.DUMMYFUNCTION("GOOGLETRANSLATE(A1021,""es"",""en"")"),"say")</f>
        <v>say</v>
      </c>
    </row>
    <row r="1022">
      <c r="A1022" s="2" t="s">
        <v>1022</v>
      </c>
      <c r="B1022" s="3" t="str">
        <f>IFERROR(__xludf.DUMMYFUNCTION("GOOGLETRANSLATE(A1022,""es"",""en"")"),"Pérez")</f>
        <v>Pérez</v>
      </c>
    </row>
    <row r="1023">
      <c r="A1023" s="2" t="s">
        <v>1023</v>
      </c>
      <c r="B1023" s="3" t="str">
        <f>IFERROR(__xludf.DUMMYFUNCTION("GOOGLETRANSLATE(A1023,""es"",""en"")"),"distance")</f>
        <v>distance</v>
      </c>
    </row>
    <row r="1024">
      <c r="A1024" s="2" t="s">
        <v>1024</v>
      </c>
      <c r="B1024" s="3" t="str">
        <f>IFERROR(__xludf.DUMMYFUNCTION("GOOGLETRANSLATE(A1024,""es"",""en"")"),"organism")</f>
        <v>organism</v>
      </c>
    </row>
    <row r="1025">
      <c r="A1025" s="2" t="s">
        <v>1025</v>
      </c>
      <c r="B1025" s="3" t="str">
        <f>IFERROR(__xludf.DUMMYFUNCTION("GOOGLETRANSLATE(A1025,""es"",""en"")"),"cross")</f>
        <v>cross</v>
      </c>
    </row>
    <row r="1026">
      <c r="A1026" s="2" t="s">
        <v>1026</v>
      </c>
      <c r="B1026" s="3" t="str">
        <f>IFERROR(__xludf.DUMMYFUNCTION("GOOGLETRANSLATE(A1026,""es"",""en"")"),"evolution")</f>
        <v>evolution</v>
      </c>
    </row>
    <row r="1027">
      <c r="A1027" s="2" t="s">
        <v>1027</v>
      </c>
      <c r="B1027" s="3" t="str">
        <f>IFERROR(__xludf.DUMMYFUNCTION("GOOGLETRANSLATE(A1027,""es"",""en"")"),"Really")</f>
        <v>Really</v>
      </c>
    </row>
    <row r="1028">
      <c r="A1028" s="2" t="s">
        <v>1028</v>
      </c>
      <c r="B1028" s="3" t="str">
        <f>IFERROR(__xludf.DUMMYFUNCTION("GOOGLETRANSLATE(A1028,""es"",""en"")"),"Alberto")</f>
        <v>Alberto</v>
      </c>
    </row>
    <row r="1029">
      <c r="A1029" s="2" t="s">
        <v>1029</v>
      </c>
      <c r="B1029" s="3" t="str">
        <f>IFERROR(__xludf.DUMMYFUNCTION("GOOGLETRANSLATE(A1029,""es"",""en"")"),"French")</f>
        <v>French</v>
      </c>
    </row>
    <row r="1030">
      <c r="A1030" s="2" t="s">
        <v>1030</v>
      </c>
      <c r="B1030" s="3" t="str">
        <f>IFERROR(__xludf.DUMMYFUNCTION("GOOGLETRANSLATE(A1030,""es"",""en"")"),"novel")</f>
        <v>novel</v>
      </c>
    </row>
    <row r="1031">
      <c r="A1031" s="2" t="s">
        <v>1031</v>
      </c>
      <c r="B1031" s="3" t="str">
        <f>IFERROR(__xludf.DUMMYFUNCTION("GOOGLETRANSLATE(A1031,""es"",""en"")"),"soul")</f>
        <v>soul</v>
      </c>
    </row>
    <row r="1032">
      <c r="A1032" s="2" t="s">
        <v>1032</v>
      </c>
      <c r="B1032" s="3" t="str">
        <f>IFERROR(__xludf.DUMMYFUNCTION("GOOGLETRANSLATE(A1032,""es"",""en"")"),"double")</f>
        <v>double</v>
      </c>
    </row>
    <row r="1033">
      <c r="A1033" s="2" t="s">
        <v>1033</v>
      </c>
      <c r="B1033" s="3" t="str">
        <f>IFERROR(__xludf.DUMMYFUNCTION("GOOGLETRANSLATE(A1033,""es"",""en"")"),"above")</f>
        <v>above</v>
      </c>
    </row>
    <row r="1034">
      <c r="A1034" s="2" t="s">
        <v>1034</v>
      </c>
      <c r="B1034" s="3" t="str">
        <f>IFERROR(__xludf.DUMMYFUNCTION("GOOGLETRANSLATE(A1034,""es"",""en"")"),"obtain")</f>
        <v>obtain</v>
      </c>
    </row>
    <row r="1035">
      <c r="A1035" s="2" t="s">
        <v>1035</v>
      </c>
      <c r="B1035" s="3" t="str">
        <f>IFERROR(__xludf.DUMMYFUNCTION("GOOGLETRANSLATE(A1035,""es"",""en"")"),"I said")</f>
        <v>I said</v>
      </c>
    </row>
    <row r="1036">
      <c r="A1036" s="2" t="s">
        <v>1036</v>
      </c>
      <c r="B1036" s="3" t="str">
        <f>IFERROR(__xludf.DUMMYFUNCTION("GOOGLETRANSLATE(A1036,""es"",""en"")"),"selection")</f>
        <v>selection</v>
      </c>
    </row>
    <row r="1037">
      <c r="A1037" s="2" t="s">
        <v>1037</v>
      </c>
      <c r="B1037" s="3" t="str">
        <f>IFERROR(__xludf.DUMMYFUNCTION("GOOGLETRANSLATE(A1037,""es"",""en"")"),"I have")</f>
        <v>I have</v>
      </c>
    </row>
    <row r="1038">
      <c r="A1038" s="2" t="s">
        <v>1038</v>
      </c>
      <c r="B1038" s="3" t="str">
        <f>IFERROR(__xludf.DUMMYFUNCTION("GOOGLETRANSLATE(A1038,""es"",""en"")"),"nation")</f>
        <v>nation</v>
      </c>
    </row>
    <row r="1039">
      <c r="A1039" s="2" t="s">
        <v>1039</v>
      </c>
      <c r="B1039" s="3" t="str">
        <f>IFERROR(__xludf.DUMMYFUNCTION("GOOGLETRANSLATE(A1039,""es"",""en"")"),"gone")</f>
        <v>gone</v>
      </c>
    </row>
    <row r="1040">
      <c r="A1040" s="2" t="s">
        <v>1040</v>
      </c>
      <c r="B1040" s="3" t="str">
        <f>IFERROR(__xludf.DUMMYFUNCTION("GOOGLETRANSLATE(A1040,""es"",""en"")"),"to create")</f>
        <v>to create</v>
      </c>
    </row>
    <row r="1041">
      <c r="A1041" s="2" t="s">
        <v>1041</v>
      </c>
      <c r="B1041" s="3" t="str">
        <f>IFERROR(__xludf.DUMMYFUNCTION("GOOGLETRANSLATE(A1041,""es"",""en"")"),"reason")</f>
        <v>reason</v>
      </c>
    </row>
    <row r="1042">
      <c r="A1042" s="2" t="s">
        <v>1042</v>
      </c>
      <c r="B1042" s="3" t="str">
        <f>IFERROR(__xludf.DUMMYFUNCTION("GOOGLETRANSLATE(A1042,""es"",""en"")"),"third")</f>
        <v>third</v>
      </c>
    </row>
    <row r="1043">
      <c r="A1043" s="2" t="s">
        <v>1043</v>
      </c>
      <c r="B1043" s="3" t="str">
        <f>IFERROR(__xludf.DUMMYFUNCTION("GOOGLETRANSLATE(A1043,""es"",""en"")"),"behind")</f>
        <v>behind</v>
      </c>
    </row>
    <row r="1044">
      <c r="A1044" s="2" t="s">
        <v>1044</v>
      </c>
      <c r="B1044" s="3" t="str">
        <f>IFERROR(__xludf.DUMMYFUNCTION("GOOGLETRANSLATE(A1044,""es"",""en"")"),"it means")</f>
        <v>it means</v>
      </c>
    </row>
    <row r="1045">
      <c r="A1045" s="2" t="s">
        <v>1045</v>
      </c>
      <c r="B1045" s="3" t="str">
        <f>IFERROR(__xludf.DUMMYFUNCTION("GOOGLETRANSLATE(A1045,""es"",""en"")"),"job")</f>
        <v>job</v>
      </c>
    </row>
    <row r="1046">
      <c r="A1046" s="2" t="s">
        <v>1046</v>
      </c>
      <c r="B1046" s="3" t="str">
        <f>IFERROR(__xludf.DUMMYFUNCTION("GOOGLETRANSLATE(A1046,""es"",""en"")"),"written")</f>
        <v>written</v>
      </c>
    </row>
    <row r="1047">
      <c r="A1047" s="2" t="s">
        <v>1047</v>
      </c>
      <c r="B1047" s="3" t="str">
        <f>IFERROR(__xludf.DUMMYFUNCTION("GOOGLETRANSLATE(A1047,""es"",""en"")"),"department")</f>
        <v>department</v>
      </c>
    </row>
    <row r="1048">
      <c r="A1048" s="2" t="s">
        <v>1048</v>
      </c>
      <c r="B1048" s="3" t="str">
        <f>IFERROR(__xludf.DUMMYFUNCTION("GOOGLETRANSLATE(A1048,""es"",""en"")"),"Contact")</f>
        <v>Contact</v>
      </c>
    </row>
    <row r="1049">
      <c r="A1049" s="2" t="s">
        <v>1049</v>
      </c>
      <c r="B1049" s="3" t="str">
        <f>IFERROR(__xludf.DUMMYFUNCTION("GOOGLETRANSLATE(A1049,""es"",""en"")"),"houses")</f>
        <v>houses</v>
      </c>
    </row>
    <row r="1050">
      <c r="A1050" s="2" t="s">
        <v>1050</v>
      </c>
      <c r="B1050" s="3" t="str">
        <f>IFERROR(__xludf.DUMMYFUNCTION("GOOGLETRANSLATE(A1050,""es"",""en"")"),"grid")</f>
        <v>grid</v>
      </c>
    </row>
    <row r="1051">
      <c r="A1051" s="2" t="s">
        <v>1051</v>
      </c>
      <c r="B1051" s="3" t="str">
        <f>IFERROR(__xludf.DUMMYFUNCTION("GOOGLETRANSLATE(A1051,""es"",""en"")"),"face")</f>
        <v>face</v>
      </c>
    </row>
    <row r="1052">
      <c r="A1052" s="2" t="s">
        <v>1052</v>
      </c>
      <c r="B1052" s="3" t="str">
        <f>IFERROR(__xludf.DUMMYFUNCTION("GOOGLETRANSLATE(A1052,""es"",""en"")"),"chance")</f>
        <v>chance</v>
      </c>
    </row>
    <row r="1053">
      <c r="A1053" s="2" t="s">
        <v>1053</v>
      </c>
      <c r="B1053" s="3" t="str">
        <f>IFERROR(__xludf.DUMMYFUNCTION("GOOGLETRANSLATE(A1053,""es"",""en"")"),"processes")</f>
        <v>processes</v>
      </c>
    </row>
    <row r="1054">
      <c r="A1054" s="2" t="s">
        <v>1054</v>
      </c>
      <c r="B1054" s="3" t="str">
        <f>IFERROR(__xludf.DUMMYFUNCTION("GOOGLETRANSLATE(A1054,""es"",""en"")"),"land")</f>
        <v>land</v>
      </c>
    </row>
    <row r="1055">
      <c r="A1055" s="2" t="s">
        <v>1055</v>
      </c>
      <c r="B1055" s="3" t="str">
        <f>IFERROR(__xludf.DUMMYFUNCTION("GOOGLETRANSLATE(A1055,""es"",""en"")"),"gave")</f>
        <v>gave</v>
      </c>
    </row>
    <row r="1056">
      <c r="A1056" s="2" t="s">
        <v>1056</v>
      </c>
      <c r="B1056" s="3" t="str">
        <f>IFERROR(__xludf.DUMMYFUNCTION("GOOGLETRANSLATE(A1056,""es"",""en"")"),"streets")</f>
        <v>streets</v>
      </c>
    </row>
    <row r="1057">
      <c r="A1057" s="2" t="s">
        <v>1057</v>
      </c>
      <c r="B1057" s="3" t="str">
        <f>IFERROR(__xludf.DUMMYFUNCTION("GOOGLETRANSLATE(A1057,""es"",""en"")"),"ready")</f>
        <v>ready</v>
      </c>
    </row>
    <row r="1058">
      <c r="A1058" s="2" t="s">
        <v>1058</v>
      </c>
      <c r="B1058" s="3" t="str">
        <f>IFERROR(__xludf.DUMMYFUNCTION("GOOGLETRANSLATE(A1058,""es"",""en"")"),"National")</f>
        <v>National</v>
      </c>
    </row>
    <row r="1059">
      <c r="A1059" s="2" t="s">
        <v>1059</v>
      </c>
      <c r="B1059" s="3" t="str">
        <f>IFERROR(__xludf.DUMMYFUNCTION("GOOGLETRANSLATE(A1059,""es"",""en"")"),"Functions")</f>
        <v>Functions</v>
      </c>
    </row>
    <row r="1060">
      <c r="A1060" s="2" t="s">
        <v>1060</v>
      </c>
      <c r="B1060" s="3" t="str">
        <f>IFERROR(__xludf.DUMMYFUNCTION("GOOGLETRANSLATE(A1060,""es"",""en"")"),"Laws")</f>
        <v>Laws</v>
      </c>
    </row>
    <row r="1061">
      <c r="A1061" s="2" t="s">
        <v>1061</v>
      </c>
      <c r="B1061" s="3" t="str">
        <f>IFERROR(__xludf.DUMMYFUNCTION("GOOGLETRANSLATE(A1061,""es"",""en"")"),"access")</f>
        <v>access</v>
      </c>
    </row>
    <row r="1062">
      <c r="A1062" s="2" t="s">
        <v>1062</v>
      </c>
      <c r="B1062" s="3" t="str">
        <f>IFERROR(__xludf.DUMMYFUNCTION("GOOGLETRANSLATE(A1062,""es"",""en"")"),"technical")</f>
        <v>technical</v>
      </c>
    </row>
    <row r="1063">
      <c r="A1063" s="2" t="s">
        <v>1063</v>
      </c>
      <c r="B1063" s="3" t="str">
        <f>IFERROR(__xludf.DUMMYFUNCTION("GOOGLETRANSLATE(A1063,""es"",""en"")"),"view")</f>
        <v>view</v>
      </c>
    </row>
    <row r="1064">
      <c r="A1064" s="2" t="s">
        <v>1064</v>
      </c>
      <c r="B1064" s="3" t="str">
        <f>IFERROR(__xludf.DUMMYFUNCTION("GOOGLETRANSLATE(A1064,""es"",""en"")"),"I ask")</f>
        <v>I ask</v>
      </c>
    </row>
    <row r="1065">
      <c r="A1065" s="2" t="s">
        <v>1065</v>
      </c>
      <c r="B1065" s="3" t="str">
        <f>IFERROR(__xludf.DUMMYFUNCTION("GOOGLETRANSLATE(A1065,""es"",""en"")"),"Jesus")</f>
        <v>Jesus</v>
      </c>
    </row>
    <row r="1066">
      <c r="A1066" s="2" t="s">
        <v>1066</v>
      </c>
      <c r="B1066" s="3" t="str">
        <f>IFERROR(__xludf.DUMMYFUNCTION("GOOGLETRANSLATE(A1066,""es"",""en"")"),"serious")</f>
        <v>serious</v>
      </c>
    </row>
    <row r="1067">
      <c r="A1067" s="2" t="s">
        <v>1067</v>
      </c>
      <c r="B1067" s="3" t="str">
        <f>IFERROR(__xludf.DUMMYFUNCTION("GOOGLETRANSLATE(A1067,""es"",""en"")"),"have")</f>
        <v>have</v>
      </c>
    </row>
    <row r="1068">
      <c r="A1068" s="2" t="s">
        <v>1068</v>
      </c>
      <c r="B1068" s="3" t="str">
        <f>IFERROR(__xludf.DUMMYFUNCTION("GOOGLETRANSLATE(A1068,""es"",""en"")"),"monday")</f>
        <v>monday</v>
      </c>
    </row>
    <row r="1069">
      <c r="A1069" s="2" t="s">
        <v>1069</v>
      </c>
      <c r="B1069" s="3" t="str">
        <f>IFERROR(__xludf.DUMMYFUNCTION("GOOGLETRANSLATE(A1069,""es"",""en"")"),"application")</f>
        <v>application</v>
      </c>
    </row>
    <row r="1070">
      <c r="A1070" s="2" t="s">
        <v>1070</v>
      </c>
      <c r="B1070" s="3" t="str">
        <f>IFERROR(__xludf.DUMMYFUNCTION("GOOGLETRANSLATE(A1070,""es"",""en"")"),"meeting")</f>
        <v>meeting</v>
      </c>
    </row>
    <row r="1071">
      <c r="A1071" s="2" t="s">
        <v>1071</v>
      </c>
      <c r="B1071" s="3" t="str">
        <f>IFERROR(__xludf.DUMMYFUNCTION("GOOGLETRANSLATE(A1071,""es"",""en"")"),"places")</f>
        <v>places</v>
      </c>
    </row>
    <row r="1072">
      <c r="A1072" s="2" t="s">
        <v>1072</v>
      </c>
      <c r="B1072" s="3" t="str">
        <f>IFERROR(__xludf.DUMMYFUNCTION("GOOGLETRANSLATE(A1072,""es"",""en"")"),"summer")</f>
        <v>summer</v>
      </c>
    </row>
    <row r="1073">
      <c r="A1073" s="2" t="s">
        <v>1073</v>
      </c>
      <c r="B1073" s="3" t="str">
        <f>IFERROR(__xludf.DUMMYFUNCTION("GOOGLETRANSLATE(A1073,""es"",""en"")"),"chapter")</f>
        <v>chapter</v>
      </c>
    </row>
    <row r="1074">
      <c r="A1074" s="2" t="s">
        <v>1074</v>
      </c>
      <c r="B1074" s="3" t="str">
        <f>IFERROR(__xludf.DUMMYFUNCTION("GOOGLETRANSLATE(A1074,""es"",""en"")"),"these")</f>
        <v>these</v>
      </c>
    </row>
    <row r="1075">
      <c r="A1075" s="2" t="s">
        <v>1075</v>
      </c>
      <c r="B1075" s="3" t="str">
        <f>IFERROR(__xludf.DUMMYFUNCTION("GOOGLETRANSLATE(A1075,""es"",""en"")"),"thought")</f>
        <v>thought</v>
      </c>
    </row>
    <row r="1076">
      <c r="A1076" s="2" t="s">
        <v>1076</v>
      </c>
      <c r="B1076" s="3" t="str">
        <f>IFERROR(__xludf.DUMMYFUNCTION("GOOGLETRANSLATE(A1076,""es"",""en"")"),"York")</f>
        <v>York</v>
      </c>
    </row>
    <row r="1077">
      <c r="A1077" s="2" t="s">
        <v>1077</v>
      </c>
      <c r="B1077" s="3" t="str">
        <f>IFERROR(__xludf.DUMMYFUNCTION("GOOGLETRANSLATE(A1077,""es"",""en"")"),"frequency")</f>
        <v>frequency</v>
      </c>
    </row>
    <row r="1078">
      <c r="A1078" s="2" t="s">
        <v>1078</v>
      </c>
      <c r="B1078" s="3" t="str">
        <f>IFERROR(__xludf.DUMMYFUNCTION("GOOGLETRANSLATE(A1078,""es"",""en"")"),"management")</f>
        <v>management</v>
      </c>
    </row>
    <row r="1079">
      <c r="A1079" s="2" t="s">
        <v>1079</v>
      </c>
      <c r="B1079" s="3" t="str">
        <f>IFERROR(__xludf.DUMMYFUNCTION("GOOGLETRANSLATE(A1079,""es"",""en"")"),"friday")</f>
        <v>friday</v>
      </c>
    </row>
    <row r="1080">
      <c r="A1080" s="2" t="s">
        <v>1080</v>
      </c>
      <c r="B1080" s="3" t="str">
        <f>IFERROR(__xludf.DUMMYFUNCTION("GOOGLETRANSLATE(A1080,""es"",""en"")"),"Javier")</f>
        <v>Javier</v>
      </c>
    </row>
    <row r="1081">
      <c r="A1081" s="2" t="s">
        <v>1081</v>
      </c>
      <c r="B1081" s="3" t="str">
        <f>IFERROR(__xludf.DUMMYFUNCTION("GOOGLETRANSLATE(A1081,""es"",""en"")"),"place")</f>
        <v>place</v>
      </c>
    </row>
    <row r="1082">
      <c r="A1082" s="2" t="s">
        <v>1082</v>
      </c>
      <c r="B1082" s="3" t="str">
        <f>IFERROR(__xludf.DUMMYFUNCTION("GOOGLETRANSLATE(A1082,""es"",""en"")"),"August")</f>
        <v>August</v>
      </c>
    </row>
    <row r="1083">
      <c r="A1083" s="2" t="s">
        <v>1083</v>
      </c>
      <c r="B1083" s="3" t="str">
        <f>IFERROR(__xludf.DUMMYFUNCTION("GOOGLETRANSLATE(A1083,""es"",""en"")"),"property")</f>
        <v>property</v>
      </c>
    </row>
    <row r="1084">
      <c r="A1084" s="2" t="s">
        <v>1084</v>
      </c>
      <c r="B1084" s="3" t="str">
        <f>IFERROR(__xludf.DUMMYFUNCTION("GOOGLETRANSLATE(A1084,""es"",""en"")"),"professionals")</f>
        <v>professionals</v>
      </c>
    </row>
    <row r="1085">
      <c r="A1085" s="2" t="s">
        <v>1085</v>
      </c>
      <c r="B1085" s="3" t="str">
        <f>IFERROR(__xludf.DUMMYFUNCTION("GOOGLETRANSLATE(A1085,""es"",""en"")"),"Last")</f>
        <v>Last</v>
      </c>
    </row>
    <row r="1086">
      <c r="A1086" s="2" t="s">
        <v>1086</v>
      </c>
      <c r="B1086" s="3" t="str">
        <f>IFERROR(__xludf.DUMMYFUNCTION("GOOGLETRANSLATE(A1086,""es"",""en"")"),"like")</f>
        <v>like</v>
      </c>
    </row>
    <row r="1087">
      <c r="A1087" s="2" t="s">
        <v>1087</v>
      </c>
      <c r="B1087" s="3" t="str">
        <f>IFERROR(__xludf.DUMMYFUNCTION("GOOGLETRANSLATE(A1087,""es"",""en"")"),"objectives")</f>
        <v>objectives</v>
      </c>
    </row>
    <row r="1088">
      <c r="A1088" s="2" t="s">
        <v>1088</v>
      </c>
      <c r="B1088" s="3" t="str">
        <f>IFERROR(__xludf.DUMMYFUNCTION("GOOGLETRANSLATE(A1088,""es"",""en"")"),"Movements")</f>
        <v>Movements</v>
      </c>
    </row>
    <row r="1089">
      <c r="A1089" s="2" t="s">
        <v>1089</v>
      </c>
      <c r="B1089" s="3" t="str">
        <f>IFERROR(__xludf.DUMMYFUNCTION("GOOGLETRANSLATE(A1089,""es"",""en"")"),"mayor")</f>
        <v>mayor</v>
      </c>
    </row>
    <row r="1090">
      <c r="A1090" s="2" t="s">
        <v>1090</v>
      </c>
      <c r="B1090" s="3" t="str">
        <f>IFERROR(__xludf.DUMMYFUNCTION("GOOGLETRANSLATE(A1090,""es"",""en"")"),"executive")</f>
        <v>executive</v>
      </c>
    </row>
    <row r="1091">
      <c r="A1091" s="2" t="s">
        <v>1091</v>
      </c>
      <c r="B1091" s="3" t="str">
        <f>IFERROR(__xludf.DUMMYFUNCTION("GOOGLETRANSLATE(A1091,""es"",""en"")"),"Citizens")</f>
        <v>Citizens</v>
      </c>
    </row>
    <row r="1092">
      <c r="A1092" s="2" t="s">
        <v>1092</v>
      </c>
      <c r="B1092" s="3" t="str">
        <f>IFERROR(__xludf.DUMMYFUNCTION("GOOGLETRANSLATE(A1092,""es"",""en"")"),"needs")</f>
        <v>needs</v>
      </c>
    </row>
    <row r="1093">
      <c r="A1093" s="2" t="s">
        <v>1093</v>
      </c>
      <c r="B1093" s="3" t="str">
        <f>IFERROR(__xludf.DUMMYFUNCTION("GOOGLETRANSLATE(A1093,""es"",""en"")"),"exposition")</f>
        <v>exposition</v>
      </c>
    </row>
    <row r="1094">
      <c r="A1094" s="2" t="s">
        <v>1094</v>
      </c>
      <c r="B1094" s="3" t="str">
        <f>IFERROR(__xludf.DUMMYFUNCTION("GOOGLETRANSLATE(A1094,""es"",""en"")"),"finished")</f>
        <v>finished</v>
      </c>
    </row>
    <row r="1095">
      <c r="A1095" s="2" t="s">
        <v>1095</v>
      </c>
      <c r="B1095" s="3" t="str">
        <f>IFERROR(__xludf.DUMMYFUNCTION("GOOGLETRANSLATE(A1095,""es"",""en"")"),"twenty")</f>
        <v>twenty</v>
      </c>
    </row>
    <row r="1096">
      <c r="A1096" s="2" t="s">
        <v>1096</v>
      </c>
      <c r="B1096" s="3" t="str">
        <f>IFERROR(__xludf.DUMMYFUNCTION("GOOGLETRANSLATE(A1096,""es"",""en"")"),"which")</f>
        <v>which</v>
      </c>
    </row>
    <row r="1097">
      <c r="A1097" s="2" t="s">
        <v>1097</v>
      </c>
      <c r="B1097" s="3" t="str">
        <f>IFERROR(__xludf.DUMMYFUNCTION("GOOGLETRANSLATE(A1097,""es"",""en"")"),"clear")</f>
        <v>clear</v>
      </c>
    </row>
    <row r="1098">
      <c r="A1098" s="2" t="s">
        <v>1098</v>
      </c>
      <c r="B1098" s="3" t="str">
        <f>IFERROR(__xludf.DUMMYFUNCTION("GOOGLETRANSLATE(A1098,""es"",""en"")"),"height")</f>
        <v>height</v>
      </c>
    </row>
    <row r="1099">
      <c r="A1099" s="2" t="s">
        <v>1099</v>
      </c>
      <c r="B1099" s="3" t="str">
        <f>IFERROR(__xludf.DUMMYFUNCTION("GOOGLETRANSLATE(A1099,""es"",""en"")"),"little ones")</f>
        <v>little ones</v>
      </c>
    </row>
    <row r="1100">
      <c r="A1100" s="2" t="s">
        <v>1100</v>
      </c>
      <c r="B1100" s="3" t="str">
        <f>IFERROR(__xludf.DUMMYFUNCTION("GOOGLETRANSLATE(A1100,""es"",""en"")"),"Pressure")</f>
        <v>Pressure</v>
      </c>
    </row>
    <row r="1101">
      <c r="A1101" s="2" t="s">
        <v>1101</v>
      </c>
      <c r="B1101" s="3" t="str">
        <f>IFERROR(__xludf.DUMMYFUNCTION("GOOGLETRANSLATE(A1101,""es"",""en"")"),"moral")</f>
        <v>moral</v>
      </c>
    </row>
    <row r="1102">
      <c r="A1102" s="2" t="s">
        <v>1102</v>
      </c>
      <c r="B1102" s="3" t="str">
        <f>IFERROR(__xludf.DUMMYFUNCTION("GOOGLETRANSLATE(A1102,""es"",""en"")"),"achieve")</f>
        <v>achieve</v>
      </c>
    </row>
    <row r="1103">
      <c r="A1103" s="2" t="s">
        <v>1103</v>
      </c>
      <c r="B1103" s="3" t="str">
        <f>IFERROR(__xludf.DUMMYFUNCTION("GOOGLETRANSLATE(A1103,""es"",""en"")"),"committee")</f>
        <v>committee</v>
      </c>
    </row>
    <row r="1104">
      <c r="A1104" s="2" t="s">
        <v>1104</v>
      </c>
      <c r="B1104" s="3" t="str">
        <f>IFERROR(__xludf.DUMMYFUNCTION("GOOGLETRANSLATE(A1104,""es"",""en"")"),"phone")</f>
        <v>phone</v>
      </c>
    </row>
    <row r="1105">
      <c r="A1105" s="2" t="s">
        <v>1105</v>
      </c>
      <c r="B1105" s="3" t="str">
        <f>IFERROR(__xludf.DUMMYFUNCTION("GOOGLETRANSLATE(A1105,""es"",""en"")"),"matters")</f>
        <v>matters</v>
      </c>
    </row>
    <row r="1106">
      <c r="A1106" s="2" t="s">
        <v>1106</v>
      </c>
      <c r="B1106" s="3" t="str">
        <f>IFERROR(__xludf.DUMMYFUNCTION("GOOGLETRANSLATE(A1106,""es"",""en"")"),"danger")</f>
        <v>danger</v>
      </c>
    </row>
    <row r="1107">
      <c r="A1107" s="2" t="s">
        <v>1107</v>
      </c>
      <c r="B1107" s="3" t="str">
        <f>IFERROR(__xludf.DUMMYFUNCTION("GOOGLETRANSLATE(A1107,""es"",""en"")"),"scene")</f>
        <v>scene</v>
      </c>
    </row>
    <row r="1108">
      <c r="A1108" s="2" t="s">
        <v>1108</v>
      </c>
      <c r="B1108" s="3" t="str">
        <f>IFERROR(__xludf.DUMMYFUNCTION("GOOGLETRANSLATE(A1108,""es"",""en"")"),"taste")</f>
        <v>taste</v>
      </c>
    </row>
    <row r="1109">
      <c r="A1109" s="2" t="s">
        <v>1109</v>
      </c>
      <c r="B1109" s="3" t="str">
        <f>IFERROR(__xludf.DUMMYFUNCTION("GOOGLETRANSLATE(A1109,""es"",""en"")"),"palace")</f>
        <v>palace</v>
      </c>
    </row>
    <row r="1110">
      <c r="A1110" s="2" t="s">
        <v>1110</v>
      </c>
      <c r="B1110" s="3" t="str">
        <f>IFERROR(__xludf.DUMMYFUNCTION("GOOGLETRANSLATE(A1110,""es"",""en"")"),"hotel")</f>
        <v>hotel</v>
      </c>
    </row>
    <row r="1111">
      <c r="A1111" s="2" t="s">
        <v>1111</v>
      </c>
      <c r="B1111" s="3" t="str">
        <f>IFERROR(__xludf.DUMMYFUNCTION("GOOGLETRANSLATE(A1111,""es"",""en"")"),"Colombia")</f>
        <v>Colombia</v>
      </c>
    </row>
    <row r="1112">
      <c r="A1112" s="2" t="s">
        <v>1112</v>
      </c>
      <c r="B1112" s="3" t="str">
        <f>IFERROR(__xludf.DUMMYFUNCTION("GOOGLETRANSLATE(A1112,""es"",""en"")"),"assured")</f>
        <v>assured</v>
      </c>
    </row>
    <row r="1113">
      <c r="A1113" s="2" t="s">
        <v>1113</v>
      </c>
      <c r="B1113" s="3" t="str">
        <f>IFERROR(__xludf.DUMMYFUNCTION("GOOGLETRANSLATE(A1113,""es"",""en"")"),"island")</f>
        <v>island</v>
      </c>
    </row>
    <row r="1114">
      <c r="A1114" s="2" t="s">
        <v>1114</v>
      </c>
      <c r="B1114" s="3" t="str">
        <f>IFERROR(__xludf.DUMMYFUNCTION("GOOGLETRANSLATE(A1114,""es"",""en"")"),"guard")</f>
        <v>guard</v>
      </c>
    </row>
    <row r="1115">
      <c r="A1115" s="2" t="s">
        <v>1115</v>
      </c>
      <c r="B1115" s="3" t="str">
        <f>IFERROR(__xludf.DUMMYFUNCTION("GOOGLETRANSLATE(A1115,""es"",""en"")"),"confidence")</f>
        <v>confidence</v>
      </c>
    </row>
    <row r="1116">
      <c r="A1116" s="2" t="s">
        <v>1116</v>
      </c>
      <c r="B1116" s="3" t="str">
        <f>IFERROR(__xludf.DUMMYFUNCTION("GOOGLETRANSLATE(A1116,""es"",""en"")"),"cities")</f>
        <v>cities</v>
      </c>
    </row>
    <row r="1117">
      <c r="A1117" s="2" t="s">
        <v>1117</v>
      </c>
      <c r="B1117" s="3" t="str">
        <f>IFERROR(__xludf.DUMMYFUNCTION("GOOGLETRANSLATE(A1117,""es"",""en"")"),"wait")</f>
        <v>wait</v>
      </c>
    </row>
    <row r="1118">
      <c r="A1118" s="2" t="s">
        <v>1118</v>
      </c>
      <c r="B1118" s="3" t="str">
        <f>IFERROR(__xludf.DUMMYFUNCTION("GOOGLETRANSLATE(A1118,""es"",""en"")"),"coffee")</f>
        <v>coffee</v>
      </c>
    </row>
    <row r="1119">
      <c r="A1119" s="2" t="s">
        <v>1119</v>
      </c>
      <c r="B1119" s="3" t="str">
        <f>IFERROR(__xludf.DUMMYFUNCTION("GOOGLETRANSLATE(A1119,""es"",""en"")"),"demand")</f>
        <v>demand</v>
      </c>
    </row>
    <row r="1120">
      <c r="A1120" s="2" t="s">
        <v>1120</v>
      </c>
      <c r="B1120" s="3" t="str">
        <f>IFERROR(__xludf.DUMMYFUNCTION("GOOGLETRANSLATE(A1120,""es"",""en"")"),"characters")</f>
        <v>characters</v>
      </c>
    </row>
    <row r="1121">
      <c r="A1121" s="2" t="s">
        <v>1121</v>
      </c>
      <c r="B1121" s="3" t="str">
        <f>IFERROR(__xludf.DUMMYFUNCTION("GOOGLETRANSLATE(A1121,""es"",""en"")"),"directly")</f>
        <v>directly</v>
      </c>
    </row>
    <row r="1122">
      <c r="A1122" s="2" t="s">
        <v>1122</v>
      </c>
      <c r="B1122" s="3" t="str">
        <f>IFERROR(__xludf.DUMMYFUNCTION("GOOGLETRANSLATE(A1122,""es"",""en"")"),"he left")</f>
        <v>he left</v>
      </c>
    </row>
    <row r="1123">
      <c r="A1123" s="2" t="s">
        <v>1123</v>
      </c>
      <c r="B1123" s="3" t="str">
        <f>IFERROR(__xludf.DUMMYFUNCTION("GOOGLETRANSLATE(A1123,""es"",""en"")"),"speech")</f>
        <v>speech</v>
      </c>
    </row>
    <row r="1124">
      <c r="A1124" s="2" t="s">
        <v>1124</v>
      </c>
      <c r="B1124" s="3" t="str">
        <f>IFERROR(__xludf.DUMMYFUNCTION("GOOGLETRANSLATE(A1124,""es"",""en"")"),"Sanchez")</f>
        <v>Sanchez</v>
      </c>
    </row>
    <row r="1125">
      <c r="A1125" s="2" t="s">
        <v>1125</v>
      </c>
      <c r="B1125" s="3" t="str">
        <f>IFERROR(__xludf.DUMMYFUNCTION("GOOGLETRANSLATE(A1125,""es"",""en"")"),"Representatives")</f>
        <v>Representatives</v>
      </c>
    </row>
    <row r="1126">
      <c r="A1126" s="2" t="s">
        <v>1126</v>
      </c>
      <c r="B1126" s="3" t="str">
        <f>IFERROR(__xludf.DUMMYFUNCTION("GOOGLETRANSLATE(A1126,""es"",""en"")"),"normal")</f>
        <v>normal</v>
      </c>
    </row>
    <row r="1127">
      <c r="A1127" s="2" t="s">
        <v>1127</v>
      </c>
      <c r="B1127" s="3" t="str">
        <f>IFERROR(__xludf.DUMMYFUNCTION("GOOGLETRANSLATE(A1127,""es"",""en"")"),"pain")</f>
        <v>pain</v>
      </c>
    </row>
    <row r="1128">
      <c r="A1128" s="2" t="s">
        <v>1128</v>
      </c>
      <c r="B1128" s="3" t="str">
        <f>IFERROR(__xludf.DUMMYFUNCTION("GOOGLETRANSLATE(A1128,""es"",""en"")"),"players")</f>
        <v>players</v>
      </c>
    </row>
    <row r="1129">
      <c r="A1129" s="2" t="s">
        <v>1129</v>
      </c>
      <c r="B1129" s="3" t="str">
        <f>IFERROR(__xludf.DUMMYFUNCTION("GOOGLETRANSLATE(A1129,""es"",""en"")"),"It supposes")</f>
        <v>It supposes</v>
      </c>
    </row>
    <row r="1130">
      <c r="A1130" s="2" t="s">
        <v>1130</v>
      </c>
      <c r="B1130" s="3" t="str">
        <f>IFERROR(__xludf.DUMMYFUNCTION("GOOGLETRANSLATE(A1130,""es"",""en"")"),"industrial")</f>
        <v>industrial</v>
      </c>
    </row>
    <row r="1131">
      <c r="A1131" s="2" t="s">
        <v>1131</v>
      </c>
      <c r="B1131" s="3" t="str">
        <f>IFERROR(__xludf.DUMMYFUNCTION("GOOGLETRANSLATE(A1131,""es"",""en"")"),"reference")</f>
        <v>reference</v>
      </c>
    </row>
    <row r="1132">
      <c r="A1132" s="2" t="s">
        <v>1132</v>
      </c>
      <c r="B1132" s="3" t="str">
        <f>IFERROR(__xludf.DUMMYFUNCTION("GOOGLETRANSLATE(A1132,""es"",""en"")"),"February")</f>
        <v>February</v>
      </c>
    </row>
    <row r="1133">
      <c r="A1133" s="2" t="s">
        <v>1133</v>
      </c>
      <c r="B1133" s="3" t="str">
        <f>IFERROR(__xludf.DUMMYFUNCTION("GOOGLETRANSLATE(A1133,""es"",""en"")"),"to understand")</f>
        <v>to understand</v>
      </c>
    </row>
    <row r="1134">
      <c r="A1134" s="2" t="s">
        <v>1134</v>
      </c>
      <c r="B1134" s="3" t="str">
        <f>IFERROR(__xludf.DUMMYFUNCTION("GOOGLETRANSLATE(A1134,""es"",""en"")"),"East")</f>
        <v>East</v>
      </c>
    </row>
    <row r="1135">
      <c r="A1135" s="2" t="s">
        <v>1135</v>
      </c>
      <c r="B1135" s="3" t="str">
        <f>IFERROR(__xludf.DUMMYFUNCTION("GOOGLETRANSLATE(A1135,""es"",""en"")"),"physical")</f>
        <v>physical</v>
      </c>
    </row>
    <row r="1136">
      <c r="A1136" s="2" t="s">
        <v>1136</v>
      </c>
      <c r="B1136" s="3" t="str">
        <f>IFERROR(__xludf.DUMMYFUNCTION("GOOGLETRANSLATE(A1136,""es"",""en"")"),"left")</f>
        <v>left</v>
      </c>
    </row>
    <row r="1137">
      <c r="A1137" s="2" t="s">
        <v>1137</v>
      </c>
      <c r="B1137" s="3" t="str">
        <f>IFERROR(__xludf.DUMMYFUNCTION("GOOGLETRANSLATE(A1137,""es"",""en"")"),"foods")</f>
        <v>foods</v>
      </c>
    </row>
    <row r="1138">
      <c r="A1138" s="2" t="s">
        <v>1138</v>
      </c>
      <c r="B1138" s="3" t="str">
        <f>IFERROR(__xludf.DUMMYFUNCTION("GOOGLETRANSLATE(A1138,""es"",""en"")"),"feet")</f>
        <v>feet</v>
      </c>
    </row>
    <row r="1139">
      <c r="A1139" s="2" t="s">
        <v>1139</v>
      </c>
      <c r="B1139" s="3" t="str">
        <f>IFERROR(__xludf.DUMMYFUNCTION("GOOGLETRANSLATE(A1139,""es"",""en"")"),"Mrs")</f>
        <v>Mrs</v>
      </c>
    </row>
    <row r="1140">
      <c r="A1140" s="2" t="s">
        <v>1140</v>
      </c>
      <c r="B1140" s="3" t="str">
        <f>IFERROR(__xludf.DUMMYFUNCTION("GOOGLETRANSLATE(A1140,""es"",""en"")"),"protection")</f>
        <v>protection</v>
      </c>
    </row>
    <row r="1141">
      <c r="A1141" s="2" t="s">
        <v>1141</v>
      </c>
      <c r="B1141" s="3" t="str">
        <f>IFERROR(__xludf.DUMMYFUNCTION("GOOGLETRANSLATE(A1141,""es"",""en"")"),"authors")</f>
        <v>authors</v>
      </c>
    </row>
    <row r="1142">
      <c r="A1142" s="2" t="s">
        <v>1142</v>
      </c>
      <c r="B1142" s="3" t="str">
        <f>IFERROR(__xludf.DUMMYFUNCTION("GOOGLETRANSLATE(A1142,""es"",""en"")"),"husband")</f>
        <v>husband</v>
      </c>
    </row>
    <row r="1143">
      <c r="A1143" s="2" t="s">
        <v>1143</v>
      </c>
      <c r="B1143" s="3" t="str">
        <f>IFERROR(__xludf.DUMMYFUNCTION("GOOGLETRANSLATE(A1143,""es"",""en"")"),"could")</f>
        <v>could</v>
      </c>
    </row>
    <row r="1144">
      <c r="A1144" s="2" t="s">
        <v>1144</v>
      </c>
      <c r="B1144" s="3" t="str">
        <f>IFERROR(__xludf.DUMMYFUNCTION("GOOGLETRANSLATE(A1144,""es"",""en"")"),"call")</f>
        <v>call</v>
      </c>
    </row>
    <row r="1145">
      <c r="A1145" s="2" t="s">
        <v>1145</v>
      </c>
      <c r="B1145" s="3" t="str">
        <f>IFERROR(__xludf.DUMMYFUNCTION("GOOGLETRANSLATE(A1145,""es"",""en"")"),"arms")</f>
        <v>arms</v>
      </c>
    </row>
    <row r="1146">
      <c r="A1146" s="2" t="s">
        <v>1146</v>
      </c>
      <c r="B1146" s="3" t="str">
        <f>IFERROR(__xludf.DUMMYFUNCTION("GOOGLETRANSLATE(A1146,""es"",""en"")"),"intervention")</f>
        <v>intervention</v>
      </c>
    </row>
    <row r="1147">
      <c r="A1147" s="2" t="s">
        <v>1147</v>
      </c>
      <c r="B1147" s="3" t="str">
        <f>IFERROR(__xludf.DUMMYFUNCTION("GOOGLETRANSLATE(A1147,""es"",""en"")"),"Salt")</f>
        <v>Salt</v>
      </c>
    </row>
    <row r="1148">
      <c r="A1148" s="2" t="s">
        <v>1148</v>
      </c>
      <c r="B1148" s="3" t="str">
        <f>IFERROR(__xludf.DUMMYFUNCTION("GOOGLETRANSLATE(A1148,""es"",""en"")"),"pages")</f>
        <v>pages</v>
      </c>
    </row>
    <row r="1149">
      <c r="A1149" s="2" t="s">
        <v>1149</v>
      </c>
      <c r="B1149" s="3" t="str">
        <f>IFERROR(__xludf.DUMMYFUNCTION("GOOGLETRANSLATE(A1149,""es"",""en"")"),"nine")</f>
        <v>nine</v>
      </c>
    </row>
    <row r="1150">
      <c r="A1150" s="2" t="s">
        <v>1150</v>
      </c>
      <c r="B1150" s="3" t="str">
        <f>IFERROR(__xludf.DUMMYFUNCTION("GOOGLETRANSLATE(A1150,""es"",""en"")"),"peoples")</f>
        <v>peoples</v>
      </c>
    </row>
    <row r="1151">
      <c r="A1151" s="2" t="s">
        <v>1151</v>
      </c>
      <c r="B1151" s="3" t="str">
        <f>IFERROR(__xludf.DUMMYFUNCTION("GOOGLETRANSLATE(A1151,""es"",""en"")"),"season")</f>
        <v>season</v>
      </c>
    </row>
    <row r="1152">
      <c r="A1152" s="2" t="s">
        <v>1152</v>
      </c>
      <c r="B1152" s="3" t="str">
        <f>IFERROR(__xludf.DUMMYFUNCTION("GOOGLETRANSLATE(A1152,""es"",""en"")"),"your")</f>
        <v>your</v>
      </c>
    </row>
    <row r="1153">
      <c r="A1153" s="2" t="s">
        <v>1153</v>
      </c>
      <c r="B1153" s="3" t="str">
        <f>IFERROR(__xludf.DUMMYFUNCTION("GOOGLETRANSLATE(A1153,""es"",""en"")"),"bottom")</f>
        <v>bottom</v>
      </c>
    </row>
    <row r="1154">
      <c r="A1154" s="2" t="s">
        <v>1154</v>
      </c>
      <c r="B1154" s="3" t="str">
        <f>IFERROR(__xludf.DUMMYFUNCTION("GOOGLETRANSLATE(A1154,""es"",""en"")"),"that")</f>
        <v>that</v>
      </c>
    </row>
    <row r="1155">
      <c r="A1155" s="2" t="s">
        <v>1155</v>
      </c>
      <c r="B1155" s="3" t="str">
        <f>IFERROR(__xludf.DUMMYFUNCTION("GOOGLETRANSLATE(A1155,""es"",""en"")"),"teacher")</f>
        <v>teacher</v>
      </c>
    </row>
    <row r="1156">
      <c r="A1156" s="2" t="s">
        <v>1156</v>
      </c>
      <c r="B1156" s="3" t="str">
        <f>IFERROR(__xludf.DUMMYFUNCTION("GOOGLETRANSLATE(A1156,""es"",""en"")"),"International")</f>
        <v>International</v>
      </c>
    </row>
    <row r="1157">
      <c r="A1157" s="2" t="s">
        <v>1157</v>
      </c>
      <c r="B1157" s="3" t="str">
        <f>IFERROR(__xludf.DUMMYFUNCTION("GOOGLETRANSLATE(A1157,""es"",""en"")"),"techniques")</f>
        <v>techniques</v>
      </c>
    </row>
    <row r="1158">
      <c r="A1158" s="2" t="s">
        <v>1158</v>
      </c>
      <c r="B1158" s="3" t="str">
        <f>IFERROR(__xludf.DUMMYFUNCTION("GOOGLETRANSLATE(A1158,""es"",""en"")"),"these")</f>
        <v>these</v>
      </c>
    </row>
    <row r="1159">
      <c r="A1159" s="2" t="s">
        <v>1159</v>
      </c>
      <c r="B1159" s="3" t="str">
        <f>IFERROR(__xludf.DUMMYFUNCTION("GOOGLETRANSLATE(A1159,""es"",""en"")"),"wife")</f>
        <v>wife</v>
      </c>
    </row>
    <row r="1160">
      <c r="A1160" s="2" t="s">
        <v>1160</v>
      </c>
      <c r="B1160" s="3" t="str">
        <f>IFERROR(__xludf.DUMMYFUNCTION("GOOGLETRANSLATE(A1160,""es"",""en"")"),"criticism")</f>
        <v>criticism</v>
      </c>
    </row>
    <row r="1161">
      <c r="A1161" s="2" t="s">
        <v>1161</v>
      </c>
      <c r="B1161" s="3" t="str">
        <f>IFERROR(__xludf.DUMMYFUNCTION("GOOGLETRANSLATE(A1161,""es"",""en"")"),"completely")</f>
        <v>completely</v>
      </c>
    </row>
    <row r="1162">
      <c r="A1162" s="2" t="s">
        <v>1162</v>
      </c>
      <c r="B1162" s="3" t="str">
        <f>IFERROR(__xludf.DUMMYFUNCTION("GOOGLETRANSLATE(A1162,""es"",""en"")"),"to lose")</f>
        <v>to lose</v>
      </c>
    </row>
    <row r="1163">
      <c r="A1163" s="2" t="s">
        <v>1163</v>
      </c>
      <c r="B1163" s="3" t="str">
        <f>IFERROR(__xludf.DUMMYFUNCTION("GOOGLETRANSLATE(A1163,""es"",""en"")"),"sale")</f>
        <v>sale</v>
      </c>
    </row>
    <row r="1164">
      <c r="A1164" s="2" t="s">
        <v>1164</v>
      </c>
      <c r="B1164" s="3" t="str">
        <f>IFERROR(__xludf.DUMMYFUNCTION("GOOGLETRANSLATE(A1164,""es"",""en"")"),"Finals")</f>
        <v>Finals</v>
      </c>
    </row>
    <row r="1165">
      <c r="A1165" s="2" t="s">
        <v>1165</v>
      </c>
      <c r="B1165" s="3" t="str">
        <f>IFERROR(__xludf.DUMMYFUNCTION("GOOGLETRANSLATE(A1165,""es"",""en"")"),"Ramón")</f>
        <v>Ramón</v>
      </c>
    </row>
    <row r="1166">
      <c r="A1166" s="2" t="s">
        <v>1166</v>
      </c>
      <c r="B1166" s="3" t="str">
        <f>IFERROR(__xludf.DUMMYFUNCTION("GOOGLETRANSLATE(A1166,""es"",""en"")"),"count")</f>
        <v>count</v>
      </c>
    </row>
    <row r="1167">
      <c r="A1167" s="2" t="s">
        <v>1167</v>
      </c>
      <c r="B1167" s="3" t="str">
        <f>IFERROR(__xludf.DUMMYFUNCTION("GOOGLETRANSLATE(A1167,""es"",""en"")"),"Differences")</f>
        <v>Differences</v>
      </c>
    </row>
    <row r="1168">
      <c r="A1168" s="2" t="s">
        <v>1168</v>
      </c>
      <c r="B1168" s="3" t="str">
        <f>IFERROR(__xludf.DUMMYFUNCTION("GOOGLETRANSLATE(A1168,""es"",""en"")"),"familiar")</f>
        <v>familiar</v>
      </c>
    </row>
    <row r="1169">
      <c r="A1169" s="2" t="s">
        <v>1169</v>
      </c>
      <c r="B1169" s="3" t="str">
        <f>IFERROR(__xludf.DUMMYFUNCTION("GOOGLETRANSLATE(A1169,""es"",""en"")"),"Martínez")</f>
        <v>Martínez</v>
      </c>
    </row>
    <row r="1170">
      <c r="A1170" s="2" t="s">
        <v>1170</v>
      </c>
      <c r="B1170" s="3" t="str">
        <f>IFERROR(__xludf.DUMMYFUNCTION("GOOGLETRANSLATE(A1170,""es"",""en"")"),"kilometres")</f>
        <v>kilometres</v>
      </c>
    </row>
    <row r="1171">
      <c r="A1171" s="2" t="s">
        <v>1171</v>
      </c>
      <c r="B1171" s="3" t="str">
        <f>IFERROR(__xludf.DUMMYFUNCTION("GOOGLETRANSLATE(A1171,""es"",""en"")"),"bad")</f>
        <v>bad</v>
      </c>
    </row>
    <row r="1172">
      <c r="A1172" s="2" t="s">
        <v>1172</v>
      </c>
      <c r="B1172" s="3" t="str">
        <f>IFERROR(__xludf.DUMMYFUNCTION("GOOGLETRANSLATE(A1172,""es"",""en"")"),"fundamental")</f>
        <v>fundamental</v>
      </c>
    </row>
    <row r="1173">
      <c r="A1173" s="2" t="s">
        <v>1173</v>
      </c>
      <c r="B1173" s="3" t="str">
        <f>IFERROR(__xludf.DUMMYFUNCTION("GOOGLETRANSLATE(A1173,""es"",""en"")"),"enormous")</f>
        <v>enormous</v>
      </c>
    </row>
    <row r="1174">
      <c r="A1174" s="2" t="s">
        <v>1174</v>
      </c>
      <c r="B1174" s="3" t="str">
        <f>IFERROR(__xludf.DUMMYFUNCTION("GOOGLETRANSLATE(A1174,""es"",""en"")"),"can")</f>
        <v>can</v>
      </c>
    </row>
    <row r="1175">
      <c r="A1175" s="2" t="s">
        <v>1175</v>
      </c>
      <c r="B1175" s="3" t="str">
        <f>IFERROR(__xludf.DUMMYFUNCTION("GOOGLETRANSLATE(A1175,""es"",""en"")"),"lines")</f>
        <v>lines</v>
      </c>
    </row>
    <row r="1176">
      <c r="A1176" s="2" t="s">
        <v>1176</v>
      </c>
      <c r="B1176" s="3" t="str">
        <f>IFERROR(__xludf.DUMMYFUNCTION("GOOGLETRANSLATE(A1176,""es"",""en"")"),"offers")</f>
        <v>offers</v>
      </c>
    </row>
    <row r="1177">
      <c r="A1177" s="2" t="s">
        <v>1177</v>
      </c>
      <c r="B1177" s="3" t="str">
        <f>IFERROR(__xludf.DUMMYFUNCTION("GOOGLETRANSLATE(A1177,""es"",""en"")"),"commercial")</f>
        <v>commercial</v>
      </c>
    </row>
    <row r="1178">
      <c r="A1178" s="2" t="s">
        <v>1178</v>
      </c>
      <c r="B1178" s="3" t="str">
        <f>IFERROR(__xludf.DUMMYFUNCTION("GOOGLETRANSLATE(A1178,""es"",""en"")"),"bread")</f>
        <v>bread</v>
      </c>
    </row>
    <row r="1179">
      <c r="A1179" s="2" t="s">
        <v>1179</v>
      </c>
      <c r="B1179" s="3" t="str">
        <f>IFERROR(__xludf.DUMMYFUNCTION("GOOGLETRANSLATE(A1179,""es"",""en"")"),"AIRES")</f>
        <v>AIRES</v>
      </c>
    </row>
    <row r="1180">
      <c r="A1180" s="2" t="s">
        <v>1180</v>
      </c>
      <c r="B1180" s="3" t="str">
        <f>IFERROR(__xludf.DUMMYFUNCTION("GOOGLETRANSLATE(A1180,""es"",""en"")"),"professor")</f>
        <v>professor</v>
      </c>
    </row>
    <row r="1181">
      <c r="A1181" s="2" t="s">
        <v>1181</v>
      </c>
      <c r="B1181" s="3" t="str">
        <f>IFERROR(__xludf.DUMMYFUNCTION("GOOGLETRANSLATE(A1181,""es"",""en"")"),"investment")</f>
        <v>investment</v>
      </c>
    </row>
    <row r="1182">
      <c r="A1182" s="2" t="s">
        <v>1182</v>
      </c>
      <c r="B1182" s="3" t="str">
        <f>IFERROR(__xludf.DUMMYFUNCTION("GOOGLETRANSLATE(A1182,""es"",""en"")"),"municipal")</f>
        <v>municipal</v>
      </c>
    </row>
    <row r="1183">
      <c r="A1183" s="2" t="s">
        <v>1183</v>
      </c>
      <c r="B1183" s="3" t="str">
        <f>IFERROR(__xludf.DUMMYFUNCTION("GOOGLETRANSLATE(A1183,""es"",""en"")"),"Declarations")</f>
        <v>Declarations</v>
      </c>
    </row>
    <row r="1184">
      <c r="A1184" s="2" t="s">
        <v>1184</v>
      </c>
      <c r="B1184" s="3" t="str">
        <f>IFERROR(__xludf.DUMMYFUNCTION("GOOGLETRANSLATE(A1184,""es"",""en"")"),"Officials")</f>
        <v>Officials</v>
      </c>
    </row>
    <row r="1185">
      <c r="A1185" s="2" t="s">
        <v>1185</v>
      </c>
      <c r="B1185" s="3" t="str">
        <f>IFERROR(__xludf.DUMMYFUNCTION("GOOGLETRANSLATE(A1185,""es"",""en"")"),"Waters")</f>
        <v>Waters</v>
      </c>
    </row>
    <row r="1186">
      <c r="A1186" s="2" t="s">
        <v>1186</v>
      </c>
      <c r="B1186" s="3" t="str">
        <f>IFERROR(__xludf.DUMMYFUNCTION("GOOGLETRANSLATE(A1186,""es"",""en"")"),"responsible")</f>
        <v>responsible</v>
      </c>
    </row>
    <row r="1187">
      <c r="A1187" s="2" t="s">
        <v>1187</v>
      </c>
      <c r="B1187" s="3" t="str">
        <f>IFERROR(__xludf.DUMMYFUNCTION("GOOGLETRANSLATE(A1187,""es"",""en"")"),"Saturday")</f>
        <v>Saturday</v>
      </c>
    </row>
    <row r="1188">
      <c r="A1188" s="2" t="s">
        <v>1188</v>
      </c>
      <c r="B1188" s="3" t="str">
        <f>IFERROR(__xludf.DUMMYFUNCTION("GOOGLETRANSLATE(A1188,""es"",""en"")"),"some")</f>
        <v>some</v>
      </c>
    </row>
    <row r="1189">
      <c r="A1189" s="2" t="s">
        <v>1189</v>
      </c>
      <c r="B1189" s="3" t="str">
        <f>IFERROR(__xludf.DUMMYFUNCTION("GOOGLETRANSLATE(A1189,""es"",""en"")"),"federal")</f>
        <v>federal</v>
      </c>
    </row>
    <row r="1190">
      <c r="A1190" s="2" t="s">
        <v>1190</v>
      </c>
      <c r="B1190" s="3" t="str">
        <f>IFERROR(__xludf.DUMMYFUNCTION("GOOGLETRANSLATE(A1190,""es"",""en"")"),"Point out")</f>
        <v>Point out</v>
      </c>
    </row>
    <row r="1191">
      <c r="A1191" s="2" t="s">
        <v>1191</v>
      </c>
      <c r="B1191" s="3" t="str">
        <f>IFERROR(__xludf.DUMMYFUNCTION("GOOGLETRANSLATE(A1191,""es"",""en"")"),"conflict")</f>
        <v>conflict</v>
      </c>
    </row>
    <row r="1192">
      <c r="A1192" s="2" t="s">
        <v>1192</v>
      </c>
      <c r="B1192" s="3" t="str">
        <f>IFERROR(__xludf.DUMMYFUNCTION("GOOGLETRANSLATE(A1192,""es"",""en"")"),"bliss")</f>
        <v>bliss</v>
      </c>
    </row>
    <row r="1193">
      <c r="A1193" s="2" t="s">
        <v>1193</v>
      </c>
      <c r="B1193" s="3" t="str">
        <f>IFERROR(__xludf.DUMMYFUNCTION("GOOGLETRANSLATE(A1193,""es"",""en"")"),"EFE")</f>
        <v>EFE</v>
      </c>
    </row>
    <row r="1194">
      <c r="A1194" s="2" t="s">
        <v>1194</v>
      </c>
      <c r="B1194" s="3" t="str">
        <f>IFERROR(__xludf.DUMMYFUNCTION("GOOGLETRANSLATE(A1194,""es"",""en"")"),"leaders")</f>
        <v>leaders</v>
      </c>
    </row>
    <row r="1195">
      <c r="A1195" s="2" t="s">
        <v>1195</v>
      </c>
      <c r="B1195" s="3" t="str">
        <f>IFERROR(__xludf.DUMMYFUNCTION("GOOGLETRANSLATE(A1195,""es"",""en"")"),"change")</f>
        <v>change</v>
      </c>
    </row>
    <row r="1196">
      <c r="A1196" s="2" t="s">
        <v>1196</v>
      </c>
      <c r="B1196" s="3" t="str">
        <f>IFERROR(__xludf.DUMMYFUNCTION("GOOGLETRANSLATE(A1196,""es"",""en"")"),"surface")</f>
        <v>surface</v>
      </c>
    </row>
    <row r="1197">
      <c r="A1197" s="2" t="s">
        <v>1197</v>
      </c>
      <c r="B1197" s="3" t="str">
        <f>IFERROR(__xludf.DUMMYFUNCTION("GOOGLETRANSLATE(A1197,""es"",""en"")"),"needs to")</f>
        <v>needs to</v>
      </c>
    </row>
    <row r="1198">
      <c r="A1198" s="2" t="s">
        <v>1198</v>
      </c>
      <c r="B1198" s="3" t="str">
        <f>IFERROR(__xludf.DUMMYFUNCTION("GOOGLETRANSLATE(A1198,""es"",""en"")"),"students")</f>
        <v>students</v>
      </c>
    </row>
    <row r="1199">
      <c r="A1199" s="2" t="s">
        <v>1199</v>
      </c>
      <c r="B1199" s="3" t="str">
        <f>IFERROR(__xludf.DUMMYFUNCTION("GOOGLETRANSLATE(A1199,""es"",""en"")"),"so many")</f>
        <v>so many</v>
      </c>
    </row>
    <row r="1200">
      <c r="A1200" s="2" t="s">
        <v>1200</v>
      </c>
      <c r="B1200" s="3" t="str">
        <f>IFERROR(__xludf.DUMMYFUNCTION("GOOGLETRANSLATE(A1200,""es"",""en"")"),"blow")</f>
        <v>blow</v>
      </c>
    </row>
    <row r="1201">
      <c r="A1201" s="2" t="s">
        <v>1201</v>
      </c>
      <c r="B1201" s="3" t="str">
        <f>IFERROR(__xludf.DUMMYFUNCTION("GOOGLETRANSLATE(A1201,""es"",""en"")"),"public")</f>
        <v>public</v>
      </c>
    </row>
    <row r="1202">
      <c r="A1202" s="2" t="s">
        <v>1202</v>
      </c>
      <c r="B1202" s="3" t="str">
        <f>IFERROR(__xludf.DUMMYFUNCTION("GOOGLETRANSLATE(A1202,""es"",""en"")"),"public")</f>
        <v>public</v>
      </c>
    </row>
    <row r="1203">
      <c r="A1203" s="2" t="s">
        <v>1203</v>
      </c>
      <c r="B1203" s="3" t="str">
        <f>IFERROR(__xludf.DUMMYFUNCTION("GOOGLETRANSLATE(A1203,""es"",""en"")"),"teams")</f>
        <v>teams</v>
      </c>
    </row>
    <row r="1204">
      <c r="A1204" s="2" t="s">
        <v>1204</v>
      </c>
      <c r="B1204" s="3" t="str">
        <f>IFERROR(__xludf.DUMMYFUNCTION("GOOGLETRANSLATE(A1204,""es"",""en"")"),"literature")</f>
        <v>literature</v>
      </c>
    </row>
    <row r="1205">
      <c r="A1205" s="2" t="s">
        <v>1205</v>
      </c>
      <c r="B1205" s="3" t="str">
        <f>IFERROR(__xludf.DUMMYFUNCTION("GOOGLETRANSLATE(A1205,""es"",""en"")"),"testing")</f>
        <v>testing</v>
      </c>
    </row>
    <row r="1206">
      <c r="A1206" s="2" t="s">
        <v>1206</v>
      </c>
      <c r="B1206" s="3" t="str">
        <f>IFERROR(__xludf.DUMMYFUNCTION("GOOGLETRANSLATE(A1206,""es"",""en"")"),"Germany")</f>
        <v>Germany</v>
      </c>
    </row>
    <row r="1207">
      <c r="A1207" s="2" t="s">
        <v>1207</v>
      </c>
      <c r="B1207" s="3" t="str">
        <f>IFERROR(__xludf.DUMMYFUNCTION("GOOGLETRANSLATE(A1207,""es"",""en"")"),"circumstances")</f>
        <v>circumstances</v>
      </c>
    </row>
    <row r="1208">
      <c r="A1208" s="2" t="s">
        <v>1208</v>
      </c>
      <c r="B1208" s="3" t="str">
        <f>IFERROR(__xludf.DUMMYFUNCTION("GOOGLETRANSLATE(A1208,""es"",""en"")"),"have")</f>
        <v>have</v>
      </c>
    </row>
    <row r="1209">
      <c r="A1209" s="2" t="s">
        <v>1209</v>
      </c>
      <c r="B1209" s="3" t="str">
        <f>IFERROR(__xludf.DUMMYFUNCTION("GOOGLETRANSLATE(A1209,""es"",""en"")"),"document")</f>
        <v>document</v>
      </c>
    </row>
    <row r="1210">
      <c r="A1210" s="2" t="s">
        <v>1210</v>
      </c>
      <c r="B1210" s="3" t="str">
        <f>IFERROR(__xludf.DUMMYFUNCTION("GOOGLETRANSLATE(A1210,""es"",""en"")"),"party")</f>
        <v>party</v>
      </c>
    </row>
    <row r="1211">
      <c r="A1211" s="2" t="s">
        <v>1211</v>
      </c>
      <c r="B1211" s="3" t="str">
        <f>IFERROR(__xludf.DUMMYFUNCTION("GOOGLETRANSLATE(A1211,""es"",""en"")"),"simply")</f>
        <v>simply</v>
      </c>
    </row>
    <row r="1212">
      <c r="A1212" s="2" t="s">
        <v>1212</v>
      </c>
      <c r="B1212" s="3" t="str">
        <f>IFERROR(__xludf.DUMMYFUNCTION("GOOGLETRANSLATE(A1212,""es"",""en"")"),"Enrique")</f>
        <v>Enrique</v>
      </c>
    </row>
    <row r="1213">
      <c r="A1213" s="2" t="s">
        <v>1213</v>
      </c>
      <c r="B1213" s="3" t="str">
        <f>IFERROR(__xludf.DUMMYFUNCTION("GOOGLETRANSLATE(A1213,""es"",""en"")"),"oil")</f>
        <v>oil</v>
      </c>
    </row>
    <row r="1214">
      <c r="A1214" s="2" t="s">
        <v>1214</v>
      </c>
      <c r="B1214" s="3" t="str">
        <f>IFERROR(__xludf.DUMMYFUNCTION("GOOGLETRANSLATE(A1214,""es"",""en"")"),"set")</f>
        <v>set</v>
      </c>
    </row>
    <row r="1215">
      <c r="A1215" s="2" t="s">
        <v>1215</v>
      </c>
      <c r="B1215" s="3" t="str">
        <f>IFERROR(__xludf.DUMMYFUNCTION("GOOGLETRANSLATE(A1215,""es"",""en"")"),"doctors")</f>
        <v>doctors</v>
      </c>
    </row>
    <row r="1216">
      <c r="A1216" s="2" t="s">
        <v>1216</v>
      </c>
      <c r="B1216" s="3" t="str">
        <f>IFERROR(__xludf.DUMMYFUNCTION("GOOGLETRANSLATE(A1216,""es"",""en"")"),"are")</f>
        <v>are</v>
      </c>
    </row>
    <row r="1217">
      <c r="A1217" s="2" t="s">
        <v>1217</v>
      </c>
      <c r="B1217" s="3" t="str">
        <f>IFERROR(__xludf.DUMMYFUNCTION("GOOGLETRANSLATE(A1217,""es"",""en"")"),"local")</f>
        <v>local</v>
      </c>
    </row>
    <row r="1218">
      <c r="A1218" s="2" t="s">
        <v>1218</v>
      </c>
      <c r="B1218" s="3" t="str">
        <f>IFERROR(__xludf.DUMMYFUNCTION("GOOGLETRANSLATE(A1218,""es"",""en"")"),"it started")</f>
        <v>it started</v>
      </c>
    </row>
    <row r="1219">
      <c r="A1219" s="2" t="s">
        <v>1219</v>
      </c>
      <c r="B1219" s="3" t="str">
        <f>IFERROR(__xludf.DUMMYFUNCTION("GOOGLETRANSLATE(A1219,""es"",""en"")"),"poor")</f>
        <v>poor</v>
      </c>
    </row>
    <row r="1220">
      <c r="A1220" s="2" t="s">
        <v>1220</v>
      </c>
      <c r="B1220" s="3" t="str">
        <f>IFERROR(__xludf.DUMMYFUNCTION("GOOGLETRANSLATE(A1220,""es"",""en"")"),"should")</f>
        <v>should</v>
      </c>
    </row>
    <row r="1221">
      <c r="A1221" s="2" t="s">
        <v>1221</v>
      </c>
      <c r="B1221" s="3" t="str">
        <f>IFERROR(__xludf.DUMMYFUNCTION("GOOGLETRANSLATE(A1221,""es"",""en"")"),"I have")</f>
        <v>I have</v>
      </c>
    </row>
    <row r="1222">
      <c r="A1222" s="2" t="s">
        <v>1222</v>
      </c>
      <c r="B1222" s="3" t="str">
        <f>IFERROR(__xludf.DUMMYFUNCTION("GOOGLETRANSLATE(A1222,""es"",""en"")"),"parliament")</f>
        <v>parliament</v>
      </c>
    </row>
    <row r="1223">
      <c r="A1223" s="2" t="s">
        <v>1223</v>
      </c>
      <c r="B1223" s="3" t="str">
        <f>IFERROR(__xludf.DUMMYFUNCTION("GOOGLETRANSLATE(A1223,""es"",""en"")"),"territory")</f>
        <v>territory</v>
      </c>
    </row>
    <row r="1224">
      <c r="A1224" s="2" t="s">
        <v>1224</v>
      </c>
      <c r="B1224" s="3" t="str">
        <f>IFERROR(__xludf.DUMMYFUNCTION("GOOGLETRANSLATE(A1224,""es"",""en"")"),"comes out")</f>
        <v>comes out</v>
      </c>
    </row>
    <row r="1225">
      <c r="A1225" s="2" t="s">
        <v>1225</v>
      </c>
      <c r="B1225" s="3" t="str">
        <f>IFERROR(__xludf.DUMMYFUNCTION("GOOGLETRANSLATE(A1225,""es"",""en"")"),"thirty")</f>
        <v>thirty</v>
      </c>
    </row>
    <row r="1226">
      <c r="A1226" s="2" t="s">
        <v>1226</v>
      </c>
      <c r="B1226" s="3" t="str">
        <f>IFERROR(__xludf.DUMMYFUNCTION("GOOGLETRANSLATE(A1226,""es"",""en"")"),"car")</f>
        <v>car</v>
      </c>
    </row>
    <row r="1227">
      <c r="A1227" s="2" t="s">
        <v>1227</v>
      </c>
      <c r="B1227" s="3" t="str">
        <f>IFERROR(__xludf.DUMMYFUNCTION("GOOGLETRANSLATE(A1227,""es"",""en"")"),"lessons")</f>
        <v>lessons</v>
      </c>
    </row>
    <row r="1228">
      <c r="A1228" s="2" t="s">
        <v>1228</v>
      </c>
      <c r="B1228" s="3" t="str">
        <f>IFERROR(__xludf.DUMMYFUNCTION("GOOGLETRANSLATE(A1228,""es"",""en"")"),"it states")</f>
        <v>it states</v>
      </c>
    </row>
    <row r="1229">
      <c r="A1229" s="2" t="s">
        <v>1229</v>
      </c>
      <c r="B1229" s="3" t="str">
        <f>IFERROR(__xludf.DUMMYFUNCTION("GOOGLETRANSLATE(A1229,""es"",""en"")"),"Officers")</f>
        <v>Officers</v>
      </c>
    </row>
    <row r="1230">
      <c r="A1230" s="2" t="s">
        <v>1230</v>
      </c>
      <c r="B1230" s="3" t="str">
        <f>IFERROR(__xludf.DUMMYFUNCTION("GOOGLETRANSLATE(A1230,""es"",""en"")"),"dialogue")</f>
        <v>dialogue</v>
      </c>
    </row>
    <row r="1231">
      <c r="A1231" s="2" t="s">
        <v>1231</v>
      </c>
      <c r="B1231" s="3" t="str">
        <f>IFERROR(__xludf.DUMMYFUNCTION("GOOGLETRANSLATE(A1231,""es"",""en"")"),"saw")</f>
        <v>saw</v>
      </c>
    </row>
    <row r="1232">
      <c r="A1232" s="2" t="s">
        <v>1232</v>
      </c>
      <c r="B1232" s="3" t="str">
        <f>IFERROR(__xludf.DUMMYFUNCTION("GOOGLETRANSLATE(A1232,""es"",""en"")"),"I respect")</f>
        <v>I respect</v>
      </c>
    </row>
    <row r="1233">
      <c r="A1233" s="2" t="s">
        <v>1233</v>
      </c>
      <c r="B1233" s="3" t="str">
        <f>IFERROR(__xludf.DUMMYFUNCTION("GOOGLETRANSLATE(A1233,""es"",""en"")"),"treaty")</f>
        <v>treaty</v>
      </c>
    </row>
    <row r="1234">
      <c r="A1234" s="2" t="s">
        <v>1234</v>
      </c>
      <c r="B1234" s="3" t="str">
        <f>IFERROR(__xludf.DUMMYFUNCTION("GOOGLETRANSLATE(A1234,""es"",""en"")"),"I had")</f>
        <v>I had</v>
      </c>
    </row>
    <row r="1235">
      <c r="A1235" s="2" t="s">
        <v>1235</v>
      </c>
      <c r="B1235" s="3" t="str">
        <f>IFERROR(__xludf.DUMMYFUNCTION("GOOGLETRANSLATE(A1235,""es"",""en"")"),"magazine")</f>
        <v>magazine</v>
      </c>
    </row>
    <row r="1236">
      <c r="A1236" s="2" t="s">
        <v>1236</v>
      </c>
      <c r="B1236" s="3" t="str">
        <f>IFERROR(__xludf.DUMMYFUNCTION("GOOGLETRANSLATE(A1236,""es"",""en"")"),"Cup")</f>
        <v>Cup</v>
      </c>
    </row>
    <row r="1237">
      <c r="A1237" s="2" t="s">
        <v>1237</v>
      </c>
      <c r="B1237" s="3" t="str">
        <f>IFERROR(__xludf.DUMMYFUNCTION("GOOGLETRANSLATE(A1237,""es"",""en"")"),"paintwork")</f>
        <v>paintwork</v>
      </c>
    </row>
    <row r="1238">
      <c r="A1238" s="2" t="s">
        <v>1238</v>
      </c>
      <c r="B1238" s="3" t="str">
        <f>IFERROR(__xludf.DUMMYFUNCTION("GOOGLETRANSLATE(A1238,""es"",""en"")"),"Names")</f>
        <v>Names</v>
      </c>
    </row>
    <row r="1239">
      <c r="A1239" s="2" t="s">
        <v>1239</v>
      </c>
      <c r="B1239" s="3" t="str">
        <f>IFERROR(__xludf.DUMMYFUNCTION("GOOGLETRANSLATE(A1239,""es"",""en"")"),"purpose")</f>
        <v>purpose</v>
      </c>
    </row>
    <row r="1240">
      <c r="A1240" s="2" t="s">
        <v>1240</v>
      </c>
      <c r="B1240" s="3" t="str">
        <f>IFERROR(__xludf.DUMMYFUNCTION("GOOGLETRANSLATE(A1240,""es"",""en"")"),"milk")</f>
        <v>milk</v>
      </c>
    </row>
    <row r="1241">
      <c r="A1241" s="2" t="s">
        <v>1241</v>
      </c>
      <c r="B1241" s="3" t="str">
        <f>IFERROR(__xludf.DUMMYFUNCTION("GOOGLETRANSLATE(A1241,""es"",""en"")"),"present")</f>
        <v>present</v>
      </c>
    </row>
    <row r="1242">
      <c r="A1242" s="2" t="s">
        <v>1242</v>
      </c>
      <c r="B1242" s="3" t="str">
        <f>IFERROR(__xludf.DUMMYFUNCTION("GOOGLETRANSLATE(A1242,""es"",""en"")"),"It constitutes")</f>
        <v>It constitutes</v>
      </c>
    </row>
    <row r="1243">
      <c r="A1243" s="2" t="s">
        <v>1243</v>
      </c>
      <c r="B1243" s="3" t="str">
        <f>IFERROR(__xludf.DUMMYFUNCTION("GOOGLETRANSLATE(A1243,""es"",""en"")"),"homework")</f>
        <v>homework</v>
      </c>
    </row>
    <row r="1244">
      <c r="A1244" s="2" t="s">
        <v>1244</v>
      </c>
      <c r="B1244" s="3" t="str">
        <f>IFERROR(__xludf.DUMMYFUNCTION("GOOGLETRANSLATE(A1244,""es"",""en"")"),"reach")</f>
        <v>reach</v>
      </c>
    </row>
    <row r="1245">
      <c r="A1245" s="2" t="s">
        <v>1245</v>
      </c>
      <c r="B1245" s="3" t="str">
        <f>IFERROR(__xludf.DUMMYFUNCTION("GOOGLETRANSLATE(A1245,""es"",""en"")"),"competence")</f>
        <v>competence</v>
      </c>
    </row>
    <row r="1246">
      <c r="A1246" s="2" t="s">
        <v>1246</v>
      </c>
      <c r="B1246" s="3" t="str">
        <f>IFERROR(__xludf.DUMMYFUNCTION("GOOGLETRANSLATE(A1246,""es"",""en"")"),"rules")</f>
        <v>rules</v>
      </c>
    </row>
    <row r="1247">
      <c r="A1247" s="2" t="s">
        <v>1247</v>
      </c>
      <c r="B1247" s="3" t="str">
        <f>IFERROR(__xludf.DUMMYFUNCTION("GOOGLETRANSLATE(A1247,""es"",""en"")"),"silver")</f>
        <v>silver</v>
      </c>
    </row>
    <row r="1248">
      <c r="A1248" s="2" t="s">
        <v>1248</v>
      </c>
      <c r="B1248" s="3" t="str">
        <f>IFERROR(__xludf.DUMMYFUNCTION("GOOGLETRANSLATE(A1248,""es"",""en"")"),"neighbors")</f>
        <v>neighbors</v>
      </c>
    </row>
    <row r="1249">
      <c r="A1249" s="2" t="s">
        <v>1249</v>
      </c>
      <c r="B1249" s="3" t="str">
        <f>IFERROR(__xludf.DUMMYFUNCTION("GOOGLETRANSLATE(A1249,""es"",""en"")"),"freak")</f>
        <v>freak</v>
      </c>
    </row>
    <row r="1250">
      <c r="A1250" s="2" t="s">
        <v>1250</v>
      </c>
      <c r="B1250" s="3" t="str">
        <f>IFERROR(__xludf.DUMMYFUNCTION("GOOGLETRANSLATE(A1250,""es"",""en"")"),"intention")</f>
        <v>intention</v>
      </c>
    </row>
    <row r="1251">
      <c r="A1251" s="2" t="s">
        <v>1251</v>
      </c>
      <c r="B1251" s="3" t="str">
        <f>IFERROR(__xludf.DUMMYFUNCTION("GOOGLETRANSLATE(A1251,""es"",""en"")"),"giving")</f>
        <v>giving</v>
      </c>
    </row>
    <row r="1252">
      <c r="A1252" s="2" t="s">
        <v>1252</v>
      </c>
      <c r="B1252" s="3" t="str">
        <f>IFERROR(__xludf.DUMMYFUNCTION("GOOGLETRANSLATE(A1252,""es"",""en"")"),"Deputies")</f>
        <v>Deputies</v>
      </c>
    </row>
    <row r="1253">
      <c r="A1253" s="2" t="s">
        <v>1253</v>
      </c>
      <c r="B1253" s="3" t="str">
        <f>IFERROR(__xludf.DUMMYFUNCTION("GOOGLETRANSLATE(A1253,""es"",""en"")"),"judicial")</f>
        <v>judicial</v>
      </c>
    </row>
    <row r="1254">
      <c r="A1254" s="2" t="s">
        <v>1254</v>
      </c>
      <c r="B1254" s="3" t="str">
        <f>IFERROR(__xludf.DUMMYFUNCTION("GOOGLETRANSLATE(A1254,""es"",""en"")"),"any")</f>
        <v>any</v>
      </c>
    </row>
    <row r="1255">
      <c r="A1255" s="2" t="s">
        <v>1255</v>
      </c>
      <c r="B1255" s="3" t="str">
        <f>IFERROR(__xludf.DUMMYFUNCTION("GOOGLETRANSLATE(A1255,""es"",""en"")"),"faith")</f>
        <v>faith</v>
      </c>
    </row>
    <row r="1256">
      <c r="A1256" s="2" t="s">
        <v>1256</v>
      </c>
      <c r="B1256" s="3" t="str">
        <f>IFERROR(__xludf.DUMMYFUNCTION("GOOGLETRANSLATE(A1256,""es"",""en"")"),"working day")</f>
        <v>working day</v>
      </c>
    </row>
    <row r="1257">
      <c r="A1257" s="2" t="s">
        <v>1257</v>
      </c>
      <c r="B1257" s="3" t="str">
        <f>IFERROR(__xludf.DUMMYFUNCTION("GOOGLETRANSLATE(A1257,""es"",""en"")"),"Italy")</f>
        <v>Italy</v>
      </c>
    </row>
    <row r="1258">
      <c r="A1258" s="2" t="s">
        <v>1258</v>
      </c>
      <c r="B1258" s="3" t="str">
        <f>IFERROR(__xludf.DUMMYFUNCTION("GOOGLETRANSLATE(A1258,""es"",""en"")"),"To win")</f>
        <v>To win</v>
      </c>
    </row>
    <row r="1259">
      <c r="A1259" s="2" t="s">
        <v>1259</v>
      </c>
      <c r="B1259" s="3" t="str">
        <f>IFERROR(__xludf.DUMMYFUNCTION("GOOGLETRANSLATE(A1259,""es"",""en"")"),"candidate")</f>
        <v>candidate</v>
      </c>
    </row>
    <row r="1260">
      <c r="A1260" s="2" t="s">
        <v>1260</v>
      </c>
      <c r="B1260" s="3" t="str">
        <f>IFERROR(__xludf.DUMMYFUNCTION("GOOGLETRANSLATE(A1260,""es"",""en"")"),"heat")</f>
        <v>heat</v>
      </c>
    </row>
    <row r="1261">
      <c r="A1261" s="2" t="s">
        <v>1261</v>
      </c>
      <c r="B1261" s="3" t="str">
        <f>IFERROR(__xludf.DUMMYFUNCTION("GOOGLETRANSLATE(A1261,""es"",""en"")"),"hope")</f>
        <v>hope</v>
      </c>
    </row>
    <row r="1262">
      <c r="A1262" s="2" t="s">
        <v>1262</v>
      </c>
      <c r="B1262" s="3" t="str">
        <f>IFERROR(__xludf.DUMMYFUNCTION("GOOGLETRANSLATE(A1262,""es"",""en"")"),"newly")</f>
        <v>newly</v>
      </c>
    </row>
    <row r="1263">
      <c r="A1263" s="2" t="s">
        <v>1263</v>
      </c>
      <c r="B1263" s="3" t="str">
        <f>IFERROR(__xludf.DUMMYFUNCTION("GOOGLETRANSLATE(A1263,""es"",""en"")"),"usually")</f>
        <v>usually</v>
      </c>
    </row>
    <row r="1264">
      <c r="A1264" s="2" t="s">
        <v>1264</v>
      </c>
      <c r="B1264" s="3" t="str">
        <f>IFERROR(__xludf.DUMMYFUNCTION("GOOGLETRANSLATE(A1264,""es"",""en"")"),"Thousands")</f>
        <v>Thousands</v>
      </c>
    </row>
    <row r="1265">
      <c r="A1265" s="2" t="s">
        <v>1265</v>
      </c>
      <c r="B1265" s="3" t="str">
        <f>IFERROR(__xludf.DUMMYFUNCTION("GOOGLETRANSLATE(A1265,""es"",""en"")"),"rhythm")</f>
        <v>rhythm</v>
      </c>
    </row>
    <row r="1266">
      <c r="A1266" s="2" t="s">
        <v>1266</v>
      </c>
      <c r="B1266" s="3" t="str">
        <f>IFERROR(__xludf.DUMMYFUNCTION("GOOGLETRANSLATE(A1266,""es"",""en"")"),"it lives")</f>
        <v>it lives</v>
      </c>
    </row>
    <row r="1267">
      <c r="A1267" s="2" t="s">
        <v>1267</v>
      </c>
      <c r="B1267" s="3" t="str">
        <f>IFERROR(__xludf.DUMMYFUNCTION("GOOGLETRANSLATE(A1267,""es"",""en"")"),"maybe")</f>
        <v>maybe</v>
      </c>
    </row>
    <row r="1268">
      <c r="A1268" s="2" t="s">
        <v>1268</v>
      </c>
      <c r="B1268" s="3" t="str">
        <f>IFERROR(__xludf.DUMMYFUNCTION("GOOGLETRANSLATE(A1268,""es"",""en"")"),"Steps")</f>
        <v>Steps</v>
      </c>
    </row>
    <row r="1269">
      <c r="A1269" s="2" t="s">
        <v>1269</v>
      </c>
      <c r="B1269" s="3" t="str">
        <f>IFERROR(__xludf.DUMMYFUNCTION("GOOGLETRANSLATE(A1269,""es"",""en"")"),"sensation")</f>
        <v>sensation</v>
      </c>
    </row>
    <row r="1270">
      <c r="A1270" s="2" t="s">
        <v>1270</v>
      </c>
      <c r="B1270" s="3" t="str">
        <f>IFERROR(__xludf.DUMMYFUNCTION("GOOGLETRANSLATE(A1270,""es"",""en"")"),"representation")</f>
        <v>representation</v>
      </c>
    </row>
    <row r="1271">
      <c r="A1271" s="2" t="s">
        <v>1271</v>
      </c>
      <c r="B1271" s="3" t="str">
        <f>IFERROR(__xludf.DUMMYFUNCTION("GOOGLETRANSLATE(A1271,""es"",""en"")"),"presidency")</f>
        <v>presidency</v>
      </c>
    </row>
    <row r="1272">
      <c r="A1272" s="2" t="s">
        <v>1272</v>
      </c>
      <c r="B1272" s="3" t="str">
        <f>IFERROR(__xludf.DUMMYFUNCTION("GOOGLETRANSLATE(A1272,""es"",""en"")"),"triumph")</f>
        <v>triumph</v>
      </c>
    </row>
    <row r="1273">
      <c r="A1273" s="2" t="s">
        <v>1273</v>
      </c>
      <c r="B1273" s="3" t="str">
        <f>IFERROR(__xludf.DUMMYFUNCTION("GOOGLETRANSLATE(A1273,""es"",""en"")"),"town hall")</f>
        <v>town hall</v>
      </c>
    </row>
    <row r="1274">
      <c r="A1274" s="2" t="s">
        <v>1274</v>
      </c>
      <c r="B1274" s="3" t="str">
        <f>IFERROR(__xludf.DUMMYFUNCTION("GOOGLETRANSLATE(A1274,""es"",""en"")"),"plants")</f>
        <v>plants</v>
      </c>
    </row>
    <row r="1275">
      <c r="A1275" s="2" t="s">
        <v>1275</v>
      </c>
      <c r="B1275" s="3" t="str">
        <f>IFERROR(__xludf.DUMMYFUNCTION("GOOGLETRANSLATE(A1275,""es"",""en"")"),"girl")</f>
        <v>girl</v>
      </c>
    </row>
    <row r="1276">
      <c r="A1276" s="2" t="s">
        <v>1276</v>
      </c>
      <c r="B1276" s="3" t="str">
        <f>IFERROR(__xludf.DUMMYFUNCTION("GOOGLETRANSLATE(A1276,""es"",""en"")"),"cold")</f>
        <v>cold</v>
      </c>
    </row>
    <row r="1277">
      <c r="A1277" s="2" t="s">
        <v>1277</v>
      </c>
      <c r="B1277" s="3" t="str">
        <f>IFERROR(__xludf.DUMMYFUNCTION("GOOGLETRANSLATE(A1277,""es"",""en"")"),"tone")</f>
        <v>tone</v>
      </c>
    </row>
    <row r="1278">
      <c r="A1278" s="2" t="s">
        <v>1278</v>
      </c>
      <c r="B1278" s="3" t="str">
        <f>IFERROR(__xludf.DUMMYFUNCTION("GOOGLETRANSLATE(A1278,""es"",""en"")"),"companions")</f>
        <v>companions</v>
      </c>
    </row>
    <row r="1279">
      <c r="A1279" s="2" t="s">
        <v>1279</v>
      </c>
      <c r="B1279" s="3" t="str">
        <f>IFERROR(__xludf.DUMMYFUNCTION("GOOGLETRANSLATE(A1279,""es"",""en"")"),"They want")</f>
        <v>They want</v>
      </c>
    </row>
    <row r="1280">
      <c r="A1280" s="2" t="s">
        <v>1280</v>
      </c>
      <c r="B1280" s="3" t="str">
        <f>IFERROR(__xludf.DUMMYFUNCTION("GOOGLETRANSLATE(A1280,""es"",""en"")"),"pesos")</f>
        <v>pesos</v>
      </c>
    </row>
    <row r="1281">
      <c r="A1281" s="2" t="s">
        <v>1281</v>
      </c>
      <c r="B1281" s="3" t="str">
        <f>IFERROR(__xludf.DUMMYFUNCTION("GOOGLETRANSLATE(A1281,""es"",""en"")"),"in front of")</f>
        <v>in front of</v>
      </c>
    </row>
    <row r="1282">
      <c r="A1282" s="2" t="s">
        <v>1282</v>
      </c>
      <c r="B1282" s="3" t="str">
        <f>IFERROR(__xludf.DUMMYFUNCTION("GOOGLETRANSLATE(A1282,""es"",""en"")"),"own")</f>
        <v>own</v>
      </c>
    </row>
    <row r="1283">
      <c r="A1283" s="2" t="s">
        <v>1283</v>
      </c>
      <c r="B1283" s="3" t="str">
        <f>IFERROR(__xludf.DUMMYFUNCTION("GOOGLETRANSLATE(A1283,""es"",""en"")"),"flat")</f>
        <v>flat</v>
      </c>
    </row>
    <row r="1284">
      <c r="A1284" s="2" t="s">
        <v>1284</v>
      </c>
      <c r="B1284" s="3" t="str">
        <f>IFERROR(__xludf.DUMMYFUNCTION("GOOGLETRANSLATE(A1284,""es"",""en"")"),"diseases")</f>
        <v>diseases</v>
      </c>
    </row>
    <row r="1285">
      <c r="A1285" s="2" t="s">
        <v>1285</v>
      </c>
      <c r="B1285" s="3" t="str">
        <f>IFERROR(__xludf.DUMMYFUNCTION("GOOGLETRANSLATE(A1285,""es"",""en"")"),"institution")</f>
        <v>institution</v>
      </c>
    </row>
    <row r="1286">
      <c r="A1286" s="2" t="s">
        <v>1286</v>
      </c>
      <c r="B1286" s="3" t="str">
        <f>IFERROR(__xludf.DUMMYFUNCTION("GOOGLETRANSLATE(A1286,""es"",""en"")"),"building")</f>
        <v>building</v>
      </c>
    </row>
    <row r="1287">
      <c r="A1287" s="2" t="s">
        <v>1287</v>
      </c>
      <c r="B1287" s="3" t="str">
        <f>IFERROR(__xludf.DUMMYFUNCTION("GOOGLETRANSLATE(A1287,""es"",""en"")"),"note")</f>
        <v>note</v>
      </c>
    </row>
    <row r="1288">
      <c r="A1288" s="2" t="s">
        <v>1288</v>
      </c>
      <c r="B1288" s="3" t="str">
        <f>IFERROR(__xludf.DUMMYFUNCTION("GOOGLETRANSLATE(A1288,""es"",""en"")"),"Frank")</f>
        <v>Frank</v>
      </c>
    </row>
    <row r="1289">
      <c r="A1289" s="2" t="s">
        <v>1289</v>
      </c>
      <c r="B1289" s="3" t="str">
        <f>IFERROR(__xludf.DUMMYFUNCTION("GOOGLETRANSLATE(A1289,""es"",""en"")"),"play")</f>
        <v>play</v>
      </c>
    </row>
    <row r="1290">
      <c r="A1290" s="2" t="s">
        <v>1290</v>
      </c>
      <c r="B1290" s="3" t="str">
        <f>IFERROR(__xludf.DUMMYFUNCTION("GOOGLETRANSLATE(A1290,""es"",""en"")"),"The")</f>
        <v>The</v>
      </c>
    </row>
    <row r="1291">
      <c r="A1291" s="2" t="s">
        <v>1291</v>
      </c>
      <c r="B1291" s="3" t="str">
        <f>IFERROR(__xludf.DUMMYFUNCTION("GOOGLETRANSLATE(A1291,""es"",""en"")"),"It represents")</f>
        <v>It represents</v>
      </c>
    </row>
    <row r="1292">
      <c r="A1292" s="2" t="s">
        <v>1292</v>
      </c>
      <c r="B1292" s="3" t="str">
        <f>IFERROR(__xludf.DUMMYFUNCTION("GOOGLETRANSLATE(A1292,""es"",""en"")"),"gesture")</f>
        <v>gesture</v>
      </c>
    </row>
    <row r="1293">
      <c r="A1293" s="2" t="s">
        <v>1293</v>
      </c>
      <c r="B1293" s="3" t="str">
        <f>IFERROR(__xludf.DUMMYFUNCTION("GOOGLETRANSLATE(A1293,""es"",""en"")"),"message")</f>
        <v>message</v>
      </c>
    </row>
    <row r="1294">
      <c r="A1294" s="2" t="s">
        <v>1294</v>
      </c>
      <c r="B1294" s="3" t="str">
        <f>IFERROR(__xludf.DUMMYFUNCTION("GOOGLETRANSLATE(A1294,""es"",""en"")"),"Basque")</f>
        <v>Basque</v>
      </c>
    </row>
    <row r="1295">
      <c r="A1295" s="2" t="s">
        <v>1295</v>
      </c>
      <c r="B1295" s="3" t="str">
        <f>IFERROR(__xludf.DUMMYFUNCTION("GOOGLETRANSLATE(A1295,""es"",""en"")"),"could")</f>
        <v>could</v>
      </c>
    </row>
    <row r="1296">
      <c r="A1296" s="2" t="s">
        <v>1296</v>
      </c>
      <c r="B1296" s="3" t="str">
        <f>IFERROR(__xludf.DUMMYFUNCTION("GOOGLETRANSLATE(A1296,""es"",""en"")"),"Gómez")</f>
        <v>Gómez</v>
      </c>
    </row>
    <row r="1297">
      <c r="A1297" s="2" t="s">
        <v>1297</v>
      </c>
      <c r="B1297" s="3" t="str">
        <f>IFERROR(__xludf.DUMMYFUNCTION("GOOGLETRANSLATE(A1297,""es"",""en"")"),"influence")</f>
        <v>influence</v>
      </c>
    </row>
    <row r="1298">
      <c r="A1298" s="2" t="s">
        <v>1298</v>
      </c>
      <c r="B1298" s="3" t="str">
        <f>IFERROR(__xludf.DUMMYFUNCTION("GOOGLETRANSLATE(A1298,""es"",""en"")"),"few")</f>
        <v>few</v>
      </c>
    </row>
    <row r="1299">
      <c r="A1299" s="2" t="s">
        <v>1299</v>
      </c>
      <c r="B1299" s="3" t="str">
        <f>IFERROR(__xludf.DUMMYFUNCTION("GOOGLETRANSLATE(A1299,""es"",""en"")"),"accomplished")</f>
        <v>accomplished</v>
      </c>
    </row>
    <row r="1300">
      <c r="A1300" s="2" t="s">
        <v>1300</v>
      </c>
      <c r="B1300" s="3" t="str">
        <f>IFERROR(__xludf.DUMMYFUNCTION("GOOGLETRANSLATE(A1300,""es"",""en"")"),"conduct")</f>
        <v>conduct</v>
      </c>
    </row>
    <row r="1301">
      <c r="A1301" s="2" t="s">
        <v>1301</v>
      </c>
      <c r="B1301" s="3" t="str">
        <f>IFERROR(__xludf.DUMMYFUNCTION("GOOGLETRANSLATE(A1301,""es"",""en"")"),"objects")</f>
        <v>objects</v>
      </c>
    </row>
    <row r="1302">
      <c r="A1302" s="2" t="s">
        <v>1302</v>
      </c>
      <c r="B1302" s="3" t="str">
        <f>IFERROR(__xludf.DUMMYFUNCTION("GOOGLETRANSLATE(A1302,""es"",""en"")"),"size")</f>
        <v>size</v>
      </c>
    </row>
    <row r="1303">
      <c r="A1303" s="2" t="s">
        <v>1303</v>
      </c>
      <c r="B1303" s="3" t="str">
        <f>IFERROR(__xludf.DUMMYFUNCTION("GOOGLETRANSLATE(A1303,""es"",""en"")"),"Province")</f>
        <v>Province</v>
      </c>
    </row>
    <row r="1304">
      <c r="A1304" s="2" t="s">
        <v>1304</v>
      </c>
      <c r="B1304" s="3" t="str">
        <f>IFERROR(__xludf.DUMMYFUNCTION("GOOGLETRANSLATE(A1304,""es"",""en"")"),"European")</f>
        <v>European</v>
      </c>
    </row>
    <row r="1305">
      <c r="A1305" s="2" t="s">
        <v>1305</v>
      </c>
      <c r="B1305" s="3" t="str">
        <f>IFERROR(__xludf.DUMMYFUNCTION("GOOGLETRANSLATE(A1305,""es"",""en"")"),"green")</f>
        <v>green</v>
      </c>
    </row>
    <row r="1306">
      <c r="A1306" s="2" t="s">
        <v>1306</v>
      </c>
      <c r="B1306" s="3" t="str">
        <f>IFERROR(__xludf.DUMMYFUNCTION("GOOGLETRANSLATE(A1306,""es"",""en"")"),"reported")</f>
        <v>reported</v>
      </c>
    </row>
    <row r="1307">
      <c r="A1307" s="2" t="s">
        <v>1307</v>
      </c>
      <c r="B1307" s="3" t="str">
        <f>IFERROR(__xludf.DUMMYFUNCTION("GOOGLETRANSLATE(A1307,""es"",""en"")"),"to write")</f>
        <v>to write</v>
      </c>
    </row>
    <row r="1308">
      <c r="A1308" s="2" t="s">
        <v>1308</v>
      </c>
      <c r="B1308" s="3" t="str">
        <f>IFERROR(__xludf.DUMMYFUNCTION("GOOGLETRANSLATE(A1308,""es"",""en"")"),"materials")</f>
        <v>materials</v>
      </c>
    </row>
    <row r="1309">
      <c r="A1309" s="2" t="s">
        <v>1309</v>
      </c>
      <c r="B1309" s="3" t="str">
        <f>IFERROR(__xludf.DUMMYFUNCTION("GOOGLETRANSLATE(A1309,""es"",""en"")"),"Eduardo")</f>
        <v>Eduardo</v>
      </c>
    </row>
    <row r="1310">
      <c r="A1310" s="2" t="s">
        <v>1310</v>
      </c>
      <c r="B1310" s="3" t="str">
        <f>IFERROR(__xludf.DUMMYFUNCTION("GOOGLETRANSLATE(A1310,""es"",""en"")"),"comply")</f>
        <v>comply</v>
      </c>
    </row>
    <row r="1311">
      <c r="A1311" s="2" t="s">
        <v>1311</v>
      </c>
      <c r="B1311" s="3" t="str">
        <f>IFERROR(__xludf.DUMMYFUNCTION("GOOGLETRANSLATE(A1311,""es"",""en"")"),"asked")</f>
        <v>asked</v>
      </c>
    </row>
    <row r="1312">
      <c r="A1312" s="2" t="s">
        <v>1312</v>
      </c>
      <c r="B1312" s="3" t="str">
        <f>IFERROR(__xludf.DUMMYFUNCTION("GOOGLETRANSLATE(A1312,""es"",""en"")"),"students")</f>
        <v>students</v>
      </c>
    </row>
    <row r="1313">
      <c r="A1313" s="2" t="s">
        <v>1313</v>
      </c>
      <c r="B1313" s="3" t="str">
        <f>IFERROR(__xludf.DUMMYFUNCTION("GOOGLETRANSLATE(A1313,""es"",""en"")"),"ambit")</f>
        <v>ambit</v>
      </c>
    </row>
    <row r="1314">
      <c r="A1314" s="2" t="s">
        <v>1314</v>
      </c>
      <c r="B1314" s="3" t="str">
        <f>IFERROR(__xludf.DUMMYFUNCTION("GOOGLETRANSLATE(A1314,""es"",""en"")"),"dead")</f>
        <v>dead</v>
      </c>
    </row>
    <row r="1315">
      <c r="A1315" s="2" t="s">
        <v>1315</v>
      </c>
      <c r="B1315" s="3" t="str">
        <f>IFERROR(__xludf.DUMMYFUNCTION("GOOGLETRANSLATE(A1315,""es"",""en"")"),"Explain")</f>
        <v>Explain</v>
      </c>
    </row>
    <row r="1316">
      <c r="A1316" s="2" t="s">
        <v>1316</v>
      </c>
      <c r="B1316" s="3" t="str">
        <f>IFERROR(__xludf.DUMMYFUNCTION("GOOGLETRANSLATE(A1316,""es"",""en"")"),"consequences")</f>
        <v>consequences</v>
      </c>
    </row>
    <row r="1317">
      <c r="A1317" s="2" t="s">
        <v>1317</v>
      </c>
      <c r="B1317" s="3" t="str">
        <f>IFERROR(__xludf.DUMMYFUNCTION("GOOGLETRANSLATE(A1317,""es"",""en"")"),"refers")</f>
        <v>refers</v>
      </c>
    </row>
    <row r="1318">
      <c r="A1318" s="2" t="s">
        <v>1318</v>
      </c>
      <c r="B1318" s="3" t="str">
        <f>IFERROR(__xludf.DUMMYFUNCTION("GOOGLETRANSLATE(A1318,""es"",""en"")"),"eat")</f>
        <v>eat</v>
      </c>
    </row>
    <row r="1319">
      <c r="A1319" s="2" t="s">
        <v>1319</v>
      </c>
      <c r="B1319" s="3" t="str">
        <f>IFERROR(__xludf.DUMMYFUNCTION("GOOGLETRANSLATE(A1319,""es"",""en"")"),"purposes")</f>
        <v>purposes</v>
      </c>
    </row>
    <row r="1320">
      <c r="A1320" s="2" t="s">
        <v>1320</v>
      </c>
      <c r="B1320" s="3" t="str">
        <f>IFERROR(__xludf.DUMMYFUNCTION("GOOGLETRANSLATE(A1320,""es"",""en"")"),"version")</f>
        <v>version</v>
      </c>
    </row>
    <row r="1321">
      <c r="A1321" s="2" t="s">
        <v>1321</v>
      </c>
      <c r="B1321" s="3" t="str">
        <f>IFERROR(__xludf.DUMMYFUNCTION("GOOGLETRANSLATE(A1321,""es"",""en"")"),"opened")</f>
        <v>opened</v>
      </c>
    </row>
    <row r="1322">
      <c r="A1322" s="2" t="s">
        <v>1322</v>
      </c>
      <c r="B1322" s="3" t="str">
        <f>IFERROR(__xludf.DUMMYFUNCTION("GOOGLETRANSLATE(A1322,""es"",""en"")"),"debate")</f>
        <v>debate</v>
      </c>
    </row>
    <row r="1323">
      <c r="A1323" s="2" t="s">
        <v>1323</v>
      </c>
      <c r="B1323" s="3" t="str">
        <f>IFERROR(__xludf.DUMMYFUNCTION("GOOGLETRANSLATE(A1323,""es"",""en"")"),"neighborhood")</f>
        <v>neighborhood</v>
      </c>
    </row>
    <row r="1324">
      <c r="A1324" s="2" t="s">
        <v>1324</v>
      </c>
      <c r="B1324" s="3" t="str">
        <f>IFERROR(__xludf.DUMMYFUNCTION("GOOGLETRANSLATE(A1324,""es"",""en"")"),"work")</f>
        <v>work</v>
      </c>
    </row>
    <row r="1325">
      <c r="A1325" s="2" t="s">
        <v>1325</v>
      </c>
      <c r="B1325" s="3" t="str">
        <f>IFERROR(__xludf.DUMMYFUNCTION("GOOGLETRANSLATE(A1325,""es"",""en"")"),"money")</f>
        <v>money</v>
      </c>
    </row>
    <row r="1326">
      <c r="A1326" s="2" t="s">
        <v>1326</v>
      </c>
      <c r="B1326" s="3" t="str">
        <f>IFERROR(__xludf.DUMMYFUNCTION("GOOGLETRANSLATE(A1326,""es"",""en"")"),"just")</f>
        <v>just</v>
      </c>
    </row>
    <row r="1327">
      <c r="A1327" s="2" t="s">
        <v>1327</v>
      </c>
      <c r="B1327" s="3" t="str">
        <f>IFERROR(__xludf.DUMMYFUNCTION("GOOGLETRANSLATE(A1327,""es"",""en"")"),"tradition")</f>
        <v>tradition</v>
      </c>
    </row>
    <row r="1328">
      <c r="A1328" s="2" t="s">
        <v>1328</v>
      </c>
      <c r="B1328" s="3" t="str">
        <f>IFERROR(__xludf.DUMMYFUNCTION("GOOGLETRANSLATE(A1328,""es"",""en"")"),"different")</f>
        <v>different</v>
      </c>
    </row>
    <row r="1329">
      <c r="A1329" s="2" t="s">
        <v>1329</v>
      </c>
      <c r="B1329" s="3" t="str">
        <f>IFERROR(__xludf.DUMMYFUNCTION("GOOGLETRANSLATE(A1329,""es"",""en"")"),"think")</f>
        <v>think</v>
      </c>
    </row>
    <row r="1330">
      <c r="A1330" s="2" t="s">
        <v>1330</v>
      </c>
      <c r="B1330" s="3" t="str">
        <f>IFERROR(__xludf.DUMMYFUNCTION("GOOGLETRANSLATE(A1330,""es"",""en"")"),"technology")</f>
        <v>technology</v>
      </c>
    </row>
    <row r="1331">
      <c r="A1331" s="2" t="s">
        <v>1331</v>
      </c>
      <c r="B1331" s="3" t="str">
        <f>IFERROR(__xludf.DUMMYFUNCTION("GOOGLETRANSLATE(A1331,""es"",""en"")"),"maintains")</f>
        <v>maintains</v>
      </c>
    </row>
    <row r="1332">
      <c r="A1332" s="2" t="s">
        <v>1332</v>
      </c>
      <c r="B1332" s="3" t="str">
        <f>IFERROR(__xludf.DUMMYFUNCTION("GOOGLETRANSLATE(A1332,""es"",""en"")"),"situations")</f>
        <v>situations</v>
      </c>
    </row>
    <row r="1333">
      <c r="A1333" s="2" t="s">
        <v>1333</v>
      </c>
      <c r="B1333" s="3" t="str">
        <f>IFERROR(__xludf.DUMMYFUNCTION("GOOGLETRANSLATE(A1333,""es"",""en"")"),"phase")</f>
        <v>phase</v>
      </c>
    </row>
    <row r="1334">
      <c r="A1334" s="2" t="s">
        <v>1334</v>
      </c>
      <c r="B1334" s="3" t="str">
        <f>IFERROR(__xludf.DUMMYFUNCTION("GOOGLETRANSLATE(A1334,""es"",""en"")"),"historical")</f>
        <v>historical</v>
      </c>
    </row>
    <row r="1335">
      <c r="A1335" s="2" t="s">
        <v>1335</v>
      </c>
      <c r="B1335" s="3" t="str">
        <f>IFERROR(__xludf.DUMMYFUNCTION("GOOGLETRANSLATE(A1335,""es"",""en"")"),"Agents")</f>
        <v>Agents</v>
      </c>
    </row>
    <row r="1336">
      <c r="A1336" s="2" t="s">
        <v>1336</v>
      </c>
      <c r="B1336" s="3" t="str">
        <f>IFERROR(__xludf.DUMMYFUNCTION("GOOGLETRANSLATE(A1336,""es"",""en"")"),"plant")</f>
        <v>plant</v>
      </c>
    </row>
    <row r="1337">
      <c r="A1337" s="2" t="s">
        <v>1337</v>
      </c>
      <c r="B1337" s="3" t="str">
        <f>IFERROR(__xludf.DUMMYFUNCTION("GOOGLETRANSLATE(A1337,""es"",""en"")"),"Venezuela")</f>
        <v>Venezuela</v>
      </c>
    </row>
    <row r="1338">
      <c r="A1338" s="2" t="s">
        <v>1338</v>
      </c>
      <c r="B1338" s="3" t="str">
        <f>IFERROR(__xludf.DUMMYFUNCTION("GOOGLETRANSLATE(A1338,""es"",""en"")"),"F")</f>
        <v>F</v>
      </c>
    </row>
    <row r="1339">
      <c r="A1339" s="2" t="s">
        <v>1339</v>
      </c>
      <c r="B1339" s="3" t="str">
        <f>IFERROR(__xludf.DUMMYFUNCTION("GOOGLETRANSLATE(A1339,""es"",""en"")"),"performance")</f>
        <v>performance</v>
      </c>
    </row>
    <row r="1340">
      <c r="A1340" s="2" t="s">
        <v>1340</v>
      </c>
      <c r="B1340" s="3" t="str">
        <f>IFERROR(__xludf.DUMMYFUNCTION("GOOGLETRANSLATE(A1340,""es"",""en"")"),"were going")</f>
        <v>were going</v>
      </c>
    </row>
    <row r="1341">
      <c r="A1341" s="2" t="s">
        <v>1341</v>
      </c>
      <c r="B1341" s="3" t="str">
        <f>IFERROR(__xludf.DUMMYFUNCTION("GOOGLETRANSLATE(A1341,""es"",""en"")"),"Acts")</f>
        <v>Acts</v>
      </c>
    </row>
    <row r="1342">
      <c r="A1342" s="2" t="s">
        <v>1342</v>
      </c>
      <c r="B1342" s="3" t="str">
        <f>IFERROR(__xludf.DUMMYFUNCTION("GOOGLETRANSLATE(A1342,""es"",""en"")"),"possible")</f>
        <v>possible</v>
      </c>
    </row>
    <row r="1343">
      <c r="A1343" s="2" t="s">
        <v>1343</v>
      </c>
      <c r="B1343" s="3" t="str">
        <f>IFERROR(__xludf.DUMMYFUNCTION("GOOGLETRANSLATE(A1343,""es"",""en"")"),"Lion")</f>
        <v>Lion</v>
      </c>
    </row>
    <row r="1344">
      <c r="A1344" s="2" t="s">
        <v>1344</v>
      </c>
      <c r="B1344" s="3" t="str">
        <f>IFERROR(__xludf.DUMMYFUNCTION("GOOGLETRANSLATE(A1344,""es"",""en"")"),"breast")</f>
        <v>breast</v>
      </c>
    </row>
    <row r="1345">
      <c r="A1345" s="2" t="s">
        <v>1345</v>
      </c>
      <c r="B1345" s="3" t="str">
        <f>IFERROR(__xludf.DUMMYFUNCTION("GOOGLETRANSLATE(A1345,""es"",""en"")"),"speed")</f>
        <v>speed</v>
      </c>
    </row>
    <row r="1346">
      <c r="A1346" s="2" t="s">
        <v>1346</v>
      </c>
      <c r="B1346" s="3" t="str">
        <f>IFERROR(__xludf.DUMMYFUNCTION("GOOGLETRANSLATE(A1346,""es"",""en"")"),"family")</f>
        <v>family</v>
      </c>
    </row>
    <row r="1347">
      <c r="A1347" s="2" t="s">
        <v>1347</v>
      </c>
      <c r="B1347" s="3" t="str">
        <f>IFERROR(__xludf.DUMMYFUNCTION("GOOGLETRANSLATE(A1347,""es"",""en"")"),"species")</f>
        <v>species</v>
      </c>
    </row>
    <row r="1348">
      <c r="A1348" s="2" t="s">
        <v>1348</v>
      </c>
      <c r="B1348" s="3" t="str">
        <f>IFERROR(__xludf.DUMMYFUNCTION("GOOGLETRANSLATE(A1348,""es"",""en"")"),"It fits")</f>
        <v>It fits</v>
      </c>
    </row>
    <row r="1349">
      <c r="A1349" s="2" t="s">
        <v>1349</v>
      </c>
      <c r="B1349" s="3" t="str">
        <f>IFERROR(__xludf.DUMMYFUNCTION("GOOGLETRANSLATE(A1349,""es"",""en"")"),"Assembly")</f>
        <v>Assembly</v>
      </c>
    </row>
    <row r="1350">
      <c r="A1350" s="2" t="s">
        <v>1350</v>
      </c>
      <c r="B1350" s="3" t="str">
        <f>IFERROR(__xludf.DUMMYFUNCTION("GOOGLETRANSLATE(A1350,""es"",""en"")"),"communities")</f>
        <v>communities</v>
      </c>
    </row>
    <row r="1351">
      <c r="A1351" s="2" t="s">
        <v>1351</v>
      </c>
      <c r="B1351" s="3" t="str">
        <f>IFERROR(__xludf.DUMMYFUNCTION("GOOGLETRANSLATE(A1351,""es"",""en"")"),"museum")</f>
        <v>museum</v>
      </c>
    </row>
    <row r="1352">
      <c r="A1352" s="2" t="s">
        <v>1352</v>
      </c>
      <c r="B1352" s="3" t="str">
        <f>IFERROR(__xludf.DUMMYFUNCTION("GOOGLETRANSLATE(A1352,""es"",""en"")"),"conference")</f>
        <v>conference</v>
      </c>
    </row>
    <row r="1353">
      <c r="A1353" s="2" t="s">
        <v>1353</v>
      </c>
      <c r="B1353" s="3" t="str">
        <f>IFERROR(__xludf.DUMMYFUNCTION("GOOGLETRANSLATE(A1353,""es"",""en"")"),"practically")</f>
        <v>practically</v>
      </c>
    </row>
    <row r="1354">
      <c r="A1354" s="2" t="s">
        <v>1354</v>
      </c>
      <c r="B1354" s="3" t="str">
        <f>IFERROR(__xludf.DUMMYFUNCTION("GOOGLETRANSLATE(A1354,""es"",""en"")"),"authority")</f>
        <v>authority</v>
      </c>
    </row>
    <row r="1355">
      <c r="A1355" s="2" t="s">
        <v>1355</v>
      </c>
      <c r="B1355" s="3" t="str">
        <f>IFERROR(__xludf.DUMMYFUNCTION("GOOGLETRANSLATE(A1355,""es"",""en"")"),"subject")</f>
        <v>subject</v>
      </c>
    </row>
    <row r="1356">
      <c r="A1356" s="2" t="s">
        <v>1356</v>
      </c>
      <c r="B1356" s="3" t="str">
        <f>IFERROR(__xludf.DUMMYFUNCTION("GOOGLETRANSLATE(A1356,""es"",""en"")"),"Alfonso")</f>
        <v>Alfonso</v>
      </c>
    </row>
    <row r="1357">
      <c r="A1357" s="2" t="s">
        <v>1357</v>
      </c>
      <c r="B1357" s="3" t="str">
        <f>IFERROR(__xludf.DUMMYFUNCTION("GOOGLETRANSLATE(A1357,""es"",""en"")"),"try")</f>
        <v>try</v>
      </c>
    </row>
    <row r="1358">
      <c r="A1358" s="2" t="s">
        <v>1358</v>
      </c>
      <c r="B1358" s="3" t="str">
        <f>IFERROR(__xludf.DUMMYFUNCTION("GOOGLETRANSLATE(A1358,""es"",""en"")"),"to be made")</f>
        <v>to be made</v>
      </c>
    </row>
    <row r="1359">
      <c r="A1359" s="2" t="s">
        <v>1359</v>
      </c>
      <c r="B1359" s="3" t="str">
        <f>IFERROR(__xludf.DUMMYFUNCTION("GOOGLETRANSLATE(A1359,""es"",""en"")"),"loss")</f>
        <v>loss</v>
      </c>
    </row>
    <row r="1360">
      <c r="A1360" s="2" t="s">
        <v>1360</v>
      </c>
      <c r="B1360" s="3" t="str">
        <f>IFERROR(__xludf.DUMMYFUNCTION("GOOGLETRANSLATE(A1360,""es"",""en"")"),"difficulties")</f>
        <v>difficulties</v>
      </c>
    </row>
    <row r="1361">
      <c r="A1361" s="2" t="s">
        <v>1361</v>
      </c>
      <c r="B1361" s="3" t="str">
        <f>IFERROR(__xludf.DUMMYFUNCTION("GOOGLETRANSLATE(A1361,""es"",""en"")"),"a while")</f>
        <v>a while</v>
      </c>
    </row>
    <row r="1362">
      <c r="A1362" s="2" t="s">
        <v>1362</v>
      </c>
      <c r="B1362" s="3" t="str">
        <f>IFERROR(__xludf.DUMMYFUNCTION("GOOGLETRANSLATE(A1362,""es"",""en"")"),"to pay")</f>
        <v>to pay</v>
      </c>
    </row>
    <row r="1363">
      <c r="A1363" s="2" t="s">
        <v>1363</v>
      </c>
      <c r="B1363" s="3" t="str">
        <f>IFERROR(__xludf.DUMMYFUNCTION("GOOGLETRANSLATE(A1363,""es"",""en"")"),"college")</f>
        <v>college</v>
      </c>
    </row>
    <row r="1364">
      <c r="A1364" s="2" t="s">
        <v>1364</v>
      </c>
      <c r="B1364" s="3" t="str">
        <f>IFERROR(__xludf.DUMMYFUNCTION("GOOGLETRANSLATE(A1364,""es"",""en"")"),"You know")</f>
        <v>You know</v>
      </c>
    </row>
    <row r="1365">
      <c r="A1365" s="2" t="s">
        <v>1365</v>
      </c>
      <c r="B1365" s="3" t="str">
        <f>IFERROR(__xludf.DUMMYFUNCTION("GOOGLETRANSLATE(A1365,""es"",""en"")"),"l")</f>
        <v>l</v>
      </c>
    </row>
    <row r="1366">
      <c r="A1366" s="2" t="s">
        <v>1366</v>
      </c>
      <c r="B1366" s="3" t="str">
        <f>IFERROR(__xludf.DUMMYFUNCTION("GOOGLETRANSLATE(A1366,""es"",""en"")"),"character")</f>
        <v>character</v>
      </c>
    </row>
    <row r="1367">
      <c r="A1367" s="2" t="s">
        <v>1367</v>
      </c>
      <c r="B1367" s="3" t="str">
        <f>IFERROR(__xludf.DUMMYFUNCTION("GOOGLETRANSLATE(A1367,""es"",""en"")"),"areas")</f>
        <v>areas</v>
      </c>
    </row>
    <row r="1368">
      <c r="A1368" s="2" t="s">
        <v>1368</v>
      </c>
      <c r="B1368" s="3" t="str">
        <f>IFERROR(__xludf.DUMMYFUNCTION("GOOGLETRANSLATE(A1368,""es"",""en"")"),"audience")</f>
        <v>audience</v>
      </c>
    </row>
    <row r="1369">
      <c r="A1369" s="2" t="s">
        <v>1369</v>
      </c>
      <c r="B1369" s="3" t="str">
        <f>IFERROR(__xludf.DUMMYFUNCTION("GOOGLETRANSLATE(A1369,""es"",""en"")"),"twelve o'clock")</f>
        <v>twelve o'clock</v>
      </c>
    </row>
    <row r="1370">
      <c r="A1370" s="2" t="s">
        <v>1370</v>
      </c>
      <c r="B1370" s="3" t="str">
        <f>IFERROR(__xludf.DUMMYFUNCTION("GOOGLETRANSLATE(A1370,""es"",""en"")"),"make")</f>
        <v>make</v>
      </c>
    </row>
    <row r="1371">
      <c r="A1371" s="2" t="s">
        <v>1371</v>
      </c>
      <c r="B1371" s="3" t="str">
        <f>IFERROR(__xludf.DUMMYFUNCTION("GOOGLETRANSLATE(A1371,""es"",""en"")"),"Newspaper")</f>
        <v>Newspaper</v>
      </c>
    </row>
    <row r="1372">
      <c r="A1372" s="2" t="s">
        <v>1372</v>
      </c>
      <c r="B1372" s="3" t="str">
        <f>IFERROR(__xludf.DUMMYFUNCTION("GOOGLETRANSLATE(A1372,""es"",""en"")"),"v")</f>
        <v>v</v>
      </c>
    </row>
    <row r="1373">
      <c r="A1373" s="2" t="s">
        <v>1373</v>
      </c>
      <c r="B1373" s="3" t="str">
        <f>IFERROR(__xludf.DUMMYFUNCTION("GOOGLETRANSLATE(A1373,""es"",""en"")"),"distribution")</f>
        <v>distribution</v>
      </c>
    </row>
    <row r="1374">
      <c r="A1374" s="2" t="s">
        <v>1374</v>
      </c>
      <c r="B1374" s="3" t="str">
        <f>IFERROR(__xludf.DUMMYFUNCTION("GOOGLETRANSLATE(A1374,""es"",""en"")"),"absence")</f>
        <v>absence</v>
      </c>
    </row>
    <row r="1375">
      <c r="A1375" s="2" t="s">
        <v>1375</v>
      </c>
      <c r="B1375" s="3" t="str">
        <f>IFERROR(__xludf.DUMMYFUNCTION("GOOGLETRANSLATE(A1375,""es"",""en"")"),"interview")</f>
        <v>interview</v>
      </c>
    </row>
    <row r="1376">
      <c r="A1376" s="2" t="s">
        <v>1376</v>
      </c>
      <c r="B1376" s="3" t="str">
        <f>IFERROR(__xludf.DUMMYFUNCTION("GOOGLETRANSLATE(A1376,""es"",""en"")"),"He received")</f>
        <v>He received</v>
      </c>
    </row>
    <row r="1377">
      <c r="A1377" s="2" t="s">
        <v>1377</v>
      </c>
      <c r="B1377" s="3" t="str">
        <f>IFERROR(__xludf.DUMMYFUNCTION("GOOGLETRANSLATE(A1377,""es"",""en"")"),"added")</f>
        <v>added</v>
      </c>
    </row>
    <row r="1378">
      <c r="A1378" s="2" t="s">
        <v>1378</v>
      </c>
      <c r="B1378" s="3" t="str">
        <f>IFERROR(__xludf.DUMMYFUNCTION("GOOGLETRANSLATE(A1378,""es"",""en"")"),"kitchen room")</f>
        <v>kitchen room</v>
      </c>
    </row>
    <row r="1379">
      <c r="A1379" s="2" t="s">
        <v>1379</v>
      </c>
      <c r="B1379" s="3" t="str">
        <f>IFERROR(__xludf.DUMMYFUNCTION("GOOGLETRANSLATE(A1379,""es"",""en"")"),"edition")</f>
        <v>edition</v>
      </c>
    </row>
    <row r="1380">
      <c r="A1380" s="2" t="s">
        <v>1380</v>
      </c>
      <c r="B1380" s="3" t="str">
        <f>IFERROR(__xludf.DUMMYFUNCTION("GOOGLETRANSLATE(A1380,""es"",""en"")"),"economic")</f>
        <v>economic</v>
      </c>
    </row>
    <row r="1381">
      <c r="A1381" s="2" t="s">
        <v>1381</v>
      </c>
      <c r="B1381" s="3" t="str">
        <f>IFERROR(__xludf.DUMMYFUNCTION("GOOGLETRANSLATE(A1381,""es"",""en"")"),"Natural")</f>
        <v>Natural</v>
      </c>
    </row>
    <row r="1382">
      <c r="A1382" s="2" t="s">
        <v>1382</v>
      </c>
      <c r="B1382" s="3" t="str">
        <f>IFERROR(__xludf.DUMMYFUNCTION("GOOGLETRANSLATE(A1382,""es"",""en"")"),"look")</f>
        <v>look</v>
      </c>
    </row>
    <row r="1383">
      <c r="A1383" s="2" t="s">
        <v>1383</v>
      </c>
      <c r="B1383" s="3" t="str">
        <f>IFERROR(__xludf.DUMMYFUNCTION("GOOGLETRANSLATE(A1383,""es"",""en"")"),"holy")</f>
        <v>holy</v>
      </c>
    </row>
    <row r="1384">
      <c r="A1384" s="2" t="s">
        <v>1384</v>
      </c>
      <c r="B1384" s="3" t="str">
        <f>IFERROR(__xludf.DUMMYFUNCTION("GOOGLETRANSLATE(A1384,""es"",""en"")"),"old woman")</f>
        <v>old woman</v>
      </c>
    </row>
    <row r="1385">
      <c r="A1385" s="2" t="s">
        <v>1385</v>
      </c>
      <c r="B1385" s="3" t="str">
        <f>IFERROR(__xludf.DUMMYFUNCTION("GOOGLETRANSLATE(A1385,""es"",""en"")"),"Mario")</f>
        <v>Mario</v>
      </c>
    </row>
    <row r="1386">
      <c r="A1386" s="2" t="s">
        <v>1386</v>
      </c>
      <c r="B1386" s="3" t="str">
        <f>IFERROR(__xludf.DUMMYFUNCTION("GOOGLETRANSLATE(A1386,""es"",""en"")"),"corresponds")</f>
        <v>corresponds</v>
      </c>
    </row>
    <row r="1387">
      <c r="A1387" s="2" t="s">
        <v>1387</v>
      </c>
      <c r="B1387" s="3" t="str">
        <f>IFERROR(__xludf.DUMMYFUNCTION("GOOGLETRANSLATE(A1387,""es"",""en"")"),"He decided")</f>
        <v>He decided</v>
      </c>
    </row>
    <row r="1388">
      <c r="A1388" s="2" t="s">
        <v>1388</v>
      </c>
      <c r="B1388" s="3" t="str">
        <f>IFERROR(__xludf.DUMMYFUNCTION("GOOGLETRANSLATE(A1388,""es"",""en"")"),"Peru")</f>
        <v>Peru</v>
      </c>
    </row>
    <row r="1389">
      <c r="A1389" s="2" t="s">
        <v>1389</v>
      </c>
      <c r="B1389" s="3" t="str">
        <f>IFERROR(__xludf.DUMMYFUNCTION("GOOGLETRANSLATE(A1389,""es"",""en"")"),"arrival")</f>
        <v>arrival</v>
      </c>
    </row>
    <row r="1390">
      <c r="A1390" s="2" t="s">
        <v>1390</v>
      </c>
      <c r="B1390" s="3" t="str">
        <f>IFERROR(__xludf.DUMMYFUNCTION("GOOGLETRANSLATE(A1390,""es"",""en"")"),"begins")</f>
        <v>begins</v>
      </c>
    </row>
    <row r="1391">
      <c r="A1391" s="2" t="s">
        <v>1391</v>
      </c>
      <c r="B1391" s="3" t="str">
        <f>IFERROR(__xludf.DUMMYFUNCTION("GOOGLETRANSLATE(A1391,""es"",""en"")"),"Organizations")</f>
        <v>Organizations</v>
      </c>
    </row>
    <row r="1392">
      <c r="A1392" s="2" t="s">
        <v>1392</v>
      </c>
      <c r="B1392" s="3" t="str">
        <f>IFERROR(__xludf.DUMMYFUNCTION("GOOGLETRANSLATE(A1392,""es"",""en"")"),"trend")</f>
        <v>trend</v>
      </c>
    </row>
    <row r="1393">
      <c r="A1393" s="2" t="s">
        <v>1393</v>
      </c>
      <c r="B1393" s="3" t="str">
        <f>IFERROR(__xludf.DUMMYFUNCTION("GOOGLETRANSLATE(A1393,""es"",""en"")"),"stage")</f>
        <v>stage</v>
      </c>
    </row>
    <row r="1394">
      <c r="A1394" s="2" t="s">
        <v>1394</v>
      </c>
      <c r="B1394" s="3" t="str">
        <f>IFERROR(__xludf.DUMMYFUNCTION("GOOGLETRANSLATE(A1394,""es"",""en"")"),"definitive")</f>
        <v>definitive</v>
      </c>
    </row>
    <row r="1395">
      <c r="A1395" s="2" t="s">
        <v>1395</v>
      </c>
      <c r="B1395" s="3" t="str">
        <f>IFERROR(__xludf.DUMMYFUNCTION("GOOGLETRANSLATE(A1395,""es"",""en"")"),"must")</f>
        <v>must</v>
      </c>
    </row>
    <row r="1396">
      <c r="A1396" s="2" t="s">
        <v>1396</v>
      </c>
      <c r="B1396" s="3" t="str">
        <f>IFERROR(__xludf.DUMMYFUNCTION("GOOGLETRANSLATE(A1396,""es"",""en"")"),"Indian")</f>
        <v>Indian</v>
      </c>
    </row>
    <row r="1397">
      <c r="A1397" s="2" t="s">
        <v>1397</v>
      </c>
      <c r="B1397" s="3" t="str">
        <f>IFERROR(__xludf.DUMMYFUNCTION("GOOGLETRANSLATE(A1397,""es"",""en"")"),"News")</f>
        <v>News</v>
      </c>
    </row>
    <row r="1398">
      <c r="A1398" s="2" t="s">
        <v>1398</v>
      </c>
      <c r="B1398" s="3" t="str">
        <f>IFERROR(__xludf.DUMMYFUNCTION("GOOGLETRANSLATE(A1398,""es"",""en"")"),"English")</f>
        <v>English</v>
      </c>
    </row>
    <row r="1399">
      <c r="A1399" s="2" t="s">
        <v>1399</v>
      </c>
      <c r="B1399" s="3" t="str">
        <f>IFERROR(__xludf.DUMMYFUNCTION("GOOGLETRANSLATE(A1399,""es"",""en"")"),"Queen")</f>
        <v>Queen</v>
      </c>
    </row>
    <row r="1400">
      <c r="A1400" s="2" t="s">
        <v>1400</v>
      </c>
      <c r="B1400" s="3" t="str">
        <f>IFERROR(__xludf.DUMMYFUNCTION("GOOGLETRANSLATE(A1400,""es"",""en"")"),"you guys")</f>
        <v>you guys</v>
      </c>
    </row>
    <row r="1401">
      <c r="A1401" s="2" t="s">
        <v>1401</v>
      </c>
      <c r="B1401" s="3" t="str">
        <f>IFERROR(__xludf.DUMMYFUNCTION("GOOGLETRANSLATE(A1401,""es"",""en"")"),"wood")</f>
        <v>wood</v>
      </c>
    </row>
    <row r="1402">
      <c r="A1402" s="2" t="s">
        <v>1402</v>
      </c>
      <c r="B1402" s="3" t="str">
        <f>IFERROR(__xludf.DUMMYFUNCTION("GOOGLETRANSLATE(A1402,""es"",""en"")"),"German")</f>
        <v>German</v>
      </c>
    </row>
    <row r="1403">
      <c r="A1403" s="2" t="s">
        <v>1403</v>
      </c>
      <c r="B1403" s="3" t="str">
        <f>IFERROR(__xludf.DUMMYFUNCTION("GOOGLETRANSLATE(A1403,""es"",""en"")"),"population")</f>
        <v>population</v>
      </c>
    </row>
    <row r="1404">
      <c r="A1404" s="2" t="s">
        <v>1404</v>
      </c>
      <c r="B1404" s="3" t="str">
        <f>IFERROR(__xludf.DUMMYFUNCTION("GOOGLETRANSLATE(A1404,""es"",""en"")"),"receive")</f>
        <v>receive</v>
      </c>
    </row>
    <row r="1405">
      <c r="A1405" s="2" t="s">
        <v>1405</v>
      </c>
      <c r="B1405" s="3" t="str">
        <f>IFERROR(__xludf.DUMMYFUNCTION("GOOGLETRANSLATE(A1405,""es"",""en"")"),"except")</f>
        <v>except</v>
      </c>
    </row>
    <row r="1406">
      <c r="A1406" s="2" t="s">
        <v>1406</v>
      </c>
      <c r="B1406" s="3" t="str">
        <f>IFERROR(__xludf.DUMMYFUNCTION("GOOGLETRANSLATE(A1406,""es"",""en"")"),"families")</f>
        <v>families</v>
      </c>
    </row>
    <row r="1407">
      <c r="A1407" s="2" t="s">
        <v>1407</v>
      </c>
      <c r="B1407" s="3" t="str">
        <f>IFERROR(__xludf.DUMMYFUNCTION("GOOGLETRANSLATE(A1407,""es"",""en"")"),"member")</f>
        <v>member</v>
      </c>
    </row>
    <row r="1408">
      <c r="A1408" s="2" t="s">
        <v>1408</v>
      </c>
      <c r="B1408" s="3" t="str">
        <f>IFERROR(__xludf.DUMMYFUNCTION("GOOGLETRANSLATE(A1408,""es"",""en"")"),"writer")</f>
        <v>writer</v>
      </c>
    </row>
    <row r="1409">
      <c r="A1409" s="2" t="s">
        <v>1409</v>
      </c>
      <c r="B1409" s="3" t="str">
        <f>IFERROR(__xludf.DUMMYFUNCTION("GOOGLETRANSLATE(A1409,""es"",""en"")"),"known")</f>
        <v>known</v>
      </c>
    </row>
    <row r="1410">
      <c r="A1410" s="2" t="s">
        <v>1410</v>
      </c>
      <c r="B1410" s="3" t="str">
        <f>IFERROR(__xludf.DUMMYFUNCTION("GOOGLETRANSLATE(A1410,""es"",""en"")"),"care")</f>
        <v>care</v>
      </c>
    </row>
    <row r="1411">
      <c r="A1411" s="2" t="s">
        <v>1411</v>
      </c>
      <c r="B1411" s="3" t="str">
        <f>IFERROR(__xludf.DUMMYFUNCTION("GOOGLETRANSLATE(A1411,""es"",""en"")"),"identity")</f>
        <v>identity</v>
      </c>
    </row>
    <row r="1412">
      <c r="A1412" s="2" t="s">
        <v>1412</v>
      </c>
      <c r="B1412" s="3" t="str">
        <f>IFERROR(__xludf.DUMMYFUNCTION("GOOGLETRANSLATE(A1412,""es"",""en"")"),"He wanted")</f>
        <v>He wanted</v>
      </c>
    </row>
    <row r="1413">
      <c r="A1413" s="2" t="s">
        <v>1413</v>
      </c>
      <c r="B1413" s="3" t="str">
        <f>IFERROR(__xludf.DUMMYFUNCTION("GOOGLETRANSLATE(A1413,""es"",""en"")"),"partner")</f>
        <v>partner</v>
      </c>
    </row>
    <row r="1414">
      <c r="A1414" s="2" t="s">
        <v>1414</v>
      </c>
      <c r="B1414" s="3" t="str">
        <f>IFERROR(__xludf.DUMMYFUNCTION("GOOGLETRANSLATE(A1414,""es"",""en"")"),"evident")</f>
        <v>evident</v>
      </c>
    </row>
    <row r="1415">
      <c r="A1415" s="2" t="s">
        <v>1415</v>
      </c>
      <c r="B1415" s="3" t="str">
        <f>IFERROR(__xludf.DUMMYFUNCTION("GOOGLETRANSLATE(A1415,""es"",""en"")"),"Brazil")</f>
        <v>Brazil</v>
      </c>
    </row>
    <row r="1416">
      <c r="A1416" s="2" t="s">
        <v>1416</v>
      </c>
      <c r="B1416" s="3" t="str">
        <f>IFERROR(__xludf.DUMMYFUNCTION("GOOGLETRANSLATE(A1416,""es"",""en"")"),"some")</f>
        <v>some</v>
      </c>
    </row>
    <row r="1417">
      <c r="A1417" s="2" t="s">
        <v>1417</v>
      </c>
      <c r="B1417" s="3" t="str">
        <f>IFERROR(__xludf.DUMMYFUNCTION("GOOGLETRANSLATE(A1417,""es"",""en"")"),"They continue")</f>
        <v>They continue</v>
      </c>
    </row>
    <row r="1418">
      <c r="A1418" s="2" t="s">
        <v>1418</v>
      </c>
      <c r="B1418" s="3" t="str">
        <f>IFERROR(__xludf.DUMMYFUNCTION("GOOGLETRANSLATE(A1418,""es"",""en"")"),"declaration")</f>
        <v>declaration</v>
      </c>
    </row>
    <row r="1419">
      <c r="A1419" s="2" t="s">
        <v>1419</v>
      </c>
      <c r="B1419" s="3" t="str">
        <f>IFERROR(__xludf.DUMMYFUNCTION("GOOGLETRANSLATE(A1419,""es"",""en"")"),"string")</f>
        <v>string</v>
      </c>
    </row>
    <row r="1420">
      <c r="A1420" s="2" t="s">
        <v>1420</v>
      </c>
      <c r="B1420" s="3" t="str">
        <f>IFERROR(__xludf.DUMMYFUNCTION("GOOGLETRANSLATE(A1420,""es"",""en"")"),"just")</f>
        <v>just</v>
      </c>
    </row>
    <row r="1421">
      <c r="A1421" s="2" t="s">
        <v>1421</v>
      </c>
      <c r="B1421" s="3" t="str">
        <f>IFERROR(__xludf.DUMMYFUNCTION("GOOGLETRANSLATE(A1421,""es"",""en"")"),"consists")</f>
        <v>consists</v>
      </c>
    </row>
    <row r="1422">
      <c r="A1422" s="2" t="s">
        <v>1422</v>
      </c>
      <c r="B1422" s="3" t="str">
        <f>IFERROR(__xludf.DUMMYFUNCTION("GOOGLETRANSLATE(A1422,""es"",""en"")"),"presentation")</f>
        <v>presentation</v>
      </c>
    </row>
    <row r="1423">
      <c r="A1423" s="2" t="s">
        <v>1423</v>
      </c>
      <c r="B1423" s="3" t="str">
        <f>IFERROR(__xludf.DUMMYFUNCTION("GOOGLETRANSLATE(A1423,""es"",""en"")"),"accounts")</f>
        <v>accounts</v>
      </c>
    </row>
    <row r="1424">
      <c r="A1424" s="2" t="s">
        <v>1424</v>
      </c>
      <c r="B1424" s="3" t="str">
        <f>IFERROR(__xludf.DUMMYFUNCTION("GOOGLETRANSLATE(A1424,""es"",""en"")"),"blue")</f>
        <v>blue</v>
      </c>
    </row>
    <row r="1425">
      <c r="A1425" s="2" t="s">
        <v>1425</v>
      </c>
      <c r="B1425" s="3" t="str">
        <f>IFERROR(__xludf.DUMMYFUNCTION("GOOGLETRANSLATE(A1425,""es"",""en"")"),"decade")</f>
        <v>decade</v>
      </c>
    </row>
    <row r="1426">
      <c r="A1426" s="2" t="s">
        <v>1426</v>
      </c>
      <c r="B1426" s="3" t="str">
        <f>IFERROR(__xludf.DUMMYFUNCTION("GOOGLETRANSLATE(A1426,""es"",""en"")"),"doors")</f>
        <v>doors</v>
      </c>
    </row>
    <row r="1427">
      <c r="A1427" s="2" t="s">
        <v>1427</v>
      </c>
      <c r="B1427" s="3" t="str">
        <f>IFERROR(__xludf.DUMMYFUNCTION("GOOGLETRANSLATE(A1427,""es"",""en"")"),"food")</f>
        <v>food</v>
      </c>
    </row>
    <row r="1428">
      <c r="A1428" s="2" t="s">
        <v>1428</v>
      </c>
      <c r="B1428" s="3" t="str">
        <f>IFERROR(__xludf.DUMMYFUNCTION("GOOGLETRANSLATE(A1428,""es"",""en"")"),"immediate")</f>
        <v>immediate</v>
      </c>
    </row>
    <row r="1429">
      <c r="A1429" s="2" t="s">
        <v>1429</v>
      </c>
      <c r="B1429" s="3" t="str">
        <f>IFERROR(__xludf.DUMMYFUNCTION("GOOGLETRANSLATE(A1429,""es"",""en"")"),"brand")</f>
        <v>brand</v>
      </c>
    </row>
    <row r="1430">
      <c r="A1430" s="2" t="s">
        <v>1430</v>
      </c>
      <c r="B1430" s="3" t="str">
        <f>IFERROR(__xludf.DUMMYFUNCTION("GOOGLETRANSLATE(A1430,""es"",""en"")"),"ancient")</f>
        <v>ancient</v>
      </c>
    </row>
    <row r="1431">
      <c r="A1431" s="2" t="s">
        <v>1431</v>
      </c>
      <c r="B1431" s="3" t="str">
        <f>IFERROR(__xludf.DUMMYFUNCTION("GOOGLETRANSLATE(A1431,""es"",""en"")"),"red")</f>
        <v>red</v>
      </c>
    </row>
    <row r="1432">
      <c r="A1432" s="2" t="s">
        <v>1432</v>
      </c>
      <c r="B1432" s="3" t="str">
        <f>IFERROR(__xludf.DUMMYFUNCTION("GOOGLETRANSLATE(A1432,""es"",""en"")"),"we must")</f>
        <v>we must</v>
      </c>
    </row>
    <row r="1433">
      <c r="A1433" s="2" t="s">
        <v>1433</v>
      </c>
      <c r="B1433" s="3" t="str">
        <f>IFERROR(__xludf.DUMMYFUNCTION("GOOGLETRANSLATE(A1433,""es"",""en"")"),"instant")</f>
        <v>instant</v>
      </c>
    </row>
    <row r="1434">
      <c r="A1434" s="2" t="s">
        <v>1434</v>
      </c>
      <c r="B1434" s="3" t="str">
        <f>IFERROR(__xludf.DUMMYFUNCTION("GOOGLETRANSLATE(A1434,""es"",""en"")"),"operations")</f>
        <v>operations</v>
      </c>
    </row>
    <row r="1435">
      <c r="A1435" s="2" t="s">
        <v>1435</v>
      </c>
      <c r="B1435" s="3" t="str">
        <f>IFERROR(__xludf.DUMMYFUNCTION("GOOGLETRANSLATE(A1435,""es"",""en"")"),"initiative")</f>
        <v>initiative</v>
      </c>
    </row>
    <row r="1436">
      <c r="A1436" s="2" t="s">
        <v>1436</v>
      </c>
      <c r="B1436" s="3" t="str">
        <f>IFERROR(__xludf.DUMMYFUNCTION("GOOGLETRANSLATE(A1436,""es"",""en"")"),"fall out")</f>
        <v>fall out</v>
      </c>
    </row>
    <row r="1437">
      <c r="A1437" s="2" t="s">
        <v>1437</v>
      </c>
      <c r="B1437" s="3" t="str">
        <f>IFERROR(__xludf.DUMMYFUNCTION("GOOGLETRANSLATE(A1437,""es"",""en"")"),"Moon")</f>
        <v>Moon</v>
      </c>
    </row>
    <row r="1438">
      <c r="A1438" s="2" t="s">
        <v>1438</v>
      </c>
      <c r="B1438" s="3" t="str">
        <f>IFERROR(__xludf.DUMMYFUNCTION("GOOGLETRANSLATE(A1438,""es"",""en"")"),"I saw")</f>
        <v>I saw</v>
      </c>
    </row>
    <row r="1439">
      <c r="A1439" s="2" t="s">
        <v>1439</v>
      </c>
      <c r="B1439" s="3" t="str">
        <f>IFERROR(__xludf.DUMMYFUNCTION("GOOGLETRANSLATE(A1439,""es"",""en"")"),"TRUE")</f>
        <v>TRUE</v>
      </c>
    </row>
    <row r="1440">
      <c r="A1440" s="2" t="s">
        <v>1440</v>
      </c>
      <c r="B1440" s="3" t="str">
        <f>IFERROR(__xludf.DUMMYFUNCTION("GOOGLETRANSLATE(A1440,""es"",""en"")"),"room")</f>
        <v>room</v>
      </c>
    </row>
    <row r="1441">
      <c r="A1441" s="2" t="s">
        <v>1441</v>
      </c>
      <c r="B1441" s="3" t="str">
        <f>IFERROR(__xludf.DUMMYFUNCTION("GOOGLETRANSLATE(A1441,""es"",""en"")"),"He said")</f>
        <v>He said</v>
      </c>
    </row>
    <row r="1442">
      <c r="A1442" s="2" t="s">
        <v>1442</v>
      </c>
      <c r="B1442" s="3" t="str">
        <f>IFERROR(__xludf.DUMMYFUNCTION("GOOGLETRANSLATE(A1442,""es"",""en"")"),"uncle")</f>
        <v>uncle</v>
      </c>
    </row>
    <row r="1443">
      <c r="A1443" s="2" t="s">
        <v>1443</v>
      </c>
      <c r="B1443" s="3" t="str">
        <f>IFERROR(__xludf.DUMMYFUNCTION("GOOGLETRANSLATE(A1443,""es"",""en"")"),"left")</f>
        <v>left</v>
      </c>
    </row>
    <row r="1444">
      <c r="A1444" s="2" t="s">
        <v>1444</v>
      </c>
      <c r="B1444" s="3" t="str">
        <f>IFERROR(__xludf.DUMMYFUNCTION("GOOGLETRANSLATE(A1444,""es"",""en"")"),"Tuesday")</f>
        <v>Tuesday</v>
      </c>
    </row>
    <row r="1445">
      <c r="A1445" s="2" t="s">
        <v>1445</v>
      </c>
      <c r="B1445" s="3" t="str">
        <f>IFERROR(__xludf.DUMMYFUNCTION("GOOGLETRANSLATE(A1445,""es"",""en"")"),"full")</f>
        <v>full</v>
      </c>
    </row>
    <row r="1446">
      <c r="A1446" s="2" t="s">
        <v>1446</v>
      </c>
      <c r="B1446" s="3" t="str">
        <f>IFERROR(__xludf.DUMMYFUNCTION("GOOGLETRANSLATE(A1446,""es"",""en"")"),"declared")</f>
        <v>declared</v>
      </c>
    </row>
    <row r="1447">
      <c r="A1447" s="2" t="s">
        <v>1447</v>
      </c>
      <c r="B1447" s="3" t="str">
        <f>IFERROR(__xludf.DUMMYFUNCTION("GOOGLETRANSLATE(A1447,""es"",""en"")"),"games")</f>
        <v>games</v>
      </c>
    </row>
    <row r="1448">
      <c r="A1448" s="2" t="s">
        <v>1448</v>
      </c>
      <c r="B1448" s="3" t="str">
        <f>IFERROR(__xludf.DUMMYFUNCTION("GOOGLETRANSLATE(A1448,""es"",""en"")"),"minimum")</f>
        <v>minimum</v>
      </c>
    </row>
    <row r="1449">
      <c r="A1449" s="2" t="s">
        <v>1449</v>
      </c>
      <c r="B1449" s="3" t="str">
        <f>IFERROR(__xludf.DUMMYFUNCTION("GOOGLETRANSLATE(A1449,""es"",""en"")"),"appearance")</f>
        <v>appearance</v>
      </c>
    </row>
    <row r="1450">
      <c r="A1450" s="2" t="s">
        <v>1450</v>
      </c>
      <c r="B1450" s="3" t="str">
        <f>IFERROR(__xludf.DUMMYFUNCTION("GOOGLETRANSLATE(A1450,""es"",""en"")"),"will be")</f>
        <v>will be</v>
      </c>
    </row>
    <row r="1451">
      <c r="A1451" s="2" t="s">
        <v>1451</v>
      </c>
      <c r="B1451" s="3" t="str">
        <f>IFERROR(__xludf.DUMMYFUNCTION("GOOGLETRANSLATE(A1451,""es"",""en"")"),"transport")</f>
        <v>transport</v>
      </c>
    </row>
    <row r="1452">
      <c r="A1452" s="2" t="s">
        <v>1452</v>
      </c>
      <c r="B1452" s="3" t="str">
        <f>IFERROR(__xludf.DUMMYFUNCTION("GOOGLETRANSLATE(A1452,""es"",""en"")"),"come")</f>
        <v>come</v>
      </c>
    </row>
    <row r="1453">
      <c r="A1453" s="2" t="s">
        <v>1453</v>
      </c>
      <c r="B1453" s="3" t="str">
        <f>IFERROR(__xludf.DUMMYFUNCTION("GOOGLETRANSLATE(A1453,""es"",""en"")"),"aims to")</f>
        <v>aims to</v>
      </c>
    </row>
    <row r="1454">
      <c r="A1454" s="2" t="s">
        <v>1454</v>
      </c>
      <c r="B1454" s="3" t="str">
        <f>IFERROR(__xludf.DUMMYFUNCTION("GOOGLETRANSLATE(A1454,""es"",""en"")"),"many")</f>
        <v>many</v>
      </c>
    </row>
    <row r="1455">
      <c r="A1455" s="2" t="s">
        <v>1455</v>
      </c>
      <c r="B1455" s="3" t="str">
        <f>IFERROR(__xludf.DUMMYFUNCTION("GOOGLETRANSLATE(A1455,""es"",""en"")"),"campus")</f>
        <v>campus</v>
      </c>
    </row>
    <row r="1456">
      <c r="A1456" s="2" t="s">
        <v>1456</v>
      </c>
      <c r="B1456" s="3" t="str">
        <f>IFERROR(__xludf.DUMMYFUNCTION("GOOGLETRANSLATE(A1456,""es"",""en"")"),"behaviour")</f>
        <v>behaviour</v>
      </c>
    </row>
    <row r="1457">
      <c r="A1457" s="2" t="s">
        <v>1457</v>
      </c>
      <c r="B1457" s="3" t="str">
        <f>IFERROR(__xludf.DUMMYFUNCTION("GOOGLETRANSLATE(A1457,""es"",""en"")"),"journalists")</f>
        <v>journalists</v>
      </c>
    </row>
    <row r="1458">
      <c r="A1458" s="2" t="s">
        <v>1458</v>
      </c>
      <c r="B1458" s="3" t="str">
        <f>IFERROR(__xludf.DUMMYFUNCTION("GOOGLETRANSLATE(A1458,""es"",""en"")"),"animal")</f>
        <v>animal</v>
      </c>
    </row>
    <row r="1459">
      <c r="A1459" s="2" t="s">
        <v>1459</v>
      </c>
      <c r="B1459" s="3" t="str">
        <f>IFERROR(__xludf.DUMMYFUNCTION("GOOGLETRANSLATE(A1459,""es"",""en"")"),"converted")</f>
        <v>converted</v>
      </c>
    </row>
    <row r="1460">
      <c r="A1460" s="2" t="s">
        <v>1460</v>
      </c>
      <c r="B1460" s="3" t="str">
        <f>IFERROR(__xludf.DUMMYFUNCTION("GOOGLETRANSLATE(A1460,""es"",""en"")"),"arm")</f>
        <v>arm</v>
      </c>
    </row>
    <row r="1461">
      <c r="A1461" s="2" t="s">
        <v>1461</v>
      </c>
      <c r="B1461" s="3" t="str">
        <f>IFERROR(__xludf.DUMMYFUNCTION("GOOGLETRANSLATE(A1461,""es"",""en"")"),"brothers")</f>
        <v>brothers</v>
      </c>
    </row>
    <row r="1462">
      <c r="A1462" s="2" t="s">
        <v>1462</v>
      </c>
      <c r="B1462" s="3" t="str">
        <f>IFERROR(__xludf.DUMMYFUNCTION("GOOGLETRANSLATE(A1462,""es"",""en"")"),"rich")</f>
        <v>rich</v>
      </c>
    </row>
    <row r="1463">
      <c r="A1463" s="2" t="s">
        <v>1463</v>
      </c>
      <c r="B1463" s="3" t="str">
        <f>IFERROR(__xludf.DUMMYFUNCTION("GOOGLETRANSLATE(A1463,""es"",""en"")"),"advertisement")</f>
        <v>advertisement</v>
      </c>
    </row>
    <row r="1464">
      <c r="A1464" s="2" t="s">
        <v>1464</v>
      </c>
      <c r="B1464" s="3" t="str">
        <f>IFERROR(__xludf.DUMMYFUNCTION("GOOGLETRANSLATE(A1464,""es"",""en"")"),"budget")</f>
        <v>budget</v>
      </c>
    </row>
    <row r="1465">
      <c r="A1465" s="2" t="s">
        <v>1465</v>
      </c>
      <c r="B1465" s="3" t="str">
        <f>IFERROR(__xludf.DUMMYFUNCTION("GOOGLETRANSLATE(A1465,""es"",""en"")"),"strategy")</f>
        <v>strategy</v>
      </c>
    </row>
    <row r="1466">
      <c r="A1466" s="2" t="s">
        <v>1466</v>
      </c>
      <c r="B1466" s="3" t="str">
        <f>IFERROR(__xludf.DUMMYFUNCTION("GOOGLETRANSLATE(A1466,""es"",""en"")"),"nations")</f>
        <v>nations</v>
      </c>
    </row>
    <row r="1467">
      <c r="A1467" s="2" t="s">
        <v>1467</v>
      </c>
      <c r="B1467" s="3" t="str">
        <f>IFERROR(__xludf.DUMMYFUNCTION("GOOGLETRANSLATE(A1467,""es"",""en"")"),"use")</f>
        <v>use</v>
      </c>
    </row>
    <row r="1468">
      <c r="A1468" s="2" t="s">
        <v>1468</v>
      </c>
      <c r="B1468" s="3" t="str">
        <f>IFERROR(__xludf.DUMMYFUNCTION("GOOGLETRANSLATE(A1468,""es"",""en"")"),"good")</f>
        <v>good</v>
      </c>
    </row>
    <row r="1469">
      <c r="A1469" s="2" t="s">
        <v>1469</v>
      </c>
      <c r="B1469" s="3" t="str">
        <f>IFERROR(__xludf.DUMMYFUNCTION("GOOGLETRANSLATE(A1469,""es"",""en"")"),"commitment")</f>
        <v>commitment</v>
      </c>
    </row>
    <row r="1470">
      <c r="A1470" s="2" t="s">
        <v>1470</v>
      </c>
      <c r="B1470" s="3" t="str">
        <f>IFERROR(__xludf.DUMMYFUNCTION("GOOGLETRANSLATE(A1470,""es"",""en"")"),"perhaps")</f>
        <v>perhaps</v>
      </c>
    </row>
    <row r="1471">
      <c r="A1471" s="2" t="s">
        <v>1471</v>
      </c>
      <c r="B1471" s="3" t="str">
        <f>IFERROR(__xludf.DUMMYFUNCTION("GOOGLETRANSLATE(A1471,""es"",""en"")"),"complete")</f>
        <v>complete</v>
      </c>
    </row>
    <row r="1472">
      <c r="A1472" s="2" t="s">
        <v>1472</v>
      </c>
      <c r="B1472" s="3" t="str">
        <f>IFERROR(__xludf.DUMMYFUNCTION("GOOGLETRANSLATE(A1472,""es"",""en"")"),"hair")</f>
        <v>hair</v>
      </c>
    </row>
    <row r="1473">
      <c r="A1473" s="2" t="s">
        <v>1473</v>
      </c>
      <c r="B1473" s="3" t="str">
        <f>IFERROR(__xludf.DUMMYFUNCTION("GOOGLETRANSLATE(A1473,""es"",""en"")"),"stone")</f>
        <v>stone</v>
      </c>
    </row>
    <row r="1474">
      <c r="A1474" s="2" t="s">
        <v>1474</v>
      </c>
      <c r="B1474" s="3" t="str">
        <f>IFERROR(__xludf.DUMMYFUNCTION("GOOGLETRANSLATE(A1474,""es"",""en"")"),"medicine")</f>
        <v>medicine</v>
      </c>
    </row>
    <row r="1475">
      <c r="A1475" s="2" t="s">
        <v>1475</v>
      </c>
      <c r="B1475" s="3" t="str">
        <f>IFERROR(__xludf.DUMMYFUNCTION("GOOGLETRANSLATE(A1475,""es"",""en"")"),"fields")</f>
        <v>fields</v>
      </c>
    </row>
    <row r="1476">
      <c r="A1476" s="2" t="s">
        <v>1476</v>
      </c>
      <c r="B1476" s="3" t="str">
        <f>IFERROR(__xludf.DUMMYFUNCTION("GOOGLETRANSLATE(A1476,""es"",""en"")"),"league")</f>
        <v>league</v>
      </c>
    </row>
    <row r="1477">
      <c r="A1477" s="2" t="s">
        <v>1477</v>
      </c>
      <c r="B1477" s="3" t="str">
        <f>IFERROR(__xludf.DUMMYFUNCTION("GOOGLETRANSLATE(A1477,""es"",""en"")"),"wow")</f>
        <v>wow</v>
      </c>
    </row>
    <row r="1478">
      <c r="A1478" s="2" t="s">
        <v>1478</v>
      </c>
      <c r="B1478" s="3" t="str">
        <f>IFERROR(__xludf.DUMMYFUNCTION("GOOGLETRANSLATE(A1478,""es"",""en"")"),"provision")</f>
        <v>provision</v>
      </c>
    </row>
    <row r="1479">
      <c r="A1479" s="2" t="s">
        <v>1479</v>
      </c>
      <c r="B1479" s="3" t="str">
        <f>IFERROR(__xludf.DUMMYFUNCTION("GOOGLETRANSLATE(A1479,""es"",""en"")"),"permanent")</f>
        <v>permanent</v>
      </c>
    </row>
    <row r="1480">
      <c r="A1480" s="2" t="s">
        <v>1480</v>
      </c>
      <c r="B1480" s="3" t="str">
        <f>IFERROR(__xludf.DUMMYFUNCTION("GOOGLETRANSLATE(A1480,""es"",""en"")"),"method")</f>
        <v>method</v>
      </c>
    </row>
    <row r="1481">
      <c r="A1481" s="2" t="s">
        <v>1481</v>
      </c>
      <c r="B1481" s="3" t="str">
        <f>IFERROR(__xludf.DUMMYFUNCTION("GOOGLETRANSLATE(A1481,""es"",""en"")"),"I felt")</f>
        <v>I felt</v>
      </c>
    </row>
    <row r="1482">
      <c r="A1482" s="2" t="s">
        <v>1482</v>
      </c>
      <c r="B1482" s="3" t="str">
        <f>IFERROR(__xludf.DUMMYFUNCTION("GOOGLETRANSLATE(A1482,""es"",""en"")"),"next")</f>
        <v>next</v>
      </c>
    </row>
    <row r="1483">
      <c r="A1483" s="2" t="s">
        <v>1483</v>
      </c>
      <c r="B1483" s="3" t="str">
        <f>IFERROR(__xludf.DUMMYFUNCTION("GOOGLETRANSLATE(A1483,""es"",""en"")"),"land")</f>
        <v>land</v>
      </c>
    </row>
    <row r="1484">
      <c r="A1484" s="2" t="s">
        <v>1484</v>
      </c>
      <c r="B1484" s="3" t="str">
        <f>IFERROR(__xludf.DUMMYFUNCTION("GOOGLETRANSLATE(A1484,""es"",""en"")"),"error")</f>
        <v>error</v>
      </c>
    </row>
    <row r="1485">
      <c r="A1485" s="2" t="s">
        <v>1485</v>
      </c>
      <c r="B1485" s="3" t="str">
        <f>IFERROR(__xludf.DUMMYFUNCTION("GOOGLETRANSLATE(A1485,""es"",""en"")"),"increase")</f>
        <v>increase</v>
      </c>
    </row>
    <row r="1486">
      <c r="A1486" s="2" t="s">
        <v>1486</v>
      </c>
      <c r="B1486" s="3" t="str">
        <f>IFERROR(__xludf.DUMMYFUNCTION("GOOGLETRANSLATE(A1486,""es"",""en"")"),"flat")</f>
        <v>flat</v>
      </c>
    </row>
    <row r="1487">
      <c r="A1487" s="2" t="s">
        <v>1487</v>
      </c>
      <c r="B1487" s="3" t="str">
        <f>IFERROR(__xludf.DUMMYFUNCTION("GOOGLETRANSLATE(A1487,""es"",""en"")"),"Socialists")</f>
        <v>Socialists</v>
      </c>
    </row>
    <row r="1488">
      <c r="A1488" s="2" t="s">
        <v>1488</v>
      </c>
      <c r="B1488" s="3" t="str">
        <f>IFERROR(__xludf.DUMMYFUNCTION("GOOGLETRANSLATE(A1488,""es"",""en"")"),"similar")</f>
        <v>similar</v>
      </c>
    </row>
    <row r="1489">
      <c r="A1489" s="2" t="s">
        <v>1489</v>
      </c>
      <c r="B1489" s="3" t="str">
        <f>IFERROR(__xludf.DUMMYFUNCTION("GOOGLETRANSLATE(A1489,""es"",""en"")"),"wind")</f>
        <v>wind</v>
      </c>
    </row>
    <row r="1490">
      <c r="A1490" s="2" t="s">
        <v>1490</v>
      </c>
      <c r="B1490" s="3" t="str">
        <f>IFERROR(__xludf.DUMMYFUNCTION("GOOGLETRANSLATE(A1490,""es"",""en"")"),"savior")</f>
        <v>savior</v>
      </c>
    </row>
    <row r="1491">
      <c r="A1491" s="2" t="s">
        <v>1491</v>
      </c>
      <c r="B1491" s="3" t="str">
        <f>IFERROR(__xludf.DUMMYFUNCTION("GOOGLETRANSLATE(A1491,""es"",""en"")"),"Beings")</f>
        <v>Beings</v>
      </c>
    </row>
    <row r="1492">
      <c r="A1492" s="2" t="s">
        <v>1492</v>
      </c>
      <c r="B1492" s="3" t="str">
        <f>IFERROR(__xludf.DUMMYFUNCTION("GOOGLETRANSLATE(A1492,""es"",""en"")"),"later")</f>
        <v>later</v>
      </c>
    </row>
    <row r="1493">
      <c r="A1493" s="2" t="s">
        <v>1493</v>
      </c>
      <c r="B1493" s="3" t="str">
        <f>IFERROR(__xludf.DUMMYFUNCTION("GOOGLETRANSLATE(A1493,""es"",""en"")"),"ready")</f>
        <v>ready</v>
      </c>
    </row>
    <row r="1494">
      <c r="A1494" s="2" t="s">
        <v>1494</v>
      </c>
      <c r="B1494" s="3" t="str">
        <f>IFERROR(__xludf.DUMMYFUNCTION("GOOGLETRANSLATE(A1494,""es"",""en"")"),"poet")</f>
        <v>poet</v>
      </c>
    </row>
    <row r="1495">
      <c r="A1495" s="2" t="s">
        <v>1495</v>
      </c>
      <c r="B1495" s="3" t="str">
        <f>IFERROR(__xludf.DUMMYFUNCTION("GOOGLETRANSLATE(A1495,""es"",""en"")"),"economic")</f>
        <v>economic</v>
      </c>
    </row>
    <row r="1496">
      <c r="A1496" s="2" t="s">
        <v>1496</v>
      </c>
      <c r="B1496" s="3" t="str">
        <f>IFERROR(__xludf.DUMMYFUNCTION("GOOGLETRANSLATE(A1496,""es"",""en"")"),"secret")</f>
        <v>secret</v>
      </c>
    </row>
    <row r="1497">
      <c r="A1497" s="2" t="s">
        <v>1497</v>
      </c>
      <c r="B1497" s="3" t="str">
        <f>IFERROR(__xludf.DUMMYFUNCTION("GOOGLETRANSLATE(A1497,""es"",""en"")"),"functioning")</f>
        <v>functioning</v>
      </c>
    </row>
    <row r="1498">
      <c r="A1498" s="2" t="s">
        <v>1498</v>
      </c>
      <c r="B1498" s="3" t="str">
        <f>IFERROR(__xludf.DUMMYFUNCTION("GOOGLETRANSLATE(A1498,""es"",""en"")"),"beneath")</f>
        <v>beneath</v>
      </c>
    </row>
    <row r="1499">
      <c r="A1499" s="2" t="s">
        <v>1499</v>
      </c>
      <c r="B1499" s="3" t="str">
        <f>IFERROR(__xludf.DUMMYFUNCTION("GOOGLETRANSLATE(A1499,""es"",""en"")"),"remember")</f>
        <v>remember</v>
      </c>
    </row>
    <row r="1500">
      <c r="A1500" s="2" t="s">
        <v>1500</v>
      </c>
      <c r="B1500" s="3" t="str">
        <f>IFERROR(__xludf.DUMMYFUNCTION("GOOGLETRANSLATE(A1500,""es"",""en"")"),"Valencia")</f>
        <v>Valencia</v>
      </c>
    </row>
    <row r="1501">
      <c r="A1501" s="2" t="s">
        <v>1501</v>
      </c>
      <c r="B1501" s="3" t="str">
        <f>IFERROR(__xludf.DUMMYFUNCTION("GOOGLETRANSLATE(A1501,""es"",""en"")"),"presented")</f>
        <v>presented</v>
      </c>
    </row>
    <row r="1502">
      <c r="A1502" s="2" t="s">
        <v>1502</v>
      </c>
      <c r="B1502" s="3" t="str">
        <f>IFERROR(__xludf.DUMMYFUNCTION("GOOGLETRANSLATE(A1502,""es"",""en"")"),"Thursday")</f>
        <v>Thursday</v>
      </c>
    </row>
    <row r="1503">
      <c r="A1503" s="2" t="s">
        <v>1503</v>
      </c>
      <c r="B1503" s="3" t="str">
        <f>IFERROR(__xludf.DUMMYFUNCTION("GOOGLETRANSLATE(A1503,""es"",""en"")"),"stream")</f>
        <v>stream</v>
      </c>
    </row>
    <row r="1504">
      <c r="A1504" s="2" t="s">
        <v>1504</v>
      </c>
      <c r="B1504" s="3" t="str">
        <f>IFERROR(__xludf.DUMMYFUNCTION("GOOGLETRANSLATE(A1504,""es"",""en"")"),"income")</f>
        <v>income</v>
      </c>
    </row>
    <row r="1505">
      <c r="A1505" s="2" t="s">
        <v>1505</v>
      </c>
      <c r="B1505" s="3" t="str">
        <f>IFERROR(__xludf.DUMMYFUNCTION("GOOGLETRANSLATE(A1505,""es"",""en"")"),"He tried")</f>
        <v>He tried</v>
      </c>
    </row>
    <row r="1506">
      <c r="A1506" s="2" t="s">
        <v>1506</v>
      </c>
      <c r="B1506" s="3" t="str">
        <f>IFERROR(__xludf.DUMMYFUNCTION("GOOGLETRANSLATE(A1506,""es"",""en"")"),"They had")</f>
        <v>They had</v>
      </c>
    </row>
    <row r="1507">
      <c r="A1507" s="2" t="s">
        <v>1507</v>
      </c>
      <c r="B1507" s="3" t="str">
        <f>IFERROR(__xludf.DUMMYFUNCTION("GOOGLETRANSLATE(A1507,""es"",""en"")"),"colors")</f>
        <v>colors</v>
      </c>
    </row>
    <row r="1508">
      <c r="A1508" s="2" t="s">
        <v>1508</v>
      </c>
      <c r="B1508" s="3" t="str">
        <f>IFERROR(__xludf.DUMMYFUNCTION("GOOGLETRANSLATE(A1508,""es"",""en"")"),"High")</f>
        <v>High</v>
      </c>
    </row>
    <row r="1509">
      <c r="A1509" s="2" t="s">
        <v>1509</v>
      </c>
      <c r="B1509" s="3" t="str">
        <f>IFERROR(__xludf.DUMMYFUNCTION("GOOGLETRANSLATE(A1509,""es"",""en"")"),"Seville")</f>
        <v>Seville</v>
      </c>
    </row>
    <row r="1510">
      <c r="A1510" s="2" t="s">
        <v>1510</v>
      </c>
      <c r="B1510" s="3" t="str">
        <f>IFERROR(__xludf.DUMMYFUNCTION("GOOGLETRANSLATE(A1510,""es"",""en"")"),"sheets")</f>
        <v>sheets</v>
      </c>
    </row>
    <row r="1511">
      <c r="A1511" s="2" t="s">
        <v>1511</v>
      </c>
      <c r="B1511" s="3" t="str">
        <f>IFERROR(__xludf.DUMMYFUNCTION("GOOGLETRANSLATE(A1511,""es"",""en"")"),"probably")</f>
        <v>probably</v>
      </c>
    </row>
    <row r="1512">
      <c r="A1512" s="2" t="s">
        <v>1512</v>
      </c>
      <c r="B1512" s="3" t="str">
        <f>IFERROR(__xludf.DUMMYFUNCTION("GOOGLETRANSLATE(A1512,""es"",""en"")"),"search")</f>
        <v>search</v>
      </c>
    </row>
    <row r="1513">
      <c r="A1513" s="2" t="s">
        <v>1513</v>
      </c>
      <c r="B1513" s="3" t="str">
        <f>IFERROR(__xludf.DUMMYFUNCTION("GOOGLETRANSLATE(A1513,""es"",""en"")"),"little")</f>
        <v>little</v>
      </c>
    </row>
    <row r="1514">
      <c r="A1514" s="2" t="s">
        <v>1514</v>
      </c>
      <c r="B1514" s="3" t="str">
        <f>IFERROR(__xludf.DUMMYFUNCTION("GOOGLETRANSLATE(A1514,""es"",""en"")"),"offer")</f>
        <v>offer</v>
      </c>
    </row>
    <row r="1515">
      <c r="A1515" s="2" t="s">
        <v>1515</v>
      </c>
      <c r="B1515" s="3" t="str">
        <f>IFERROR(__xludf.DUMMYFUNCTION("GOOGLETRANSLATE(A1515,""es"",""en"")"),"Washington")</f>
        <v>Washington</v>
      </c>
    </row>
    <row r="1516">
      <c r="A1516" s="2" t="s">
        <v>1516</v>
      </c>
      <c r="B1516" s="3" t="str">
        <f>IFERROR(__xludf.DUMMYFUNCTION("GOOGLETRANSLATE(A1516,""es"",""en"")"),"Catalonia")</f>
        <v>Catalonia</v>
      </c>
    </row>
    <row r="1517">
      <c r="A1517" s="2" t="s">
        <v>1517</v>
      </c>
      <c r="B1517" s="3" t="str">
        <f>IFERROR(__xludf.DUMMYFUNCTION("GOOGLETRANSLATE(A1517,""es"",""en"")"),"office")</f>
        <v>office</v>
      </c>
    </row>
    <row r="1518">
      <c r="A1518" s="2" t="s">
        <v>1518</v>
      </c>
      <c r="B1518" s="3" t="str">
        <f>IFERROR(__xludf.DUMMYFUNCTION("GOOGLETRANSLATE(A1518,""es"",""en"")"),"produced")</f>
        <v>produced</v>
      </c>
    </row>
    <row r="1519">
      <c r="A1519" s="2" t="s">
        <v>1519</v>
      </c>
      <c r="B1519" s="3" t="str">
        <f>IFERROR(__xludf.DUMMYFUNCTION("GOOGLETRANSLATE(A1519,""es"",""en"")"),"soldiers")</f>
        <v>soldiers</v>
      </c>
    </row>
    <row r="1520">
      <c r="A1520" s="2" t="s">
        <v>1520</v>
      </c>
      <c r="B1520" s="3" t="str">
        <f>IFERROR(__xludf.DUMMYFUNCTION("GOOGLETRANSLATE(A1520,""es"",""en"")"),"pass")</f>
        <v>pass</v>
      </c>
    </row>
    <row r="1521">
      <c r="A1521" s="2" t="s">
        <v>1521</v>
      </c>
      <c r="B1521" s="3" t="str">
        <f>IFERROR(__xludf.DUMMYFUNCTION("GOOGLETRANSLATE(A1521,""es"",""en"")"),"volume")</f>
        <v>volume</v>
      </c>
    </row>
    <row r="1522">
      <c r="A1522" s="2" t="s">
        <v>1522</v>
      </c>
      <c r="B1522" s="3" t="str">
        <f>IFERROR(__xludf.DUMMYFUNCTION("GOOGLETRANSLATE(A1522,""es"",""en"")"),"they look like")</f>
        <v>they look like</v>
      </c>
    </row>
    <row r="1523">
      <c r="A1523" s="2" t="s">
        <v>1523</v>
      </c>
      <c r="B1523" s="3" t="str">
        <f>IFERROR(__xludf.DUMMYFUNCTION("GOOGLETRANSLATE(A1523,""es"",""en"")"),"Causes")</f>
        <v>Causes</v>
      </c>
    </row>
    <row r="1524">
      <c r="A1524" s="2" t="s">
        <v>1524</v>
      </c>
      <c r="B1524" s="3" t="str">
        <f>IFERROR(__xludf.DUMMYFUNCTION("GOOGLETRANSLATE(A1524,""es"",""en"")"),"They gave")</f>
        <v>They gave</v>
      </c>
    </row>
    <row r="1525">
      <c r="A1525" s="2" t="s">
        <v>1525</v>
      </c>
      <c r="B1525" s="3" t="str">
        <f>IFERROR(__xludf.DUMMYFUNCTION("GOOGLETRANSLATE(A1525,""es"",""en"")"),"division")</f>
        <v>division</v>
      </c>
    </row>
    <row r="1526">
      <c r="A1526" s="2" t="s">
        <v>1526</v>
      </c>
      <c r="B1526" s="3" t="str">
        <f>IFERROR(__xludf.DUMMYFUNCTION("GOOGLETRANSLATE(A1526,""es"",""en"")"),"give him")</f>
        <v>give him</v>
      </c>
    </row>
    <row r="1527">
      <c r="A1527" s="2" t="s">
        <v>1527</v>
      </c>
      <c r="B1527" s="3" t="str">
        <f>IFERROR(__xludf.DUMMYFUNCTION("GOOGLETRANSLATE(A1527,""es"",""en"")"),"key")</f>
        <v>key</v>
      </c>
    </row>
    <row r="1528">
      <c r="A1528" s="2" t="s">
        <v>1528</v>
      </c>
      <c r="B1528" s="3" t="str">
        <f>IFERROR(__xludf.DUMMYFUNCTION("GOOGLETRANSLATE(A1528,""es"",""en"")"),"Ana")</f>
        <v>Ana</v>
      </c>
    </row>
    <row r="1529">
      <c r="A1529" s="2" t="s">
        <v>1529</v>
      </c>
      <c r="B1529" s="3" t="str">
        <f>IFERROR(__xludf.DUMMYFUNCTION("GOOGLETRANSLATE(A1529,""es"",""en"")"),"recent")</f>
        <v>recent</v>
      </c>
    </row>
    <row r="1530">
      <c r="A1530" s="2" t="s">
        <v>1530</v>
      </c>
      <c r="B1530" s="3" t="str">
        <f>IFERROR(__xludf.DUMMYFUNCTION("GOOGLETRANSLATE(A1530,""es"",""en"")"),"votes")</f>
        <v>votes</v>
      </c>
    </row>
    <row r="1531">
      <c r="A1531" s="2" t="s">
        <v>1531</v>
      </c>
      <c r="B1531" s="3" t="str">
        <f>IFERROR(__xludf.DUMMYFUNCTION("GOOGLETRANSLATE(A1531,""es"",""en"")"),"achievement")</f>
        <v>achievement</v>
      </c>
    </row>
    <row r="1532">
      <c r="A1532" s="2" t="s">
        <v>1532</v>
      </c>
      <c r="B1532" s="3" t="str">
        <f>IFERROR(__xludf.DUMMYFUNCTION("GOOGLETRANSLATE(A1532,""es"",""en"")"),"legs")</f>
        <v>legs</v>
      </c>
    </row>
    <row r="1533">
      <c r="A1533" s="2" t="s">
        <v>1533</v>
      </c>
      <c r="B1533" s="3" t="str">
        <f>IFERROR(__xludf.DUMMYFUNCTION("GOOGLETRANSLATE(A1533,""es"",""en"")"),"it serves")</f>
        <v>it serves</v>
      </c>
    </row>
    <row r="1534">
      <c r="A1534" s="2" t="s">
        <v>1534</v>
      </c>
      <c r="B1534" s="3" t="str">
        <f>IFERROR(__xludf.DUMMYFUNCTION("GOOGLETRANSLATE(A1534,""es"",""en"")"),"Carmen")</f>
        <v>Carmen</v>
      </c>
    </row>
    <row r="1535">
      <c r="A1535" s="2" t="s">
        <v>1535</v>
      </c>
      <c r="B1535" s="3" t="str">
        <f>IFERROR(__xludf.DUMMYFUNCTION("GOOGLETRANSLATE(A1535,""es"",""en"")"),"debt")</f>
        <v>debt</v>
      </c>
    </row>
    <row r="1536">
      <c r="A1536" s="2" t="s">
        <v>1536</v>
      </c>
      <c r="B1536" s="3" t="str">
        <f>IFERROR(__xludf.DUMMYFUNCTION("GOOGLETRANSLATE(A1536,""es"",""en"")"),"news")</f>
        <v>news</v>
      </c>
    </row>
    <row r="1537">
      <c r="A1537" s="2" t="s">
        <v>1537</v>
      </c>
      <c r="B1537" s="3" t="str">
        <f>IFERROR(__xludf.DUMMYFUNCTION("GOOGLETRANSLATE(A1537,""es"",""en"")"),"minors")</f>
        <v>minors</v>
      </c>
    </row>
    <row r="1538">
      <c r="A1538" s="2" t="s">
        <v>1538</v>
      </c>
      <c r="B1538" s="3" t="str">
        <f>IFERROR(__xludf.DUMMYFUNCTION("GOOGLETRANSLATE(A1538,""es"",""en"")"),"my love")</f>
        <v>my love</v>
      </c>
    </row>
    <row r="1539">
      <c r="A1539" s="2" t="s">
        <v>1539</v>
      </c>
      <c r="B1539" s="3" t="str">
        <f>IFERROR(__xludf.DUMMYFUNCTION("GOOGLETRANSLATE(A1539,""es"",""en"")"),"I pay")</f>
        <v>I pay</v>
      </c>
    </row>
    <row r="1540">
      <c r="A1540" s="2" t="s">
        <v>1540</v>
      </c>
      <c r="B1540" s="3" t="str">
        <f>IFERROR(__xludf.DUMMYFUNCTION("GOOGLETRANSLATE(A1540,""es"",""en"")"),"Fig")</f>
        <v>Fig</v>
      </c>
    </row>
    <row r="1541">
      <c r="A1541" s="2" t="s">
        <v>1541</v>
      </c>
      <c r="B1541" s="3" t="str">
        <f>IFERROR(__xludf.DUMMYFUNCTION("GOOGLETRANSLATE(A1541,""es"",""en"")"),"remember")</f>
        <v>remember</v>
      </c>
    </row>
    <row r="1542">
      <c r="A1542" s="2" t="s">
        <v>1542</v>
      </c>
      <c r="B1542" s="3" t="str">
        <f>IFERROR(__xludf.DUMMYFUNCTION("GOOGLETRANSLATE(A1542,""es"",""en"")"),"will be able")</f>
        <v>will be able</v>
      </c>
    </row>
    <row r="1543">
      <c r="A1543" s="2" t="s">
        <v>1543</v>
      </c>
      <c r="B1543" s="3" t="str">
        <f>IFERROR(__xludf.DUMMYFUNCTION("GOOGLETRANSLATE(A1543,""es"",""en"")"),"independence")</f>
        <v>independence</v>
      </c>
    </row>
    <row r="1544">
      <c r="A1544" s="2" t="s">
        <v>1544</v>
      </c>
      <c r="B1544" s="3" t="str">
        <f>IFERROR(__xludf.DUMMYFUNCTION("GOOGLETRANSLATE(A1544,""es"",""en"")"),"stroke")</f>
        <v>stroke</v>
      </c>
    </row>
    <row r="1545">
      <c r="A1545" s="2" t="s">
        <v>1545</v>
      </c>
      <c r="B1545" s="3" t="str">
        <f>IFERROR(__xludf.DUMMYFUNCTION("GOOGLETRANSLATE(A1545,""es"",""en"")"),"equally")</f>
        <v>equally</v>
      </c>
    </row>
    <row r="1546">
      <c r="A1546" s="2" t="s">
        <v>1546</v>
      </c>
      <c r="B1546" s="3" t="str">
        <f>IFERROR(__xludf.DUMMYFUNCTION("GOOGLETRANSLATE(A1546,""es"",""en"")"),"necessary")</f>
        <v>necessary</v>
      </c>
    </row>
    <row r="1547">
      <c r="A1547" s="2" t="s">
        <v>1547</v>
      </c>
      <c r="B1547" s="3" t="str">
        <f>IFERROR(__xludf.DUMMYFUNCTION("GOOGLETRANSLATE(A1547,""es"",""en"")"),"They remain")</f>
        <v>They remain</v>
      </c>
    </row>
    <row r="1548">
      <c r="A1548" s="2" t="s">
        <v>1548</v>
      </c>
      <c r="B1548" s="3" t="str">
        <f>IFERROR(__xludf.DUMMYFUNCTION("GOOGLETRANSLATE(A1548,""es"",""en"")"),"regional")</f>
        <v>regional</v>
      </c>
    </row>
    <row r="1549">
      <c r="A1549" s="2" t="s">
        <v>1549</v>
      </c>
      <c r="B1549" s="3" t="str">
        <f>IFERROR(__xludf.DUMMYFUNCTION("GOOGLETRANSLATE(A1549,""es"",""en"")"),"Castro")</f>
        <v>Castro</v>
      </c>
    </row>
    <row r="1550">
      <c r="A1550" s="2" t="s">
        <v>1550</v>
      </c>
      <c r="B1550" s="3" t="str">
        <f>IFERROR(__xludf.DUMMYFUNCTION("GOOGLETRANSLATE(A1550,""es"",""en"")"),"decisions")</f>
        <v>decisions</v>
      </c>
    </row>
    <row r="1551">
      <c r="A1551" s="2" t="s">
        <v>1551</v>
      </c>
      <c r="B1551" s="3" t="str">
        <f>IFERROR(__xludf.DUMMYFUNCTION("GOOGLETRANSLATE(A1551,""es"",""en"")"),"conception")</f>
        <v>conception</v>
      </c>
    </row>
    <row r="1552">
      <c r="A1552" s="2" t="s">
        <v>1552</v>
      </c>
      <c r="B1552" s="3" t="str">
        <f>IFERROR(__xludf.DUMMYFUNCTION("GOOGLETRANSLATE(A1552,""es"",""en"")"),"They arrived")</f>
        <v>They arrived</v>
      </c>
    </row>
    <row r="1553">
      <c r="A1553" s="2" t="s">
        <v>1553</v>
      </c>
      <c r="B1553" s="3" t="str">
        <f>IFERROR(__xludf.DUMMYFUNCTION("GOOGLETRANSLATE(A1553,""es"",""en"")"),"Feel")</f>
        <v>Feel</v>
      </c>
    </row>
    <row r="1554">
      <c r="A1554" s="2" t="s">
        <v>1554</v>
      </c>
      <c r="B1554" s="3" t="str">
        <f>IFERROR(__xludf.DUMMYFUNCTION("GOOGLETRANSLATE(A1554,""es"",""en"")"),"together")</f>
        <v>together</v>
      </c>
    </row>
    <row r="1555">
      <c r="A1555" s="2" t="s">
        <v>1555</v>
      </c>
      <c r="B1555" s="3" t="str">
        <f>IFERROR(__xludf.DUMMYFUNCTION("GOOGLETRANSLATE(A1555,""es"",""en"")"),"we know")</f>
        <v>we know</v>
      </c>
    </row>
    <row r="1556">
      <c r="A1556" s="2" t="s">
        <v>1556</v>
      </c>
      <c r="B1556" s="3" t="str">
        <f>IFERROR(__xludf.DUMMYFUNCTION("GOOGLETRANSLATE(A1556,""es"",""en"")"),"clothing")</f>
        <v>clothing</v>
      </c>
    </row>
    <row r="1557">
      <c r="A1557" s="2" t="s">
        <v>1557</v>
      </c>
      <c r="B1557" s="3" t="str">
        <f>IFERROR(__xludf.DUMMYFUNCTION("GOOGLETRANSLATE(A1557,""es"",""en"")"),"park")</f>
        <v>park</v>
      </c>
    </row>
    <row r="1558">
      <c r="A1558" s="2" t="s">
        <v>1558</v>
      </c>
      <c r="B1558" s="3" t="str">
        <f>IFERROR(__xludf.DUMMYFUNCTION("GOOGLETRANSLATE(A1558,""es"",""en"")"),"businessmen")</f>
        <v>businessmen</v>
      </c>
    </row>
    <row r="1559">
      <c r="A1559" s="2" t="s">
        <v>1559</v>
      </c>
      <c r="B1559" s="3" t="str">
        <f>IFERROR(__xludf.DUMMYFUNCTION("GOOGLETRANSLATE(A1559,""es"",""en"")"),"with me")</f>
        <v>with me</v>
      </c>
    </row>
    <row r="1560">
      <c r="A1560" s="2" t="s">
        <v>1560</v>
      </c>
      <c r="B1560" s="3" t="str">
        <f>IFERROR(__xludf.DUMMYFUNCTION("GOOGLETRANSLATE(A1560,""es"",""en"")"),"process")</f>
        <v>process</v>
      </c>
    </row>
    <row r="1561">
      <c r="A1561" s="2" t="s">
        <v>1561</v>
      </c>
      <c r="B1561" s="3" t="str">
        <f>IFERROR(__xludf.DUMMYFUNCTION("GOOGLETRANSLATE(A1561,""es"",""en"")"),"addition")</f>
        <v>addition</v>
      </c>
    </row>
    <row r="1562">
      <c r="A1562" s="2" t="s">
        <v>1562</v>
      </c>
      <c r="B1562" s="3" t="str">
        <f>IFERROR(__xludf.DUMMYFUNCTION("GOOGLETRANSLATE(A1562,""es"",""en"")"),"choice")</f>
        <v>choice</v>
      </c>
    </row>
    <row r="1563">
      <c r="A1563" s="2" t="s">
        <v>1563</v>
      </c>
      <c r="B1563" s="3" t="str">
        <f>IFERROR(__xludf.DUMMYFUNCTION("GOOGLETRANSLATE(A1563,""es"",""en"")"),"read")</f>
        <v>read</v>
      </c>
    </row>
    <row r="1564">
      <c r="A1564" s="2" t="s">
        <v>1564</v>
      </c>
      <c r="B1564" s="3" t="str">
        <f>IFERROR(__xludf.DUMMYFUNCTION("GOOGLETRANSLATE(A1564,""es"",""en"")"),"happy")</f>
        <v>happy</v>
      </c>
    </row>
    <row r="1565">
      <c r="A1565" s="2" t="s">
        <v>1565</v>
      </c>
      <c r="B1565" s="3" t="str">
        <f>IFERROR(__xludf.DUMMYFUNCTION("GOOGLETRANSLATE(A1565,""es"",""en"")"),"neither")</f>
        <v>neither</v>
      </c>
    </row>
    <row r="1566">
      <c r="A1566" s="2" t="s">
        <v>1566</v>
      </c>
      <c r="B1566" s="3" t="str">
        <f>IFERROR(__xludf.DUMMYFUNCTION("GOOGLETRANSLATE(A1566,""es"",""en"")"),"continuation")</f>
        <v>continuation</v>
      </c>
    </row>
    <row r="1567">
      <c r="A1567" s="2" t="s">
        <v>1567</v>
      </c>
      <c r="B1567" s="3" t="str">
        <f>IFERROR(__xludf.DUMMYFUNCTION("GOOGLETRANSLATE(A1567,""es"",""en"")"),"Ministers")</f>
        <v>Ministers</v>
      </c>
    </row>
    <row r="1568">
      <c r="A1568" s="2" t="s">
        <v>1568</v>
      </c>
      <c r="B1568" s="3" t="str">
        <f>IFERROR(__xludf.DUMMYFUNCTION("GOOGLETRANSLATE(A1568,""es"",""en"")"),"True")</f>
        <v>True</v>
      </c>
    </row>
    <row r="1569">
      <c r="A1569" s="2" t="s">
        <v>1569</v>
      </c>
      <c r="B1569" s="3" t="str">
        <f>IFERROR(__xludf.DUMMYFUNCTION("GOOGLETRANSLATE(A1569,""es"",""en"")"),"reaction")</f>
        <v>reaction</v>
      </c>
    </row>
    <row r="1570">
      <c r="A1570" s="2" t="s">
        <v>1570</v>
      </c>
      <c r="B1570" s="3" t="str">
        <f>IFERROR(__xludf.DUMMYFUNCTION("GOOGLETRANSLATE(A1570,""es"",""en"")"),"They could")</f>
        <v>They could</v>
      </c>
    </row>
    <row r="1571">
      <c r="A1571" s="2" t="s">
        <v>1571</v>
      </c>
      <c r="B1571" s="3" t="str">
        <f>IFERROR(__xludf.DUMMYFUNCTION("GOOGLETRANSLATE(A1571,""es"",""en"")"),"So much")</f>
        <v>So much</v>
      </c>
    </row>
    <row r="1572">
      <c r="A1572" s="2" t="s">
        <v>1572</v>
      </c>
      <c r="B1572" s="3" t="str">
        <f>IFERROR(__xludf.DUMMYFUNCTION("GOOGLETRANSLATE(A1572,""es"",""en"")"),"I take")</f>
        <v>I take</v>
      </c>
    </row>
    <row r="1573">
      <c r="A1573" s="2" t="s">
        <v>1573</v>
      </c>
      <c r="B1573" s="3" t="str">
        <f>IFERROR(__xludf.DUMMYFUNCTION("GOOGLETRANSLATE(A1573,""es"",""en"")"),"mind")</f>
        <v>mind</v>
      </c>
    </row>
    <row r="1574">
      <c r="A1574" s="2" t="s">
        <v>1574</v>
      </c>
      <c r="B1574" s="3" t="str">
        <f>IFERROR(__xludf.DUMMYFUNCTION("GOOGLETRANSLATE(A1574,""es"",""en"")"),"traditional")</f>
        <v>traditional</v>
      </c>
    </row>
    <row r="1575">
      <c r="A1575" s="2" t="s">
        <v>1575</v>
      </c>
      <c r="B1575" s="3" t="str">
        <f>IFERROR(__xludf.DUMMYFUNCTION("GOOGLETRANSLATE(A1575,""es"",""en"")"),"open")</f>
        <v>open</v>
      </c>
    </row>
    <row r="1576">
      <c r="A1576" s="2" t="s">
        <v>1576</v>
      </c>
      <c r="B1576" s="3" t="str">
        <f>IFERROR(__xludf.DUMMYFUNCTION("GOOGLETRANSLATE(A1576,""es"",""en"")"),"brief")</f>
        <v>brief</v>
      </c>
    </row>
    <row r="1577">
      <c r="A1577" s="2" t="s">
        <v>1577</v>
      </c>
      <c r="B1577" s="3" t="str">
        <f>IFERROR(__xludf.DUMMYFUNCTION("GOOGLETRANSLATE(A1577,""es"",""en"")"),"They appear")</f>
        <v>They appear</v>
      </c>
    </row>
    <row r="1578">
      <c r="A1578" s="2" t="s">
        <v>1578</v>
      </c>
      <c r="B1578" s="3" t="str">
        <f>IFERROR(__xludf.DUMMYFUNCTION("GOOGLETRANSLATE(A1578,""es"",""en"")"),"I treated")</f>
        <v>I treated</v>
      </c>
    </row>
    <row r="1579">
      <c r="A1579" s="2" t="s">
        <v>1579</v>
      </c>
      <c r="B1579" s="3" t="str">
        <f>IFERROR(__xludf.DUMMYFUNCTION("GOOGLETRANSLATE(A1579,""es"",""en"")"),"received")</f>
        <v>received</v>
      </c>
    </row>
    <row r="1580">
      <c r="A1580" s="2" t="s">
        <v>1580</v>
      </c>
      <c r="B1580" s="3" t="str">
        <f>IFERROR(__xludf.DUMMYFUNCTION("GOOGLETRANSLATE(A1580,""es"",""en"")"),"enhance")</f>
        <v>enhance</v>
      </c>
    </row>
    <row r="1581">
      <c r="A1581" s="2" t="s">
        <v>1581</v>
      </c>
      <c r="B1581" s="3" t="str">
        <f>IFERROR(__xludf.DUMMYFUNCTION("GOOGLETRANSLATE(A1581,""es"",""en"")"),"true")</f>
        <v>true</v>
      </c>
    </row>
    <row r="1582">
      <c r="A1582" s="2" t="s">
        <v>1582</v>
      </c>
      <c r="B1582" s="3" t="str">
        <f>IFERROR(__xludf.DUMMYFUNCTION("GOOGLETRANSLATE(A1582,""es"",""en"")"),"besides")</f>
        <v>besides</v>
      </c>
    </row>
    <row r="1583">
      <c r="A1583" s="2" t="s">
        <v>1583</v>
      </c>
      <c r="B1583" s="3" t="str">
        <f>IFERROR(__xludf.DUMMYFUNCTION("GOOGLETRANSLATE(A1583,""es"",""en"")"),"jail")</f>
        <v>jail</v>
      </c>
    </row>
    <row r="1584">
      <c r="A1584" s="2" t="s">
        <v>1584</v>
      </c>
      <c r="B1584" s="3" t="str">
        <f>IFERROR(__xludf.DUMMYFUNCTION("GOOGLETRANSLATE(A1584,""es"",""en"")"),"entity")</f>
        <v>entity</v>
      </c>
    </row>
    <row r="1585">
      <c r="A1585" s="2" t="s">
        <v>1585</v>
      </c>
      <c r="B1585" s="3" t="str">
        <f>IFERROR(__xludf.DUMMYFUNCTION("GOOGLETRANSLATE(A1585,""es"",""en"")"),"research")</f>
        <v>research</v>
      </c>
    </row>
    <row r="1586">
      <c r="A1586" s="2" t="s">
        <v>1586</v>
      </c>
      <c r="B1586" s="3" t="str">
        <f>IFERROR(__xludf.DUMMYFUNCTION("GOOGLETRANSLATE(A1586,""es"",""en"")"),"temperature")</f>
        <v>temperature</v>
      </c>
    </row>
    <row r="1587">
      <c r="A1587" s="2" t="s">
        <v>1587</v>
      </c>
      <c r="B1587" s="3" t="str">
        <f>IFERROR(__xludf.DUMMYFUNCTION("GOOGLETRANSLATE(A1587,""es"",""en"")"),"I feel")</f>
        <v>I feel</v>
      </c>
    </row>
    <row r="1588">
      <c r="A1588" s="2" t="s">
        <v>1588</v>
      </c>
      <c r="B1588" s="3" t="str">
        <f>IFERROR(__xludf.DUMMYFUNCTION("GOOGLETRANSLATE(A1588,""es"",""en"")"),"London")</f>
        <v>London</v>
      </c>
    </row>
    <row r="1589">
      <c r="A1589" s="2" t="s">
        <v>1589</v>
      </c>
      <c r="B1589" s="3" t="str">
        <f>IFERROR(__xludf.DUMMYFUNCTION("GOOGLETRANSLATE(A1589,""es"",""en"")"),"direct")</f>
        <v>direct</v>
      </c>
    </row>
    <row r="1590">
      <c r="A1590" s="2" t="s">
        <v>1590</v>
      </c>
      <c r="B1590" s="3" t="str">
        <f>IFERROR(__xludf.DUMMYFUNCTION("GOOGLETRANSLATE(A1590,""es"",""en"")"),"spokesman")</f>
        <v>spokesman</v>
      </c>
    </row>
    <row r="1591">
      <c r="A1591" s="2" t="s">
        <v>1591</v>
      </c>
      <c r="B1591" s="3" t="str">
        <f>IFERROR(__xludf.DUMMYFUNCTION("GOOGLETRANSLATE(A1591,""es"",""en"")"),"ETA")</f>
        <v>ETA</v>
      </c>
    </row>
    <row r="1592">
      <c r="A1592" s="2" t="s">
        <v>1592</v>
      </c>
      <c r="B1592" s="3" t="str">
        <f>IFERROR(__xludf.DUMMYFUNCTION("GOOGLETRANSLATE(A1592,""es"",""en"")"),"responsible")</f>
        <v>responsible</v>
      </c>
    </row>
    <row r="1593">
      <c r="A1593" s="2" t="s">
        <v>1593</v>
      </c>
      <c r="B1593" s="3" t="str">
        <f>IFERROR(__xludf.DUMMYFUNCTION("GOOGLETRANSLATE(A1593,""es"",""en"")"),"window")</f>
        <v>window</v>
      </c>
    </row>
    <row r="1594">
      <c r="A1594" s="2" t="s">
        <v>1594</v>
      </c>
      <c r="B1594" s="3" t="str">
        <f>IFERROR(__xludf.DUMMYFUNCTION("GOOGLETRANSLATE(A1594,""es"",""en"")"),"contract")</f>
        <v>contract</v>
      </c>
    </row>
    <row r="1595">
      <c r="A1595" s="2" t="s">
        <v>1595</v>
      </c>
      <c r="B1595" s="3" t="str">
        <f>IFERROR(__xludf.DUMMYFUNCTION("GOOGLETRANSLATE(A1595,""es"",""en"")"),"element")</f>
        <v>element</v>
      </c>
    </row>
    <row r="1596">
      <c r="A1596" s="2" t="s">
        <v>1596</v>
      </c>
      <c r="B1596" s="3" t="str">
        <f>IFERROR(__xludf.DUMMYFUNCTION("GOOGLETRANSLATE(A1596,""es"",""en"")"),"private")</f>
        <v>private</v>
      </c>
    </row>
    <row r="1597">
      <c r="A1597" s="2" t="s">
        <v>1597</v>
      </c>
      <c r="B1597" s="3" t="str">
        <f>IFERROR(__xludf.DUMMYFUNCTION("GOOGLETRANSLATE(A1597,""es"",""en"")"),"fifteen")</f>
        <v>fifteen</v>
      </c>
    </row>
    <row r="1598">
      <c r="A1598" s="2" t="s">
        <v>1598</v>
      </c>
      <c r="B1598" s="3" t="str">
        <f>IFERROR(__xludf.DUMMYFUNCTION("GOOGLETRANSLATE(A1598,""es"",""en"")"),"I see")</f>
        <v>I see</v>
      </c>
    </row>
    <row r="1599">
      <c r="A1599" s="2" t="s">
        <v>1599</v>
      </c>
      <c r="B1599" s="3" t="str">
        <f>IFERROR(__xludf.DUMMYFUNCTION("GOOGLETRANSLATE(A1599,""es"",""en"")"),"you")</f>
        <v>you</v>
      </c>
    </row>
    <row r="1600">
      <c r="A1600" s="2" t="s">
        <v>1600</v>
      </c>
      <c r="B1600" s="3" t="str">
        <f>IFERROR(__xludf.DUMMYFUNCTION("GOOGLETRANSLATE(A1600,""es"",""en"")"),"firm")</f>
        <v>firm</v>
      </c>
    </row>
    <row r="1601">
      <c r="A1601" s="2" t="s">
        <v>1601</v>
      </c>
      <c r="B1601" s="3" t="str">
        <f>IFERROR(__xludf.DUMMYFUNCTION("GOOGLETRANSLATE(A1601,""es"",""en"")"),"It includes")</f>
        <v>It includes</v>
      </c>
    </row>
    <row r="1602">
      <c r="A1602" s="2" t="s">
        <v>1602</v>
      </c>
      <c r="B1602" s="3" t="str">
        <f>IFERROR(__xludf.DUMMYFUNCTION("GOOGLETRANSLATE(A1602,""es"",""en"")"),"poor")</f>
        <v>poor</v>
      </c>
    </row>
    <row r="1603">
      <c r="A1603" s="2" t="s">
        <v>1603</v>
      </c>
      <c r="B1603" s="3" t="str">
        <f>IFERROR(__xludf.DUMMYFUNCTION("GOOGLETRANSLATE(A1603,""es"",""en"")"),"you go")</f>
        <v>you go</v>
      </c>
    </row>
    <row r="1604">
      <c r="A1604" s="2" t="s">
        <v>1604</v>
      </c>
      <c r="B1604" s="3" t="str">
        <f>IFERROR(__xludf.DUMMYFUNCTION("GOOGLETRANSLATE(A1604,""es"",""en"")"),"attorney")</f>
        <v>attorney</v>
      </c>
    </row>
    <row r="1605">
      <c r="A1605" s="2" t="s">
        <v>1605</v>
      </c>
      <c r="B1605" s="3" t="str">
        <f>IFERROR(__xludf.DUMMYFUNCTION("GOOGLETRANSLATE(A1605,""es"",""en"")"),"present")</f>
        <v>present</v>
      </c>
    </row>
    <row r="1606">
      <c r="A1606" s="2" t="s">
        <v>1606</v>
      </c>
      <c r="B1606" s="3" t="str">
        <f>IFERROR(__xludf.DUMMYFUNCTION("GOOGLETRANSLATE(A1606,""es"",""en"")"),"governor")</f>
        <v>governor</v>
      </c>
    </row>
    <row r="1607">
      <c r="A1607" s="2" t="s">
        <v>1607</v>
      </c>
      <c r="B1607" s="3" t="str">
        <f>IFERROR(__xludf.DUMMYFUNCTION("GOOGLETRANSLATE(A1607,""es"",""en"")"),"next")</f>
        <v>next</v>
      </c>
    </row>
    <row r="1608">
      <c r="A1608" s="2" t="s">
        <v>1608</v>
      </c>
      <c r="B1608" s="3" t="str">
        <f>IFERROR(__xludf.DUMMYFUNCTION("GOOGLETRANSLATE(A1608,""es"",""en"")"),"James")</f>
        <v>James</v>
      </c>
    </row>
    <row r="1609">
      <c r="A1609" s="2" t="s">
        <v>1609</v>
      </c>
      <c r="B1609" s="3" t="str">
        <f>IFERROR(__xludf.DUMMYFUNCTION("GOOGLETRANSLATE(A1609,""es"",""en"")"),"speaking")</f>
        <v>speaking</v>
      </c>
    </row>
    <row r="1610">
      <c r="A1610" s="2" t="s">
        <v>1610</v>
      </c>
      <c r="B1610" s="3" t="str">
        <f>IFERROR(__xludf.DUMMYFUNCTION("GOOGLETRANSLATE(A1610,""es"",""en"")"),"channel")</f>
        <v>channel</v>
      </c>
    </row>
    <row r="1611">
      <c r="A1611" s="2" t="s">
        <v>1611</v>
      </c>
      <c r="B1611" s="3" t="str">
        <f>IFERROR(__xludf.DUMMYFUNCTION("GOOGLETRANSLATE(A1611,""es"",""en"")"),"traffic")</f>
        <v>traffic</v>
      </c>
    </row>
    <row r="1612">
      <c r="A1612" s="2" t="s">
        <v>1612</v>
      </c>
      <c r="B1612" s="3" t="str">
        <f>IFERROR(__xludf.DUMMYFUNCTION("GOOGLETRANSLATE(A1612,""es"",""en"")"),"captain")</f>
        <v>captain</v>
      </c>
    </row>
    <row r="1613">
      <c r="A1613" s="2" t="s">
        <v>1613</v>
      </c>
      <c r="B1613" s="3" t="str">
        <f>IFERROR(__xludf.DUMMYFUNCTION("GOOGLETRANSLATE(A1613,""es"",""en"")"),"personality")</f>
        <v>personality</v>
      </c>
    </row>
    <row r="1614">
      <c r="A1614" s="2" t="s">
        <v>1614</v>
      </c>
      <c r="B1614" s="3" t="str">
        <f>IFERROR(__xludf.DUMMYFUNCTION("GOOGLETRANSLATE(A1614,""es"",""en"")"),"gender")</f>
        <v>gender</v>
      </c>
    </row>
    <row r="1615">
      <c r="A1615" s="2" t="s">
        <v>1615</v>
      </c>
      <c r="B1615" s="3" t="str">
        <f>IFERROR(__xludf.DUMMYFUNCTION("GOOGLETRANSLATE(A1615,""es"",""en"")"),"generation")</f>
        <v>generation</v>
      </c>
    </row>
    <row r="1616">
      <c r="A1616" s="2" t="s">
        <v>1616</v>
      </c>
      <c r="B1616" s="3" t="str">
        <f>IFERROR(__xludf.DUMMYFUNCTION("GOOGLETRANSLATE(A1616,""es"",""en"")"),"Documents")</f>
        <v>Documents</v>
      </c>
    </row>
    <row r="1617">
      <c r="A1617" s="2" t="s">
        <v>1617</v>
      </c>
      <c r="B1617" s="3" t="str">
        <f>IFERROR(__xludf.DUMMYFUNCTION("GOOGLETRANSLATE(A1617,""es"",""en"")"),"show")</f>
        <v>show</v>
      </c>
    </row>
    <row r="1618">
      <c r="A1618" s="2" t="s">
        <v>1618</v>
      </c>
      <c r="B1618" s="3" t="str">
        <f>IFERROR(__xludf.DUMMYFUNCTION("GOOGLETRANSLATE(A1618,""es"",""en"")"),"alive")</f>
        <v>alive</v>
      </c>
    </row>
    <row r="1619">
      <c r="A1619" s="2" t="s">
        <v>1619</v>
      </c>
      <c r="B1619" s="3" t="str">
        <f>IFERROR(__xludf.DUMMYFUNCTION("GOOGLETRANSLATE(A1619,""es"",""en"")"),"would have")</f>
        <v>would have</v>
      </c>
    </row>
    <row r="1620">
      <c r="A1620" s="2" t="s">
        <v>1620</v>
      </c>
      <c r="B1620" s="3" t="str">
        <f>IFERROR(__xludf.DUMMYFUNCTION("GOOGLETRANSLATE(A1620,""es"",""en"")"),"questions")</f>
        <v>questions</v>
      </c>
    </row>
    <row r="1621">
      <c r="A1621" s="2" t="s">
        <v>1621</v>
      </c>
      <c r="B1621" s="3" t="str">
        <f>IFERROR(__xludf.DUMMYFUNCTION("GOOGLETRANSLATE(A1621,""es"",""en"")"),"immediately")</f>
        <v>immediately</v>
      </c>
    </row>
    <row r="1622">
      <c r="A1622" s="2" t="s">
        <v>1622</v>
      </c>
      <c r="B1622" s="3" t="str">
        <f>IFERROR(__xludf.DUMMYFUNCTION("GOOGLETRANSLATE(A1622,""es"",""en"")"),"one hundred")</f>
        <v>one hundred</v>
      </c>
    </row>
    <row r="1623">
      <c r="A1623" s="2" t="s">
        <v>1623</v>
      </c>
      <c r="B1623" s="3" t="str">
        <f>IFERROR(__xludf.DUMMYFUNCTION("GOOGLETRANSLATE(A1623,""es"",""en"")"),"collaboration")</f>
        <v>collaboration</v>
      </c>
    </row>
    <row r="1624">
      <c r="A1624" s="2" t="s">
        <v>1624</v>
      </c>
      <c r="B1624" s="3" t="str">
        <f>IFERROR(__xludf.DUMMYFUNCTION("GOOGLETRANSLATE(A1624,""es"",""en"")"),"sister")</f>
        <v>sister</v>
      </c>
    </row>
    <row r="1625">
      <c r="A1625" s="2" t="s">
        <v>1625</v>
      </c>
      <c r="B1625" s="3" t="str">
        <f>IFERROR(__xludf.DUMMYFUNCTION("GOOGLETRANSLATE(A1625,""es"",""en"")"),"count")</f>
        <v>count</v>
      </c>
    </row>
    <row r="1626">
      <c r="A1626" s="2" t="s">
        <v>1626</v>
      </c>
      <c r="B1626" s="3" t="str">
        <f>IFERROR(__xludf.DUMMYFUNCTION("GOOGLETRANSLATE(A1626,""es"",""en"")"),"Own")</f>
        <v>Own</v>
      </c>
    </row>
    <row r="1627">
      <c r="A1627" s="2" t="s">
        <v>1627</v>
      </c>
      <c r="B1627" s="3" t="str">
        <f>IFERROR(__xludf.DUMMYFUNCTION("GOOGLETRANSLATE(A1627,""es"",""en"")"),"federation")</f>
        <v>federation</v>
      </c>
    </row>
    <row r="1628">
      <c r="A1628" s="2" t="s">
        <v>1628</v>
      </c>
      <c r="B1628" s="3" t="str">
        <f>IFERROR(__xludf.DUMMYFUNCTION("GOOGLETRANSLATE(A1628,""es"",""en"")"),"fifty")</f>
        <v>fifty</v>
      </c>
    </row>
    <row r="1629">
      <c r="A1629" s="2" t="s">
        <v>1629</v>
      </c>
      <c r="B1629" s="3" t="str">
        <f>IFERROR(__xludf.DUMMYFUNCTION("GOOGLETRANSLATE(A1629,""es"",""en"")"),"surprise")</f>
        <v>surprise</v>
      </c>
    </row>
    <row r="1630">
      <c r="A1630" s="2" t="s">
        <v>1630</v>
      </c>
      <c r="B1630" s="3" t="str">
        <f>IFERROR(__xludf.DUMMYFUNCTION("GOOGLETRANSLATE(A1630,""es"",""en"")"),"regions")</f>
        <v>regions</v>
      </c>
    </row>
    <row r="1631">
      <c r="A1631" s="2" t="s">
        <v>1631</v>
      </c>
      <c r="B1631" s="3" t="str">
        <f>IFERROR(__xludf.DUMMYFUNCTION("GOOGLETRANSLATE(A1631,""es"",""en"")"),"load")</f>
        <v>load</v>
      </c>
    </row>
    <row r="1632">
      <c r="A1632" s="2" t="s">
        <v>1632</v>
      </c>
      <c r="B1632" s="3" t="str">
        <f>IFERROR(__xludf.DUMMYFUNCTION("GOOGLETRANSLATE(A1632,""es"",""en"")"),"estate")</f>
        <v>estate</v>
      </c>
    </row>
    <row r="1633">
      <c r="A1633" s="2" t="s">
        <v>1633</v>
      </c>
      <c r="B1633" s="3" t="str">
        <f>IFERROR(__xludf.DUMMYFUNCTION("GOOGLETRANSLATE(A1633,""es"",""en"")"),"dough")</f>
        <v>dough</v>
      </c>
    </row>
    <row r="1634">
      <c r="A1634" s="2" t="s">
        <v>1634</v>
      </c>
      <c r="B1634" s="3" t="str">
        <f>IFERROR(__xludf.DUMMYFUNCTION("GOOGLETRANSLATE(A1634,""es"",""en"")"),"letters")</f>
        <v>letters</v>
      </c>
    </row>
    <row r="1635">
      <c r="A1635" s="2" t="s">
        <v>1635</v>
      </c>
      <c r="B1635" s="3" t="str">
        <f>IFERROR(__xludf.DUMMYFUNCTION("GOOGLETRANSLATE(A1635,""es"",""en"")"),"Kings")</f>
        <v>Kings</v>
      </c>
    </row>
    <row r="1636">
      <c r="A1636" s="2" t="s">
        <v>1636</v>
      </c>
      <c r="B1636" s="3" t="str">
        <f>IFERROR(__xludf.DUMMYFUNCTION("GOOGLETRANSLATE(A1636,""es"",""en"")"),"mainly")</f>
        <v>mainly</v>
      </c>
    </row>
    <row r="1637">
      <c r="A1637" s="2" t="s">
        <v>1637</v>
      </c>
      <c r="B1637" s="3" t="str">
        <f>IFERROR(__xludf.DUMMYFUNCTION("GOOGLETRANSLATE(A1637,""es"",""en"")"),"Posts")</f>
        <v>Posts</v>
      </c>
    </row>
    <row r="1638">
      <c r="A1638" s="2" t="s">
        <v>1638</v>
      </c>
      <c r="B1638" s="3" t="str">
        <f>IFERROR(__xludf.DUMMYFUNCTION("GOOGLETRANSLATE(A1638,""es"",""en"")"),"shade")</f>
        <v>shade</v>
      </c>
    </row>
    <row r="1639">
      <c r="A1639" s="2" t="s">
        <v>1639</v>
      </c>
      <c r="B1639" s="3" t="str">
        <f>IFERROR(__xludf.DUMMYFUNCTION("GOOGLETRANSLATE(A1639,""es"",""en"")"),"Andrew")</f>
        <v>Andrew</v>
      </c>
    </row>
    <row r="1640">
      <c r="A1640" s="2" t="s">
        <v>1640</v>
      </c>
      <c r="B1640" s="3" t="str">
        <f>IFERROR(__xludf.DUMMYFUNCTION("GOOGLETRANSLATE(A1640,""es"",""en"")"),"criteria")</f>
        <v>criteria</v>
      </c>
    </row>
    <row r="1641">
      <c r="A1641" s="2" t="s">
        <v>1641</v>
      </c>
      <c r="B1641" s="3" t="str">
        <f>IFERROR(__xludf.DUMMYFUNCTION("GOOGLETRANSLATE(A1641,""es"",""en"")"),"to open")</f>
        <v>to open</v>
      </c>
    </row>
    <row r="1642">
      <c r="A1642" s="2" t="s">
        <v>1642</v>
      </c>
      <c r="B1642" s="3" t="str">
        <f>IFERROR(__xludf.DUMMYFUNCTION("GOOGLETRANSLATE(A1642,""es"",""en"")"),"whose")</f>
        <v>whose</v>
      </c>
    </row>
    <row r="1643">
      <c r="A1643" s="2" t="s">
        <v>1643</v>
      </c>
      <c r="B1643" s="3" t="str">
        <f>IFERROR(__xludf.DUMMYFUNCTION("GOOGLETRANSLATE(A1643,""es"",""en"")"),"philosophy")</f>
        <v>philosophy</v>
      </c>
    </row>
    <row r="1644">
      <c r="A1644" s="2" t="s">
        <v>1644</v>
      </c>
      <c r="B1644" s="3" t="str">
        <f>IFERROR(__xludf.DUMMYFUNCTION("GOOGLETRANSLATE(A1644,""es"",""en"")"),"I look")</f>
        <v>I look</v>
      </c>
    </row>
    <row r="1645">
      <c r="A1645" s="2" t="s">
        <v>1645</v>
      </c>
      <c r="B1645" s="3" t="str">
        <f>IFERROR(__xludf.DUMMYFUNCTION("GOOGLETRANSLATE(A1645,""es"",""en"")"),"Black")</f>
        <v>Black</v>
      </c>
    </row>
    <row r="1646">
      <c r="A1646" s="2" t="s">
        <v>1646</v>
      </c>
      <c r="B1646" s="3" t="str">
        <f>IFERROR(__xludf.DUMMYFUNCTION("GOOGLETRANSLATE(A1646,""es"",""en"")"),"margin")</f>
        <v>margin</v>
      </c>
    </row>
    <row r="1647">
      <c r="A1647" s="2" t="s">
        <v>1647</v>
      </c>
      <c r="B1647" s="3" t="str">
        <f>IFERROR(__xludf.DUMMYFUNCTION("GOOGLETRANSLATE(A1647,""es"",""en"")"),"artist")</f>
        <v>artist</v>
      </c>
    </row>
    <row r="1648">
      <c r="A1648" s="2" t="s">
        <v>1648</v>
      </c>
      <c r="B1648" s="3" t="str">
        <f>IFERROR(__xludf.DUMMYFUNCTION("GOOGLETRANSLATE(A1648,""es"",""en"")"),"constant")</f>
        <v>constant</v>
      </c>
    </row>
    <row r="1649">
      <c r="A1649" s="2" t="s">
        <v>1649</v>
      </c>
      <c r="B1649" s="3" t="str">
        <f>IFERROR(__xludf.DUMMYFUNCTION("GOOGLETRANSLATE(A1649,""es"",""en"")"),"I found")</f>
        <v>I found</v>
      </c>
    </row>
    <row r="1650">
      <c r="A1650" s="2" t="s">
        <v>1650</v>
      </c>
      <c r="B1650" s="3" t="str">
        <f>IFERROR(__xludf.DUMMYFUNCTION("GOOGLETRANSLATE(A1650,""es"",""en"")"),"costs")</f>
        <v>costs</v>
      </c>
    </row>
    <row r="1651">
      <c r="A1651" s="2" t="s">
        <v>1651</v>
      </c>
      <c r="B1651" s="3" t="str">
        <f>IFERROR(__xludf.DUMMYFUNCTION("GOOGLETRANSLATE(A1651,""es"",""en"")"),"To die")</f>
        <v>To die</v>
      </c>
    </row>
    <row r="1652">
      <c r="A1652" s="2" t="s">
        <v>1652</v>
      </c>
      <c r="B1652" s="3" t="str">
        <f>IFERROR(__xludf.DUMMYFUNCTION("GOOGLETRANSLATE(A1652,""es"",""en"")"),"spaces")</f>
        <v>spaces</v>
      </c>
    </row>
    <row r="1653">
      <c r="A1653" s="2" t="s">
        <v>1653</v>
      </c>
      <c r="B1653" s="3" t="str">
        <f>IFERROR(__xludf.DUMMYFUNCTION("GOOGLETRANSLATE(A1653,""es"",""en"")"),"Figures")</f>
        <v>Figures</v>
      </c>
    </row>
    <row r="1654">
      <c r="A1654" s="2" t="s">
        <v>1654</v>
      </c>
      <c r="B1654" s="3" t="str">
        <f>IFERROR(__xludf.DUMMYFUNCTION("GOOGLETRANSLATE(A1654,""es"",""en"")"),"Wednesday")</f>
        <v>Wednesday</v>
      </c>
    </row>
    <row r="1655">
      <c r="A1655" s="2" t="s">
        <v>1655</v>
      </c>
      <c r="B1655" s="3" t="str">
        <f>IFERROR(__xludf.DUMMYFUNCTION("GOOGLETRANSLATE(A1655,""es"",""en"")"),"I come")</f>
        <v>I come</v>
      </c>
    </row>
    <row r="1656">
      <c r="A1656" s="2" t="s">
        <v>1656</v>
      </c>
      <c r="B1656" s="3" t="str">
        <f>IFERROR(__xludf.DUMMYFUNCTION("GOOGLETRANSLATE(A1656,""es"",""en"")"),"indicates")</f>
        <v>indicates</v>
      </c>
    </row>
    <row r="1657">
      <c r="A1657" s="2" t="s">
        <v>1657</v>
      </c>
      <c r="B1657" s="3" t="str">
        <f>IFERROR(__xludf.DUMMYFUNCTION("GOOGLETRANSLATE(A1657,""es"",""en"")"),"beginning")</f>
        <v>beginning</v>
      </c>
    </row>
    <row r="1658">
      <c r="A1658" s="2" t="s">
        <v>1658</v>
      </c>
      <c r="B1658" s="3" t="str">
        <f>IFERROR(__xludf.DUMMYFUNCTION("GOOGLETRANSLATE(A1658,""es"",""en"")"),"design")</f>
        <v>design</v>
      </c>
    </row>
    <row r="1659">
      <c r="A1659" s="2" t="s">
        <v>1659</v>
      </c>
      <c r="B1659" s="3" t="str">
        <f>IFERROR(__xludf.DUMMYFUNCTION("GOOGLETRANSLATE(A1659,""es"",""en"")"),"forty")</f>
        <v>forty</v>
      </c>
    </row>
    <row r="1660">
      <c r="A1660" s="2" t="s">
        <v>1660</v>
      </c>
      <c r="B1660" s="3" t="str">
        <f>IFERROR(__xludf.DUMMYFUNCTION("GOOGLETRANSLATE(A1660,""es"",""en"")"),"he found")</f>
        <v>he found</v>
      </c>
    </row>
    <row r="1661">
      <c r="A1661" s="2" t="s">
        <v>1661</v>
      </c>
      <c r="B1661" s="3" t="str">
        <f>IFERROR(__xludf.DUMMYFUNCTION("GOOGLETRANSLATE(A1661,""es"",""en"")"),"poetry")</f>
        <v>poetry</v>
      </c>
    </row>
    <row r="1662">
      <c r="A1662" s="2" t="s">
        <v>1662</v>
      </c>
      <c r="B1662" s="3" t="str">
        <f>IFERROR(__xludf.DUMMYFUNCTION("GOOGLETRANSLATE(A1662,""es"",""en"")"),"t")</f>
        <v>t</v>
      </c>
    </row>
    <row r="1663">
      <c r="A1663" s="2" t="s">
        <v>1663</v>
      </c>
      <c r="B1663" s="3" t="str">
        <f>IFERROR(__xludf.DUMMYFUNCTION("GOOGLETRANSLATE(A1663,""es"",""en"")"),"Plans")</f>
        <v>Plans</v>
      </c>
    </row>
    <row r="1664">
      <c r="A1664" s="2" t="s">
        <v>1664</v>
      </c>
      <c r="B1664" s="3" t="str">
        <f>IFERROR(__xludf.DUMMYFUNCTION("GOOGLETRANSLATE(A1664,""es"",""en"")"),"EE")</f>
        <v>EE</v>
      </c>
    </row>
    <row r="1665">
      <c r="A1665" s="2" t="s">
        <v>1665</v>
      </c>
      <c r="B1665" s="3" t="str">
        <f>IFERROR(__xludf.DUMMYFUNCTION("GOOGLETRANSLATE(A1665,""es"",""en"")"),"business")</f>
        <v>business</v>
      </c>
    </row>
    <row r="1666">
      <c r="A1666" s="2" t="s">
        <v>1666</v>
      </c>
      <c r="B1666" s="3" t="str">
        <f>IFERROR(__xludf.DUMMYFUNCTION("GOOGLETRANSLATE(A1666,""es"",""en"")"),"integration")</f>
        <v>integration</v>
      </c>
    </row>
    <row r="1667">
      <c r="A1667" s="2" t="s">
        <v>1667</v>
      </c>
      <c r="B1667" s="3" t="str">
        <f>IFERROR(__xludf.DUMMYFUNCTION("GOOGLETRANSLATE(A1667,""es"",""en"")"),"drop")</f>
        <v>drop</v>
      </c>
    </row>
    <row r="1668">
      <c r="A1668" s="2" t="s">
        <v>1668</v>
      </c>
      <c r="B1668" s="3" t="str">
        <f>IFERROR(__xludf.DUMMYFUNCTION("GOOGLETRANSLATE(A1668,""es"",""en"")"),"delivery")</f>
        <v>delivery</v>
      </c>
    </row>
    <row r="1669">
      <c r="A1669" s="2" t="s">
        <v>1669</v>
      </c>
      <c r="B1669" s="3" t="str">
        <f>IFERROR(__xludf.DUMMYFUNCTION("GOOGLETRANSLATE(A1669,""es"",""en"")"),"tax authorities")</f>
        <v>tax authorities</v>
      </c>
    </row>
    <row r="1670">
      <c r="A1670" s="2" t="s">
        <v>1670</v>
      </c>
      <c r="B1670" s="3" t="str">
        <f>IFERROR(__xludf.DUMMYFUNCTION("GOOGLETRANSLATE(A1670,""es"",""en"")"),"Agreements")</f>
        <v>Agreements</v>
      </c>
    </row>
    <row r="1671">
      <c r="A1671" s="2" t="s">
        <v>1671</v>
      </c>
      <c r="B1671" s="3" t="str">
        <f>IFERROR(__xludf.DUMMYFUNCTION("GOOGLETRANSLATE(A1671,""es"",""en"")"),"accurate")</f>
        <v>accurate</v>
      </c>
    </row>
    <row r="1672">
      <c r="A1672" s="2" t="s">
        <v>1672</v>
      </c>
      <c r="B1672" s="3" t="str">
        <f>IFERROR(__xludf.DUMMYFUNCTION("GOOGLETRANSLATE(A1672,""es"",""en"")"),"neck")</f>
        <v>neck</v>
      </c>
    </row>
    <row r="1673">
      <c r="A1673" s="2" t="s">
        <v>1673</v>
      </c>
      <c r="B1673" s="3" t="str">
        <f>IFERROR(__xludf.DUMMYFUNCTION("GOOGLETRANSLATE(A1673,""es"",""en"")"),"band")</f>
        <v>band</v>
      </c>
    </row>
    <row r="1674">
      <c r="A1674" s="2" t="s">
        <v>1674</v>
      </c>
      <c r="B1674" s="3" t="str">
        <f>IFERROR(__xludf.DUMMYFUNCTION("GOOGLETRANSLATE(A1674,""es"",""en"")"),"yours")</f>
        <v>yours</v>
      </c>
    </row>
    <row r="1675">
      <c r="A1675" s="2" t="s">
        <v>1675</v>
      </c>
      <c r="B1675" s="3" t="str">
        <f>IFERROR(__xludf.DUMMYFUNCTION("GOOGLETRANSLATE(A1675,""es"",""en"")"),"makes")</f>
        <v>makes</v>
      </c>
    </row>
    <row r="1676">
      <c r="A1676" s="2" t="s">
        <v>1676</v>
      </c>
      <c r="B1676" s="3" t="str">
        <f>IFERROR(__xludf.DUMMYFUNCTION("GOOGLETRANSLATE(A1676,""es"",""en"")"),"sentence")</f>
        <v>sentence</v>
      </c>
    </row>
    <row r="1677">
      <c r="A1677" s="2" t="s">
        <v>1677</v>
      </c>
      <c r="B1677" s="3" t="str">
        <f>IFERROR(__xludf.DUMMYFUNCTION("GOOGLETRANSLATE(A1677,""es"",""en"")"),"bases")</f>
        <v>bases</v>
      </c>
    </row>
    <row r="1678">
      <c r="A1678" s="2" t="s">
        <v>1678</v>
      </c>
      <c r="B1678" s="3" t="str">
        <f>IFERROR(__xludf.DUMMYFUNCTION("GOOGLETRANSLATE(A1678,""es"",""en"")"),"centuries")</f>
        <v>centuries</v>
      </c>
    </row>
    <row r="1679">
      <c r="A1679" s="2" t="s">
        <v>1679</v>
      </c>
      <c r="B1679" s="3" t="str">
        <f>IFERROR(__xludf.DUMMYFUNCTION("GOOGLETRANSLATE(A1679,""es"",""en"")"),"decided")</f>
        <v>decided</v>
      </c>
    </row>
    <row r="1680">
      <c r="A1680" s="2" t="s">
        <v>1680</v>
      </c>
      <c r="B1680" s="3" t="str">
        <f>IFERROR(__xludf.DUMMYFUNCTION("GOOGLETRANSLATE(A1680,""es"",""en"")"),"to feel")</f>
        <v>to feel</v>
      </c>
    </row>
    <row r="1681">
      <c r="A1681" s="2" t="s">
        <v>1681</v>
      </c>
      <c r="B1681" s="3" t="str">
        <f>IFERROR(__xludf.DUMMYFUNCTION("GOOGLETRANSLATE(A1681,""es"",""en"")"),"artists")</f>
        <v>artists</v>
      </c>
    </row>
    <row r="1682">
      <c r="A1682" s="2" t="s">
        <v>1682</v>
      </c>
      <c r="B1682" s="3" t="str">
        <f>IFERROR(__xludf.DUMMYFUNCTION("GOOGLETRANSLATE(A1682,""es"",""en"")"),"assures")</f>
        <v>assures</v>
      </c>
    </row>
    <row r="1683">
      <c r="A1683" s="2" t="s">
        <v>1683</v>
      </c>
      <c r="B1683" s="3" t="str">
        <f>IFERROR(__xludf.DUMMYFUNCTION("GOOGLETRANSLATE(A1683,""es"",""en"")"),"fault")</f>
        <v>fault</v>
      </c>
    </row>
    <row r="1684">
      <c r="A1684" s="2" t="s">
        <v>1684</v>
      </c>
      <c r="B1684" s="3" t="str">
        <f>IFERROR(__xludf.DUMMYFUNCTION("GOOGLETRANSLATE(A1684,""es"",""en"")"),"original")</f>
        <v>original</v>
      </c>
    </row>
    <row r="1685">
      <c r="A1685" s="2" t="s">
        <v>1685</v>
      </c>
      <c r="B1685" s="3" t="str">
        <f>IFERROR(__xludf.DUMMYFUNCTION("GOOGLETRANSLATE(A1685,""es"",""en"")"),"only")</f>
        <v>only</v>
      </c>
    </row>
    <row r="1686">
      <c r="A1686" s="2" t="s">
        <v>1686</v>
      </c>
      <c r="B1686" s="3" t="str">
        <f>IFERROR(__xludf.DUMMYFUNCTION("GOOGLETRANSLATE(A1686,""es"",""en"")"),"units")</f>
        <v>units</v>
      </c>
    </row>
    <row r="1687">
      <c r="A1687" s="2" t="s">
        <v>1687</v>
      </c>
      <c r="B1687" s="3" t="str">
        <f>IFERROR(__xludf.DUMMYFUNCTION("GOOGLETRANSLATE(A1687,""es"",""en"")"),"It occurred")</f>
        <v>It occurred</v>
      </c>
    </row>
    <row r="1688">
      <c r="A1688" s="2" t="s">
        <v>1688</v>
      </c>
      <c r="B1688" s="3" t="str">
        <f>IFERROR(__xludf.DUMMYFUNCTION("GOOGLETRANSLATE(A1688,""es"",""en"")"),"sex")</f>
        <v>sex</v>
      </c>
    </row>
    <row r="1689">
      <c r="A1689" s="2" t="s">
        <v>1689</v>
      </c>
      <c r="B1689" s="3" t="str">
        <f>IFERROR(__xludf.DUMMYFUNCTION("GOOGLETRANSLATE(A1689,""es"",""en"")"),"enters")</f>
        <v>enters</v>
      </c>
    </row>
    <row r="1690">
      <c r="A1690" s="2" t="s">
        <v>1690</v>
      </c>
      <c r="B1690" s="3" t="str">
        <f>IFERROR(__xludf.DUMMYFUNCTION("GOOGLETRANSLATE(A1690,""es"",""en"")"),"have")</f>
        <v>have</v>
      </c>
    </row>
    <row r="1691">
      <c r="A1691" s="2" t="s">
        <v>1691</v>
      </c>
      <c r="B1691" s="3" t="str">
        <f>IFERROR(__xludf.DUMMYFUNCTION("GOOGLETRANSLATE(A1691,""es"",""en"")"),"sort out")</f>
        <v>sort out</v>
      </c>
    </row>
    <row r="1692">
      <c r="A1692" s="2" t="s">
        <v>1692</v>
      </c>
      <c r="B1692" s="3" t="str">
        <f>IFERROR(__xludf.DUMMYFUNCTION("GOOGLETRANSLATE(A1692,""es"",""en"")"),"mission")</f>
        <v>mission</v>
      </c>
    </row>
    <row r="1693">
      <c r="A1693" s="2" t="s">
        <v>1693</v>
      </c>
      <c r="B1693" s="3" t="str">
        <f>IFERROR(__xludf.DUMMYFUNCTION("GOOGLETRANSLATE(A1693,""es"",""en"")"),"cash register")</f>
        <v>cash register</v>
      </c>
    </row>
    <row r="1694">
      <c r="A1694" s="2" t="s">
        <v>1694</v>
      </c>
      <c r="B1694" s="3" t="str">
        <f>IFERROR(__xludf.DUMMYFUNCTION("GOOGLETRANSLATE(A1694,""es"",""en"")"),"to consider")</f>
        <v>to consider</v>
      </c>
    </row>
    <row r="1695">
      <c r="A1695" s="2" t="s">
        <v>1695</v>
      </c>
      <c r="B1695" s="3" t="str">
        <f>IFERROR(__xludf.DUMMYFUNCTION("GOOGLETRANSLATE(A1695,""es"",""en"")"),"foreign")</f>
        <v>foreign</v>
      </c>
    </row>
    <row r="1696">
      <c r="A1696" s="2" t="s">
        <v>1696</v>
      </c>
      <c r="B1696" s="3" t="str">
        <f>IFERROR(__xludf.DUMMYFUNCTION("GOOGLETRANSLATE(A1696,""es"",""en"")"),"extreme")</f>
        <v>extreme</v>
      </c>
    </row>
    <row r="1697">
      <c r="A1697" s="2" t="s">
        <v>1697</v>
      </c>
      <c r="B1697" s="3" t="str">
        <f>IFERROR(__xludf.DUMMYFUNCTION("GOOGLETRANSLATE(A1697,""es"",""en"")"),"journalist")</f>
        <v>journalist</v>
      </c>
    </row>
    <row r="1698">
      <c r="A1698" s="2" t="s">
        <v>1698</v>
      </c>
      <c r="B1698" s="3" t="str">
        <f>IFERROR(__xludf.DUMMYFUNCTION("GOOGLETRANSLATE(A1698,""es"",""en"")"),"reduction")</f>
        <v>reduction</v>
      </c>
    </row>
    <row r="1699">
      <c r="A1699" s="2" t="s">
        <v>1699</v>
      </c>
      <c r="B1699" s="3" t="str">
        <f>IFERROR(__xludf.DUMMYFUNCTION("GOOGLETRANSLATE(A1699,""es"",""en"")"),"marriage")</f>
        <v>marriage</v>
      </c>
    </row>
    <row r="1700">
      <c r="A1700" s="2" t="s">
        <v>1700</v>
      </c>
      <c r="B1700" s="3" t="str">
        <f>IFERROR(__xludf.DUMMYFUNCTION("GOOGLETRANSLATE(A1700,""es"",""en"")"),"you want")</f>
        <v>you want</v>
      </c>
    </row>
    <row r="1701">
      <c r="A1701" s="2" t="s">
        <v>1701</v>
      </c>
      <c r="B1701" s="3" t="str">
        <f>IFERROR(__xludf.DUMMYFUNCTION("GOOGLETRANSLATE(A1701,""es"",""en"")"),"more")</f>
        <v>more</v>
      </c>
    </row>
    <row r="1702">
      <c r="A1702" s="2" t="s">
        <v>1702</v>
      </c>
      <c r="B1702" s="3" t="str">
        <f>IFERROR(__xludf.DUMMYFUNCTION("GOOGLETRANSLATE(A1702,""es"",""en"")"),"films")</f>
        <v>films</v>
      </c>
    </row>
    <row r="1703">
      <c r="A1703" s="2" t="s">
        <v>1703</v>
      </c>
      <c r="B1703" s="3" t="str">
        <f>IFERROR(__xludf.DUMMYFUNCTION("GOOGLETRANSLATE(A1703,""es"",""en"")"),"I was")</f>
        <v>I was</v>
      </c>
    </row>
    <row r="1704">
      <c r="A1704" s="2" t="s">
        <v>1704</v>
      </c>
      <c r="B1704" s="3" t="str">
        <f>IFERROR(__xludf.DUMMYFUNCTION("GOOGLETRANSLATE(A1704,""es"",""en"")"),"labor")</f>
        <v>labor</v>
      </c>
    </row>
    <row r="1705">
      <c r="A1705" s="2" t="s">
        <v>1705</v>
      </c>
      <c r="B1705" s="3" t="str">
        <f>IFERROR(__xludf.DUMMYFUNCTION("GOOGLETRANSLATE(A1705,""es"",""en"")"),"It matters")</f>
        <v>It matters</v>
      </c>
    </row>
    <row r="1706">
      <c r="A1706" s="2" t="s">
        <v>1706</v>
      </c>
      <c r="B1706" s="3" t="str">
        <f>IFERROR(__xludf.DUMMYFUNCTION("GOOGLETRANSLATE(A1706,""es"",""en"")"),"It continued")</f>
        <v>It continued</v>
      </c>
    </row>
    <row r="1707">
      <c r="A1707" s="2" t="s">
        <v>1707</v>
      </c>
      <c r="B1707" s="3" t="str">
        <f>IFERROR(__xludf.DUMMYFUNCTION("GOOGLETRANSLATE(A1707,""es"",""en"")"),"business")</f>
        <v>business</v>
      </c>
    </row>
    <row r="1708">
      <c r="A1708" s="2" t="s">
        <v>1708</v>
      </c>
      <c r="B1708" s="3" t="str">
        <f>IFERROR(__xludf.DUMMYFUNCTION("GOOGLETRANSLATE(A1708,""es"",""en"")"),"sexual")</f>
        <v>sexual</v>
      </c>
    </row>
    <row r="1709">
      <c r="A1709" s="2" t="s">
        <v>1709</v>
      </c>
      <c r="B1709" s="3" t="str">
        <f>IFERROR(__xludf.DUMMYFUNCTION("GOOGLETRANSLATE(A1709,""es"",""en"")"),"teaching")</f>
        <v>teaching</v>
      </c>
    </row>
    <row r="1710">
      <c r="A1710" s="2" t="s">
        <v>1710</v>
      </c>
      <c r="B1710" s="3" t="str">
        <f>IFERROR(__xludf.DUMMYFUNCTION("GOOGLETRANSLATE(A1710,""es"",""en"")"),"He added")</f>
        <v>He added</v>
      </c>
    </row>
    <row r="1711">
      <c r="A1711" s="2" t="s">
        <v>1711</v>
      </c>
      <c r="B1711" s="3" t="str">
        <f>IFERROR(__xludf.DUMMYFUNCTION("GOOGLETRANSLATE(A1711,""es"",""en"")"),"lips")</f>
        <v>lips</v>
      </c>
    </row>
    <row r="1712">
      <c r="A1712" s="2" t="s">
        <v>1712</v>
      </c>
      <c r="B1712" s="3" t="str">
        <f>IFERROR(__xludf.DUMMYFUNCTION("GOOGLETRANSLATE(A1712,""es"",""en"")"),"resolution")</f>
        <v>resolution</v>
      </c>
    </row>
    <row r="1713">
      <c r="A1713" s="2" t="s">
        <v>1713</v>
      </c>
      <c r="B1713" s="3" t="str">
        <f>IFERROR(__xludf.DUMMYFUNCTION("GOOGLETRANSLATE(A1713,""es"",""en"")"),"Foundation")</f>
        <v>Foundation</v>
      </c>
    </row>
    <row r="1714">
      <c r="A1714" s="2" t="s">
        <v>1714</v>
      </c>
      <c r="B1714" s="3" t="str">
        <f>IFERROR(__xludf.DUMMYFUNCTION("GOOGLETRANSLATE(A1714,""es"",""en"")"),"will do")</f>
        <v>will do</v>
      </c>
    </row>
    <row r="1715">
      <c r="A1715" s="2" t="s">
        <v>1715</v>
      </c>
      <c r="B1715" s="3" t="str">
        <f>IFERROR(__xludf.DUMMYFUNCTION("GOOGLETRANSLATE(A1715,""es"",""en"")"),"It depends")</f>
        <v>It depends</v>
      </c>
    </row>
    <row r="1716">
      <c r="A1716" s="2" t="s">
        <v>1716</v>
      </c>
      <c r="B1716" s="3" t="str">
        <f>IFERROR(__xludf.DUMMYFUNCTION("GOOGLETRANSLATE(A1716,""es"",""en"")"),"Diego")</f>
        <v>Diego</v>
      </c>
    </row>
    <row r="1717">
      <c r="A1717" s="2" t="s">
        <v>1717</v>
      </c>
      <c r="B1717" s="3" t="str">
        <f>IFERROR(__xludf.DUMMYFUNCTION("GOOGLETRANSLATE(A1717,""es"",""en"")"),"actor")</f>
        <v>actor</v>
      </c>
    </row>
    <row r="1718">
      <c r="A1718" s="2" t="s">
        <v>1718</v>
      </c>
      <c r="B1718" s="3" t="str">
        <f>IFERROR(__xludf.DUMMYFUNCTION("GOOGLETRANSLATE(A1718,""es"",""en"")"),"technicians")</f>
        <v>technicians</v>
      </c>
    </row>
    <row r="1719">
      <c r="A1719" s="2" t="s">
        <v>1719</v>
      </c>
      <c r="B1719" s="3" t="str">
        <f>IFERROR(__xludf.DUMMYFUNCTION("GOOGLETRANSLATE(A1719,""es"",""en"")"),"beauty")</f>
        <v>beauty</v>
      </c>
    </row>
    <row r="1720">
      <c r="A1720" s="2" t="s">
        <v>1720</v>
      </c>
      <c r="B1720" s="3" t="str">
        <f>IFERROR(__xludf.DUMMYFUNCTION("GOOGLETRANSLATE(A1720,""es"",""en"")"),"headline")</f>
        <v>headline</v>
      </c>
    </row>
    <row r="1721">
      <c r="A1721" s="2" t="s">
        <v>1721</v>
      </c>
      <c r="B1721" s="3" t="str">
        <f>IFERROR(__xludf.DUMMYFUNCTION("GOOGLETRANSLATE(A1721,""es"",""en"")"),"Rome")</f>
        <v>Rome</v>
      </c>
    </row>
    <row r="1722">
      <c r="A1722" s="2" t="s">
        <v>1722</v>
      </c>
      <c r="B1722" s="3" t="str">
        <f>IFERROR(__xludf.DUMMYFUNCTION("GOOGLETRANSLATE(A1722,""es"",""en"")"),"accomplished")</f>
        <v>accomplished</v>
      </c>
    </row>
    <row r="1723">
      <c r="A1723" s="2" t="s">
        <v>1723</v>
      </c>
      <c r="B1723" s="3" t="str">
        <f>IFERROR(__xludf.DUMMYFUNCTION("GOOGLETRANSLATE(A1723,""es"",""en"")"),"victims")</f>
        <v>victims</v>
      </c>
    </row>
    <row r="1724">
      <c r="A1724" s="2" t="s">
        <v>1724</v>
      </c>
      <c r="B1724" s="3" t="str">
        <f>IFERROR(__xludf.DUMMYFUNCTION("GOOGLETRANSLATE(A1724,""es"",""en"")"),"details")</f>
        <v>details</v>
      </c>
    </row>
    <row r="1725">
      <c r="A1725" s="2" t="s">
        <v>1725</v>
      </c>
      <c r="B1725" s="3" t="str">
        <f>IFERROR(__xludf.DUMMYFUNCTION("GOOGLETRANSLATE(A1725,""es"",""en"")"),"Europeans")</f>
        <v>Europeans</v>
      </c>
    </row>
    <row r="1726">
      <c r="A1726" s="2" t="s">
        <v>1726</v>
      </c>
      <c r="B1726" s="3" t="str">
        <f>IFERROR(__xludf.DUMMYFUNCTION("GOOGLETRANSLATE(A1726,""es"",""en"")"),"horse")</f>
        <v>horse</v>
      </c>
    </row>
    <row r="1727">
      <c r="A1727" s="2" t="s">
        <v>1727</v>
      </c>
      <c r="B1727" s="3" t="str">
        <f>IFERROR(__xludf.DUMMYFUNCTION("GOOGLETRANSLATE(A1727,""es"",""en"")"),"strike")</f>
        <v>strike</v>
      </c>
    </row>
    <row r="1728">
      <c r="A1728" s="2" t="s">
        <v>1728</v>
      </c>
      <c r="B1728" s="3" t="str">
        <f>IFERROR(__xludf.DUMMYFUNCTION("GOOGLETRANSLATE(A1728,""es"",""en"")"),"highway")</f>
        <v>highway</v>
      </c>
    </row>
    <row r="1729">
      <c r="A1729" s="2" t="s">
        <v>1729</v>
      </c>
      <c r="B1729" s="3" t="str">
        <f>IFERROR(__xludf.DUMMYFUNCTION("GOOGLETRANSLATE(A1729,""es"",""en"")"),"North American")</f>
        <v>North American</v>
      </c>
    </row>
    <row r="1730">
      <c r="A1730" s="2" t="s">
        <v>1730</v>
      </c>
      <c r="B1730" s="3" t="str">
        <f>IFERROR(__xludf.DUMMYFUNCTION("GOOGLETRANSLATE(A1730,""es"",""en"")"),"produce")</f>
        <v>produce</v>
      </c>
    </row>
    <row r="1731">
      <c r="A1731" s="2" t="s">
        <v>1731</v>
      </c>
      <c r="B1731" s="3" t="str">
        <f>IFERROR(__xludf.DUMMYFUNCTION("GOOGLETRANSLATE(A1731,""es"",""en"")"),"ancient")</f>
        <v>ancient</v>
      </c>
    </row>
    <row r="1732">
      <c r="A1732" s="2" t="s">
        <v>1732</v>
      </c>
      <c r="B1732" s="3" t="str">
        <f>IFERROR(__xludf.DUMMYFUNCTION("GOOGLETRANSLATE(A1732,""es"",""en"")"),"alliance")</f>
        <v>alliance</v>
      </c>
    </row>
    <row r="1733">
      <c r="A1733" s="2" t="s">
        <v>1733</v>
      </c>
      <c r="B1733" s="3" t="str">
        <f>IFERROR(__xludf.DUMMYFUNCTION("GOOGLETRANSLATE(A1733,""es"",""en"")"),"physical")</f>
        <v>physical</v>
      </c>
    </row>
    <row r="1734">
      <c r="A1734" s="2" t="s">
        <v>1734</v>
      </c>
      <c r="B1734" s="3" t="str">
        <f>IFERROR(__xludf.DUMMYFUNCTION("GOOGLETRANSLATE(A1734,""es"",""en"")"),"to get")</f>
        <v>to get</v>
      </c>
    </row>
    <row r="1735">
      <c r="A1735" s="2" t="s">
        <v>1735</v>
      </c>
      <c r="B1735" s="3" t="str">
        <f>IFERROR(__xludf.DUMMYFUNCTION("GOOGLETRANSLATE(A1735,""es"",""en"")"),"advertising")</f>
        <v>advertising</v>
      </c>
    </row>
    <row r="1736">
      <c r="A1736" s="2" t="s">
        <v>1736</v>
      </c>
      <c r="B1736" s="3" t="str">
        <f>IFERROR(__xludf.DUMMYFUNCTION("GOOGLETRANSLATE(A1736,""es"",""en"")"),"provided")</f>
        <v>provided</v>
      </c>
    </row>
    <row r="1737">
      <c r="A1737" s="2" t="s">
        <v>1737</v>
      </c>
      <c r="B1737" s="3" t="str">
        <f>IFERROR(__xludf.DUMMYFUNCTION("GOOGLETRANSLATE(A1737,""es"",""en"")"),"environment")</f>
        <v>environment</v>
      </c>
    </row>
    <row r="1738">
      <c r="A1738" s="2" t="s">
        <v>1738</v>
      </c>
      <c r="B1738" s="3" t="str">
        <f>IFERROR(__xludf.DUMMYFUNCTION("GOOGLETRANSLATE(A1738,""es"",""en"")"),"concern")</f>
        <v>concern</v>
      </c>
    </row>
    <row r="1739">
      <c r="A1739" s="2" t="s">
        <v>1739</v>
      </c>
      <c r="B1739" s="3" t="str">
        <f>IFERROR(__xludf.DUMMYFUNCTION("GOOGLETRANSLATE(A1739,""es"",""en"")"),"resistance")</f>
        <v>resistance</v>
      </c>
    </row>
    <row r="1740">
      <c r="A1740" s="2" t="s">
        <v>1740</v>
      </c>
      <c r="B1740" s="3" t="str">
        <f>IFERROR(__xludf.DUMMYFUNCTION("GOOGLETRANSLATE(A1740,""es"",""en"")"),"he died")</f>
        <v>he died</v>
      </c>
    </row>
    <row r="1741">
      <c r="A1741" s="2" t="s">
        <v>1741</v>
      </c>
      <c r="B1741" s="3" t="str">
        <f>IFERROR(__xludf.DUMMYFUNCTION("GOOGLETRANSLATE(A1741,""es"",""en"")"),"are")</f>
        <v>are</v>
      </c>
    </row>
    <row r="1742">
      <c r="A1742" s="2" t="s">
        <v>1742</v>
      </c>
      <c r="B1742" s="3" t="str">
        <f>IFERROR(__xludf.DUMMYFUNCTION("GOOGLETRANSLATE(A1742,""es"",""en"")"),"They know")</f>
        <v>They know</v>
      </c>
    </row>
    <row r="1743">
      <c r="A1743" s="2" t="s">
        <v>1743</v>
      </c>
      <c r="B1743" s="3" t="str">
        <f>IFERROR(__xludf.DUMMYFUNCTION("GOOGLETRANSLATE(A1743,""es"",""en"")"),"usually")</f>
        <v>usually</v>
      </c>
    </row>
    <row r="1744">
      <c r="A1744" s="2" t="s">
        <v>1744</v>
      </c>
      <c r="B1744" s="3" t="str">
        <f>IFERROR(__xludf.DUMMYFUNCTION("GOOGLETRANSLATE(A1744,""es"",""en"")"),"h")</f>
        <v>h</v>
      </c>
    </row>
    <row r="1745">
      <c r="A1745" s="2" t="s">
        <v>1745</v>
      </c>
      <c r="B1745" s="3" t="str">
        <f>IFERROR(__xludf.DUMMYFUNCTION("GOOGLETRANSLATE(A1745,""es"",""en"")"),"to sleep")</f>
        <v>to sleep</v>
      </c>
    </row>
    <row r="1746">
      <c r="A1746" s="2" t="s">
        <v>1746</v>
      </c>
      <c r="B1746" s="3" t="str">
        <f>IFERROR(__xludf.DUMMYFUNCTION("GOOGLETRANSLATE(A1746,""es"",""en"")"),"individual")</f>
        <v>individual</v>
      </c>
    </row>
    <row r="1747">
      <c r="A1747" s="2" t="s">
        <v>1747</v>
      </c>
      <c r="B1747" s="3" t="str">
        <f>IFERROR(__xludf.DUMMYFUNCTION("GOOGLETRANSLATE(A1747,""es"",""en"")"),"bodies")</f>
        <v>bodies</v>
      </c>
    </row>
    <row r="1748">
      <c r="A1748" s="2" t="s">
        <v>1748</v>
      </c>
      <c r="B1748" s="3" t="str">
        <f>IFERROR(__xludf.DUMMYFUNCTION("GOOGLETRANSLATE(A1748,""es"",""en"")"),"short")</f>
        <v>short</v>
      </c>
    </row>
    <row r="1749">
      <c r="A1749" s="2" t="s">
        <v>1749</v>
      </c>
      <c r="B1749" s="3" t="str">
        <f>IFERROR(__xludf.DUMMYFUNCTION("GOOGLETRANSLATE(A1749,""es"",""en"")"),"organisms")</f>
        <v>organisms</v>
      </c>
    </row>
    <row r="1750">
      <c r="A1750" s="2" t="s">
        <v>1750</v>
      </c>
      <c r="B1750" s="3" t="str">
        <f>IFERROR(__xludf.DUMMYFUNCTION("GOOGLETRANSLATE(A1750,""es"",""en"")"),"special")</f>
        <v>special</v>
      </c>
    </row>
    <row r="1751">
      <c r="A1751" s="2" t="s">
        <v>1751</v>
      </c>
      <c r="B1751" s="3" t="str">
        <f>IFERROR(__xludf.DUMMYFUNCTION("GOOGLETRANSLATE(A1751,""es"",""en"")"),"Internet")</f>
        <v>Internet</v>
      </c>
    </row>
    <row r="1752">
      <c r="A1752" s="2" t="s">
        <v>1752</v>
      </c>
      <c r="B1752" s="3" t="str">
        <f>IFERROR(__xludf.DUMMYFUNCTION("GOOGLETRANSLATE(A1752,""es"",""en"")"),"banks")</f>
        <v>banks</v>
      </c>
    </row>
    <row r="1753">
      <c r="A1753" s="2" t="s">
        <v>1753</v>
      </c>
      <c r="B1753" s="3" t="str">
        <f>IFERROR(__xludf.DUMMYFUNCTION("GOOGLETRANSLATE(A1753,""es"",""en"")"),"player")</f>
        <v>player</v>
      </c>
    </row>
    <row r="1754">
      <c r="A1754" s="2" t="s">
        <v>1754</v>
      </c>
      <c r="B1754" s="3" t="str">
        <f>IFERROR(__xludf.DUMMYFUNCTION("GOOGLETRANSLATE(A1754,""es"",""en"")"),"efforts")</f>
        <v>efforts</v>
      </c>
    </row>
    <row r="1755">
      <c r="A1755" s="2" t="s">
        <v>1755</v>
      </c>
      <c r="B1755" s="3" t="str">
        <f>IFERROR(__xludf.DUMMYFUNCTION("GOOGLETRANSLATE(A1755,""es"",""en"")"),"Benefits")</f>
        <v>Benefits</v>
      </c>
    </row>
    <row r="1756">
      <c r="A1756" s="2" t="s">
        <v>1756</v>
      </c>
      <c r="B1756" s="3" t="str">
        <f>IFERROR(__xludf.DUMMYFUNCTION("GOOGLETRANSLATE(A1756,""es"",""en"")"),"end up")</f>
        <v>end up</v>
      </c>
    </row>
    <row r="1757">
      <c r="A1757" s="2" t="s">
        <v>1757</v>
      </c>
      <c r="B1757" s="3" t="str">
        <f>IFERROR(__xludf.DUMMYFUNCTION("GOOGLETRANSLATE(A1757,""es"",""en"")"),"Balance")</f>
        <v>Balance</v>
      </c>
    </row>
    <row r="1758">
      <c r="A1758" s="2" t="s">
        <v>1758</v>
      </c>
      <c r="B1758" s="3" t="str">
        <f>IFERROR(__xludf.DUMMYFUNCTION("GOOGLETRANSLATE(A1758,""es"",""en"")"),"ear")</f>
        <v>ear</v>
      </c>
    </row>
    <row r="1759">
      <c r="A1759" s="2" t="s">
        <v>1759</v>
      </c>
      <c r="B1759" s="3" t="str">
        <f>IFERROR(__xludf.DUMMYFUNCTION("GOOGLETRANSLATE(A1759,""es"",""en"")"),"reading")</f>
        <v>reading</v>
      </c>
    </row>
    <row r="1760">
      <c r="A1760" s="2" t="s">
        <v>1760</v>
      </c>
      <c r="B1760" s="3" t="str">
        <f>IFERROR(__xludf.DUMMYFUNCTION("GOOGLETRANSLATE(A1760,""es"",""en"")"),"parts")</f>
        <v>parts</v>
      </c>
    </row>
    <row r="1761">
      <c r="A1761" s="2" t="s">
        <v>1761</v>
      </c>
      <c r="B1761" s="3" t="str">
        <f>IFERROR(__xludf.DUMMYFUNCTION("GOOGLETRANSLATE(A1761,""es"",""en"")"),"boundaries")</f>
        <v>boundaries</v>
      </c>
    </row>
    <row r="1762">
      <c r="A1762" s="2" t="s">
        <v>1762</v>
      </c>
      <c r="B1762" s="3" t="str">
        <f>IFERROR(__xludf.DUMMYFUNCTION("GOOGLETRANSLATE(A1762,""es"",""en"")"),"approximately")</f>
        <v>approximately</v>
      </c>
    </row>
    <row r="1763">
      <c r="A1763" s="2" t="s">
        <v>1763</v>
      </c>
      <c r="B1763" s="3" t="str">
        <f>IFERROR(__xludf.DUMMYFUNCTION("GOOGLETRANSLATE(A1763,""es"",""en"")"),"opens")</f>
        <v>opens</v>
      </c>
    </row>
    <row r="1764">
      <c r="A1764" s="2" t="s">
        <v>1764</v>
      </c>
      <c r="B1764" s="3" t="str">
        <f>IFERROR(__xludf.DUMMYFUNCTION("GOOGLETRANSLATE(A1764,""es"",""en"")"),"David")</f>
        <v>David</v>
      </c>
    </row>
    <row r="1765">
      <c r="A1765" s="2" t="s">
        <v>1765</v>
      </c>
      <c r="B1765" s="3" t="str">
        <f>IFERROR(__xludf.DUMMYFUNCTION("GOOGLETRANSLATE(A1765,""es"",""en"")"),"carried")</f>
        <v>carried</v>
      </c>
    </row>
    <row r="1766">
      <c r="A1766" s="2" t="s">
        <v>1766</v>
      </c>
      <c r="B1766" s="3" t="str">
        <f>IFERROR(__xludf.DUMMYFUNCTION("GOOGLETRANSLATE(A1766,""es"",""en"")"),"private")</f>
        <v>private</v>
      </c>
    </row>
    <row r="1767">
      <c r="A1767" s="2" t="s">
        <v>1767</v>
      </c>
      <c r="B1767" s="3" t="str">
        <f>IFERROR(__xludf.DUMMYFUNCTION("GOOGLETRANSLATE(A1767,""es"",""en"")"),"living room")</f>
        <v>living room</v>
      </c>
    </row>
    <row r="1768">
      <c r="A1768" s="2" t="s">
        <v>1768</v>
      </c>
      <c r="B1768" s="3" t="str">
        <f>IFERROR(__xludf.DUMMYFUNCTION("GOOGLETRANSLATE(A1768,""es"",""en"")"),"Robert")</f>
        <v>Robert</v>
      </c>
    </row>
    <row r="1769">
      <c r="A1769" s="2" t="s">
        <v>1769</v>
      </c>
      <c r="B1769" s="3" t="str">
        <f>IFERROR(__xludf.DUMMYFUNCTION("GOOGLETRANSLATE(A1769,""es"",""en"")"),"current")</f>
        <v>current</v>
      </c>
    </row>
    <row r="1770">
      <c r="A1770" s="2" t="s">
        <v>1770</v>
      </c>
      <c r="B1770" s="3" t="str">
        <f>IFERROR(__xludf.DUMMYFUNCTION("GOOGLETRANSLATE(A1770,""es"",""en"")"),"serious")</f>
        <v>serious</v>
      </c>
    </row>
    <row r="1771">
      <c r="A1771" s="2" t="s">
        <v>1771</v>
      </c>
      <c r="B1771" s="3" t="str">
        <f>IFERROR(__xludf.DUMMYFUNCTION("GOOGLETRANSLATE(A1771,""es"",""en"")"),"smile")</f>
        <v>smile</v>
      </c>
    </row>
    <row r="1772">
      <c r="A1772" s="2" t="s">
        <v>1772</v>
      </c>
      <c r="B1772" s="3" t="str">
        <f>IFERROR(__xludf.DUMMYFUNCTION("GOOGLETRANSLATE(A1772,""es"",""en"")"),"UU")</f>
        <v>UU</v>
      </c>
    </row>
    <row r="1773">
      <c r="A1773" s="2" t="s">
        <v>1773</v>
      </c>
      <c r="B1773" s="3" t="str">
        <f>IFERROR(__xludf.DUMMYFUNCTION("GOOGLETRANSLATE(A1773,""es"",""en"")"),"Photo")</f>
        <v>Photo</v>
      </c>
    </row>
    <row r="1774">
      <c r="A1774" s="2" t="s">
        <v>1774</v>
      </c>
      <c r="B1774" s="3" t="str">
        <f>IFERROR(__xludf.DUMMYFUNCTION("GOOGLETRANSLATE(A1774,""es"",""en"")"),"perspective")</f>
        <v>perspective</v>
      </c>
    </row>
    <row r="1775">
      <c r="A1775" s="2" t="s">
        <v>1775</v>
      </c>
      <c r="B1775" s="3" t="str">
        <f>IFERROR(__xludf.DUMMYFUNCTION("GOOGLETRANSLATE(A1775,""es"",""en"")"),"figure")</f>
        <v>figure</v>
      </c>
    </row>
    <row r="1776">
      <c r="A1776" s="2" t="s">
        <v>1776</v>
      </c>
      <c r="B1776" s="3" t="str">
        <f>IFERROR(__xludf.DUMMYFUNCTION("GOOGLETRANSLATE(A1776,""es"",""en"")"),"credit")</f>
        <v>credit</v>
      </c>
    </row>
    <row r="1777">
      <c r="A1777" s="2" t="s">
        <v>1777</v>
      </c>
      <c r="B1777" s="3" t="str">
        <f>IFERROR(__xludf.DUMMYFUNCTION("GOOGLETRANSLATE(A1777,""es"",""en"")"),"interesting")</f>
        <v>interesting</v>
      </c>
    </row>
    <row r="1778">
      <c r="A1778" s="2" t="s">
        <v>1778</v>
      </c>
      <c r="B1778" s="3" t="str">
        <f>IFERROR(__xludf.DUMMYFUNCTION("GOOGLETRANSLATE(A1778,""es"",""en"")"),"constitutional")</f>
        <v>constitutional</v>
      </c>
    </row>
    <row r="1779">
      <c r="A1779" s="2" t="s">
        <v>1779</v>
      </c>
      <c r="B1779" s="3" t="str">
        <f>IFERROR(__xludf.DUMMYFUNCTION("GOOGLETRANSLATE(A1779,""es"",""en"")"),"agree")</f>
        <v>agree</v>
      </c>
    </row>
    <row r="1780">
      <c r="A1780" s="2" t="s">
        <v>1780</v>
      </c>
      <c r="B1780" s="3" t="str">
        <f>IFERROR(__xludf.DUMMYFUNCTION("GOOGLETRANSLATE(A1780,""es"",""en"")"),"produced")</f>
        <v>produced</v>
      </c>
    </row>
    <row r="1781">
      <c r="A1781" s="2" t="s">
        <v>1781</v>
      </c>
      <c r="B1781" s="3" t="str">
        <f>IFERROR(__xludf.DUMMYFUNCTION("GOOGLETRANSLATE(A1781,""es"",""en"")"),"bag")</f>
        <v>bag</v>
      </c>
    </row>
    <row r="1782">
      <c r="A1782" s="2" t="s">
        <v>1782</v>
      </c>
      <c r="B1782" s="3" t="str">
        <f>IFERROR(__xludf.DUMMYFUNCTION("GOOGLETRANSLATE(A1782,""es"",""en"")"),"factor")</f>
        <v>factor</v>
      </c>
    </row>
    <row r="1783">
      <c r="A1783" s="2" t="s">
        <v>1783</v>
      </c>
      <c r="B1783" s="3" t="str">
        <f>IFERROR(__xludf.DUMMYFUNCTION("GOOGLETRANSLATE(A1783,""es"",""en"")"),"nights")</f>
        <v>nights</v>
      </c>
    </row>
    <row r="1784">
      <c r="A1784" s="2" t="s">
        <v>1784</v>
      </c>
      <c r="B1784" s="3" t="str">
        <f>IFERROR(__xludf.DUMMYFUNCTION("GOOGLETRANSLATE(A1784,""es"",""en"")"),"recognition")</f>
        <v>recognition</v>
      </c>
    </row>
    <row r="1785">
      <c r="A1785" s="2" t="s">
        <v>1785</v>
      </c>
      <c r="B1785" s="3" t="str">
        <f>IFERROR(__xludf.DUMMYFUNCTION("GOOGLETRANSLATE(A1785,""es"",""en"")"),"youth")</f>
        <v>youth</v>
      </c>
    </row>
    <row r="1786">
      <c r="A1786" s="2" t="s">
        <v>1786</v>
      </c>
      <c r="B1786" s="3" t="str">
        <f>IFERROR(__xludf.DUMMYFUNCTION("GOOGLETRANSLATE(A1786,""es"",""en"")"),"usual")</f>
        <v>usual</v>
      </c>
    </row>
    <row r="1787">
      <c r="A1787" s="2" t="s">
        <v>1787</v>
      </c>
      <c r="B1787" s="3" t="str">
        <f>IFERROR(__xludf.DUMMYFUNCTION("GOOGLETRANSLATE(A1787,""es"",""en"")"),"category")</f>
        <v>category</v>
      </c>
    </row>
    <row r="1788">
      <c r="A1788" s="2" t="s">
        <v>1788</v>
      </c>
      <c r="B1788" s="3" t="str">
        <f>IFERROR(__xludf.DUMMYFUNCTION("GOOGLETRANSLATE(A1788,""es"",""en"")"),"requires")</f>
        <v>requires</v>
      </c>
    </row>
    <row r="1789">
      <c r="A1789" s="2" t="s">
        <v>1789</v>
      </c>
      <c r="B1789" s="3" t="str">
        <f>IFERROR(__xludf.DUMMYFUNCTION("GOOGLETRANSLATE(A1789,""es"",""en"")"),"It was")</f>
        <v>It was</v>
      </c>
    </row>
    <row r="1790">
      <c r="A1790" s="2" t="s">
        <v>1790</v>
      </c>
      <c r="B1790" s="3" t="str">
        <f>IFERROR(__xludf.DUMMYFUNCTION("GOOGLETRANSLATE(A1790,""es"",""en"")"),"Print")</f>
        <v>Print</v>
      </c>
    </row>
    <row r="1791">
      <c r="A1791" s="2" t="s">
        <v>1791</v>
      </c>
      <c r="B1791" s="3" t="str">
        <f>IFERROR(__xludf.DUMMYFUNCTION("GOOGLETRANSLATE(A1791,""es"",""en"")"),"call")</f>
        <v>call</v>
      </c>
    </row>
    <row r="1792">
      <c r="A1792" s="2" t="s">
        <v>1792</v>
      </c>
      <c r="B1792" s="3" t="str">
        <f>IFERROR(__xludf.DUMMYFUNCTION("GOOGLETRANSLATE(A1792,""es"",""en"")"),"Lasted")</f>
        <v>Lasted</v>
      </c>
    </row>
    <row r="1793">
      <c r="A1793" s="2" t="s">
        <v>1793</v>
      </c>
      <c r="B1793" s="3" t="str">
        <f>IFERROR(__xludf.DUMMYFUNCTION("GOOGLETRANSLATE(A1793,""es"",""en"")"),"universal")</f>
        <v>universal</v>
      </c>
    </row>
    <row r="1794">
      <c r="A1794" s="2" t="s">
        <v>1794</v>
      </c>
      <c r="B1794" s="3" t="str">
        <f>IFERROR(__xludf.DUMMYFUNCTION("GOOGLETRANSLATE(A1794,""es"",""en"")"),"explain")</f>
        <v>explain</v>
      </c>
    </row>
    <row r="1795">
      <c r="A1795" s="2" t="s">
        <v>1795</v>
      </c>
      <c r="B1795" s="3" t="str">
        <f>IFERROR(__xludf.DUMMYFUNCTION("GOOGLETRANSLATE(A1795,""es"",""en"")"),"They present")</f>
        <v>They present</v>
      </c>
    </row>
    <row r="1796">
      <c r="A1796" s="2" t="s">
        <v>1796</v>
      </c>
      <c r="B1796" s="3" t="str">
        <f>IFERROR(__xludf.DUMMYFUNCTION("GOOGLETRANSLATE(A1796,""es"",""en"")"),"realization")</f>
        <v>realization</v>
      </c>
    </row>
    <row r="1797">
      <c r="A1797" s="2" t="s">
        <v>1797</v>
      </c>
      <c r="B1797" s="3" t="str">
        <f>IFERROR(__xludf.DUMMYFUNCTION("GOOGLETRANSLATE(A1797,""es"",""en"")"),"Quick")</f>
        <v>Quick</v>
      </c>
    </row>
    <row r="1798">
      <c r="A1798" s="2" t="s">
        <v>1798</v>
      </c>
      <c r="B1798" s="3" t="str">
        <f>IFERROR(__xludf.DUMMYFUNCTION("GOOGLETRANSLATE(A1798,""es"",""en"")"),"scientists")</f>
        <v>scientists</v>
      </c>
    </row>
    <row r="1799">
      <c r="A1799" s="2" t="s">
        <v>1799</v>
      </c>
      <c r="B1799" s="3" t="str">
        <f>IFERROR(__xludf.DUMMYFUNCTION("GOOGLETRANSLATE(A1799,""es"",""en"")"),"I laughed")</f>
        <v>I laughed</v>
      </c>
    </row>
    <row r="1800">
      <c r="A1800" s="2" t="s">
        <v>1800</v>
      </c>
      <c r="B1800" s="3" t="str">
        <f>IFERROR(__xludf.DUMMYFUNCTION("GOOGLETRANSLATE(A1800,""es"",""en"")"),"scientific")</f>
        <v>scientific</v>
      </c>
    </row>
    <row r="1801">
      <c r="A1801" s="2" t="s">
        <v>1801</v>
      </c>
      <c r="B1801" s="3" t="str">
        <f>IFERROR(__xludf.DUMMYFUNCTION("GOOGLETRANSLATE(A1801,""es"",""en"")"),"grasp")</f>
        <v>grasp</v>
      </c>
    </row>
    <row r="1802">
      <c r="A1802" s="2" t="s">
        <v>1802</v>
      </c>
      <c r="B1802" s="3" t="str">
        <f>IFERROR(__xludf.DUMMYFUNCTION("GOOGLETRANSLATE(A1802,""es"",""en"")"),"kingdom")</f>
        <v>kingdom</v>
      </c>
    </row>
    <row r="1803">
      <c r="A1803" s="2" t="s">
        <v>1803</v>
      </c>
      <c r="B1803" s="3" t="str">
        <f>IFERROR(__xludf.DUMMYFUNCTION("GOOGLETRANSLATE(A1803,""es"",""en"")"),"preparation")</f>
        <v>preparation</v>
      </c>
    </row>
    <row r="1804">
      <c r="A1804" s="2" t="s">
        <v>1804</v>
      </c>
      <c r="B1804" s="3" t="str">
        <f>IFERROR(__xludf.DUMMYFUNCTION("GOOGLETRANSLATE(A1804,""es"",""en"")"),"symptom")</f>
        <v>symptom</v>
      </c>
    </row>
    <row r="1805">
      <c r="A1805" s="2" t="s">
        <v>1805</v>
      </c>
      <c r="B1805" s="3" t="str">
        <f>IFERROR(__xludf.DUMMYFUNCTION("GOOGLETRANSLATE(A1805,""es"",""en"")"),"Recovery")</f>
        <v>Recovery</v>
      </c>
    </row>
    <row r="1806">
      <c r="A1806" s="2" t="s">
        <v>1806</v>
      </c>
      <c r="B1806" s="3" t="str">
        <f>IFERROR(__xludf.DUMMYFUNCTION("GOOGLETRANSLATE(A1806,""es"",""en"")"),"utilization")</f>
        <v>utilization</v>
      </c>
    </row>
    <row r="1807">
      <c r="A1807" s="2" t="s">
        <v>1807</v>
      </c>
      <c r="B1807" s="3" t="str">
        <f>IFERROR(__xludf.DUMMYFUNCTION("GOOGLETRANSLATE(A1807,""es"",""en"")"),"powerful")</f>
        <v>powerful</v>
      </c>
    </row>
    <row r="1808">
      <c r="A1808" s="2" t="s">
        <v>1808</v>
      </c>
      <c r="B1808" s="3" t="str">
        <f>IFERROR(__xludf.DUMMYFUNCTION("GOOGLETRANSLATE(A1808,""es"",""en"")"),"sound")</f>
        <v>sound</v>
      </c>
    </row>
    <row r="1809">
      <c r="A1809" s="2" t="s">
        <v>1809</v>
      </c>
      <c r="B1809" s="3" t="str">
        <f>IFERROR(__xludf.DUMMYFUNCTION("GOOGLETRANSLATE(A1809,""es"",""en"")"),"intelligence")</f>
        <v>intelligence</v>
      </c>
    </row>
    <row r="1810">
      <c r="A1810" s="2" t="s">
        <v>1810</v>
      </c>
      <c r="B1810" s="3" t="str">
        <f>IFERROR(__xludf.DUMMYFUNCTION("GOOGLETRANSLATE(A1810,""es"",""en"")"),"conversation")</f>
        <v>conversation</v>
      </c>
    </row>
    <row r="1811">
      <c r="A1811" s="2" t="s">
        <v>1811</v>
      </c>
      <c r="B1811" s="3" t="str">
        <f>IFERROR(__xludf.DUMMYFUNCTION("GOOGLETRANSLATE(A1811,""es"",""en"")"),"establishes")</f>
        <v>establishes</v>
      </c>
    </row>
    <row r="1812">
      <c r="A1812" s="2" t="s">
        <v>1812</v>
      </c>
      <c r="B1812" s="3" t="str">
        <f>IFERROR(__xludf.DUMMYFUNCTION("GOOGLETRANSLATE(A1812,""es"",""en"")"),"there would be")</f>
        <v>there would be</v>
      </c>
    </row>
    <row r="1813">
      <c r="A1813" s="2" t="s">
        <v>1813</v>
      </c>
      <c r="B1813" s="3" t="str">
        <f>IFERROR(__xludf.DUMMYFUNCTION("GOOGLETRANSLATE(A1813,""es"",""en"")"),"full")</f>
        <v>full</v>
      </c>
    </row>
    <row r="1814">
      <c r="A1814" s="2" t="s">
        <v>1814</v>
      </c>
      <c r="B1814" s="3" t="str">
        <f>IFERROR(__xludf.DUMMYFUNCTION("GOOGLETRANSLATE(A1814,""es"",""en"")"),"came")</f>
        <v>came</v>
      </c>
    </row>
    <row r="1815">
      <c r="A1815" s="2" t="s">
        <v>1815</v>
      </c>
      <c r="B1815" s="3" t="str">
        <f>IFERROR(__xludf.DUMMYFUNCTION("GOOGLETRANSLATE(A1815,""es"",""en"")"),"made")</f>
        <v>made</v>
      </c>
    </row>
    <row r="1816">
      <c r="A1816" s="2" t="s">
        <v>1816</v>
      </c>
      <c r="B1816" s="3" t="str">
        <f>IFERROR(__xludf.DUMMYFUNCTION("GOOGLETRANSLATE(A1816,""es"",""en"")"),"Aznar")</f>
        <v>Aznar</v>
      </c>
    </row>
    <row r="1817">
      <c r="A1817" s="2" t="s">
        <v>1817</v>
      </c>
      <c r="B1817" s="3" t="str">
        <f>IFERROR(__xludf.DUMMYFUNCTION("GOOGLETRANSLATE(A1817,""es"",""en"")"),"Daniel")</f>
        <v>Daniel</v>
      </c>
    </row>
    <row r="1818">
      <c r="A1818" s="2" t="s">
        <v>1818</v>
      </c>
      <c r="B1818" s="3" t="str">
        <f>IFERROR(__xludf.DUMMYFUNCTION("GOOGLETRANSLATE(A1818,""es"",""en"")"),"French")</f>
        <v>French</v>
      </c>
    </row>
    <row r="1819">
      <c r="A1819" s="2" t="s">
        <v>1819</v>
      </c>
      <c r="B1819" s="3" t="str">
        <f>IFERROR(__xludf.DUMMYFUNCTION("GOOGLETRANSLATE(A1819,""es"",""en"")"),"legal")</f>
        <v>legal</v>
      </c>
    </row>
    <row r="1820">
      <c r="A1820" s="2" t="s">
        <v>1820</v>
      </c>
      <c r="B1820" s="3" t="str">
        <f>IFERROR(__xludf.DUMMYFUNCTION("GOOGLETRANSLATE(A1820,""es"",""en"")"),"Opened")</f>
        <v>Opened</v>
      </c>
    </row>
    <row r="1821">
      <c r="A1821" s="2" t="s">
        <v>1821</v>
      </c>
      <c r="B1821" s="3" t="str">
        <f>IFERROR(__xludf.DUMMYFUNCTION("GOOGLETRANSLATE(A1821,""es"",""en"")"),"happiness")</f>
        <v>happiness</v>
      </c>
    </row>
    <row r="1822">
      <c r="A1822" s="2" t="s">
        <v>1822</v>
      </c>
      <c r="B1822" s="3" t="str">
        <f>IFERROR(__xludf.DUMMYFUNCTION("GOOGLETRANSLATE(A1822,""es"",""en"")"),"eye")</f>
        <v>eye</v>
      </c>
    </row>
    <row r="1823">
      <c r="A1823" s="2" t="s">
        <v>1823</v>
      </c>
      <c r="B1823" s="3" t="str">
        <f>IFERROR(__xludf.DUMMYFUNCTION("GOOGLETRANSLATE(A1823,""es"",""en"")"),"happened")</f>
        <v>happened</v>
      </c>
    </row>
    <row r="1824">
      <c r="A1824" s="2" t="s">
        <v>1824</v>
      </c>
      <c r="B1824" s="3" t="str">
        <f>IFERROR(__xludf.DUMMYFUNCTION("GOOGLETRANSLATE(A1824,""es"",""en"")"),"Díaz")</f>
        <v>Díaz</v>
      </c>
    </row>
    <row r="1825">
      <c r="A1825" s="2" t="s">
        <v>1825</v>
      </c>
      <c r="B1825" s="3" t="str">
        <f>IFERROR(__xludf.DUMMYFUNCTION("GOOGLETRANSLATE(A1825,""es"",""en"")"),"turned")</f>
        <v>turned</v>
      </c>
    </row>
    <row r="1826">
      <c r="A1826" s="2" t="s">
        <v>1826</v>
      </c>
      <c r="B1826" s="3" t="str">
        <f>IFERROR(__xludf.DUMMYFUNCTION("GOOGLETRANSLATE(A1826,""es"",""en"")"),"deputy")</f>
        <v>deputy</v>
      </c>
    </row>
    <row r="1827">
      <c r="A1827" s="2" t="s">
        <v>1827</v>
      </c>
      <c r="B1827" s="3" t="str">
        <f>IFERROR(__xludf.DUMMYFUNCTION("GOOGLETRANSLATE(A1827,""es"",""en"")"),"correspondent")</f>
        <v>correspondent</v>
      </c>
    </row>
    <row r="1828">
      <c r="A1828" s="2" t="s">
        <v>1828</v>
      </c>
      <c r="B1828" s="3" t="str">
        <f>IFERROR(__xludf.DUMMYFUNCTION("GOOGLETRANSLATE(A1828,""es"",""en"")"),"internal")</f>
        <v>internal</v>
      </c>
    </row>
    <row r="1829">
      <c r="A1829" s="2" t="s">
        <v>1829</v>
      </c>
      <c r="B1829" s="3" t="str">
        <f>IFERROR(__xludf.DUMMYFUNCTION("GOOGLETRANSLATE(A1829,""es"",""en"")"),"musical")</f>
        <v>musical</v>
      </c>
    </row>
    <row r="1830">
      <c r="A1830" s="2" t="s">
        <v>1830</v>
      </c>
      <c r="B1830" s="3" t="str">
        <f>IFERROR(__xludf.DUMMYFUNCTION("GOOGLETRANSLATE(A1830,""es"",""en"")"),"seconds")</f>
        <v>seconds</v>
      </c>
    </row>
    <row r="1831">
      <c r="A1831" s="2" t="s">
        <v>1831</v>
      </c>
      <c r="B1831" s="3" t="str">
        <f>IFERROR(__xludf.DUMMYFUNCTION("GOOGLETRANSLATE(A1831,""es"",""en"")"),"Recently")</f>
        <v>Recently</v>
      </c>
    </row>
    <row r="1832">
      <c r="A1832" s="2" t="s">
        <v>1832</v>
      </c>
      <c r="B1832" s="3" t="str">
        <f>IFERROR(__xludf.DUMMYFUNCTION("GOOGLETRANSLATE(A1832,""es"",""en"")"),"starts")</f>
        <v>starts</v>
      </c>
    </row>
    <row r="1833">
      <c r="A1833" s="2" t="s">
        <v>1833</v>
      </c>
      <c r="B1833" s="3" t="str">
        <f>IFERROR(__xludf.DUMMYFUNCTION("GOOGLETRANSLATE(A1833,""es"",""en"")"),"decree")</f>
        <v>decree</v>
      </c>
    </row>
    <row r="1834">
      <c r="A1834" s="2" t="s">
        <v>1834</v>
      </c>
      <c r="B1834" s="3" t="str">
        <f>IFERROR(__xludf.DUMMYFUNCTION("GOOGLETRANSLATE(A1834,""es"",""en"")"),"China")</f>
        <v>China</v>
      </c>
    </row>
    <row r="1835">
      <c r="A1835" s="2" t="s">
        <v>1835</v>
      </c>
      <c r="B1835" s="3" t="str">
        <f>IFERROR(__xludf.DUMMYFUNCTION("GOOGLETRANSLATE(A1835,""es"",""en"")"),"it seemed")</f>
        <v>it seemed</v>
      </c>
    </row>
    <row r="1836">
      <c r="A1836" s="2" t="s">
        <v>1836</v>
      </c>
      <c r="B1836" s="3" t="str">
        <f>IFERROR(__xludf.DUMMYFUNCTION("GOOGLETRANSLATE(A1836,""es"",""en"")"),"Cells")</f>
        <v>Cells</v>
      </c>
    </row>
    <row r="1837">
      <c r="A1837" s="2" t="s">
        <v>1837</v>
      </c>
      <c r="B1837" s="3" t="str">
        <f>IFERROR(__xludf.DUMMYFUNCTION("GOOGLETRANSLATE(A1837,""es"",""en"")"),"They usually")</f>
        <v>They usually</v>
      </c>
    </row>
    <row r="1838">
      <c r="A1838" s="2" t="s">
        <v>1838</v>
      </c>
      <c r="B1838" s="3" t="str">
        <f>IFERROR(__xludf.DUMMYFUNCTION("GOOGLETRANSLATE(A1838,""es"",""en"")"),"perfectly")</f>
        <v>perfectly</v>
      </c>
    </row>
    <row r="1839">
      <c r="A1839" s="2" t="s">
        <v>1839</v>
      </c>
      <c r="B1839" s="3" t="str">
        <f>IFERROR(__xludf.DUMMYFUNCTION("GOOGLETRANSLATE(A1839,""es"",""en"")"),"sugar")</f>
        <v>sugar</v>
      </c>
    </row>
    <row r="1840">
      <c r="A1840" s="2" t="s">
        <v>1840</v>
      </c>
      <c r="B1840" s="3" t="str">
        <f>IFERROR(__xludf.DUMMYFUNCTION("GOOGLETRANSLATE(A1840,""es"",""en"")"),"investments")</f>
        <v>investments</v>
      </c>
    </row>
    <row r="1841">
      <c r="A1841" s="2" t="s">
        <v>1841</v>
      </c>
      <c r="B1841" s="3" t="str">
        <f>IFERROR(__xludf.DUMMYFUNCTION("GOOGLETRANSLATE(A1841,""es"",""en"")"),"concentration")</f>
        <v>concentration</v>
      </c>
    </row>
    <row r="1842">
      <c r="A1842" s="2" t="s">
        <v>1842</v>
      </c>
      <c r="B1842" s="3" t="str">
        <f>IFERROR(__xludf.DUMMYFUNCTION("GOOGLETRANSLATE(A1842,""es"",""en"")"),"back")</f>
        <v>back</v>
      </c>
    </row>
    <row r="1843">
      <c r="A1843" s="2" t="s">
        <v>1843</v>
      </c>
      <c r="B1843" s="3" t="str">
        <f>IFERROR(__xludf.DUMMYFUNCTION("GOOGLETRANSLATE(A1843,""es"",""en"")"),"produce")</f>
        <v>produce</v>
      </c>
    </row>
    <row r="1844">
      <c r="A1844" s="2" t="s">
        <v>1844</v>
      </c>
      <c r="B1844" s="3" t="str">
        <f>IFERROR(__xludf.DUMMYFUNCTION("GOOGLETRANSLATE(A1844,""es"",""en"")"),"democratic")</f>
        <v>democratic</v>
      </c>
    </row>
    <row r="1845">
      <c r="A1845" s="2" t="s">
        <v>1845</v>
      </c>
      <c r="B1845" s="3" t="str">
        <f>IFERROR(__xludf.DUMMYFUNCTION("GOOGLETRANSLATE(A1845,""es"",""en"")"),"answered")</f>
        <v>answered</v>
      </c>
    </row>
    <row r="1846">
      <c r="A1846" s="2" t="s">
        <v>1846</v>
      </c>
      <c r="B1846" s="3" t="str">
        <f>IFERROR(__xludf.DUMMYFUNCTION("GOOGLETRANSLATE(A1846,""es"",""en"")"),"happens")</f>
        <v>happens</v>
      </c>
    </row>
    <row r="1847">
      <c r="A1847" s="2" t="s">
        <v>1847</v>
      </c>
      <c r="B1847" s="3" t="str">
        <f>IFERROR(__xludf.DUMMYFUNCTION("GOOGLETRANSLATE(A1847,""es"",""en"")"),"context")</f>
        <v>context</v>
      </c>
    </row>
    <row r="1848">
      <c r="A1848" s="2" t="s">
        <v>1848</v>
      </c>
      <c r="B1848" s="3" t="str">
        <f>IFERROR(__xludf.DUMMYFUNCTION("GOOGLETRANSLATE(A1848,""es"",""en"")"),"clearly")</f>
        <v>clearly</v>
      </c>
    </row>
    <row r="1849">
      <c r="A1849" s="2" t="s">
        <v>1849</v>
      </c>
      <c r="B1849" s="3" t="str">
        <f>IFERROR(__xludf.DUMMYFUNCTION("GOOGLETRANSLATE(A1849,""es"",""en"")"),"walls")</f>
        <v>walls</v>
      </c>
    </row>
    <row r="1850">
      <c r="A1850" s="2" t="s">
        <v>1850</v>
      </c>
      <c r="B1850" s="3" t="str">
        <f>IFERROR(__xludf.DUMMYFUNCTION("GOOGLETRANSLATE(A1850,""es"",""en"")"),"reasons")</f>
        <v>reasons</v>
      </c>
    </row>
    <row r="1851">
      <c r="A1851" s="2" t="s">
        <v>1851</v>
      </c>
      <c r="B1851" s="3" t="str">
        <f>IFERROR(__xludf.DUMMYFUNCTION("GOOGLETRANSLATE(A1851,""es"",""en"")"),"sciences")</f>
        <v>sciences</v>
      </c>
    </row>
    <row r="1852">
      <c r="A1852" s="2" t="s">
        <v>1852</v>
      </c>
      <c r="B1852" s="3" t="str">
        <f>IFERROR(__xludf.DUMMYFUNCTION("GOOGLETRANSLATE(A1852,""es"",""en"")"),"had")</f>
        <v>had</v>
      </c>
    </row>
    <row r="1853">
      <c r="A1853" s="2" t="s">
        <v>1853</v>
      </c>
      <c r="B1853" s="3" t="str">
        <f>IFERROR(__xludf.DUMMYFUNCTION("GOOGLETRANSLATE(A1853,""es"",""en"")"),"Isabel")</f>
        <v>Isabel</v>
      </c>
    </row>
    <row r="1854">
      <c r="A1854" s="2" t="s">
        <v>1854</v>
      </c>
      <c r="B1854" s="3" t="str">
        <f>IFERROR(__xludf.DUMMYFUNCTION("GOOGLETRANSLATE(A1854,""es"",""en"")"),"Argentinian")</f>
        <v>Argentinian</v>
      </c>
    </row>
    <row r="1855">
      <c r="A1855" s="2" t="s">
        <v>1855</v>
      </c>
      <c r="B1855" s="3" t="str">
        <f>IFERROR(__xludf.DUMMYFUNCTION("GOOGLETRANSLATE(A1855,""es"",""en"")"),"beginning")</f>
        <v>beginning</v>
      </c>
    </row>
    <row r="1856">
      <c r="A1856" s="2" t="s">
        <v>1856</v>
      </c>
      <c r="B1856" s="3" t="str">
        <f>IFERROR(__xludf.DUMMYFUNCTION("GOOGLETRANSLATE(A1856,""es"",""en"")"),"markets")</f>
        <v>markets</v>
      </c>
    </row>
    <row r="1857">
      <c r="A1857" s="2" t="s">
        <v>1857</v>
      </c>
      <c r="B1857" s="3" t="str">
        <f>IFERROR(__xludf.DUMMYFUNCTION("GOOGLETRANSLATE(A1857,""es"",""en"")"),"Methods")</f>
        <v>Methods</v>
      </c>
    </row>
    <row r="1858">
      <c r="A1858" s="2" t="s">
        <v>1858</v>
      </c>
      <c r="B1858" s="3" t="str">
        <f>IFERROR(__xludf.DUMMYFUNCTION("GOOGLETRANSLATE(A1858,""es"",""en"")"),"study")</f>
        <v>study</v>
      </c>
    </row>
    <row r="1859">
      <c r="A1859" s="2" t="s">
        <v>1859</v>
      </c>
      <c r="B1859" s="3" t="str">
        <f>IFERROR(__xludf.DUMMYFUNCTION("GOOGLETRANSLATE(A1859,""es"",""en"")"),"interpretation")</f>
        <v>interpretation</v>
      </c>
    </row>
    <row r="1860">
      <c r="A1860" s="2" t="s">
        <v>1860</v>
      </c>
      <c r="B1860" s="3" t="str">
        <f>IFERROR(__xludf.DUMMYFUNCTION("GOOGLETRANSLATE(A1860,""es"",""en"")"),"cultural")</f>
        <v>cultural</v>
      </c>
    </row>
    <row r="1861">
      <c r="A1861" s="2" t="s">
        <v>1861</v>
      </c>
      <c r="B1861" s="3" t="str">
        <f>IFERROR(__xludf.DUMMYFUNCTION("GOOGLETRANSLATE(A1861,""es"",""en"")"),"prison")</f>
        <v>prison</v>
      </c>
    </row>
    <row r="1862">
      <c r="A1862" s="2" t="s">
        <v>1862</v>
      </c>
      <c r="B1862" s="3" t="str">
        <f>IFERROR(__xludf.DUMMYFUNCTION("GOOGLETRANSLATE(A1862,""es"",""en"")"),"They carry")</f>
        <v>They carry</v>
      </c>
    </row>
    <row r="1863">
      <c r="A1863" s="2" t="s">
        <v>1863</v>
      </c>
      <c r="B1863" s="3" t="str">
        <f>IFERROR(__xludf.DUMMYFUNCTION("GOOGLETRANSLATE(A1863,""es"",""en"")"),"large")</f>
        <v>large</v>
      </c>
    </row>
    <row r="1864">
      <c r="A1864" s="2" t="s">
        <v>1864</v>
      </c>
      <c r="B1864" s="3" t="str">
        <f>IFERROR(__xludf.DUMMYFUNCTION("GOOGLETRANSLATE(A1864,""es"",""en"")"),"we want")</f>
        <v>we want</v>
      </c>
    </row>
    <row r="1865">
      <c r="A1865" s="2" t="s">
        <v>1865</v>
      </c>
      <c r="B1865" s="3" t="str">
        <f>IFERROR(__xludf.DUMMYFUNCTION("GOOGLETRANSLATE(A1865,""es"",""en"")"),"opening")</f>
        <v>opening</v>
      </c>
    </row>
    <row r="1866">
      <c r="A1866" s="2" t="s">
        <v>1866</v>
      </c>
      <c r="B1866" s="3" t="str">
        <f>IFERROR(__xludf.DUMMYFUNCTION("GOOGLETRANSLATE(A1866,""es"",""en"")"),"fingers")</f>
        <v>fingers</v>
      </c>
    </row>
    <row r="1867">
      <c r="A1867" s="2" t="s">
        <v>1867</v>
      </c>
      <c r="B1867" s="3" t="str">
        <f>IFERROR(__xludf.DUMMYFUNCTION("GOOGLETRANSLATE(A1867,""es"",""en"")"),"OK")</f>
        <v>OK</v>
      </c>
    </row>
    <row r="1868">
      <c r="A1868" s="2" t="s">
        <v>1868</v>
      </c>
      <c r="B1868" s="3" t="str">
        <f>IFERROR(__xludf.DUMMYFUNCTION("GOOGLETRANSLATE(A1868,""es"",""en"")"),"believe")</f>
        <v>believe</v>
      </c>
    </row>
    <row r="1869">
      <c r="A1869" s="2" t="s">
        <v>1869</v>
      </c>
      <c r="B1869" s="3" t="str">
        <f>IFERROR(__xludf.DUMMYFUNCTION("GOOGLETRANSLATE(A1869,""es"",""en"")"),"vote")</f>
        <v>vote</v>
      </c>
    </row>
    <row r="1870">
      <c r="A1870" s="2" t="s">
        <v>1870</v>
      </c>
      <c r="B1870" s="3" t="str">
        <f>IFERROR(__xludf.DUMMYFUNCTION("GOOGLETRANSLATE(A1870,""es"",""en"")"),"take part")</f>
        <v>take part</v>
      </c>
    </row>
    <row r="1871">
      <c r="A1871" s="2" t="s">
        <v>1871</v>
      </c>
      <c r="B1871" s="3" t="str">
        <f>IFERROR(__xludf.DUMMYFUNCTION("GOOGLETRANSLATE(A1871,""es"",""en"")"),"corruption")</f>
        <v>corruption</v>
      </c>
    </row>
    <row r="1872">
      <c r="A1872" s="2" t="s">
        <v>1872</v>
      </c>
      <c r="B1872" s="3" t="str">
        <f>IFERROR(__xludf.DUMMYFUNCTION("GOOGLETRANSLATE(A1872,""es"",""en"")"),"historical")</f>
        <v>historical</v>
      </c>
    </row>
    <row r="1873">
      <c r="A1873" s="2" t="s">
        <v>1873</v>
      </c>
      <c r="B1873" s="3" t="str">
        <f>IFERROR(__xludf.DUMMYFUNCTION("GOOGLETRANSLATE(A1873,""es"",""en"")"),"Teresa")</f>
        <v>Teresa</v>
      </c>
    </row>
    <row r="1874">
      <c r="A1874" s="2" t="s">
        <v>1874</v>
      </c>
      <c r="B1874" s="3" t="str">
        <f>IFERROR(__xludf.DUMMYFUNCTION("GOOGLETRANSLATE(A1874,""es"",""en"")"),"father")</f>
        <v>father</v>
      </c>
    </row>
    <row r="1875">
      <c r="A1875" s="2" t="s">
        <v>1875</v>
      </c>
      <c r="B1875" s="3" t="str">
        <f>IFERROR(__xludf.DUMMYFUNCTION("GOOGLETRANSLATE(A1875,""es"",""en"")"),"voices")</f>
        <v>voices</v>
      </c>
    </row>
    <row r="1876">
      <c r="A1876" s="2" t="s">
        <v>1876</v>
      </c>
      <c r="B1876" s="3" t="str">
        <f>IFERROR(__xludf.DUMMYFUNCTION("GOOGLETRANSLATE(A1876,""es"",""en"")"),"I think")</f>
        <v>I think</v>
      </c>
    </row>
    <row r="1877">
      <c r="A1877" s="2" t="s">
        <v>1877</v>
      </c>
      <c r="B1877" s="3" t="str">
        <f>IFERROR(__xludf.DUMMYFUNCTION("GOOGLETRANSLATE(A1877,""es"",""en"")"),"Angel")</f>
        <v>Angel</v>
      </c>
    </row>
    <row r="1878">
      <c r="A1878" s="2" t="s">
        <v>1878</v>
      </c>
      <c r="B1878" s="3" t="str">
        <f>IFERROR(__xludf.DUMMYFUNCTION("GOOGLETRANSLATE(A1878,""es"",""en"")"),"initial")</f>
        <v>initial</v>
      </c>
    </row>
    <row r="1879">
      <c r="A1879" s="2" t="s">
        <v>1879</v>
      </c>
      <c r="B1879" s="3" t="str">
        <f>IFERROR(__xludf.DUMMYFUNCTION("GOOGLETRANSLATE(A1879,""es"",""en"")"),"scale")</f>
        <v>scale</v>
      </c>
    </row>
    <row r="1880">
      <c r="A1880" s="2" t="s">
        <v>1880</v>
      </c>
      <c r="B1880" s="3" t="str">
        <f>IFERROR(__xludf.DUMMYFUNCTION("GOOGLETRANSLATE(A1880,""es"",""en"")"),"stars")</f>
        <v>stars</v>
      </c>
    </row>
    <row r="1881">
      <c r="A1881" s="2" t="s">
        <v>1881</v>
      </c>
      <c r="B1881" s="3" t="str">
        <f>IFERROR(__xludf.DUMMYFUNCTION("GOOGLETRANSLATE(A1881,""es"",""en"")"),"page")</f>
        <v>page</v>
      </c>
    </row>
    <row r="1882">
      <c r="A1882" s="2" t="s">
        <v>1882</v>
      </c>
      <c r="B1882" s="3" t="str">
        <f>IFERROR(__xludf.DUMMYFUNCTION("GOOGLETRANSLATE(A1882,""es"",""en"")"),"Guatemala")</f>
        <v>Guatemala</v>
      </c>
    </row>
    <row r="1883">
      <c r="A1883" s="2" t="s">
        <v>1883</v>
      </c>
      <c r="B1883" s="3" t="str">
        <f>IFERROR(__xludf.DUMMYFUNCTION("GOOGLETRANSLATE(A1883,""es"",""en"")"),"fear")</f>
        <v>fear</v>
      </c>
    </row>
    <row r="1884">
      <c r="A1884" s="2" t="s">
        <v>1884</v>
      </c>
      <c r="B1884" s="3" t="str">
        <f>IFERROR(__xludf.DUMMYFUNCTION("GOOGLETRANSLATE(A1884,""es"",""en"")"),"found")</f>
        <v>found</v>
      </c>
    </row>
    <row r="1885">
      <c r="A1885" s="2" t="s">
        <v>1885</v>
      </c>
      <c r="B1885" s="3" t="str">
        <f>IFERROR(__xludf.DUMMYFUNCTION("GOOGLETRANSLATE(A1885,""es"",""en"")"),"buy")</f>
        <v>buy</v>
      </c>
    </row>
    <row r="1886">
      <c r="A1886" s="2" t="s">
        <v>1886</v>
      </c>
      <c r="B1886" s="3" t="str">
        <f>IFERROR(__xludf.DUMMYFUNCTION("GOOGLETRANSLATE(A1886,""es"",""en"")"),"thought")</f>
        <v>thought</v>
      </c>
    </row>
    <row r="1887">
      <c r="A1887" s="2" t="s">
        <v>1887</v>
      </c>
      <c r="B1887" s="3" t="str">
        <f>IFERROR(__xludf.DUMMYFUNCTION("GOOGLETRANSLATE(A1887,""es"",""en"")"),"Doubts")</f>
        <v>Doubts</v>
      </c>
    </row>
    <row r="1888">
      <c r="A1888" s="2" t="s">
        <v>1888</v>
      </c>
      <c r="B1888" s="3" t="str">
        <f>IFERROR(__xludf.DUMMYFUNCTION("GOOGLETRANSLATE(A1888,""es"",""en"")"),"recognize")</f>
        <v>recognize</v>
      </c>
    </row>
    <row r="1889">
      <c r="A1889" s="2" t="s">
        <v>1889</v>
      </c>
      <c r="B1889" s="3" t="str">
        <f>IFERROR(__xludf.DUMMYFUNCTION("GOOGLETRANSLATE(A1889,""es"",""en"")"),"maximum")</f>
        <v>maximum</v>
      </c>
    </row>
    <row r="1890">
      <c r="A1890" s="2" t="s">
        <v>1890</v>
      </c>
      <c r="B1890" s="3" t="str">
        <f>IFERROR(__xludf.DUMMYFUNCTION("GOOGLETRANSLATE(A1890,""es"",""en"")"),"Act")</f>
        <v>Act</v>
      </c>
    </row>
    <row r="1891">
      <c r="A1891" s="2" t="s">
        <v>1891</v>
      </c>
      <c r="B1891" s="3" t="str">
        <f>IFERROR(__xludf.DUMMYFUNCTION("GOOGLETRANSLATE(A1891,""es"",""en"")"),"real")</f>
        <v>real</v>
      </c>
    </row>
    <row r="1892">
      <c r="A1892" s="2" t="s">
        <v>1892</v>
      </c>
      <c r="B1892" s="3" t="str">
        <f>IFERROR(__xludf.DUMMYFUNCTION("GOOGLETRANSLATE(A1892,""es"",""en"")"),"universe")</f>
        <v>universe</v>
      </c>
    </row>
    <row r="1893">
      <c r="A1893" s="2" t="s">
        <v>1893</v>
      </c>
      <c r="B1893" s="3" t="str">
        <f>IFERROR(__xludf.DUMMYFUNCTION("GOOGLETRANSLATE(A1893,""es"",""en"")"),"straight")</f>
        <v>straight</v>
      </c>
    </row>
    <row r="1894">
      <c r="A1894" s="2" t="s">
        <v>1894</v>
      </c>
      <c r="B1894" s="3" t="str">
        <f>IFERROR(__xludf.DUMMYFUNCTION("GOOGLETRANSLATE(A1894,""es"",""en"")"),"talks")</f>
        <v>talks</v>
      </c>
    </row>
    <row r="1895">
      <c r="A1895" s="2" t="s">
        <v>1895</v>
      </c>
      <c r="B1895" s="3" t="str">
        <f>IFERROR(__xludf.DUMMYFUNCTION("GOOGLETRANSLATE(A1895,""es"",""en"")"),"Richard")</f>
        <v>Richard</v>
      </c>
    </row>
    <row r="1896">
      <c r="A1896" s="2" t="s">
        <v>1896</v>
      </c>
      <c r="B1896" s="3" t="str">
        <f>IFERROR(__xludf.DUMMYFUNCTION("GOOGLETRANSLATE(A1896,""es"",""en"")"),"facilities")</f>
        <v>facilities</v>
      </c>
    </row>
    <row r="1897">
      <c r="A1897" s="2" t="s">
        <v>1897</v>
      </c>
      <c r="B1897" s="3" t="str">
        <f>IFERROR(__xludf.DUMMYFUNCTION("GOOGLETRANSLATE(A1897,""es"",""en"")"),"articles")</f>
        <v>articles</v>
      </c>
    </row>
    <row r="1898">
      <c r="A1898" s="2" t="s">
        <v>1898</v>
      </c>
      <c r="B1898" s="3" t="str">
        <f>IFERROR(__xludf.DUMMYFUNCTION("GOOGLETRANSLATE(A1898,""es"",""en"")"),"apparatus")</f>
        <v>apparatus</v>
      </c>
    </row>
    <row r="1899">
      <c r="A1899" s="2" t="s">
        <v>1899</v>
      </c>
      <c r="B1899" s="3" t="str">
        <f>IFERROR(__xludf.DUMMYFUNCTION("GOOGLETRANSLATE(A1899,""es"",""en"")"),"full")</f>
        <v>full</v>
      </c>
    </row>
    <row r="1900">
      <c r="A1900" s="2" t="s">
        <v>1900</v>
      </c>
      <c r="B1900" s="3" t="str">
        <f>IFERROR(__xludf.DUMMYFUNCTION("GOOGLETRANSLATE(A1900,""es"",""en"")"),"intellectual")</f>
        <v>intellectual</v>
      </c>
    </row>
    <row r="1901">
      <c r="A1901" s="2" t="s">
        <v>1901</v>
      </c>
      <c r="B1901" s="3" t="str">
        <f>IFERROR(__xludf.DUMMYFUNCTION("GOOGLETRANSLATE(A1901,""es"",""en"")"),"Figures")</f>
        <v>Figures</v>
      </c>
    </row>
    <row r="1902">
      <c r="A1902" s="2" t="s">
        <v>1902</v>
      </c>
      <c r="B1902" s="3" t="str">
        <f>IFERROR(__xludf.DUMMYFUNCTION("GOOGLETRANSLATE(A1902,""es"",""en"")"),"garden")</f>
        <v>garden</v>
      </c>
    </row>
    <row r="1903">
      <c r="A1903" s="2" t="s">
        <v>1903</v>
      </c>
      <c r="B1903" s="3" t="str">
        <f>IFERROR(__xludf.DUMMYFUNCTION("GOOGLETRANSLATE(A1903,""es"",""en"")"),"empty")</f>
        <v>empty</v>
      </c>
    </row>
    <row r="1904">
      <c r="A1904" s="2" t="s">
        <v>1904</v>
      </c>
      <c r="B1904" s="3" t="str">
        <f>IFERROR(__xludf.DUMMYFUNCTION("GOOGLETRANSLATE(A1904,""es"",""en"")"),"cycle")</f>
        <v>cycle</v>
      </c>
    </row>
    <row r="1905">
      <c r="A1905" s="2" t="s">
        <v>1905</v>
      </c>
      <c r="B1905" s="3" t="str">
        <f>IFERROR(__xludf.DUMMYFUNCTION("GOOGLETRANSLATE(A1905,""es"",""en"")"),"Valley")</f>
        <v>Valley</v>
      </c>
    </row>
    <row r="1906">
      <c r="A1906" s="2" t="s">
        <v>1906</v>
      </c>
      <c r="B1906" s="3" t="str">
        <f>IFERROR(__xludf.DUMMYFUNCTION("GOOGLETRANSLATE(A1906,""es"",""en"")"),"thought")</f>
        <v>thought</v>
      </c>
    </row>
    <row r="1907">
      <c r="A1907" s="2" t="s">
        <v>1907</v>
      </c>
      <c r="B1907" s="3" t="str">
        <f>IFERROR(__xludf.DUMMYFUNCTION("GOOGLETRANSLATE(A1907,""es"",""en"")"),"form")</f>
        <v>form</v>
      </c>
    </row>
    <row r="1908">
      <c r="A1908" s="2" t="s">
        <v>1908</v>
      </c>
      <c r="B1908" s="3" t="str">
        <f>IFERROR(__xludf.DUMMYFUNCTION("GOOGLETRANSLATE(A1908,""es"",""en"")"),"leader")</f>
        <v>leader</v>
      </c>
    </row>
    <row r="1909">
      <c r="A1909" s="2" t="s">
        <v>1909</v>
      </c>
      <c r="B1909" s="3" t="str">
        <f>IFERROR(__xludf.DUMMYFUNCTION("GOOGLETRANSLATE(A1909,""es"",""en"")"),"requests")</f>
        <v>requests</v>
      </c>
    </row>
    <row r="1910">
      <c r="A1910" s="2" t="s">
        <v>1910</v>
      </c>
      <c r="B1910" s="3" t="str">
        <f>IFERROR(__xludf.DUMMYFUNCTION("GOOGLETRANSLATE(A1910,""es"",""en"")"),"vehicles")</f>
        <v>vehicles</v>
      </c>
    </row>
    <row r="1911">
      <c r="A1911" s="2" t="s">
        <v>1911</v>
      </c>
      <c r="B1911" s="3" t="str">
        <f>IFERROR(__xludf.DUMMYFUNCTION("GOOGLETRANSLATE(A1911,""es"",""en"")"),"issues")</f>
        <v>issues</v>
      </c>
    </row>
    <row r="1912">
      <c r="A1912" s="2" t="s">
        <v>1912</v>
      </c>
      <c r="B1912" s="3" t="str">
        <f>IFERROR(__xludf.DUMMYFUNCTION("GOOGLETRANSLATE(A1912,""es"",""en"")"),"put")</f>
        <v>put</v>
      </c>
    </row>
    <row r="1913">
      <c r="A1913" s="2" t="s">
        <v>1913</v>
      </c>
      <c r="B1913" s="3" t="str">
        <f>IFERROR(__xludf.DUMMYFUNCTION("GOOGLETRANSLATE(A1913,""es"",""en"")"),"I call")</f>
        <v>I call</v>
      </c>
    </row>
    <row r="1914">
      <c r="A1914" s="2" t="s">
        <v>1914</v>
      </c>
      <c r="B1914" s="3" t="str">
        <f>IFERROR(__xludf.DUMMYFUNCTION("GOOGLETRANSLATE(A1914,""es"",""en"")"),"Ruiz")</f>
        <v>Ruiz</v>
      </c>
    </row>
    <row r="1915">
      <c r="A1915" s="2" t="s">
        <v>1915</v>
      </c>
      <c r="B1915" s="3" t="str">
        <f>IFERROR(__xludf.DUMMYFUNCTION("GOOGLETRANSLATE(A1915,""es"",""en"")"),"He showed")</f>
        <v>He showed</v>
      </c>
    </row>
    <row r="1916">
      <c r="A1916" s="2" t="s">
        <v>1916</v>
      </c>
      <c r="B1916" s="3" t="str">
        <f>IFERROR(__xludf.DUMMYFUNCTION("GOOGLETRANSLATE(A1916,""es"",""en"")"),"chest")</f>
        <v>chest</v>
      </c>
    </row>
    <row r="1917">
      <c r="A1917" s="2" t="s">
        <v>1917</v>
      </c>
      <c r="B1917" s="3" t="str">
        <f>IFERROR(__xludf.DUMMYFUNCTION("GOOGLETRANSLATE(A1917,""es"",""en"")"),"honor")</f>
        <v>honor</v>
      </c>
    </row>
    <row r="1918">
      <c r="A1918" s="2" t="s">
        <v>1918</v>
      </c>
      <c r="B1918" s="3" t="str">
        <f>IFERROR(__xludf.DUMMYFUNCTION("GOOGLETRANSLATE(A1918,""es"",""en"")"),"ask for")</f>
        <v>ask for</v>
      </c>
    </row>
    <row r="1919">
      <c r="A1919" s="2" t="s">
        <v>1919</v>
      </c>
      <c r="B1919" s="3" t="str">
        <f>IFERROR(__xludf.DUMMYFUNCTION("GOOGLETRANSLATE(A1919,""es"",""en"")"),"to form")</f>
        <v>to form</v>
      </c>
    </row>
    <row r="1920">
      <c r="A1920" s="2" t="s">
        <v>1920</v>
      </c>
      <c r="B1920" s="3" t="str">
        <f>IFERROR(__xludf.DUMMYFUNCTION("GOOGLETRANSLATE(A1920,""es"",""en"")"),"numerous")</f>
        <v>numerous</v>
      </c>
    </row>
    <row r="1921">
      <c r="A1921" s="2" t="s">
        <v>1921</v>
      </c>
      <c r="B1921" s="3" t="str">
        <f>IFERROR(__xludf.DUMMYFUNCTION("GOOGLETRANSLATE(A1921,""es"",""en"")"),"surely")</f>
        <v>surely</v>
      </c>
    </row>
    <row r="1922">
      <c r="A1922" s="2" t="s">
        <v>1922</v>
      </c>
      <c r="B1922" s="3" t="str">
        <f>IFERROR(__xludf.DUMMYFUNCTION("GOOGLETRANSLATE(A1922,""es"",""en"")"),"strange")</f>
        <v>strange</v>
      </c>
    </row>
    <row r="1923">
      <c r="A1923" s="2" t="s">
        <v>1923</v>
      </c>
      <c r="B1923" s="3" t="str">
        <f>IFERROR(__xludf.DUMMYFUNCTION("GOOGLETRANSLATE(A1923,""es"",""en"")"),"resource")</f>
        <v>resource</v>
      </c>
    </row>
    <row r="1924">
      <c r="A1924" s="2" t="s">
        <v>1924</v>
      </c>
      <c r="B1924" s="3" t="str">
        <f>IFERROR(__xludf.DUMMYFUNCTION("GOOGLETRANSLATE(A1924,""es"",""en"")"),"Independent")</f>
        <v>Independent</v>
      </c>
    </row>
    <row r="1925">
      <c r="A1925" s="2" t="s">
        <v>1925</v>
      </c>
      <c r="B1925" s="3" t="str">
        <f>IFERROR(__xludf.DUMMYFUNCTION("GOOGLETRANSLATE(A1925,""es"",""en"")"),"positions")</f>
        <v>positions</v>
      </c>
    </row>
    <row r="1926">
      <c r="A1926" s="2" t="s">
        <v>1926</v>
      </c>
      <c r="B1926" s="3" t="str">
        <f>IFERROR(__xludf.DUMMYFUNCTION("GOOGLETRANSLATE(A1926,""es"",""en"")"),"societies")</f>
        <v>societies</v>
      </c>
    </row>
    <row r="1927">
      <c r="A1927" s="2" t="s">
        <v>1927</v>
      </c>
      <c r="B1927" s="3" t="str">
        <f>IFERROR(__xludf.DUMMYFUNCTION("GOOGLETRANSLATE(A1927,""es"",""en"")"),"exterior")</f>
        <v>exterior</v>
      </c>
    </row>
    <row r="1928">
      <c r="A1928" s="2" t="s">
        <v>1928</v>
      </c>
      <c r="B1928" s="3" t="str">
        <f>IFERROR(__xludf.DUMMYFUNCTION("GOOGLETRANSLATE(A1928,""es"",""en"")"),"appointment")</f>
        <v>appointment</v>
      </c>
    </row>
    <row r="1929">
      <c r="A1929" s="2" t="s">
        <v>1929</v>
      </c>
      <c r="B1929" s="3" t="str">
        <f>IFERROR(__xludf.DUMMYFUNCTION("GOOGLETRANSLATE(A1929,""es"",""en"")"),"period")</f>
        <v>period</v>
      </c>
    </row>
    <row r="1930">
      <c r="A1930" s="2" t="s">
        <v>1930</v>
      </c>
      <c r="B1930" s="3" t="str">
        <f>IFERROR(__xludf.DUMMYFUNCTION("GOOGLETRANSLATE(A1930,""es"",""en"")"),"proposals")</f>
        <v>proposals</v>
      </c>
    </row>
    <row r="1931">
      <c r="A1931" s="2" t="s">
        <v>1931</v>
      </c>
      <c r="B1931" s="3" t="str">
        <f>IFERROR(__xludf.DUMMYFUNCTION("GOOGLETRANSLATE(A1931,""es"",""en"")"),"employees")</f>
        <v>employees</v>
      </c>
    </row>
    <row r="1932">
      <c r="A1932" s="2" t="s">
        <v>1932</v>
      </c>
      <c r="B1932" s="3" t="str">
        <f>IFERROR(__xludf.DUMMYFUNCTION("GOOGLETRANSLATE(A1932,""es"",""en"")"),"having")</f>
        <v>having</v>
      </c>
    </row>
    <row r="1933">
      <c r="A1933" s="2" t="s">
        <v>1933</v>
      </c>
      <c r="B1933" s="3" t="str">
        <f>IFERROR(__xludf.DUMMYFUNCTION("GOOGLETRANSLATE(A1933,""es"",""en"")"),"agency")</f>
        <v>agency</v>
      </c>
    </row>
    <row r="1934">
      <c r="A1934" s="2" t="s">
        <v>1934</v>
      </c>
      <c r="B1934" s="3" t="str">
        <f>IFERROR(__xludf.DUMMYFUNCTION("GOOGLETRANSLATE(A1934,""es"",""en"")"),"picture")</f>
        <v>picture</v>
      </c>
    </row>
    <row r="1935">
      <c r="A1935" s="2" t="s">
        <v>1935</v>
      </c>
      <c r="B1935" s="3" t="str">
        <f>IFERROR(__xludf.DUMMYFUNCTION("GOOGLETRANSLATE(A1935,""es"",""en"")"),"departure")</f>
        <v>departure</v>
      </c>
    </row>
    <row r="1936">
      <c r="A1936" s="2" t="s">
        <v>1936</v>
      </c>
      <c r="B1936" s="3" t="str">
        <f>IFERROR(__xludf.DUMMYFUNCTION("GOOGLETRANSLATE(A1936,""es"",""en"")"),"strain")</f>
        <v>strain</v>
      </c>
    </row>
    <row r="1937">
      <c r="A1937" s="2" t="s">
        <v>1937</v>
      </c>
      <c r="B1937" s="3" t="str">
        <f>IFERROR(__xludf.DUMMYFUNCTION("GOOGLETRANSLATE(A1937,""es"",""en"")"),"Raúl")</f>
        <v>Raúl</v>
      </c>
    </row>
    <row r="1938">
      <c r="A1938" s="2" t="s">
        <v>1938</v>
      </c>
      <c r="B1938" s="3" t="str">
        <f>IFERROR(__xludf.DUMMYFUNCTION("GOOGLETRANSLATE(A1938,""es"",""en"")"),"to watch")</f>
        <v>to watch</v>
      </c>
    </row>
    <row r="1939">
      <c r="A1939" s="2" t="s">
        <v>1939</v>
      </c>
      <c r="B1939" s="3" t="str">
        <f>IFERROR(__xludf.DUMMYFUNCTION("GOOGLETRANSLATE(A1939,""es"",""en"")"),"delicious")</f>
        <v>delicious</v>
      </c>
    </row>
    <row r="1940">
      <c r="A1940" s="2" t="s">
        <v>1940</v>
      </c>
      <c r="B1940" s="3" t="str">
        <f>IFERROR(__xludf.DUMMYFUNCTION("GOOGLETRANSLATE(A1940,""es"",""en"")"),"Mexican")</f>
        <v>Mexican</v>
      </c>
    </row>
    <row r="1941">
      <c r="A1941" s="2" t="s">
        <v>1941</v>
      </c>
      <c r="B1941" s="3" t="str">
        <f>IFERROR(__xludf.DUMMYFUNCTION("GOOGLETRANSLATE(A1941,""es"",""en"")"),"Models")</f>
        <v>Models</v>
      </c>
    </row>
    <row r="1942">
      <c r="A1942" s="2" t="s">
        <v>1942</v>
      </c>
      <c r="B1942" s="3" t="str">
        <f>IFERROR(__xludf.DUMMYFUNCTION("GOOGLETRANSLATE(A1942,""es"",""en"")"),"he came back")</f>
        <v>he came back</v>
      </c>
    </row>
    <row r="1943">
      <c r="A1943" s="2" t="s">
        <v>1943</v>
      </c>
      <c r="B1943" s="3" t="str">
        <f>IFERROR(__xludf.DUMMYFUNCTION("GOOGLETRANSLATE(A1943,""es"",""en"")"),"Governments")</f>
        <v>Governments</v>
      </c>
    </row>
    <row r="1944">
      <c r="A1944" s="2" t="s">
        <v>1944</v>
      </c>
      <c r="B1944" s="3" t="str">
        <f>IFERROR(__xludf.DUMMYFUNCTION("GOOGLETRANSLATE(A1944,""es"",""en"")"),"They constitute")</f>
        <v>They constitute</v>
      </c>
    </row>
    <row r="1945">
      <c r="A1945" s="2" t="s">
        <v>1945</v>
      </c>
      <c r="B1945" s="3" t="str">
        <f>IFERROR(__xludf.DUMMYFUNCTION("GOOGLETRANSLATE(A1945,""es"",""en"")"),"absolute")</f>
        <v>absolute</v>
      </c>
    </row>
    <row r="1946">
      <c r="A1946" s="2" t="s">
        <v>1946</v>
      </c>
      <c r="B1946" s="3" t="str">
        <f>IFERROR(__xludf.DUMMYFUNCTION("GOOGLETRANSLATE(A1946,""es"",""en"")"),"weather")</f>
        <v>weather</v>
      </c>
    </row>
    <row r="1947">
      <c r="A1947" s="2" t="s">
        <v>1947</v>
      </c>
      <c r="B1947" s="3" t="str">
        <f>IFERROR(__xludf.DUMMYFUNCTION("GOOGLETRANSLATE(A1947,""es"",""en"")"),"criterion")</f>
        <v>criterion</v>
      </c>
    </row>
    <row r="1948">
      <c r="A1948" s="2" t="s">
        <v>1948</v>
      </c>
      <c r="B1948" s="3" t="str">
        <f>IFERROR(__xludf.DUMMYFUNCTION("GOOGLETRANSLATE(A1948,""es"",""en"")"),"Latin")</f>
        <v>Latin</v>
      </c>
    </row>
    <row r="1949">
      <c r="A1949" s="2" t="s">
        <v>1949</v>
      </c>
      <c r="B1949" s="3" t="str">
        <f>IFERROR(__xludf.DUMMYFUNCTION("GOOGLETRANSLATE(A1949,""es"",""en"")"),"keep going")</f>
        <v>keep going</v>
      </c>
    </row>
    <row r="1950">
      <c r="A1950" s="2" t="s">
        <v>1950</v>
      </c>
      <c r="B1950" s="3" t="str">
        <f>IFERROR(__xludf.DUMMYFUNCTION("GOOGLETRANSLATE(A1950,""es"",""en"")"),"tip")</f>
        <v>tip</v>
      </c>
    </row>
    <row r="1951">
      <c r="A1951" s="2" t="s">
        <v>1951</v>
      </c>
      <c r="B1951" s="3" t="str">
        <f>IFERROR(__xludf.DUMMYFUNCTION("GOOGLETRANSLATE(A1951,""es"",""en"")"),"wide")</f>
        <v>wide</v>
      </c>
    </row>
    <row r="1952">
      <c r="A1952" s="2" t="s">
        <v>1952</v>
      </c>
      <c r="B1952" s="3" t="str">
        <f>IFERROR(__xludf.DUMMYFUNCTION("GOOGLETRANSLATE(A1952,""es"",""en"")"),"Registration")</f>
        <v>Registration</v>
      </c>
    </row>
    <row r="1953">
      <c r="A1953" s="2" t="s">
        <v>1953</v>
      </c>
      <c r="B1953" s="3" t="str">
        <f>IFERROR(__xludf.DUMMYFUNCTION("GOOGLETRANSLATE(A1953,""es"",""en"")"),"session")</f>
        <v>session</v>
      </c>
    </row>
    <row r="1954">
      <c r="A1954" s="2" t="s">
        <v>1954</v>
      </c>
      <c r="B1954" s="3" t="str">
        <f>IFERROR(__xludf.DUMMYFUNCTION("GOOGLETRANSLATE(A1954,""es"",""en"")"),"homeland")</f>
        <v>homeland</v>
      </c>
    </row>
    <row r="1955">
      <c r="A1955" s="2" t="s">
        <v>1955</v>
      </c>
      <c r="B1955" s="3" t="str">
        <f>IFERROR(__xludf.DUMMYFUNCTION("GOOGLETRANSLATE(A1955,""es"",""en"")"),"has")</f>
        <v>has</v>
      </c>
    </row>
    <row r="1956">
      <c r="A1956" s="2" t="s">
        <v>1956</v>
      </c>
      <c r="B1956" s="3" t="str">
        <f>IFERROR(__xludf.DUMMYFUNCTION("GOOGLETRANSLATE(A1956,""es"",""en"")"),"I enter")</f>
        <v>I enter</v>
      </c>
    </row>
    <row r="1957">
      <c r="A1957" s="2" t="s">
        <v>1957</v>
      </c>
      <c r="B1957" s="3" t="str">
        <f>IFERROR(__xludf.DUMMYFUNCTION("GOOGLETRANSLATE(A1957,""es"",""en"")"),"to serve")</f>
        <v>to serve</v>
      </c>
    </row>
    <row r="1958">
      <c r="A1958" s="2" t="s">
        <v>1958</v>
      </c>
      <c r="B1958" s="3" t="str">
        <f>IFERROR(__xludf.DUMMYFUNCTION("GOOGLETRANSLATE(A1958,""es"",""en"")"),"rain")</f>
        <v>rain</v>
      </c>
    </row>
    <row r="1959">
      <c r="A1959" s="2" t="s">
        <v>1959</v>
      </c>
      <c r="B1959" s="3" t="str">
        <f>IFERROR(__xludf.DUMMYFUNCTION("GOOGLETRANSLATE(A1959,""es"",""en"")"),"won")</f>
        <v>won</v>
      </c>
    </row>
    <row r="1960">
      <c r="A1960" s="2" t="s">
        <v>1960</v>
      </c>
      <c r="B1960" s="3" t="str">
        <f>IFERROR(__xludf.DUMMYFUNCTION("GOOGLETRANSLATE(A1960,""es"",""en"")"),"going")</f>
        <v>going</v>
      </c>
    </row>
    <row r="1961">
      <c r="A1961" s="2" t="s">
        <v>1961</v>
      </c>
      <c r="B1961" s="3" t="str">
        <f>IFERROR(__xludf.DUMMYFUNCTION("GOOGLETRANSLATE(A1961,""es"",""en"")"),"build")</f>
        <v>build</v>
      </c>
    </row>
    <row r="1962">
      <c r="A1962" s="2" t="s">
        <v>1962</v>
      </c>
      <c r="B1962" s="3" t="str">
        <f>IFERROR(__xludf.DUMMYFUNCTION("GOOGLETRANSLATE(A1962,""es"",""en"")"),"complete")</f>
        <v>complete</v>
      </c>
    </row>
    <row r="1963">
      <c r="A1963" s="2" t="s">
        <v>1963</v>
      </c>
      <c r="B1963" s="3" t="str">
        <f>IFERROR(__xludf.DUMMYFUNCTION("GOOGLETRANSLATE(A1963,""es"",""en"")"),"personal")</f>
        <v>personal</v>
      </c>
    </row>
    <row r="1964">
      <c r="A1964" s="2" t="s">
        <v>1964</v>
      </c>
      <c r="B1964" s="3" t="str">
        <f>IFERROR(__xludf.DUMMYFUNCTION("GOOGLETRANSLATE(A1964,""es"",""en"")"),"reduce")</f>
        <v>reduce</v>
      </c>
    </row>
    <row r="1965">
      <c r="A1965" s="2" t="s">
        <v>1965</v>
      </c>
      <c r="B1965" s="3" t="str">
        <f>IFERROR(__xludf.DUMMYFUNCTION("GOOGLETRANSLATE(A1965,""es"",""en"")"),"develop")</f>
        <v>develop</v>
      </c>
    </row>
    <row r="1966">
      <c r="A1966" s="2" t="s">
        <v>1966</v>
      </c>
      <c r="B1966" s="3" t="str">
        <f>IFERROR(__xludf.DUMMYFUNCTION("GOOGLETRANSLATE(A1966,""es"",""en"")"),"scope")</f>
        <v>scope</v>
      </c>
    </row>
    <row r="1967">
      <c r="A1967" s="2" t="s">
        <v>1967</v>
      </c>
      <c r="B1967" s="3" t="str">
        <f>IFERROR(__xludf.DUMMYFUNCTION("GOOGLETRANSLATE(A1967,""es"",""en"")"),"sport")</f>
        <v>sport</v>
      </c>
    </row>
    <row r="1968">
      <c r="A1968" s="2" t="s">
        <v>1968</v>
      </c>
      <c r="B1968" s="3" t="str">
        <f>IFERROR(__xludf.DUMMYFUNCTION("GOOGLETRANSLATE(A1968,""es"",""en"")"),"covenant")</f>
        <v>covenant</v>
      </c>
    </row>
    <row r="1969">
      <c r="A1969" s="2" t="s">
        <v>1969</v>
      </c>
      <c r="B1969" s="3" t="str">
        <f>IFERROR(__xludf.DUMMYFUNCTION("GOOGLETRANSLATE(A1969,""es"",""en"")"),"elaboration")</f>
        <v>elaboration</v>
      </c>
    </row>
    <row r="1970">
      <c r="A1970" s="2" t="s">
        <v>1970</v>
      </c>
      <c r="B1970" s="3" t="str">
        <f>IFERROR(__xludf.DUMMYFUNCTION("GOOGLETRANSLATE(A1970,""es"",""en"")"),"It was")</f>
        <v>It was</v>
      </c>
    </row>
    <row r="1971">
      <c r="A1971" s="2" t="s">
        <v>1971</v>
      </c>
      <c r="B1971" s="3" t="str">
        <f>IFERROR(__xludf.DUMMYFUNCTION("GOOGLETRANSLATE(A1971,""es"",""en"")"),"vice president")</f>
        <v>vice president</v>
      </c>
    </row>
    <row r="1972">
      <c r="A1972" s="2" t="s">
        <v>1972</v>
      </c>
      <c r="B1972" s="3" t="str">
        <f>IFERROR(__xludf.DUMMYFUNCTION("GOOGLETRANSLATE(A1972,""es"",""en"")"),"alcohol")</f>
        <v>alcohol</v>
      </c>
    </row>
    <row r="1973">
      <c r="A1973" s="2" t="s">
        <v>1973</v>
      </c>
      <c r="B1973" s="3" t="str">
        <f>IFERROR(__xludf.DUMMYFUNCTION("GOOGLETRANSLATE(A1973,""es"",""en"")"),"etc.")</f>
        <v>etc.</v>
      </c>
    </row>
    <row r="1974">
      <c r="A1974" s="2" t="s">
        <v>1974</v>
      </c>
      <c r="B1974" s="3" t="str">
        <f>IFERROR(__xludf.DUMMYFUNCTION("GOOGLETRANSLATE(A1974,""es"",""en"")"),"formula")</f>
        <v>formula</v>
      </c>
    </row>
    <row r="1975">
      <c r="A1975" s="2" t="s">
        <v>1975</v>
      </c>
      <c r="B1975" s="3" t="str">
        <f>IFERROR(__xludf.DUMMYFUNCTION("GOOGLETRANSLATE(A1975,""es"",""en"")"),"lower")</f>
        <v>lower</v>
      </c>
    </row>
    <row r="1976">
      <c r="A1976" s="2" t="s">
        <v>1976</v>
      </c>
      <c r="B1976" s="3" t="str">
        <f>IFERROR(__xludf.DUMMYFUNCTION("GOOGLETRANSLATE(A1976,""es"",""en"")"),"rate")</f>
        <v>rate</v>
      </c>
    </row>
    <row r="1977">
      <c r="A1977" s="2" t="s">
        <v>1977</v>
      </c>
      <c r="B1977" s="3" t="str">
        <f>IFERROR(__xludf.DUMMYFUNCTION("GOOGLETRANSLATE(A1977,""es"",""en"")"),"experts")</f>
        <v>experts</v>
      </c>
    </row>
    <row r="1978">
      <c r="A1978" s="2" t="s">
        <v>1978</v>
      </c>
      <c r="B1978" s="3" t="str">
        <f>IFERROR(__xludf.DUMMYFUNCTION("GOOGLETRANSLATE(A1978,""es"",""en"")"),"Foreign")</f>
        <v>Foreign</v>
      </c>
    </row>
    <row r="1979">
      <c r="A1979" s="2" t="s">
        <v>1979</v>
      </c>
      <c r="B1979" s="3" t="str">
        <f>IFERROR(__xludf.DUMMYFUNCTION("GOOGLETRANSLATE(A1979,""es"",""en"")"),"saying")</f>
        <v>saying</v>
      </c>
    </row>
    <row r="1980">
      <c r="A1980" s="2" t="s">
        <v>1980</v>
      </c>
      <c r="B1980" s="3" t="str">
        <f>IFERROR(__xludf.DUMMYFUNCTION("GOOGLETRANSLATE(A1980,""es"",""en"")"),"forget")</f>
        <v>forget</v>
      </c>
    </row>
    <row r="1981">
      <c r="A1981" s="2" t="s">
        <v>1981</v>
      </c>
      <c r="B1981" s="3" t="str">
        <f>IFERROR(__xludf.DUMMYFUNCTION("GOOGLETRANSLATE(A1981,""es"",""en"")"),"present")</f>
        <v>present</v>
      </c>
    </row>
    <row r="1982">
      <c r="A1982" s="2" t="s">
        <v>1982</v>
      </c>
      <c r="B1982" s="3" t="str">
        <f>IFERROR(__xludf.DUMMYFUNCTION("GOOGLETRANSLATE(A1982,""es"",""en"")"),"thinking")</f>
        <v>thinking</v>
      </c>
    </row>
    <row r="1983">
      <c r="A1983" s="2" t="s">
        <v>1983</v>
      </c>
      <c r="B1983" s="3" t="str">
        <f>IFERROR(__xludf.DUMMYFUNCTION("GOOGLETRANSLATE(A1983,""es"",""en"")"),"I expected")</f>
        <v>I expected</v>
      </c>
    </row>
    <row r="1984">
      <c r="A1984" s="2" t="s">
        <v>1984</v>
      </c>
      <c r="B1984" s="3" t="str">
        <f>IFERROR(__xludf.DUMMYFUNCTION("GOOGLETRANSLATE(A1984,""es"",""en"")"),"code")</f>
        <v>code</v>
      </c>
    </row>
    <row r="1985">
      <c r="A1985" s="2" t="s">
        <v>1985</v>
      </c>
      <c r="B1985" s="3" t="str">
        <f>IFERROR(__xludf.DUMMYFUNCTION("GOOGLETRANSLATE(A1985,""es"",""en"")"),"cooperation")</f>
        <v>cooperation</v>
      </c>
    </row>
    <row r="1986">
      <c r="A1986" s="2" t="s">
        <v>1986</v>
      </c>
      <c r="B1986" s="3" t="str">
        <f>IFERROR(__xludf.DUMMYFUNCTION("GOOGLETRANSLATE(A1986,""es"",""en"")"),"Photography")</f>
        <v>Photography</v>
      </c>
    </row>
    <row r="1987">
      <c r="A1987" s="2" t="s">
        <v>1987</v>
      </c>
      <c r="B1987" s="3" t="str">
        <f>IFERROR(__xludf.DUMMYFUNCTION("GOOGLETRANSLATE(A1987,""es"",""en"")"),"battle")</f>
        <v>battle</v>
      </c>
    </row>
    <row r="1988">
      <c r="A1988" s="2" t="s">
        <v>1988</v>
      </c>
      <c r="B1988" s="3" t="str">
        <f>IFERROR(__xludf.DUMMYFUNCTION("GOOGLETRANSLATE(A1988,""es"",""en"")"),"alternative")</f>
        <v>alternative</v>
      </c>
    </row>
    <row r="1989">
      <c r="A1989" s="2" t="s">
        <v>1989</v>
      </c>
      <c r="B1989" s="3" t="str">
        <f>IFERROR(__xludf.DUMMYFUNCTION("GOOGLETRANSLATE(A1989,""es"",""en"")"),"born")</f>
        <v>born</v>
      </c>
    </row>
    <row r="1990">
      <c r="A1990" s="2" t="s">
        <v>1990</v>
      </c>
      <c r="B1990" s="3" t="str">
        <f>IFERROR(__xludf.DUMMYFUNCTION("GOOGLETRANSLATE(A1990,""es"",""en"")"),"trees")</f>
        <v>trees</v>
      </c>
    </row>
    <row r="1991">
      <c r="A1991" s="2" t="s">
        <v>1991</v>
      </c>
      <c r="B1991" s="3" t="str">
        <f>IFERROR(__xludf.DUMMYFUNCTION("GOOGLETRANSLATE(A1991,""es"",""en"")"),"penal")</f>
        <v>penal</v>
      </c>
    </row>
    <row r="1992">
      <c r="A1992" s="2" t="s">
        <v>1992</v>
      </c>
      <c r="B1992" s="3" t="str">
        <f>IFERROR(__xludf.DUMMYFUNCTION("GOOGLETRANSLATE(A1992,""es"",""en"")"),"full")</f>
        <v>full</v>
      </c>
    </row>
    <row r="1993">
      <c r="A1993" s="2" t="s">
        <v>1993</v>
      </c>
      <c r="B1993" s="3" t="str">
        <f>IFERROR(__xludf.DUMMYFUNCTION("GOOGLETRANSLATE(A1993,""es"",""en"")"),"He continued")</f>
        <v>He continued</v>
      </c>
    </row>
    <row r="1994">
      <c r="A1994" s="2" t="s">
        <v>1994</v>
      </c>
      <c r="B1994" s="3" t="str">
        <f>IFERROR(__xludf.DUMMYFUNCTION("GOOGLETRANSLATE(A1994,""es"",""en"")"),"she spoke")</f>
        <v>she spoke</v>
      </c>
    </row>
    <row r="1995">
      <c r="A1995" s="2" t="s">
        <v>1995</v>
      </c>
      <c r="B1995" s="3" t="str">
        <f>IFERROR(__xludf.DUMMYFUNCTION("GOOGLETRANSLATE(A1995,""es"",""en"")"),"sightseeing")</f>
        <v>sightseeing</v>
      </c>
    </row>
    <row r="1996">
      <c r="A1996" s="2" t="s">
        <v>1996</v>
      </c>
      <c r="B1996" s="3" t="str">
        <f>IFERROR(__xludf.DUMMYFUNCTION("GOOGLETRANSLATE(A1996,""es"",""en"")"),"papers")</f>
        <v>papers</v>
      </c>
    </row>
    <row r="1997">
      <c r="A1997" s="2" t="s">
        <v>1997</v>
      </c>
      <c r="B1997" s="3" t="str">
        <f>IFERROR(__xludf.DUMMYFUNCTION("GOOGLETRANSLATE(A1997,""es"",""en"")"),"often")</f>
        <v>often</v>
      </c>
    </row>
    <row r="1998">
      <c r="A1998" s="2" t="s">
        <v>1998</v>
      </c>
      <c r="B1998" s="3" t="str">
        <f>IFERROR(__xludf.DUMMYFUNCTION("GOOGLETRANSLATE(A1998,""es"",""en"")"),"angel")</f>
        <v>angel</v>
      </c>
    </row>
    <row r="1999">
      <c r="A1999" s="2" t="s">
        <v>1999</v>
      </c>
      <c r="B1999" s="3" t="str">
        <f>IFERROR(__xludf.DUMMYFUNCTION("GOOGLETRANSLATE(A1999,""es"",""en"")"),"dad")</f>
        <v>dad</v>
      </c>
    </row>
    <row r="2000">
      <c r="A2000" s="2" t="s">
        <v>2000</v>
      </c>
      <c r="B2000" s="3" t="str">
        <f>IFERROR(__xludf.DUMMYFUNCTION("GOOGLETRANSLATE(A2000,""es"",""en"")"),"popular")</f>
        <v>popular</v>
      </c>
    </row>
    <row r="2001">
      <c r="A2001" s="2" t="s">
        <v>2001</v>
      </c>
      <c r="B2001" s="3" t="str">
        <f>IFERROR(__xludf.DUMMYFUNCTION("GOOGLETRANSLATE(A2001,""es"",""en"")"),"station")</f>
        <v>station</v>
      </c>
    </row>
    <row r="2002">
      <c r="A2002" s="2" t="s">
        <v>2002</v>
      </c>
      <c r="B2002" s="3" t="str">
        <f>IFERROR(__xludf.DUMMYFUNCTION("GOOGLETRANSLATE(A2002,""es"",""en"")"),"quickly")</f>
        <v>quickly</v>
      </c>
    </row>
    <row r="2003">
      <c r="A2003" s="2" t="s">
        <v>2003</v>
      </c>
      <c r="B2003" s="3" t="str">
        <f>IFERROR(__xludf.DUMMYFUNCTION("GOOGLETRANSLATE(A2003,""es"",""en"")"),"section")</f>
        <v>section</v>
      </c>
    </row>
    <row r="2004">
      <c r="A2004" s="2" t="s">
        <v>2004</v>
      </c>
      <c r="B2004" s="3" t="str">
        <f>IFERROR(__xludf.DUMMYFUNCTION("GOOGLETRANSLATE(A2004,""es"",""en"")"),"certain")</f>
        <v>certain</v>
      </c>
    </row>
    <row r="2005">
      <c r="A2005" s="2" t="s">
        <v>2005</v>
      </c>
      <c r="B2005" s="3" t="str">
        <f>IFERROR(__xludf.DUMMYFUNCTION("GOOGLETRANSLATE(A2005,""es"",""en"")"),"become")</f>
        <v>become</v>
      </c>
    </row>
    <row r="2006">
      <c r="A2006" s="2" t="s">
        <v>2006</v>
      </c>
      <c r="B2006" s="3" t="str">
        <f>IFERROR(__xludf.DUMMYFUNCTION("GOOGLETRANSLATE(A2006,""es"",""en"")"),"global")</f>
        <v>global</v>
      </c>
    </row>
    <row r="2007">
      <c r="A2007" s="2" t="s">
        <v>2007</v>
      </c>
      <c r="B2007" s="3" t="str">
        <f>IFERROR(__xludf.DUMMYFUNCTION("GOOGLETRANSLATE(A2007,""es"",""en"")"),"negotiation")</f>
        <v>negotiation</v>
      </c>
    </row>
    <row r="2008">
      <c r="A2008" s="2" t="s">
        <v>2008</v>
      </c>
      <c r="B2008" s="3" t="str">
        <f>IFERROR(__xludf.DUMMYFUNCTION("GOOGLETRANSLATE(A2008,""es"",""en"")"),"instrument")</f>
        <v>instrument</v>
      </c>
    </row>
    <row r="2009">
      <c r="A2009" s="2" t="s">
        <v>2009</v>
      </c>
      <c r="B2009" s="3" t="str">
        <f>IFERROR(__xludf.DUMMYFUNCTION("GOOGLETRANSLATE(A2009,""es"",""en"")"),"hard")</f>
        <v>hard</v>
      </c>
    </row>
    <row r="2010">
      <c r="A2010" s="2" t="s">
        <v>2010</v>
      </c>
      <c r="B2010" s="3" t="str">
        <f>IFERROR(__xludf.DUMMYFUNCTION("GOOGLETRANSLATE(A2010,""es"",""en"")"),"meaning")</f>
        <v>meaning</v>
      </c>
    </row>
    <row r="2011">
      <c r="A2011" s="2" t="s">
        <v>2011</v>
      </c>
      <c r="B2011" s="3" t="str">
        <f>IFERROR(__xludf.DUMMYFUNCTION("GOOGLETRANSLATE(A2011,""es"",""en"")"),"intensity")</f>
        <v>intensity</v>
      </c>
    </row>
    <row r="2012">
      <c r="A2012" s="2" t="s">
        <v>2012</v>
      </c>
      <c r="B2012" s="3" t="str">
        <f>IFERROR(__xludf.DUMMYFUNCTION("GOOGLETRANSLATE(A2012,""es"",""en"")"),"later")</f>
        <v>later</v>
      </c>
    </row>
    <row r="2013">
      <c r="A2013" s="2" t="s">
        <v>2013</v>
      </c>
      <c r="B2013" s="3" t="str">
        <f>IFERROR(__xludf.DUMMYFUNCTION("GOOGLETRANSLATE(A2013,""es"",""en"")"),"Multiple")</f>
        <v>Multiple</v>
      </c>
    </row>
    <row r="2014">
      <c r="A2014" s="2" t="s">
        <v>2014</v>
      </c>
      <c r="B2014" s="3" t="str">
        <f>IFERROR(__xludf.DUMMYFUNCTION("GOOGLETRANSLATE(A2014,""es"",""en"")"),"gas")</f>
        <v>gas</v>
      </c>
    </row>
    <row r="2015">
      <c r="A2015" s="2" t="s">
        <v>2015</v>
      </c>
      <c r="B2015" s="3" t="str">
        <f>IFERROR(__xludf.DUMMYFUNCTION("GOOGLETRANSLATE(A2015,""es"",""en"")"),"again")</f>
        <v>again</v>
      </c>
    </row>
    <row r="2016">
      <c r="A2016" s="2" t="s">
        <v>2016</v>
      </c>
      <c r="B2016" s="3" t="str">
        <f>IFERROR(__xludf.DUMMYFUNCTION("GOOGLETRANSLATE(A2016,""es"",""en"")"),"iron")</f>
        <v>iron</v>
      </c>
    </row>
    <row r="2017">
      <c r="A2017" s="2" t="s">
        <v>2017</v>
      </c>
      <c r="B2017" s="3" t="str">
        <f>IFERROR(__xludf.DUMMYFUNCTION("GOOGLETRANSLATE(A2017,""es"",""en"")"),"Following")</f>
        <v>Following</v>
      </c>
    </row>
    <row r="2018">
      <c r="A2018" s="2" t="s">
        <v>2018</v>
      </c>
      <c r="B2018" s="3" t="str">
        <f>IFERROR(__xludf.DUMMYFUNCTION("GOOGLETRANSLATE(A2018,""es"",""en"")"),"eleven")</f>
        <v>eleven</v>
      </c>
    </row>
    <row r="2019">
      <c r="A2019" s="2" t="s">
        <v>2019</v>
      </c>
      <c r="B2019" s="3" t="str">
        <f>IFERROR(__xludf.DUMMYFUNCTION("GOOGLETRANSLATE(A2019,""es"",""en"")"),"achieved")</f>
        <v>achieved</v>
      </c>
    </row>
    <row r="2020">
      <c r="A2020" s="2" t="s">
        <v>2020</v>
      </c>
      <c r="B2020" s="3" t="str">
        <f>IFERROR(__xludf.DUMMYFUNCTION("GOOGLETRANSLATE(A2020,""es"",""en"")"),"gave")</f>
        <v>gave</v>
      </c>
    </row>
    <row r="2021">
      <c r="A2021" s="2" t="s">
        <v>2021</v>
      </c>
      <c r="B2021" s="3" t="str">
        <f>IFERROR(__xludf.DUMMYFUNCTION("GOOGLETRANSLATE(A2021,""es"",""en"")"),"loneliness")</f>
        <v>loneliness</v>
      </c>
    </row>
    <row r="2022">
      <c r="A2022" s="2" t="s">
        <v>2022</v>
      </c>
      <c r="B2022" s="3" t="str">
        <f>IFERROR(__xludf.DUMMYFUNCTION("GOOGLETRANSLATE(A2022,""es"",""en"")"),"looking at")</f>
        <v>looking at</v>
      </c>
    </row>
    <row r="2023">
      <c r="A2023" s="2" t="s">
        <v>2023</v>
      </c>
      <c r="B2023" s="3" t="str">
        <f>IFERROR(__xludf.DUMMYFUNCTION("GOOGLETRANSLATE(A2023,""es"",""en"")"),"presented")</f>
        <v>presented</v>
      </c>
    </row>
    <row r="2024">
      <c r="A2024" s="2" t="s">
        <v>2024</v>
      </c>
      <c r="B2024" s="3" t="str">
        <f>IFERROR(__xludf.DUMMYFUNCTION("GOOGLETRANSLATE(A2024,""es"",""en"")"),"instruments")</f>
        <v>instruments</v>
      </c>
    </row>
    <row r="2025">
      <c r="A2025" s="2" t="s">
        <v>2025</v>
      </c>
      <c r="B2025" s="3" t="str">
        <f>IFERROR(__xludf.DUMMYFUNCTION("GOOGLETRANSLATE(A2025,""es"",""en"")"),"he knew")</f>
        <v>he knew</v>
      </c>
    </row>
    <row r="2026">
      <c r="A2026" s="2" t="s">
        <v>2026</v>
      </c>
      <c r="B2026" s="3" t="str">
        <f>IFERROR(__xludf.DUMMYFUNCTION("GOOGLETRANSLATE(A2026,""es"",""en"")"),"disk")</f>
        <v>disk</v>
      </c>
    </row>
    <row r="2027">
      <c r="A2027" s="2" t="s">
        <v>2027</v>
      </c>
      <c r="B2027" s="3" t="str">
        <f>IFERROR(__xludf.DUMMYFUNCTION("GOOGLETRANSLATE(A2027,""es"",""en"")"),"festival")</f>
        <v>festival</v>
      </c>
    </row>
    <row r="2028">
      <c r="A2028" s="2" t="s">
        <v>2028</v>
      </c>
      <c r="B2028" s="3" t="str">
        <f>IFERROR(__xludf.DUMMYFUNCTION("GOOGLETRANSLATE(A2028,""es"",""en"")"),"They arrive")</f>
        <v>They arrive</v>
      </c>
    </row>
    <row r="2029">
      <c r="A2029" s="2" t="s">
        <v>2029</v>
      </c>
      <c r="B2029" s="3" t="str">
        <f>IFERROR(__xludf.DUMMYFUNCTION("GOOGLETRANSLATE(A2029,""es"",""en"")"),"mix")</f>
        <v>mix</v>
      </c>
    </row>
    <row r="2030">
      <c r="A2030" s="2" t="s">
        <v>2030</v>
      </c>
      <c r="B2030" s="3" t="str">
        <f>IFERROR(__xludf.DUMMYFUNCTION("GOOGLETRANSLATE(A2030,""es"",""en"")"),"Drugs")</f>
        <v>Drugs</v>
      </c>
    </row>
    <row r="2031">
      <c r="A2031" s="2" t="s">
        <v>2031</v>
      </c>
      <c r="B2031" s="3" t="str">
        <f>IFERROR(__xludf.DUMMYFUNCTION("GOOGLETRANSLATE(A2031,""es"",""en"")"),"living place")</f>
        <v>living place</v>
      </c>
    </row>
    <row r="2032">
      <c r="A2032" s="2" t="s">
        <v>2032</v>
      </c>
      <c r="B2032" s="3" t="str">
        <f>IFERROR(__xludf.DUMMYFUNCTION("GOOGLETRANSLATE(A2032,""es"",""en"")"),"x")</f>
        <v>x</v>
      </c>
    </row>
    <row r="2033">
      <c r="A2033" s="2" t="s">
        <v>2033</v>
      </c>
      <c r="B2033" s="3" t="str">
        <f>IFERROR(__xludf.DUMMYFUNCTION("GOOGLETRANSLATE(A2033,""es"",""en"")"),"to listen")</f>
        <v>to listen</v>
      </c>
    </row>
    <row r="2034">
      <c r="A2034" s="2" t="s">
        <v>2034</v>
      </c>
      <c r="B2034" s="3" t="str">
        <f>IFERROR(__xludf.DUMMYFUNCTION("GOOGLETRANSLATE(A2034,""es"",""en"")"),"colonel")</f>
        <v>colonel</v>
      </c>
    </row>
    <row r="2035">
      <c r="A2035" s="2" t="s">
        <v>2035</v>
      </c>
      <c r="B2035" s="3" t="str">
        <f>IFERROR(__xludf.DUMMYFUNCTION("GOOGLETRANSLATE(A2035,""es"",""en"")"),"completely")</f>
        <v>completely</v>
      </c>
    </row>
    <row r="2036">
      <c r="A2036" s="2" t="s">
        <v>2036</v>
      </c>
      <c r="B2036" s="3" t="str">
        <f>IFERROR(__xludf.DUMMYFUNCTION("GOOGLETRANSLATE(A2036,""es"",""en"")"),"ideal")</f>
        <v>ideal</v>
      </c>
    </row>
    <row r="2037">
      <c r="A2037" s="2" t="s">
        <v>2037</v>
      </c>
      <c r="B2037" s="3" t="str">
        <f>IFERROR(__xludf.DUMMYFUNCTION("GOOGLETRANSLATE(A2037,""es"",""en"")"),"cancer")</f>
        <v>cancer</v>
      </c>
    </row>
    <row r="2038">
      <c r="A2038" s="2" t="s">
        <v>2038</v>
      </c>
      <c r="B2038" s="3" t="str">
        <f>IFERROR(__xludf.DUMMYFUNCTION("GOOGLETRANSLATE(A2038,""es"",""en"")"),"texts")</f>
        <v>texts</v>
      </c>
    </row>
    <row r="2039">
      <c r="A2039" s="2" t="s">
        <v>2039</v>
      </c>
      <c r="B2039" s="3" t="str">
        <f>IFERROR(__xludf.DUMMYFUNCTION("GOOGLETRANSLATE(A2039,""es"",""en"")"),"hunger")</f>
        <v>hunger</v>
      </c>
    </row>
    <row r="2040">
      <c r="A2040" s="2" t="s">
        <v>2040</v>
      </c>
      <c r="B2040" s="3" t="str">
        <f>IFERROR(__xludf.DUMMYFUNCTION("GOOGLETRANSLATE(A2040,""es"",""en"")"),"solidarity")</f>
        <v>solidarity</v>
      </c>
    </row>
    <row r="2041">
      <c r="A2041" s="2" t="s">
        <v>2041</v>
      </c>
      <c r="B2041" s="3" t="str">
        <f>IFERROR(__xludf.DUMMYFUNCTION("GOOGLETRANSLATE(A2041,""es"",""en"")"),"Vicente")</f>
        <v>Vicente</v>
      </c>
    </row>
    <row r="2042">
      <c r="A2042" s="2" t="s">
        <v>2042</v>
      </c>
      <c r="B2042" s="3" t="str">
        <f>IFERROR(__xludf.DUMMYFUNCTION("GOOGLETRANSLATE(A2042,""es"",""en"")"),"continue")</f>
        <v>continue</v>
      </c>
    </row>
    <row r="2043">
      <c r="A2043" s="2" t="s">
        <v>2043</v>
      </c>
      <c r="B2043" s="3" t="str">
        <f>IFERROR(__xludf.DUMMYFUNCTION("GOOGLETRANSLATE(A2043,""es"",""en"")"),"percentage")</f>
        <v>percentage</v>
      </c>
    </row>
    <row r="2044">
      <c r="A2044" s="2" t="s">
        <v>2044</v>
      </c>
      <c r="B2044" s="3" t="str">
        <f>IFERROR(__xludf.DUMMYFUNCTION("GOOGLETRANSLATE(A2044,""es"",""en"")"),"Arts")</f>
        <v>Arts</v>
      </c>
    </row>
    <row r="2045">
      <c r="A2045" s="2" t="s">
        <v>2045</v>
      </c>
      <c r="B2045" s="3" t="str">
        <f>IFERROR(__xludf.DUMMYFUNCTION("GOOGLETRANSLATE(A2045,""es"",""en"")"),"they come")</f>
        <v>they come</v>
      </c>
    </row>
    <row r="2046">
      <c r="A2046" s="2" t="s">
        <v>2046</v>
      </c>
      <c r="B2046" s="3" t="str">
        <f>IFERROR(__xludf.DUMMYFUNCTION("GOOGLETRANSLATE(A2046,""es"",""en"")"),"III")</f>
        <v>III</v>
      </c>
    </row>
    <row r="2047">
      <c r="A2047" s="2" t="s">
        <v>2047</v>
      </c>
      <c r="B2047" s="3" t="str">
        <f>IFERROR(__xludf.DUMMYFUNCTION("GOOGLETRANSLATE(A2047,""es"",""en"")"),"town")</f>
        <v>town</v>
      </c>
    </row>
    <row r="2048">
      <c r="A2048" s="2" t="s">
        <v>2048</v>
      </c>
      <c r="B2048" s="3" t="str">
        <f>IFERROR(__xludf.DUMMYFUNCTION("GOOGLETRANSLATE(A2048,""es"",""en"")"),"ah")</f>
        <v>ah</v>
      </c>
    </row>
    <row r="2049">
      <c r="A2049" s="2" t="s">
        <v>2049</v>
      </c>
      <c r="B2049" s="3" t="str">
        <f>IFERROR(__xludf.DUMMYFUNCTION("GOOGLETRANSLATE(A2049,""es"",""en"")"),"Nicaragua")</f>
        <v>Nicaragua</v>
      </c>
    </row>
    <row r="2050">
      <c r="A2050" s="2" t="s">
        <v>2050</v>
      </c>
      <c r="B2050" s="3" t="str">
        <f>IFERROR(__xludf.DUMMYFUNCTION("GOOGLETRANSLATE(A2050,""es"",""en"")"),"They did")</f>
        <v>They did</v>
      </c>
    </row>
    <row r="2051">
      <c r="A2051" s="2" t="s">
        <v>2051</v>
      </c>
      <c r="B2051" s="3" t="str">
        <f>IFERROR(__xludf.DUMMYFUNCTION("GOOGLETRANSLATE(A2051,""es"",""en"")"),"reader")</f>
        <v>reader</v>
      </c>
    </row>
    <row r="2052">
      <c r="A2052" s="2" t="s">
        <v>2052</v>
      </c>
      <c r="B2052" s="3" t="str">
        <f>IFERROR(__xludf.DUMMYFUNCTION("GOOGLETRANSLATE(A2052,""es"",""en"")"),"structures")</f>
        <v>structures</v>
      </c>
    </row>
    <row r="2053">
      <c r="A2053" s="2" t="s">
        <v>2053</v>
      </c>
      <c r="B2053" s="3" t="str">
        <f>IFERROR(__xludf.DUMMYFUNCTION("GOOGLETRANSLATE(A2053,""es"",""en"")"),"to come")</f>
        <v>to come</v>
      </c>
    </row>
    <row r="2054">
      <c r="A2054" s="2" t="s">
        <v>2054</v>
      </c>
      <c r="B2054" s="3" t="str">
        <f>IFERROR(__xludf.DUMMYFUNCTION("GOOGLETRANSLATE(A2054,""es"",""en"")"),"castle")</f>
        <v>castle</v>
      </c>
    </row>
    <row r="2055">
      <c r="A2055" s="2" t="s">
        <v>2055</v>
      </c>
      <c r="B2055" s="3" t="str">
        <f>IFERROR(__xludf.DUMMYFUNCTION("GOOGLETRANSLATE(A2055,""es"",""en"")"),"option")</f>
        <v>option</v>
      </c>
    </row>
    <row r="2056">
      <c r="A2056" s="2" t="s">
        <v>2056</v>
      </c>
      <c r="B2056" s="3" t="str">
        <f>IFERROR(__xludf.DUMMYFUNCTION("GOOGLETRANSLATE(A2056,""es"",""en"")"),"commented")</f>
        <v>commented</v>
      </c>
    </row>
    <row r="2057">
      <c r="A2057" s="2" t="s">
        <v>2057</v>
      </c>
      <c r="B2057" s="3" t="str">
        <f>IFERROR(__xludf.DUMMYFUNCTION("GOOGLETRANSLATE(A2057,""es"",""en"")"),"Unions")</f>
        <v>Unions</v>
      </c>
    </row>
    <row r="2058">
      <c r="A2058" s="2" t="s">
        <v>2058</v>
      </c>
      <c r="B2058" s="3" t="str">
        <f>IFERROR(__xludf.DUMMYFUNCTION("GOOGLETRANSLATE(A2058,""es"",""en"")"),"won")</f>
        <v>won</v>
      </c>
    </row>
    <row r="2059">
      <c r="A2059" s="2" t="s">
        <v>2059</v>
      </c>
      <c r="B2059" s="3" t="str">
        <f>IFERROR(__xludf.DUMMYFUNCTION("GOOGLETRANSLATE(A2059,""es"",""en"")"),"threat")</f>
        <v>threat</v>
      </c>
    </row>
    <row r="2060">
      <c r="A2060" s="2" t="s">
        <v>2060</v>
      </c>
      <c r="B2060" s="3" t="str">
        <f>IFERROR(__xludf.DUMMYFUNCTION("GOOGLETRANSLATE(A2060,""es"",""en"")"),"representative")</f>
        <v>representative</v>
      </c>
    </row>
    <row r="2061">
      <c r="A2061" s="2" t="s">
        <v>2061</v>
      </c>
      <c r="B2061" s="3" t="str">
        <f>IFERROR(__xludf.DUMMYFUNCTION("GOOGLETRANSLATE(A2061,""es"",""en"")"),"commercial")</f>
        <v>commercial</v>
      </c>
    </row>
    <row r="2062">
      <c r="A2062" s="2" t="s">
        <v>2062</v>
      </c>
      <c r="B2062" s="3" t="str">
        <f>IFERROR(__xludf.DUMMYFUNCTION("GOOGLETRANSLATE(A2062,""es"",""en"")"),"you may")</f>
        <v>you may</v>
      </c>
    </row>
    <row r="2063">
      <c r="A2063" s="2" t="s">
        <v>2063</v>
      </c>
      <c r="B2063" s="3" t="str">
        <f>IFERROR(__xludf.DUMMYFUNCTION("GOOGLETRANSLATE(A2063,""es"",""en"")"),"planet")</f>
        <v>planet</v>
      </c>
    </row>
    <row r="2064">
      <c r="A2064" s="2" t="s">
        <v>2064</v>
      </c>
      <c r="B2064" s="3" t="str">
        <f>IFERROR(__xludf.DUMMYFUNCTION("GOOGLETRANSLATE(A2064,""es"",""en"")"),"lost")</f>
        <v>lost</v>
      </c>
    </row>
    <row r="2065">
      <c r="A2065" s="2" t="s">
        <v>2065</v>
      </c>
      <c r="B2065" s="3" t="str">
        <f>IFERROR(__xludf.DUMMYFUNCTION("GOOGLETRANSLATE(A2065,""es"",""en"")"),"benefit")</f>
        <v>benefit</v>
      </c>
    </row>
    <row r="2066">
      <c r="A2066" s="2" t="s">
        <v>2066</v>
      </c>
      <c r="B2066" s="3" t="str">
        <f>IFERROR(__xludf.DUMMYFUNCTION("GOOGLETRANSLATE(A2066,""es"",""en"")"),"Miami")</f>
        <v>Miami</v>
      </c>
    </row>
    <row r="2067">
      <c r="A2067" s="2" t="s">
        <v>2067</v>
      </c>
      <c r="B2067" s="3" t="str">
        <f>IFERROR(__xludf.DUMMYFUNCTION("GOOGLETRANSLATE(A2067,""es"",""en"")"),"searching")</f>
        <v>searching</v>
      </c>
    </row>
    <row r="2068">
      <c r="A2068" s="2" t="s">
        <v>2068</v>
      </c>
      <c r="B2068" s="3" t="str">
        <f>IFERROR(__xludf.DUMMYFUNCTION("GOOGLETRANSLATE(A2068,""es"",""en"")"),"feelings")</f>
        <v>feelings</v>
      </c>
    </row>
    <row r="2069">
      <c r="A2069" s="2" t="s">
        <v>2069</v>
      </c>
      <c r="B2069" s="3" t="str">
        <f>IFERROR(__xludf.DUMMYFUNCTION("GOOGLETRANSLATE(A2069,""es"",""en"")"),"to buy")</f>
        <v>to buy</v>
      </c>
    </row>
    <row r="2070">
      <c r="A2070" s="2" t="s">
        <v>2070</v>
      </c>
      <c r="B2070" s="3" t="str">
        <f>IFERROR(__xludf.DUMMYFUNCTION("GOOGLETRANSLATE(A2070,""es"",""en"")"),"stay")</f>
        <v>stay</v>
      </c>
    </row>
    <row r="2071">
      <c r="A2071" s="2" t="s">
        <v>2071</v>
      </c>
      <c r="B2071" s="3" t="str">
        <f>IFERROR(__xludf.DUMMYFUNCTION("GOOGLETRANSLATE(A2071,""es"",""en"")"),"accident")</f>
        <v>accident</v>
      </c>
    </row>
    <row r="2072">
      <c r="A2072" s="2" t="s">
        <v>2072</v>
      </c>
      <c r="B2072" s="3" t="str">
        <f>IFERROR(__xludf.DUMMYFUNCTION("GOOGLETRANSLATE(A2072,""es"",""en"")"),"advantage")</f>
        <v>advantage</v>
      </c>
    </row>
    <row r="2073">
      <c r="A2073" s="2" t="s">
        <v>2073</v>
      </c>
      <c r="B2073" s="3" t="str">
        <f>IFERROR(__xludf.DUMMYFUNCTION("GOOGLETRANSLATE(A2073,""es"",""en"")"),"tax")</f>
        <v>tax</v>
      </c>
    </row>
    <row r="2074">
      <c r="A2074" s="2" t="s">
        <v>2074</v>
      </c>
      <c r="B2074" s="3" t="str">
        <f>IFERROR(__xludf.DUMMYFUNCTION("GOOGLETRANSLATE(A2074,""es"",""en"")"),"Leaving")</f>
        <v>Leaving</v>
      </c>
    </row>
    <row r="2075">
      <c r="A2075" s="2" t="s">
        <v>2075</v>
      </c>
      <c r="B2075" s="3" t="str">
        <f>IFERROR(__xludf.DUMMYFUNCTION("GOOGLETRANSLATE(A2075,""es"",""en"")"),"different")</f>
        <v>different</v>
      </c>
    </row>
    <row r="2076">
      <c r="A2076" s="2" t="s">
        <v>2076</v>
      </c>
      <c r="B2076" s="3" t="str">
        <f>IFERROR(__xludf.DUMMYFUNCTION("GOOGLETRANSLATE(A2076,""es"",""en"")"),"aunt")</f>
        <v>aunt</v>
      </c>
    </row>
    <row r="2077">
      <c r="A2077" s="2" t="s">
        <v>2077</v>
      </c>
      <c r="B2077" s="3" t="str">
        <f>IFERROR(__xludf.DUMMYFUNCTION("GOOGLETRANSLATE(A2077,""es"",""en"")"),"similar")</f>
        <v>similar</v>
      </c>
    </row>
    <row r="2078">
      <c r="A2078" s="2" t="s">
        <v>2078</v>
      </c>
      <c r="B2078" s="3" t="str">
        <f>IFERROR(__xludf.DUMMYFUNCTION("GOOGLETRANSLATE(A2078,""es"",""en"")"),"Spanish")</f>
        <v>Spanish</v>
      </c>
    </row>
    <row r="2079">
      <c r="A2079" s="2" t="s">
        <v>2079</v>
      </c>
      <c r="B2079" s="3" t="str">
        <f>IFERROR(__xludf.DUMMYFUNCTION("GOOGLETRANSLATE(A2079,""es"",""en"")"),"western")</f>
        <v>western</v>
      </c>
    </row>
    <row r="2080">
      <c r="A2080" s="2" t="s">
        <v>2080</v>
      </c>
      <c r="B2080" s="3" t="str">
        <f>IFERROR(__xludf.DUMMYFUNCTION("GOOGLETRANSLATE(A2080,""es"",""en"")"),"able")</f>
        <v>able</v>
      </c>
    </row>
    <row r="2081">
      <c r="A2081" s="2" t="s">
        <v>2081</v>
      </c>
      <c r="B2081" s="3" t="str">
        <f>IFERROR(__xludf.DUMMYFUNCTION("GOOGLETRANSLATE(A2081,""es"",""en"")"),"scientific")</f>
        <v>scientific</v>
      </c>
    </row>
    <row r="2082">
      <c r="A2082" s="2" t="s">
        <v>2082</v>
      </c>
      <c r="B2082" s="3" t="str">
        <f>IFERROR(__xludf.DUMMYFUNCTION("GOOGLETRANSLATE(A2082,""es"",""en"")"),"have")</f>
        <v>have</v>
      </c>
    </row>
    <row r="2083">
      <c r="A2083" s="2" t="s">
        <v>2083</v>
      </c>
      <c r="B2083" s="3" t="str">
        <f>IFERROR(__xludf.DUMMYFUNCTION("GOOGLETRANSLATE(A2083,""es"",""en"")"),"noise")</f>
        <v>noise</v>
      </c>
    </row>
    <row r="2084">
      <c r="A2084" s="2" t="s">
        <v>2084</v>
      </c>
      <c r="B2084" s="3" t="str">
        <f>IFERROR(__xludf.DUMMYFUNCTION("GOOGLETRANSLATE(A2084,""es"",""en"")"),"individuals")</f>
        <v>individuals</v>
      </c>
    </row>
    <row r="2085">
      <c r="A2085" s="2" t="s">
        <v>2085</v>
      </c>
      <c r="B2085" s="3" t="str">
        <f>IFERROR(__xludf.DUMMYFUNCTION("GOOGLETRANSLATE(A2085,""es"",""en"")"),"victim")</f>
        <v>victim</v>
      </c>
    </row>
    <row r="2086">
      <c r="A2086" s="2" t="s">
        <v>2086</v>
      </c>
      <c r="B2086" s="3" t="str">
        <f>IFERROR(__xludf.DUMMYFUNCTION("GOOGLETRANSLATE(A2086,""es"",""en"")"),"dress")</f>
        <v>dress</v>
      </c>
    </row>
    <row r="2087">
      <c r="A2087" s="2" t="s">
        <v>2087</v>
      </c>
      <c r="B2087" s="3" t="str">
        <f>IFERROR(__xludf.DUMMYFUNCTION("GOOGLETRANSLATE(A2087,""es"",""en"")"),"communist")</f>
        <v>communist</v>
      </c>
    </row>
    <row r="2088">
      <c r="A2088" s="2" t="s">
        <v>2088</v>
      </c>
      <c r="B2088" s="3" t="str">
        <f>IFERROR(__xludf.DUMMYFUNCTION("GOOGLETRANSLATE(A2088,""es"",""en"")"),"fashion")</f>
        <v>fashion</v>
      </c>
    </row>
    <row r="2089">
      <c r="A2089" s="2" t="s">
        <v>2089</v>
      </c>
      <c r="B2089" s="3" t="str">
        <f>IFERROR(__xludf.DUMMYFUNCTION("GOOGLETRANSLATE(A2089,""es"",""en"")"),"Titles")</f>
        <v>Titles</v>
      </c>
    </row>
    <row r="2090">
      <c r="A2090" s="2" t="s">
        <v>2090</v>
      </c>
      <c r="B2090" s="3" t="str">
        <f>IFERROR(__xludf.DUMMYFUNCTION("GOOGLETRANSLATE(A2090,""es"",""en"")"),"diagnosis")</f>
        <v>diagnosis</v>
      </c>
    </row>
    <row r="2091">
      <c r="A2091" s="2" t="s">
        <v>2091</v>
      </c>
      <c r="B2091" s="3" t="str">
        <f>IFERROR(__xludf.DUMMYFUNCTION("GOOGLETRANSLATE(A2091,""es"",""en"")"),"experiences")</f>
        <v>experiences</v>
      </c>
    </row>
    <row r="2092">
      <c r="A2092" s="2" t="s">
        <v>2092</v>
      </c>
      <c r="B2092" s="3" t="str">
        <f>IFERROR(__xludf.DUMMYFUNCTION("GOOGLETRANSLATE(A2092,""es"",""en"")"),"mirror")</f>
        <v>mirror</v>
      </c>
    </row>
    <row r="2093">
      <c r="A2093" s="2" t="s">
        <v>2093</v>
      </c>
      <c r="B2093" s="3" t="str">
        <f>IFERROR(__xludf.DUMMYFUNCTION("GOOGLETRANSLATE(A2093,""es"",""en"")"),"bridge")</f>
        <v>bridge</v>
      </c>
    </row>
    <row r="2094">
      <c r="A2094" s="2" t="s">
        <v>2094</v>
      </c>
      <c r="B2094" s="3" t="str">
        <f>IFERROR(__xludf.DUMMYFUNCTION("GOOGLETRANSLATE(A2094,""es"",""en"")"),"entry")</f>
        <v>entry</v>
      </c>
    </row>
    <row r="2095">
      <c r="A2095" s="2" t="s">
        <v>2095</v>
      </c>
      <c r="B2095" s="3" t="str">
        <f>IFERROR(__xludf.DUMMYFUNCTION("GOOGLETRANSLATE(A2095,""es"",""en"")"),"dreams")</f>
        <v>dreams</v>
      </c>
    </row>
    <row r="2096">
      <c r="A2096" s="2" t="s">
        <v>2096</v>
      </c>
      <c r="B2096" s="3" t="str">
        <f>IFERROR(__xludf.DUMMYFUNCTION("GOOGLETRANSLATE(A2096,""es"",""en"")"),"vehicle")</f>
        <v>vehicle</v>
      </c>
    </row>
    <row r="2097">
      <c r="A2097" s="2" t="s">
        <v>2097</v>
      </c>
      <c r="B2097" s="3" t="str">
        <f>IFERROR(__xludf.DUMMYFUNCTION("GOOGLETRANSLATE(A2097,""es"",""en"")"),"Convert")</f>
        <v>Convert</v>
      </c>
    </row>
    <row r="2098">
      <c r="A2098" s="2" t="s">
        <v>2098</v>
      </c>
      <c r="B2098" s="3" t="str">
        <f>IFERROR(__xludf.DUMMYFUNCTION("GOOGLETRANSLATE(A2098,""es"",""en"")"),"old")</f>
        <v>old</v>
      </c>
    </row>
    <row r="2099">
      <c r="A2099" s="2" t="s">
        <v>2099</v>
      </c>
      <c r="B2099" s="3" t="str">
        <f>IFERROR(__xludf.DUMMYFUNCTION("GOOGLETRANSLATE(A2099,""es"",""en"")"),"begin")</f>
        <v>begin</v>
      </c>
    </row>
    <row r="2100">
      <c r="A2100" s="2" t="s">
        <v>2100</v>
      </c>
      <c r="B2100" s="3" t="str">
        <f>IFERROR(__xludf.DUMMYFUNCTION("GOOGLETRANSLATE(A2100,""es"",""en"")"),"teachers")</f>
        <v>teachers</v>
      </c>
    </row>
    <row r="2101">
      <c r="A2101" s="2" t="s">
        <v>2101</v>
      </c>
      <c r="B2101" s="3" t="str">
        <f>IFERROR(__xludf.DUMMYFUNCTION("GOOGLETRANSLATE(A2101,""es"",""en"")"),"passion")</f>
        <v>passion</v>
      </c>
    </row>
    <row r="2102">
      <c r="A2102" s="2" t="s">
        <v>2102</v>
      </c>
      <c r="B2102" s="3" t="str">
        <f>IFERROR(__xludf.DUMMYFUNCTION("GOOGLETRANSLATE(A2102,""es"",""en"")"),"Enough")</f>
        <v>Enough</v>
      </c>
    </row>
    <row r="2103">
      <c r="A2103" s="2" t="s">
        <v>2103</v>
      </c>
      <c r="B2103" s="3" t="str">
        <f>IFERROR(__xludf.DUMMYFUNCTION("GOOGLETRANSLATE(A2103,""es"",""en"")"),"democratic")</f>
        <v>democratic</v>
      </c>
    </row>
    <row r="2104">
      <c r="A2104" s="2" t="s">
        <v>2104</v>
      </c>
      <c r="B2104" s="3" t="str">
        <f>IFERROR(__xludf.DUMMYFUNCTION("GOOGLETRANSLATE(A2104,""es"",""en"")"),"He felt")</f>
        <v>He felt</v>
      </c>
    </row>
    <row r="2105">
      <c r="A2105" s="2" t="s">
        <v>2105</v>
      </c>
      <c r="B2105" s="3" t="str">
        <f>IFERROR(__xludf.DUMMYFUNCTION("GOOGLETRANSLATE(A2105,""es"",""en"")"),"They said")</f>
        <v>They said</v>
      </c>
    </row>
    <row r="2106">
      <c r="A2106" s="2" t="s">
        <v>2106</v>
      </c>
      <c r="B2106" s="3" t="str">
        <f>IFERROR(__xludf.DUMMYFUNCTION("GOOGLETRANSLATE(A2106,""es"",""en"")"),"common")</f>
        <v>common</v>
      </c>
    </row>
    <row r="2107">
      <c r="A2107" s="2" t="s">
        <v>2107</v>
      </c>
      <c r="B2107" s="3" t="str">
        <f>IFERROR(__xludf.DUMMYFUNCTION("GOOGLETRANSLATE(A2107,""es"",""en"")"),"feeling")</f>
        <v>feeling</v>
      </c>
    </row>
    <row r="2108">
      <c r="A2108" s="2" t="s">
        <v>2108</v>
      </c>
      <c r="B2108" s="3" t="str">
        <f>IFERROR(__xludf.DUMMYFUNCTION("GOOGLETRANSLATE(A2108,""es"",""en"")"),"judgment")</f>
        <v>judgment</v>
      </c>
    </row>
    <row r="2109">
      <c r="A2109" s="2" t="s">
        <v>2109</v>
      </c>
      <c r="B2109" s="3" t="str">
        <f>IFERROR(__xludf.DUMMYFUNCTION("GOOGLETRANSLATE(A2109,""es"",""en"")"),"state")</f>
        <v>state</v>
      </c>
    </row>
    <row r="2110">
      <c r="A2110" s="2" t="s">
        <v>2110</v>
      </c>
      <c r="B2110" s="3" t="str">
        <f>IFERROR(__xludf.DUMMYFUNCTION("GOOGLETRANSLATE(A2110,""es"",""en"")"),"early morning")</f>
        <v>early morning</v>
      </c>
    </row>
    <row r="2111">
      <c r="A2111" s="2" t="s">
        <v>2111</v>
      </c>
      <c r="B2111" s="3" t="str">
        <f>IFERROR(__xludf.DUMMYFUNCTION("GOOGLETRANSLATE(A2111,""es"",""en"")"),"Modern")</f>
        <v>Modern</v>
      </c>
    </row>
    <row r="2112">
      <c r="A2112" s="2" t="s">
        <v>2112</v>
      </c>
      <c r="B2112" s="3" t="str">
        <f>IFERROR(__xludf.DUMMYFUNCTION("GOOGLETRANSLATE(A2112,""es"",""en"")"),"impact")</f>
        <v>impact</v>
      </c>
    </row>
    <row r="2113">
      <c r="A2113" s="2" t="s">
        <v>2113</v>
      </c>
      <c r="B2113" s="3" t="str">
        <f>IFERROR(__xludf.DUMMYFUNCTION("GOOGLETRANSLATE(A2113,""es"",""en"")"),"complex")</f>
        <v>complex</v>
      </c>
    </row>
    <row r="2114">
      <c r="A2114" s="2" t="s">
        <v>2114</v>
      </c>
      <c r="B2114" s="3" t="str">
        <f>IFERROR(__xludf.DUMMYFUNCTION("GOOGLETRANSLATE(A2114,""es"",""en"")"),"complaint")</f>
        <v>complaint</v>
      </c>
    </row>
    <row r="2115">
      <c r="A2115" s="2" t="s">
        <v>2115</v>
      </c>
      <c r="B2115" s="3" t="str">
        <f>IFERROR(__xludf.DUMMYFUNCTION("GOOGLETRANSLATE(A2115,""es"",""en"")"),"bull")</f>
        <v>bull</v>
      </c>
    </row>
    <row r="2116">
      <c r="A2116" s="2" t="s">
        <v>2116</v>
      </c>
      <c r="B2116" s="3" t="str">
        <f>IFERROR(__xludf.DUMMYFUNCTION("GOOGLETRANSLATE(A2116,""es"",""en"")"),"Victor")</f>
        <v>Victor</v>
      </c>
    </row>
    <row r="2117">
      <c r="A2117" s="2" t="s">
        <v>2117</v>
      </c>
      <c r="B2117" s="3" t="str">
        <f>IFERROR(__xludf.DUMMYFUNCTION("GOOGLETRANSLATE(A2117,""es"",""en"")"),"table")</f>
        <v>table</v>
      </c>
    </row>
    <row r="2118">
      <c r="A2118" s="2" t="s">
        <v>2118</v>
      </c>
      <c r="B2118" s="3" t="str">
        <f>IFERROR(__xludf.DUMMYFUNCTION("GOOGLETRANSLATE(A2118,""es"",""en"")"),"crime")</f>
        <v>crime</v>
      </c>
    </row>
    <row r="2119">
      <c r="A2119" s="2" t="s">
        <v>2119</v>
      </c>
      <c r="B2119" s="3" t="str">
        <f>IFERROR(__xludf.DUMMYFUNCTION("GOOGLETRANSLATE(A2119,""es"",""en"")"),"sales")</f>
        <v>sales</v>
      </c>
    </row>
    <row r="2120">
      <c r="A2120" s="2" t="s">
        <v>2120</v>
      </c>
      <c r="B2120" s="3" t="str">
        <f>IFERROR(__xludf.DUMMYFUNCTION("GOOGLETRANSLATE(A2120,""es"",""en"")"),"domain")</f>
        <v>domain</v>
      </c>
    </row>
    <row r="2121">
      <c r="A2121" s="2" t="s">
        <v>2121</v>
      </c>
      <c r="B2121" s="3" t="str">
        <f>IFERROR(__xludf.DUMMYFUNCTION("GOOGLETRANSLATE(A2121,""es"",""en"")"),"entities")</f>
        <v>entities</v>
      </c>
    </row>
    <row r="2122">
      <c r="A2122" s="2" t="s">
        <v>2122</v>
      </c>
      <c r="B2122" s="3" t="str">
        <f>IFERROR(__xludf.DUMMYFUNCTION("GOOGLETRANSLATE(A2122,""es"",""en"")"),"superiors")</f>
        <v>superiors</v>
      </c>
    </row>
    <row r="2123">
      <c r="A2123" s="2" t="s">
        <v>2123</v>
      </c>
      <c r="B2123" s="3" t="str">
        <f>IFERROR(__xludf.DUMMYFUNCTION("GOOGLETRANSLATE(A2123,""es"",""en"")"),"candidates")</f>
        <v>candidates</v>
      </c>
    </row>
    <row r="2124">
      <c r="A2124" s="2" t="s">
        <v>2124</v>
      </c>
      <c r="B2124" s="3" t="str">
        <f>IFERROR(__xludf.DUMMYFUNCTION("GOOGLETRANSLATE(A2124,""es"",""en"")"),"glory")</f>
        <v>glory</v>
      </c>
    </row>
    <row r="2125">
      <c r="A2125" s="2" t="s">
        <v>2125</v>
      </c>
      <c r="B2125" s="3" t="str">
        <f>IFERROR(__xludf.DUMMYFUNCTION("GOOGLETRANSLATE(A2125,""es"",""en"")"),"index")</f>
        <v>index</v>
      </c>
    </row>
    <row r="2126">
      <c r="A2126" s="2" t="s">
        <v>2126</v>
      </c>
      <c r="B2126" s="3" t="str">
        <f>IFERROR(__xludf.DUMMYFUNCTION("GOOGLETRANSLATE(A2126,""es"",""en"")"),"Indians")</f>
        <v>Indians</v>
      </c>
    </row>
    <row r="2127">
      <c r="A2127" s="2" t="s">
        <v>2127</v>
      </c>
      <c r="B2127" s="3" t="str">
        <f>IFERROR(__xludf.DUMMYFUNCTION("GOOGLETRANSLATE(A2127,""es"",""en"")"),"root")</f>
        <v>root</v>
      </c>
    </row>
    <row r="2128">
      <c r="A2128" s="2" t="s">
        <v>2128</v>
      </c>
      <c r="B2128" s="3" t="str">
        <f>IFERROR(__xludf.DUMMYFUNCTION("GOOGLETRANSLATE(A2128,""es"",""en"")"),"John")</f>
        <v>John</v>
      </c>
    </row>
    <row r="2129">
      <c r="A2129" s="2" t="s">
        <v>2129</v>
      </c>
      <c r="B2129" s="3" t="str">
        <f>IFERROR(__xludf.DUMMYFUNCTION("GOOGLETRANSLATE(A2129,""es"",""en"")"),"XIX")</f>
        <v>XIX</v>
      </c>
    </row>
    <row r="2130">
      <c r="A2130" s="2" t="s">
        <v>2130</v>
      </c>
      <c r="B2130" s="3" t="str">
        <f>IFERROR(__xludf.DUMMYFUNCTION("GOOGLETRANSLATE(A2130,""es"",""en"")"),"recalled")</f>
        <v>recalled</v>
      </c>
    </row>
    <row r="2131">
      <c r="A2131" s="2" t="s">
        <v>2131</v>
      </c>
      <c r="B2131" s="3" t="str">
        <f>IFERROR(__xludf.DUMMYFUNCTION("GOOGLETRANSLATE(A2131,""es"",""en"")"),"absolute")</f>
        <v>absolute</v>
      </c>
    </row>
    <row r="2132">
      <c r="A2132" s="2" t="s">
        <v>2132</v>
      </c>
      <c r="B2132" s="3" t="str">
        <f>IFERROR(__xludf.DUMMYFUNCTION("GOOGLETRANSLATE(A2132,""es"",""en"")"),"farming")</f>
        <v>farming</v>
      </c>
    </row>
    <row r="2133">
      <c r="A2133" s="2" t="s">
        <v>2133</v>
      </c>
      <c r="B2133" s="3" t="str">
        <f>IFERROR(__xludf.DUMMYFUNCTION("GOOGLETRANSLATE(A2133,""es"",""en"")"),"frames")</f>
        <v>frames</v>
      </c>
    </row>
    <row r="2134">
      <c r="A2134" s="2" t="s">
        <v>2134</v>
      </c>
      <c r="B2134" s="3" t="str">
        <f>IFERROR(__xludf.DUMMYFUNCTION("GOOGLETRANSLATE(A2134,""es"",""en"")"),"composition")</f>
        <v>composition</v>
      </c>
    </row>
    <row r="2135">
      <c r="A2135" s="2" t="s">
        <v>2135</v>
      </c>
      <c r="B2135" s="3" t="str">
        <f>IFERROR(__xludf.DUMMYFUNCTION("GOOGLETRANSLATE(A2135,""es"",""en"")"),"when")</f>
        <v>when</v>
      </c>
    </row>
    <row r="2136">
      <c r="A2136" s="2" t="s">
        <v>2136</v>
      </c>
      <c r="B2136" s="3" t="str">
        <f>IFERROR(__xludf.DUMMYFUNCTION("GOOGLETRANSLATE(A2136,""es"",""en"")"),"Joaquin")</f>
        <v>Joaquin</v>
      </c>
    </row>
    <row r="2137">
      <c r="A2137" s="2" t="s">
        <v>2137</v>
      </c>
      <c r="B2137" s="3" t="str">
        <f>IFERROR(__xludf.DUMMYFUNCTION("GOOGLETRANSLATE(A2137,""es"",""en"")"),"term")</f>
        <v>term</v>
      </c>
    </row>
    <row r="2138">
      <c r="A2138" s="2" t="s">
        <v>2138</v>
      </c>
      <c r="B2138" s="3" t="str">
        <f>IFERROR(__xludf.DUMMYFUNCTION("GOOGLETRANSLATE(A2138,""es"",""en"")"),"They were")</f>
        <v>They were</v>
      </c>
    </row>
    <row r="2139">
      <c r="A2139" s="2" t="s">
        <v>2139</v>
      </c>
      <c r="B2139" s="3" t="str">
        <f>IFERROR(__xludf.DUMMYFUNCTION("GOOGLETRANSLATE(A2139,""es"",""en"")"),"attendance")</f>
        <v>attendance</v>
      </c>
    </row>
    <row r="2140">
      <c r="A2140" s="2" t="s">
        <v>2140</v>
      </c>
      <c r="B2140" s="3" t="str">
        <f>IFERROR(__xludf.DUMMYFUNCTION("GOOGLETRANSLATE(A2140,""es"",""en"")"),"Explanation")</f>
        <v>Explanation</v>
      </c>
    </row>
    <row r="2141">
      <c r="A2141" s="2" t="s">
        <v>2141</v>
      </c>
      <c r="B2141" s="3" t="str">
        <f>IFERROR(__xludf.DUMMYFUNCTION("GOOGLETRANSLATE(A2141,""es"",""en"")"),"towers")</f>
        <v>towers</v>
      </c>
    </row>
    <row r="2142">
      <c r="A2142" s="2" t="s">
        <v>2142</v>
      </c>
      <c r="B2142" s="3" t="str">
        <f>IFERROR(__xludf.DUMMYFUNCTION("GOOGLETRANSLATE(A2142,""es"",""en"")"),"logic")</f>
        <v>logic</v>
      </c>
    </row>
    <row r="2143">
      <c r="A2143" s="2" t="s">
        <v>2143</v>
      </c>
      <c r="B2143" s="3" t="str">
        <f>IFERROR(__xludf.DUMMYFUNCTION("GOOGLETRANSLATE(A2143,""es"",""en"")"),"sad")</f>
        <v>sad</v>
      </c>
    </row>
    <row r="2144">
      <c r="A2144" s="2" t="s">
        <v>2144</v>
      </c>
      <c r="B2144" s="3" t="str">
        <f>IFERROR(__xludf.DUMMYFUNCTION("GOOGLETRANSLATE(A2144,""es"",""en"")"),"airplane")</f>
        <v>airplane</v>
      </c>
    </row>
    <row r="2145">
      <c r="A2145" s="2" t="s">
        <v>2145</v>
      </c>
      <c r="B2145" s="3" t="str">
        <f>IFERROR(__xludf.DUMMYFUNCTION("GOOGLETRANSLATE(A2145,""es"",""en"")"),"sick")</f>
        <v>sick</v>
      </c>
    </row>
    <row r="2146">
      <c r="A2146" s="2" t="s">
        <v>2146</v>
      </c>
      <c r="B2146" s="3" t="str">
        <f>IFERROR(__xludf.DUMMYFUNCTION("GOOGLETRANSLATE(A2146,""es"",""en"")"),"whose")</f>
        <v>whose</v>
      </c>
    </row>
    <row r="2147">
      <c r="A2147" s="2" t="s">
        <v>2147</v>
      </c>
      <c r="B2147" s="3" t="str">
        <f>IFERROR(__xludf.DUMMYFUNCTION("GOOGLETRANSLATE(A2147,""es"",""en"")"),"exception")</f>
        <v>exception</v>
      </c>
    </row>
    <row r="2148">
      <c r="A2148" s="2" t="s">
        <v>2148</v>
      </c>
      <c r="B2148" s="3" t="str">
        <f>IFERROR(__xludf.DUMMYFUNCTION("GOOGLETRANSLATE(A2148,""es"",""en"")"),"I speak")</f>
        <v>I speak</v>
      </c>
    </row>
    <row r="2149">
      <c r="A2149" s="2" t="s">
        <v>2149</v>
      </c>
      <c r="B2149" s="3" t="str">
        <f>IFERROR(__xludf.DUMMYFUNCTION("GOOGLETRANSLATE(A2149,""es"",""en"")"),"pleasure")</f>
        <v>pleasure</v>
      </c>
    </row>
    <row r="2150">
      <c r="A2150" s="2" t="s">
        <v>2150</v>
      </c>
      <c r="B2150" s="3" t="str">
        <f>IFERROR(__xludf.DUMMYFUNCTION("GOOGLETRANSLATE(A2150,""es"",""en"")"),"humor")</f>
        <v>humor</v>
      </c>
    </row>
    <row r="2151">
      <c r="A2151" s="2" t="s">
        <v>2151</v>
      </c>
      <c r="B2151" s="3" t="str">
        <f>IFERROR(__xludf.DUMMYFUNCTION("GOOGLETRANSLATE(A2151,""es"",""en"")"),"mechanisms")</f>
        <v>mechanisms</v>
      </c>
    </row>
    <row r="2152">
      <c r="A2152" s="2" t="s">
        <v>2152</v>
      </c>
      <c r="B2152" s="3" t="str">
        <f>IFERROR(__xludf.DUMMYFUNCTION("GOOGLETRANSLATE(A2152,""es"",""en"")"),"brain")</f>
        <v>brain</v>
      </c>
    </row>
    <row r="2153">
      <c r="A2153" s="2" t="s">
        <v>2153</v>
      </c>
      <c r="B2153" s="3" t="str">
        <f>IFERROR(__xludf.DUMMYFUNCTION("GOOGLETRANSLATE(A2153,""es"",""en"")"),"hot")</f>
        <v>hot</v>
      </c>
    </row>
    <row r="2154">
      <c r="A2154" s="2" t="s">
        <v>2154</v>
      </c>
      <c r="B2154" s="3" t="str">
        <f>IFERROR(__xludf.DUMMYFUNCTION("GOOGLETRANSLATE(A2154,""es"",""en"")"),"Excellent")</f>
        <v>Excellent</v>
      </c>
    </row>
    <row r="2155">
      <c r="A2155" s="2" t="s">
        <v>2155</v>
      </c>
      <c r="B2155" s="3" t="str">
        <f>IFERROR(__xludf.DUMMYFUNCTION("GOOGLETRANSLATE(A2155,""es"",""en"")"),"give")</f>
        <v>give</v>
      </c>
    </row>
    <row r="2156">
      <c r="A2156" s="2" t="s">
        <v>2156</v>
      </c>
      <c r="B2156" s="3" t="str">
        <f>IFERROR(__xludf.DUMMYFUNCTION("GOOGLETRANSLATE(A2156,""es"",""en"")"),"knowledge")</f>
        <v>knowledge</v>
      </c>
    </row>
    <row r="2157">
      <c r="A2157" s="2" t="s">
        <v>2157</v>
      </c>
      <c r="B2157" s="3" t="str">
        <f>IFERROR(__xludf.DUMMYFUNCTION("GOOGLETRANSLATE(A2157,""es"",""en"")"),"the prince")</f>
        <v>the prince</v>
      </c>
    </row>
    <row r="2158">
      <c r="A2158" s="2" t="s">
        <v>2158</v>
      </c>
      <c r="B2158" s="3" t="str">
        <f>IFERROR(__xludf.DUMMYFUNCTION("GOOGLETRANSLATE(A2158,""es"",""en"")"),"religion")</f>
        <v>religion</v>
      </c>
    </row>
    <row r="2159">
      <c r="A2159" s="2" t="s">
        <v>2159</v>
      </c>
      <c r="B2159" s="3" t="str">
        <f>IFERROR(__xludf.DUMMYFUNCTION("GOOGLETRANSLATE(A2159,""es"",""en"")"),"desire")</f>
        <v>desire</v>
      </c>
    </row>
    <row r="2160">
      <c r="A2160" s="2" t="s">
        <v>2160</v>
      </c>
      <c r="B2160" s="3" t="str">
        <f>IFERROR(__xludf.DUMMYFUNCTION("GOOGLETRANSLATE(A2160,""es"",""en"")"),"critics")</f>
        <v>critics</v>
      </c>
    </row>
    <row r="2161">
      <c r="A2161" s="2" t="s">
        <v>2161</v>
      </c>
      <c r="B2161" s="3" t="str">
        <f>IFERROR(__xludf.DUMMYFUNCTION("GOOGLETRANSLATE(A2161,""es"",""en"")"),"deep")</f>
        <v>deep</v>
      </c>
    </row>
    <row r="2162">
      <c r="A2162" s="2" t="s">
        <v>2162</v>
      </c>
      <c r="B2162" s="3" t="str">
        <f>IFERROR(__xludf.DUMMYFUNCTION("GOOGLETRANSLATE(A2162,""es"",""en"")"),"manifestations")</f>
        <v>manifestations</v>
      </c>
    </row>
    <row r="2163">
      <c r="A2163" s="2" t="s">
        <v>2163</v>
      </c>
      <c r="B2163" s="3" t="str">
        <f>IFERROR(__xludf.DUMMYFUNCTION("GOOGLETRANSLATE(A2163,""es"",""en"")"),"dose")</f>
        <v>dose</v>
      </c>
    </row>
    <row r="2164">
      <c r="A2164" s="2" t="s">
        <v>2164</v>
      </c>
      <c r="B2164" s="3" t="str">
        <f>IFERROR(__xludf.DUMMYFUNCTION("GOOGLETRANSLATE(A2164,""es"",""en"")"),"bathroom")</f>
        <v>bathroom</v>
      </c>
    </row>
    <row r="2165">
      <c r="A2165" s="2" t="s">
        <v>2165</v>
      </c>
      <c r="B2165" s="3" t="str">
        <f>IFERROR(__xludf.DUMMYFUNCTION("GOOGLETRANSLATE(A2165,""es"",""en"")"),"unemployment")</f>
        <v>unemployment</v>
      </c>
    </row>
    <row r="2166">
      <c r="A2166" s="2" t="s">
        <v>2166</v>
      </c>
      <c r="B2166" s="3" t="str">
        <f>IFERROR(__xludf.DUMMYFUNCTION("GOOGLETRANSLATE(A2166,""es"",""en"")"),"deep")</f>
        <v>deep</v>
      </c>
    </row>
    <row r="2167">
      <c r="A2167" s="2" t="s">
        <v>2167</v>
      </c>
      <c r="B2167" s="3" t="str">
        <f>IFERROR(__xludf.DUMMYFUNCTION("GOOGLETRANSLATE(A2167,""es"",""en"")"),"concepts")</f>
        <v>concepts</v>
      </c>
    </row>
    <row r="2168">
      <c r="A2168" s="2" t="s">
        <v>2168</v>
      </c>
      <c r="B2168" s="3" t="str">
        <f>IFERROR(__xludf.DUMMYFUNCTION("GOOGLETRANSLATE(A2168,""es"",""en"")"),"depression")</f>
        <v>depression</v>
      </c>
    </row>
    <row r="2169">
      <c r="A2169" s="2" t="s">
        <v>2169</v>
      </c>
      <c r="B2169" s="3" t="str">
        <f>IFERROR(__xludf.DUMMYFUNCTION("GOOGLETRANSLATE(A2169,""es"",""en"")"),"High")</f>
        <v>High</v>
      </c>
    </row>
    <row r="2170">
      <c r="A2170" s="2" t="s">
        <v>2170</v>
      </c>
      <c r="B2170" s="3" t="str">
        <f>IFERROR(__xludf.DUMMYFUNCTION("GOOGLETRANSLATE(A2170,""es"",""en"")"),"wall")</f>
        <v>wall</v>
      </c>
    </row>
    <row r="2171">
      <c r="A2171" s="2" t="s">
        <v>2171</v>
      </c>
      <c r="B2171" s="3" t="str">
        <f>IFERROR(__xludf.DUMMYFUNCTION("GOOGLETRANSLATE(A2171,""es"",""en"")"),"release")</f>
        <v>release</v>
      </c>
    </row>
    <row r="2172">
      <c r="A2172" s="2" t="s">
        <v>2172</v>
      </c>
      <c r="B2172" s="3" t="str">
        <f>IFERROR(__xludf.DUMMYFUNCTION("GOOGLETRANSLATE(A2172,""es"",""en"")"),"star")</f>
        <v>star</v>
      </c>
    </row>
    <row r="2173">
      <c r="A2173" s="2" t="s">
        <v>2173</v>
      </c>
      <c r="B2173" s="3" t="str">
        <f>IFERROR(__xludf.DUMMYFUNCTION("GOOGLETRANSLATE(A2173,""es"",""en"")"),"duration")</f>
        <v>duration</v>
      </c>
    </row>
    <row r="2174">
      <c r="A2174" s="2" t="s">
        <v>2174</v>
      </c>
      <c r="B2174" s="3" t="str">
        <f>IFERROR(__xludf.DUMMYFUNCTION("GOOGLETRANSLATE(A2174,""es"",""en"")"),"dog")</f>
        <v>dog</v>
      </c>
    </row>
    <row r="2175">
      <c r="A2175" s="2" t="s">
        <v>2175</v>
      </c>
      <c r="B2175" s="3" t="str">
        <f>IFERROR(__xludf.DUMMYFUNCTION("GOOGLETRANSLATE(A2175,""es"",""en"")"),"to try")</f>
        <v>to try</v>
      </c>
    </row>
    <row r="2176">
      <c r="A2176" s="2" t="s">
        <v>2176</v>
      </c>
      <c r="B2176" s="3" t="str">
        <f>IFERROR(__xludf.DUMMYFUNCTION("GOOGLETRANSLATE(A2176,""es"",""en"")"),"increase")</f>
        <v>increase</v>
      </c>
    </row>
    <row r="2177">
      <c r="A2177" s="2" t="s">
        <v>2177</v>
      </c>
      <c r="B2177" s="3" t="str">
        <f>IFERROR(__xludf.DUMMYFUNCTION("GOOGLETRANSLATE(A2177,""es"",""en"")"),"murder")</f>
        <v>murder</v>
      </c>
    </row>
    <row r="2178">
      <c r="A2178" s="2" t="s">
        <v>2178</v>
      </c>
      <c r="B2178" s="3" t="str">
        <f>IFERROR(__xludf.DUMMYFUNCTION("GOOGLETRANSLATE(A2178,""es"",""en"")"),"orders")</f>
        <v>orders</v>
      </c>
    </row>
    <row r="2179">
      <c r="A2179" s="2" t="s">
        <v>2179</v>
      </c>
      <c r="B2179" s="3" t="str">
        <f>IFERROR(__xludf.DUMMYFUNCTION("GOOGLETRANSLATE(A2179,""es"",""en"")"),"Ignacio")</f>
        <v>Ignacio</v>
      </c>
    </row>
    <row r="2180">
      <c r="A2180" s="2" t="s">
        <v>2180</v>
      </c>
      <c r="B2180" s="3" t="str">
        <f>IFERROR(__xludf.DUMMYFUNCTION("GOOGLETRANSLATE(A2180,""es"",""en"")"),"Red")</f>
        <v>Red</v>
      </c>
    </row>
    <row r="2181">
      <c r="A2181" s="2" t="s">
        <v>2181</v>
      </c>
      <c r="B2181" s="3" t="str">
        <f>IFERROR(__xludf.DUMMYFUNCTION("GOOGLETRANSLATE(A2181,""es"",""en"")"),"allow")</f>
        <v>allow</v>
      </c>
    </row>
    <row r="2182">
      <c r="A2182" s="2" t="s">
        <v>2182</v>
      </c>
      <c r="B2182" s="3" t="str">
        <f>IFERROR(__xludf.DUMMYFUNCTION("GOOGLETRANSLATE(A2182,""es"",""en"")"),"dispatch")</f>
        <v>dispatch</v>
      </c>
    </row>
    <row r="2183">
      <c r="A2183" s="2" t="s">
        <v>2183</v>
      </c>
      <c r="B2183" s="3" t="str">
        <f>IFERROR(__xludf.DUMMYFUNCTION("GOOGLETRANSLATE(A2183,""es"",""en"")"),"Add")</f>
        <v>Add</v>
      </c>
    </row>
    <row r="2184">
      <c r="A2184" s="2" t="s">
        <v>2184</v>
      </c>
      <c r="B2184" s="3" t="str">
        <f>IFERROR(__xludf.DUMMYFUNCTION("GOOGLETRANSLATE(A2184,""es"",""en"")"),"little")</f>
        <v>little</v>
      </c>
    </row>
    <row r="2185">
      <c r="A2185" s="2" t="s">
        <v>2185</v>
      </c>
      <c r="B2185" s="3" t="str">
        <f>IFERROR(__xludf.DUMMYFUNCTION("GOOGLETRANSLATE(A2185,""es"",""en"")"),"receives")</f>
        <v>receives</v>
      </c>
    </row>
    <row r="2186">
      <c r="A2186" s="2" t="s">
        <v>2186</v>
      </c>
      <c r="B2186" s="3" t="str">
        <f>IFERROR(__xludf.DUMMYFUNCTION("GOOGLETRANSLATE(A2186,""es"",""en"")"),"young guy")</f>
        <v>young guy</v>
      </c>
    </row>
    <row r="2187">
      <c r="A2187" s="2" t="s">
        <v>2187</v>
      </c>
      <c r="B2187" s="3" t="str">
        <f>IFERROR(__xludf.DUMMYFUNCTION("GOOGLETRANSLATE(A2187,""es"",""en"")"),"considered")</f>
        <v>considered</v>
      </c>
    </row>
    <row r="2188">
      <c r="A2188" s="2" t="s">
        <v>2188</v>
      </c>
      <c r="B2188" s="3" t="str">
        <f>IFERROR(__xludf.DUMMYFUNCTION("GOOGLETRANSLATE(A2188,""es"",""en"")"),"Conversations")</f>
        <v>Conversations</v>
      </c>
    </row>
    <row r="2189">
      <c r="A2189" s="2" t="s">
        <v>2189</v>
      </c>
      <c r="B2189" s="3" t="str">
        <f>IFERROR(__xludf.DUMMYFUNCTION("GOOGLETRANSLATE(A2189,""es"",""en"")"),"They will have")</f>
        <v>They will have</v>
      </c>
    </row>
    <row r="2190">
      <c r="A2190" s="2" t="s">
        <v>2190</v>
      </c>
      <c r="B2190" s="3" t="str">
        <f>IFERROR(__xludf.DUMMYFUNCTION("GOOGLETRANSLATE(A2190,""es"",""en"")"),"definition")</f>
        <v>definition</v>
      </c>
    </row>
    <row r="2191">
      <c r="A2191" s="2" t="s">
        <v>2191</v>
      </c>
      <c r="B2191" s="3" t="str">
        <f>IFERROR(__xludf.DUMMYFUNCTION("GOOGLETRANSLATE(A2191,""es"",""en"")"),"they live")</f>
        <v>they live</v>
      </c>
    </row>
    <row r="2192">
      <c r="A2192" s="2" t="s">
        <v>2192</v>
      </c>
      <c r="B2192" s="3" t="str">
        <f>IFERROR(__xludf.DUMMYFUNCTION("GOOGLETRANSLATE(A2192,""es"",""en"")"),"They consider")</f>
        <v>They consider</v>
      </c>
    </row>
    <row r="2193">
      <c r="A2193" s="2" t="s">
        <v>2193</v>
      </c>
      <c r="B2193" s="3" t="str">
        <f>IFERROR(__xludf.DUMMYFUNCTION("GOOGLETRANSLATE(A2193,""es"",""en"")"),"remains")</f>
        <v>remains</v>
      </c>
    </row>
    <row r="2194">
      <c r="A2194" s="2" t="s">
        <v>2194</v>
      </c>
      <c r="B2194" s="3" t="str">
        <f>IFERROR(__xludf.DUMMYFUNCTION("GOOGLETRANSLATE(A2194,""es"",""en"")"),"taken")</f>
        <v>taken</v>
      </c>
    </row>
    <row r="2195">
      <c r="A2195" s="2" t="s">
        <v>2195</v>
      </c>
      <c r="B2195" s="3" t="str">
        <f>IFERROR(__xludf.DUMMYFUNCTION("GOOGLETRANSLATE(A2195,""es"",""en"")"),"stadium")</f>
        <v>stadium</v>
      </c>
    </row>
    <row r="2196">
      <c r="A2196" s="2" t="s">
        <v>2196</v>
      </c>
      <c r="B2196" s="3" t="str">
        <f>IFERROR(__xludf.DUMMYFUNCTION("GOOGLETRANSLATE(A2196,""es"",""en"")"),"actors")</f>
        <v>actors</v>
      </c>
    </row>
    <row r="2197">
      <c r="A2197" s="2" t="s">
        <v>2197</v>
      </c>
      <c r="B2197" s="3" t="str">
        <f>IFERROR(__xludf.DUMMYFUNCTION("GOOGLETRANSLATE(A2197,""es"",""en"")"),"had")</f>
        <v>had</v>
      </c>
    </row>
    <row r="2198">
      <c r="A2198" s="2" t="s">
        <v>2198</v>
      </c>
      <c r="B2198" s="3" t="str">
        <f>IFERROR(__xludf.DUMMYFUNCTION("GOOGLETRANSLATE(A2198,""es"",""en"")"),"It is convenient")</f>
        <v>It is convenient</v>
      </c>
    </row>
    <row r="2199">
      <c r="A2199" s="2" t="s">
        <v>2199</v>
      </c>
      <c r="B2199" s="3" t="str">
        <f>IFERROR(__xludf.DUMMYFUNCTION("GOOGLETRANSLATE(A2199,""es"",""en"")"),"mistakes")</f>
        <v>mistakes</v>
      </c>
    </row>
    <row r="2200">
      <c r="A2200" s="2" t="s">
        <v>2200</v>
      </c>
      <c r="B2200" s="3" t="str">
        <f>IFERROR(__xludf.DUMMYFUNCTION("GOOGLETRANSLATE(A2200,""es"",""en"")"),"Blacks")</f>
        <v>Blacks</v>
      </c>
    </row>
    <row r="2201">
      <c r="A2201" s="2" t="s">
        <v>2201</v>
      </c>
      <c r="B2201" s="3" t="str">
        <f>IFERROR(__xludf.DUMMYFUNCTION("GOOGLETRANSLATE(A2201,""es"",""en"")"),"humanity")</f>
        <v>humanity</v>
      </c>
    </row>
    <row r="2202">
      <c r="A2202" s="2" t="s">
        <v>2202</v>
      </c>
      <c r="B2202" s="3" t="str">
        <f>IFERROR(__xludf.DUMMYFUNCTION("GOOGLETRANSLATE(A2202,""es"",""en"")"),"individual")</f>
        <v>individual</v>
      </c>
    </row>
    <row r="2203">
      <c r="A2203" s="2" t="s">
        <v>2203</v>
      </c>
      <c r="B2203" s="3" t="str">
        <f>IFERROR(__xludf.DUMMYFUNCTION("GOOGLETRANSLATE(A2203,""es"",""en"")"),"home")</f>
        <v>home</v>
      </c>
    </row>
    <row r="2204">
      <c r="A2204" s="2" t="s">
        <v>2204</v>
      </c>
      <c r="B2204" s="3" t="str">
        <f>IFERROR(__xludf.DUMMYFUNCTION("GOOGLETRANSLATE(A2204,""es"",""en"")"),"known")</f>
        <v>known</v>
      </c>
    </row>
    <row r="2205">
      <c r="A2205" s="2" t="s">
        <v>2205</v>
      </c>
      <c r="B2205" s="3" t="str">
        <f>IFERROR(__xludf.DUMMYFUNCTION("GOOGLETRANSLATE(A2205,""es"",""en"")"),"events")</f>
        <v>events</v>
      </c>
    </row>
    <row r="2206">
      <c r="A2206" s="2" t="s">
        <v>2206</v>
      </c>
      <c r="B2206" s="3" t="str">
        <f>IFERROR(__xludf.DUMMYFUNCTION("GOOGLETRANSLATE(A2206,""es"",""en"")"),"minute")</f>
        <v>minute</v>
      </c>
    </row>
    <row r="2207">
      <c r="A2207" s="2" t="s">
        <v>2207</v>
      </c>
      <c r="B2207" s="3" t="str">
        <f>IFERROR(__xludf.DUMMYFUNCTION("GOOGLETRANSLATE(A2207,""es"",""en"")"),"million")</f>
        <v>million</v>
      </c>
    </row>
    <row r="2208">
      <c r="A2208" s="2" t="s">
        <v>2208</v>
      </c>
      <c r="B2208" s="3" t="str">
        <f>IFERROR(__xludf.DUMMYFUNCTION("GOOGLETRANSLATE(A2208,""es"",""en"")"),"screen")</f>
        <v>screen</v>
      </c>
    </row>
    <row r="2209">
      <c r="A2209" s="2" t="s">
        <v>2209</v>
      </c>
      <c r="B2209" s="3" t="str">
        <f>IFERROR(__xludf.DUMMYFUNCTION("GOOGLETRANSLATE(A2209,""es"",""en"")"),"US")</f>
        <v>US</v>
      </c>
    </row>
    <row r="2210">
      <c r="A2210" s="2" t="s">
        <v>2210</v>
      </c>
      <c r="B2210" s="3" t="str">
        <f>IFERROR(__xludf.DUMMYFUNCTION("GOOGLETRANSLATE(A2210,""es"",""en"")"),"progress")</f>
        <v>progress</v>
      </c>
    </row>
    <row r="2211">
      <c r="A2211" s="2" t="s">
        <v>2211</v>
      </c>
      <c r="B2211" s="3" t="str">
        <f>IFERROR(__xludf.DUMMYFUNCTION("GOOGLETRANSLATE(A2211,""es"",""en"")"),"beginning")</f>
        <v>beginning</v>
      </c>
    </row>
    <row r="2212">
      <c r="A2212" s="2" t="s">
        <v>2212</v>
      </c>
      <c r="B2212" s="3" t="str">
        <f>IFERROR(__xludf.DUMMYFUNCTION("GOOGLETRANSLATE(A2212,""es"",""en"")"),"part")</f>
        <v>part</v>
      </c>
    </row>
    <row r="2213">
      <c r="A2213" s="2" t="s">
        <v>2213</v>
      </c>
      <c r="B2213" s="3" t="str">
        <f>IFERROR(__xludf.DUMMYFUNCTION("GOOGLETRANSLATE(A2213,""es"",""en"")"),"sign")</f>
        <v>sign</v>
      </c>
    </row>
    <row r="2214">
      <c r="A2214" s="2" t="s">
        <v>2214</v>
      </c>
      <c r="B2214" s="3" t="str">
        <f>IFERROR(__xludf.DUMMYFUNCTION("GOOGLETRANSLATE(A2214,""es"",""en"")"),"fundamental")</f>
        <v>fundamental</v>
      </c>
    </row>
    <row r="2215">
      <c r="A2215" s="2" t="s">
        <v>2215</v>
      </c>
      <c r="B2215" s="3" t="str">
        <f>IFERROR(__xludf.DUMMYFUNCTION("GOOGLETRANSLATE(A2215,""es"",""en"")"),"smell")</f>
        <v>smell</v>
      </c>
    </row>
    <row r="2216">
      <c r="A2216" s="2" t="s">
        <v>2216</v>
      </c>
      <c r="B2216" s="3" t="str">
        <f>IFERROR(__xludf.DUMMYFUNCTION("GOOGLETRANSLATE(A2216,""es"",""en"")"),"Grace")</f>
        <v>Grace</v>
      </c>
    </row>
    <row r="2217">
      <c r="A2217" s="2" t="s">
        <v>2217</v>
      </c>
      <c r="B2217" s="3" t="str">
        <f>IFERROR(__xludf.DUMMYFUNCTION("GOOGLETRANSLATE(A2217,""es"",""en"")"),"autonomy")</f>
        <v>autonomy</v>
      </c>
    </row>
    <row r="2218">
      <c r="A2218" s="2" t="s">
        <v>2218</v>
      </c>
      <c r="B2218" s="3" t="str">
        <f>IFERROR(__xludf.DUMMYFUNCTION("GOOGLETRANSLATE(A2218,""es"",""en"")"),"essential")</f>
        <v>essential</v>
      </c>
    </row>
    <row r="2219">
      <c r="A2219" s="2" t="s">
        <v>2219</v>
      </c>
      <c r="B2219" s="3" t="str">
        <f>IFERROR(__xludf.DUMMYFUNCTION("GOOGLETRANSLATE(A2219,""es"",""en"")"),"demands")</f>
        <v>demands</v>
      </c>
    </row>
    <row r="2220">
      <c r="A2220" s="2" t="s">
        <v>2220</v>
      </c>
      <c r="B2220" s="3" t="str">
        <f>IFERROR(__xludf.DUMMYFUNCTION("GOOGLETRANSLATE(A2220,""es"",""en"")"),"live")</f>
        <v>live</v>
      </c>
    </row>
    <row r="2221">
      <c r="A2221" s="2" t="s">
        <v>2221</v>
      </c>
      <c r="B2221" s="3" t="str">
        <f>IFERROR(__xludf.DUMMYFUNCTION("GOOGLETRANSLATE(A2221,""es"",""en"")"),"North American")</f>
        <v>North American</v>
      </c>
    </row>
    <row r="2222">
      <c r="A2222" s="2" t="s">
        <v>2222</v>
      </c>
      <c r="B2222" s="3" t="str">
        <f>IFERROR(__xludf.DUMMYFUNCTION("GOOGLETRANSLATE(A2222,""es"",""en"")"),"birth")</f>
        <v>birth</v>
      </c>
    </row>
    <row r="2223">
      <c r="A2223" s="2" t="s">
        <v>2223</v>
      </c>
      <c r="B2223" s="3" t="str">
        <f>IFERROR(__xludf.DUMMYFUNCTION("GOOGLETRANSLATE(A2223,""es"",""en"")"),"dust")</f>
        <v>dust</v>
      </c>
    </row>
    <row r="2224">
      <c r="A2224" s="2" t="s">
        <v>2224</v>
      </c>
      <c r="B2224" s="3" t="str">
        <f>IFERROR(__xludf.DUMMYFUNCTION("GOOGLETRANSLATE(A2224,""es"",""en"")"),"Castile")</f>
        <v>Castile</v>
      </c>
    </row>
    <row r="2225">
      <c r="A2225" s="2" t="s">
        <v>2225</v>
      </c>
      <c r="B2225" s="3" t="str">
        <f>IFERROR(__xludf.DUMMYFUNCTION("GOOGLETRANSLATE(A2225,""es"",""en"")"),"fundamentally")</f>
        <v>fundamentally</v>
      </c>
    </row>
    <row r="2226">
      <c r="A2226" s="2" t="s">
        <v>2226</v>
      </c>
      <c r="B2226" s="3" t="str">
        <f>IFERROR(__xludf.DUMMYFUNCTION("GOOGLETRANSLATE(A2226,""es"",""en"")"),"taxes")</f>
        <v>taxes</v>
      </c>
    </row>
    <row r="2227">
      <c r="A2227" s="2" t="s">
        <v>2227</v>
      </c>
      <c r="B2227" s="3" t="str">
        <f>IFERROR(__xludf.DUMMYFUNCTION("GOOGLETRANSLATE(A2227,""es"",""en"")"),"it implies")</f>
        <v>it implies</v>
      </c>
    </row>
    <row r="2228">
      <c r="A2228" s="2" t="s">
        <v>2228</v>
      </c>
      <c r="B2228" s="3" t="str">
        <f>IFERROR(__xludf.DUMMYFUNCTION("GOOGLETRANSLATE(A2228,""es"",""en"")"),"Use")</f>
        <v>Use</v>
      </c>
    </row>
    <row r="2229">
      <c r="A2229" s="2" t="s">
        <v>2229</v>
      </c>
      <c r="B2229" s="3" t="str">
        <f>IFERROR(__xludf.DUMMYFUNCTION("GOOGLETRANSLATE(A2229,""es"",""en"")"),"whole")</f>
        <v>whole</v>
      </c>
    </row>
    <row r="2230">
      <c r="A2230" s="2" t="s">
        <v>2230</v>
      </c>
      <c r="B2230" s="3" t="str">
        <f>IFERROR(__xludf.DUMMYFUNCTION("GOOGLETRANSLATE(A2230,""es"",""en"")"),"discussion")</f>
        <v>discussion</v>
      </c>
    </row>
    <row r="2231">
      <c r="A2231" s="2" t="s">
        <v>2231</v>
      </c>
      <c r="B2231" s="3" t="str">
        <f>IFERROR(__xludf.DUMMYFUNCTION("GOOGLETRANSLATE(A2231,""es"",""en"")"),"Italian")</f>
        <v>Italian</v>
      </c>
    </row>
    <row r="2232">
      <c r="A2232" s="2" t="s">
        <v>2232</v>
      </c>
      <c r="B2232" s="3" t="str">
        <f>IFERROR(__xludf.DUMMYFUNCTION("GOOGLETRANSLATE(A2232,""es"",""en"")"),"position")</f>
        <v>position</v>
      </c>
    </row>
    <row r="2233">
      <c r="A2233" s="2" t="s">
        <v>2233</v>
      </c>
      <c r="B2233" s="3" t="str">
        <f>IFERROR(__xludf.DUMMYFUNCTION("GOOGLETRANSLATE(A2233,""es"",""en"")"),"customers")</f>
        <v>customers</v>
      </c>
    </row>
    <row r="2234">
      <c r="A2234" s="2" t="s">
        <v>2234</v>
      </c>
      <c r="B2234" s="3" t="str">
        <f>IFERROR(__xludf.DUMMYFUNCTION("GOOGLETRANSLATE(A2234,""es"",""en"")"),"lights")</f>
        <v>lights</v>
      </c>
    </row>
    <row r="2235">
      <c r="A2235" s="2" t="s">
        <v>2235</v>
      </c>
      <c r="B2235" s="3" t="str">
        <f>IFERROR(__xludf.DUMMYFUNCTION("GOOGLETRANSLATE(A2235,""es"",""en"")"),"we find")</f>
        <v>we find</v>
      </c>
    </row>
    <row r="2236">
      <c r="A2236" s="2" t="s">
        <v>2236</v>
      </c>
      <c r="B2236" s="3" t="str">
        <f>IFERROR(__xludf.DUMMYFUNCTION("GOOGLETRANSLATE(A2236,""es"",""en"")"),"liberal")</f>
        <v>liberal</v>
      </c>
    </row>
    <row r="2237">
      <c r="A2237" s="2" t="s">
        <v>2237</v>
      </c>
      <c r="B2237" s="3" t="str">
        <f>IFERROR(__xludf.DUMMYFUNCTION("GOOGLETRANSLATE(A2237,""es"",""en"")"),"internal")</f>
        <v>internal</v>
      </c>
    </row>
    <row r="2238">
      <c r="A2238" s="2" t="s">
        <v>2238</v>
      </c>
      <c r="B2238" s="3" t="str">
        <f>IFERROR(__xludf.DUMMYFUNCTION("GOOGLETRANSLATE(A2238,""es"",""en"")"),"teeth")</f>
        <v>teeth</v>
      </c>
    </row>
    <row r="2239">
      <c r="A2239" s="2" t="s">
        <v>2239</v>
      </c>
      <c r="B2239" s="3" t="str">
        <f>IFERROR(__xludf.DUMMYFUNCTION("GOOGLETRANSLATE(A2239,""es"",""en"")"),"sixty")</f>
        <v>sixty</v>
      </c>
    </row>
    <row r="2240">
      <c r="A2240" s="2" t="s">
        <v>2240</v>
      </c>
      <c r="B2240" s="3" t="str">
        <f>IFERROR(__xludf.DUMMYFUNCTION("GOOGLETRANSLATE(A2240,""es"",""en"")"),"exactly")</f>
        <v>exactly</v>
      </c>
    </row>
    <row r="2241">
      <c r="A2241" s="2" t="s">
        <v>2241</v>
      </c>
      <c r="B2241" s="3" t="str">
        <f>IFERROR(__xludf.DUMMYFUNCTION("GOOGLETRANSLATE(A2241,""es"",""en"")"),"partner")</f>
        <v>partner</v>
      </c>
    </row>
    <row r="2242">
      <c r="A2242" s="2" t="s">
        <v>2242</v>
      </c>
      <c r="B2242" s="3" t="str">
        <f>IFERROR(__xludf.DUMMYFUNCTION("GOOGLETRANSLATE(A2242,""es"",""en"")"),"tale")</f>
        <v>tale</v>
      </c>
    </row>
    <row r="2243">
      <c r="A2243" s="2" t="s">
        <v>2243</v>
      </c>
      <c r="B2243" s="3" t="str">
        <f>IFERROR(__xludf.DUMMYFUNCTION("GOOGLETRANSLATE(A2243,""es"",""en"")"),"virus")</f>
        <v>virus</v>
      </c>
    </row>
    <row r="2244">
      <c r="A2244" s="2" t="s">
        <v>2244</v>
      </c>
      <c r="B2244" s="3" t="str">
        <f>IFERROR(__xludf.DUMMYFUNCTION("GOOGLETRANSLATE(A2244,""es"",""en"")"),"chores")</f>
        <v>chores</v>
      </c>
    </row>
    <row r="2245">
      <c r="A2245" s="2" t="s">
        <v>2245</v>
      </c>
      <c r="B2245" s="3" t="str">
        <f>IFERROR(__xludf.DUMMYFUNCTION("GOOGLETRANSLATE(A2245,""es"",""en"")"),"evaluation")</f>
        <v>evaluation</v>
      </c>
    </row>
    <row r="2246">
      <c r="A2246" s="2" t="s">
        <v>2246</v>
      </c>
      <c r="B2246" s="3" t="str">
        <f>IFERROR(__xludf.DUMMYFUNCTION("GOOGLETRANSLATE(A2246,""es"",""en"")"),"machine")</f>
        <v>machine</v>
      </c>
    </row>
    <row r="2247">
      <c r="A2247" s="2" t="s">
        <v>2247</v>
      </c>
      <c r="B2247" s="3" t="str">
        <f>IFERROR(__xludf.DUMMYFUNCTION("GOOGLETRANSLATE(A2247,""es"",""en"")"),"official")</f>
        <v>official</v>
      </c>
    </row>
    <row r="2248">
      <c r="A2248" s="2" t="s">
        <v>2248</v>
      </c>
      <c r="B2248" s="3" t="str">
        <f>IFERROR(__xludf.DUMMYFUNCTION("GOOGLETRANSLATE(A2248,""es"",""en"")"),"point")</f>
        <v>point</v>
      </c>
    </row>
    <row r="2249">
      <c r="A2249" s="2" t="s">
        <v>2249</v>
      </c>
      <c r="B2249" s="3" t="str">
        <f>IFERROR(__xludf.DUMMYFUNCTION("GOOGLETRANSLATE(A2249,""es"",""en"")"),"home")</f>
        <v>home</v>
      </c>
    </row>
    <row r="2250">
      <c r="A2250" s="2" t="s">
        <v>2250</v>
      </c>
      <c r="B2250" s="3" t="str">
        <f>IFERROR(__xludf.DUMMYFUNCTION("GOOGLETRANSLATE(A2250,""es"",""en"")"),"absolutely")</f>
        <v>absolutely</v>
      </c>
    </row>
    <row r="2251">
      <c r="A2251" s="2" t="s">
        <v>2251</v>
      </c>
      <c r="B2251" s="3" t="str">
        <f>IFERROR(__xludf.DUMMYFUNCTION("GOOGLETRANSLATE(A2251,""es"",""en"")"),"Dolores")</f>
        <v>Dolores</v>
      </c>
    </row>
    <row r="2252">
      <c r="A2252" s="2" t="s">
        <v>2252</v>
      </c>
      <c r="B2252" s="3" t="str">
        <f>IFERROR(__xludf.DUMMYFUNCTION("GOOGLETRANSLATE(A2252,""es"",""en"")"),"born")</f>
        <v>born</v>
      </c>
    </row>
    <row r="2253">
      <c r="A2253" s="2" t="s">
        <v>2253</v>
      </c>
      <c r="B2253" s="3" t="str">
        <f>IFERROR(__xludf.DUMMYFUNCTION("GOOGLETRANSLATE(A2253,""es"",""en"")"),"Sebastian")</f>
        <v>Sebastian</v>
      </c>
    </row>
    <row r="2254">
      <c r="A2254" s="2" t="s">
        <v>2254</v>
      </c>
      <c r="B2254" s="3" t="str">
        <f>IFERROR(__xludf.DUMMYFUNCTION("GOOGLETRANSLATE(A2254,""es"",""en"")"),"cheer up")</f>
        <v>cheer up</v>
      </c>
    </row>
    <row r="2255">
      <c r="A2255" s="2" t="s">
        <v>2255</v>
      </c>
      <c r="B2255" s="3" t="str">
        <f>IFERROR(__xludf.DUMMYFUNCTION("GOOGLETRANSLATE(A2255,""es"",""en"")"),"roads")</f>
        <v>roads</v>
      </c>
    </row>
    <row r="2256">
      <c r="A2256" s="2" t="s">
        <v>2256</v>
      </c>
      <c r="B2256" s="3" t="str">
        <f>IFERROR(__xludf.DUMMYFUNCTION("GOOGLETRANSLATE(A2256,""es"",""en"")"),"tournament")</f>
        <v>tournament</v>
      </c>
    </row>
    <row r="2257">
      <c r="A2257" s="2" t="s">
        <v>2257</v>
      </c>
      <c r="B2257" s="3" t="str">
        <f>IFERROR(__xludf.DUMMYFUNCTION("GOOGLETRANSLATE(A2257,""es"",""en"")"),"finish")</f>
        <v>finish</v>
      </c>
    </row>
    <row r="2258">
      <c r="A2258" s="2" t="s">
        <v>2258</v>
      </c>
      <c r="B2258" s="3" t="str">
        <f>IFERROR(__xludf.DUMMYFUNCTION("GOOGLETRANSLATE(A2258,""es"",""en"")"),"goal")</f>
        <v>goal</v>
      </c>
    </row>
    <row r="2259">
      <c r="A2259" s="2" t="s">
        <v>2259</v>
      </c>
      <c r="B2259" s="3" t="str">
        <f>IFERROR(__xludf.DUMMYFUNCTION("GOOGLETRANSLATE(A2259,""es"",""en"")"),"failure")</f>
        <v>failure</v>
      </c>
    </row>
    <row r="2260">
      <c r="A2260" s="2" t="s">
        <v>2260</v>
      </c>
      <c r="B2260" s="3" t="str">
        <f>IFERROR(__xludf.DUMMYFUNCTION("GOOGLETRANSLATE(A2260,""es"",""en"")"),"route")</f>
        <v>route</v>
      </c>
    </row>
    <row r="2261">
      <c r="A2261" s="2" t="s">
        <v>2261</v>
      </c>
      <c r="B2261" s="3" t="str">
        <f>IFERROR(__xludf.DUMMYFUNCTION("GOOGLETRANSLATE(A2261,""es"",""en"")"),"contains")</f>
        <v>contains</v>
      </c>
    </row>
    <row r="2262">
      <c r="A2262" s="2" t="s">
        <v>2262</v>
      </c>
      <c r="B2262" s="3" t="str">
        <f>IFERROR(__xludf.DUMMYFUNCTION("GOOGLETRANSLATE(A2262,""es"",""en"")"),"effectiveness")</f>
        <v>effectiveness</v>
      </c>
    </row>
    <row r="2263">
      <c r="A2263" s="2" t="s">
        <v>2263</v>
      </c>
      <c r="B2263" s="3" t="str">
        <f>IFERROR(__xludf.DUMMYFUNCTION("GOOGLETRANSLATE(A2263,""es"",""en"")"),"Police")</f>
        <v>Police</v>
      </c>
    </row>
    <row r="2264">
      <c r="A2264" s="2" t="s">
        <v>2264</v>
      </c>
      <c r="B2264" s="3" t="str">
        <f>IFERROR(__xludf.DUMMYFUNCTION("GOOGLETRANSLATE(A2264,""es"",""en"")"),"Suárez")</f>
        <v>Suárez</v>
      </c>
    </row>
    <row r="2265">
      <c r="A2265" s="2" t="s">
        <v>2265</v>
      </c>
      <c r="B2265" s="3" t="str">
        <f>IFERROR(__xludf.DUMMYFUNCTION("GOOGLETRANSLATE(A2265,""es"",""en"")"),"England")</f>
        <v>England</v>
      </c>
    </row>
    <row r="2266">
      <c r="A2266" s="2" t="s">
        <v>2266</v>
      </c>
      <c r="B2266" s="3" t="str">
        <f>IFERROR(__xludf.DUMMYFUNCTION("GOOGLETRANSLATE(A2266,""es"",""en"")"),"concrete")</f>
        <v>concrete</v>
      </c>
    </row>
    <row r="2267">
      <c r="A2267" s="2" t="s">
        <v>2267</v>
      </c>
      <c r="B2267" s="3" t="str">
        <f>IFERROR(__xludf.DUMMYFUNCTION("GOOGLETRANSLATE(A2267,""es"",""en"")"),"decide")</f>
        <v>decide</v>
      </c>
    </row>
    <row r="2268">
      <c r="A2268" s="2" t="s">
        <v>2268</v>
      </c>
      <c r="B2268" s="3" t="str">
        <f>IFERROR(__xludf.DUMMYFUNCTION("GOOGLETRANSLATE(A2268,""es"",""en"")"),"have")</f>
        <v>have</v>
      </c>
    </row>
    <row r="2269">
      <c r="A2269" s="2" t="s">
        <v>2269</v>
      </c>
      <c r="B2269" s="3" t="str">
        <f>IFERROR(__xludf.DUMMYFUNCTION("GOOGLETRANSLATE(A2269,""es"",""en"")"),"rules")</f>
        <v>rules</v>
      </c>
    </row>
    <row r="2270">
      <c r="A2270" s="2" t="s">
        <v>2270</v>
      </c>
      <c r="B2270" s="3" t="str">
        <f>IFERROR(__xludf.DUMMYFUNCTION("GOOGLETRANSLATE(A2270,""es"",""en"")"),"Clinton")</f>
        <v>Clinton</v>
      </c>
    </row>
    <row r="2271">
      <c r="A2271" s="2" t="s">
        <v>2271</v>
      </c>
      <c r="B2271" s="3" t="str">
        <f>IFERROR(__xludf.DUMMYFUNCTION("GOOGLETRANSLATE(A2271,""es"",""en"")"),"rivers")</f>
        <v>rivers</v>
      </c>
    </row>
    <row r="2272">
      <c r="A2272" s="2" t="s">
        <v>2272</v>
      </c>
      <c r="B2272" s="3" t="str">
        <f>IFERROR(__xludf.DUMMYFUNCTION("GOOGLETRANSLATE(A2272,""es"",""en"")"),"drafting")</f>
        <v>drafting</v>
      </c>
    </row>
    <row r="2273">
      <c r="A2273" s="2" t="s">
        <v>2273</v>
      </c>
      <c r="B2273" s="3" t="str">
        <f>IFERROR(__xludf.DUMMYFUNCTION("GOOGLETRANSLATE(A2273,""es"",""en"")"),"location")</f>
        <v>location</v>
      </c>
    </row>
    <row r="2274">
      <c r="A2274" s="2" t="s">
        <v>2274</v>
      </c>
      <c r="B2274" s="3" t="str">
        <f>IFERROR(__xludf.DUMMYFUNCTION("GOOGLETRANSLATE(A2274,""es"",""en"")"),"schools")</f>
        <v>schools</v>
      </c>
    </row>
    <row r="2275">
      <c r="A2275" s="2" t="s">
        <v>2275</v>
      </c>
      <c r="B2275" s="3" t="str">
        <f>IFERROR(__xludf.DUMMYFUNCTION("GOOGLETRANSLATE(A2275,""es"",""en"")"),"different")</f>
        <v>different</v>
      </c>
    </row>
    <row r="2276">
      <c r="A2276" s="2" t="s">
        <v>2276</v>
      </c>
      <c r="B2276" s="3" t="str">
        <f>IFERROR(__xludf.DUMMYFUNCTION("GOOGLETRANSLATE(A2276,""es"",""en"")"),"followed")</f>
        <v>followed</v>
      </c>
    </row>
    <row r="2277">
      <c r="A2277" s="2" t="s">
        <v>2277</v>
      </c>
      <c r="B2277" s="3" t="str">
        <f>IFERROR(__xludf.DUMMYFUNCTION("GOOGLETRANSLATE(A2277,""es"",""en"")"),"landscape")</f>
        <v>landscape</v>
      </c>
    </row>
    <row r="2278">
      <c r="A2278" s="2" t="s">
        <v>2278</v>
      </c>
      <c r="B2278" s="3" t="str">
        <f>IFERROR(__xludf.DUMMYFUNCTION("GOOGLETRANSLATE(A2278,""es"",""en"")"),"find out")</f>
        <v>find out</v>
      </c>
    </row>
    <row r="2279">
      <c r="A2279" s="2" t="s">
        <v>2279</v>
      </c>
      <c r="B2279" s="3" t="str">
        <f>IFERROR(__xludf.DUMMYFUNCTION("GOOGLETRANSLATE(A2279,""es"",""en"")"),"numerous")</f>
        <v>numerous</v>
      </c>
    </row>
    <row r="2280">
      <c r="A2280" s="2" t="s">
        <v>2280</v>
      </c>
      <c r="B2280" s="3" t="str">
        <f>IFERROR(__xludf.DUMMYFUNCTION("GOOGLETRANSLATE(A2280,""es"",""en"")"),"growing")</f>
        <v>growing</v>
      </c>
    </row>
    <row r="2281">
      <c r="A2281" s="2" t="s">
        <v>2281</v>
      </c>
      <c r="B2281" s="3" t="str">
        <f>IFERROR(__xludf.DUMMYFUNCTION("GOOGLETRANSLATE(A2281,""es"",""en"")"),"Hernández")</f>
        <v>Hernández</v>
      </c>
    </row>
    <row r="2282">
      <c r="A2282" s="2" t="s">
        <v>2282</v>
      </c>
      <c r="B2282" s="3" t="str">
        <f>IFERROR(__xludf.DUMMYFUNCTION("GOOGLETRANSLATE(A2282,""es"",""en"")"),"would")</f>
        <v>would</v>
      </c>
    </row>
    <row r="2283">
      <c r="A2283" s="2" t="s">
        <v>2283</v>
      </c>
      <c r="B2283" s="3" t="str">
        <f>IFERROR(__xludf.DUMMYFUNCTION("GOOGLETRANSLATE(A2283,""es"",""en"")"),"cease")</f>
        <v>cease</v>
      </c>
    </row>
    <row r="2284">
      <c r="A2284" s="2" t="s">
        <v>2284</v>
      </c>
      <c r="B2284" s="3" t="str">
        <f>IFERROR(__xludf.DUMMYFUNCTION("GOOGLETRANSLATE(A2284,""es"",""en"")"),"crime")</f>
        <v>crime</v>
      </c>
    </row>
    <row r="2285">
      <c r="A2285" s="2" t="s">
        <v>2285</v>
      </c>
      <c r="B2285" s="3" t="str">
        <f>IFERROR(__xludf.DUMMYFUNCTION("GOOGLETRANSLATE(A2285,""es"",""en"")"),"I knew")</f>
        <v>I knew</v>
      </c>
    </row>
    <row r="2286">
      <c r="A2286" s="2" t="s">
        <v>2286</v>
      </c>
      <c r="B2286" s="3" t="str">
        <f>IFERROR(__xludf.DUMMYFUNCTION("GOOGLETRANSLATE(A2286,""es"",""en"")"),"painter")</f>
        <v>painter</v>
      </c>
    </row>
    <row r="2287">
      <c r="A2287" s="2" t="s">
        <v>2287</v>
      </c>
      <c r="B2287" s="3" t="str">
        <f>IFERROR(__xludf.DUMMYFUNCTION("GOOGLETRANSLATE(A2287,""es"",""en"")"),"hers")</f>
        <v>hers</v>
      </c>
    </row>
    <row r="2288">
      <c r="A2288" s="2" t="s">
        <v>2288</v>
      </c>
      <c r="B2288" s="3" t="str">
        <f>IFERROR(__xludf.DUMMYFUNCTION("GOOGLETRANSLATE(A2288,""es"",""en"")"),"definitely")</f>
        <v>definitely</v>
      </c>
    </row>
    <row r="2289">
      <c r="A2289" s="2" t="s">
        <v>2289</v>
      </c>
      <c r="B2289" s="3" t="str">
        <f>IFERROR(__xludf.DUMMYFUNCTION("GOOGLETRANSLATE(A2289,""es"",""en"")"),"properties")</f>
        <v>properties</v>
      </c>
    </row>
    <row r="2290">
      <c r="A2290" s="2" t="s">
        <v>2290</v>
      </c>
      <c r="B2290" s="3" t="str">
        <f>IFERROR(__xludf.DUMMYFUNCTION("GOOGLETRANSLATE(A2290,""es"",""en"")"),"closing")</f>
        <v>closing</v>
      </c>
    </row>
    <row r="2291">
      <c r="A2291" s="2" t="s">
        <v>2291</v>
      </c>
      <c r="B2291" s="3" t="str">
        <f>IFERROR(__xludf.DUMMYFUNCTION("GOOGLETRANSLATE(A2291,""es"",""en"")"),"Judges")</f>
        <v>Judges</v>
      </c>
    </row>
    <row r="2292">
      <c r="A2292" s="2" t="s">
        <v>2292</v>
      </c>
      <c r="B2292" s="3" t="str">
        <f>IFERROR(__xludf.DUMMYFUNCTION("GOOGLETRANSLATE(A2292,""es"",""en"")"),"offer")</f>
        <v>offer</v>
      </c>
    </row>
    <row r="2293">
      <c r="A2293" s="2" t="s">
        <v>2293</v>
      </c>
      <c r="B2293" s="3" t="str">
        <f>IFERROR(__xludf.DUMMYFUNCTION("GOOGLETRANSLATE(A2293,""es"",""en"")"),"It would")</f>
        <v>It would</v>
      </c>
    </row>
    <row r="2294">
      <c r="A2294" s="2" t="s">
        <v>2294</v>
      </c>
      <c r="B2294" s="3" t="str">
        <f>IFERROR(__xludf.DUMMYFUNCTION("GOOGLETRANSLATE(A2294,""es"",""en"")"),"border")</f>
        <v>border</v>
      </c>
    </row>
    <row r="2295">
      <c r="A2295" s="2" t="s">
        <v>2295</v>
      </c>
      <c r="B2295" s="3" t="str">
        <f>IFERROR(__xludf.DUMMYFUNCTION("GOOGLETRANSLATE(A2295,""es"",""en"")"),"virgin")</f>
        <v>virgin</v>
      </c>
    </row>
    <row r="2296">
      <c r="A2296" s="2" t="s">
        <v>2296</v>
      </c>
      <c r="B2296" s="3" t="str">
        <f>IFERROR(__xludf.DUMMYFUNCTION("GOOGLETRANSLATE(A2296,""es"",""en"")"),"classification")</f>
        <v>classification</v>
      </c>
    </row>
    <row r="2297">
      <c r="A2297" s="2" t="s">
        <v>2297</v>
      </c>
      <c r="B2297" s="3" t="str">
        <f>IFERROR(__xludf.DUMMYFUNCTION("GOOGLETRANSLATE(A2297,""es"",""en"")"),"municipal")</f>
        <v>municipal</v>
      </c>
    </row>
    <row r="2298">
      <c r="A2298" s="2" t="s">
        <v>2298</v>
      </c>
      <c r="B2298" s="3" t="str">
        <f>IFERROR(__xludf.DUMMYFUNCTION("GOOGLETRANSLATE(A2298,""es"",""en"")"),"Marine")</f>
        <v>Marine</v>
      </c>
    </row>
    <row r="2299">
      <c r="A2299" s="2" t="s">
        <v>2299</v>
      </c>
      <c r="B2299" s="3" t="str">
        <f>IFERROR(__xludf.DUMMYFUNCTION("GOOGLETRANSLATE(A2299,""es"",""en"")"),"Grandmother")</f>
        <v>Grandmother</v>
      </c>
    </row>
    <row r="2300">
      <c r="A2300" s="2" t="s">
        <v>2300</v>
      </c>
      <c r="B2300" s="3" t="str">
        <f>IFERROR(__xludf.DUMMYFUNCTION("GOOGLETRANSLATE(A2300,""es"",""en"")"),"Components")</f>
        <v>Components</v>
      </c>
    </row>
    <row r="2301">
      <c r="A2301" s="2" t="s">
        <v>2301</v>
      </c>
      <c r="B2301" s="3" t="str">
        <f>IFERROR(__xludf.DUMMYFUNCTION("GOOGLETRANSLATE(A2301,""es"",""en"")"),"adequate")</f>
        <v>adequate</v>
      </c>
    </row>
    <row r="2302">
      <c r="A2302" s="2" t="s">
        <v>2302</v>
      </c>
      <c r="B2302" s="3" t="str">
        <f>IFERROR(__xludf.DUMMYFUNCTION("GOOGLETRANSLATE(A2302,""es"",""en"")"),"turned out")</f>
        <v>turned out</v>
      </c>
    </row>
    <row r="2303">
      <c r="A2303" s="2" t="s">
        <v>2303</v>
      </c>
      <c r="B2303" s="3" t="str">
        <f>IFERROR(__xludf.DUMMYFUNCTION("GOOGLETRANSLATE(A2303,""es"",""en"")"),"expecting")</f>
        <v>expecting</v>
      </c>
    </row>
    <row r="2304">
      <c r="A2304" s="2" t="s">
        <v>2304</v>
      </c>
      <c r="B2304" s="3" t="str">
        <f>IFERROR(__xludf.DUMMYFUNCTION("GOOGLETRANSLATE(A2304,""es"",""en"")"),"Dark")</f>
        <v>Dark</v>
      </c>
    </row>
    <row r="2305">
      <c r="A2305" s="2" t="s">
        <v>2305</v>
      </c>
      <c r="B2305" s="3" t="str">
        <f>IFERROR(__xludf.DUMMYFUNCTION("GOOGLETRANSLATE(A2305,""es"",""en"")"),"similar")</f>
        <v>similar</v>
      </c>
    </row>
    <row r="2306">
      <c r="A2306" s="2" t="s">
        <v>2306</v>
      </c>
      <c r="B2306" s="3" t="str">
        <f>IFERROR(__xludf.DUMMYFUNCTION("GOOGLETRANSLATE(A2306,""es"",""en"")"),"stopped")</f>
        <v>stopped</v>
      </c>
    </row>
    <row r="2307">
      <c r="A2307" s="2" t="s">
        <v>2307</v>
      </c>
      <c r="B2307" s="3" t="str">
        <f>IFERROR(__xludf.DUMMYFUNCTION("GOOGLETRANSLATE(A2307,""es"",""en"")"),"spent")</f>
        <v>spent</v>
      </c>
    </row>
    <row r="2308">
      <c r="A2308" s="2" t="s">
        <v>2308</v>
      </c>
      <c r="B2308" s="3" t="str">
        <f>IFERROR(__xludf.DUMMYFUNCTION("GOOGLETRANSLATE(A2308,""es"",""en"")"),"bad")</f>
        <v>bad</v>
      </c>
    </row>
    <row r="2309">
      <c r="A2309" s="2" t="s">
        <v>2309</v>
      </c>
      <c r="B2309" s="3" t="str">
        <f>IFERROR(__xludf.DUMMYFUNCTION("GOOGLETRANSLATE(A2309,""es"",""en"")"),"Pure")</f>
        <v>Pure</v>
      </c>
    </row>
    <row r="2310">
      <c r="A2310" s="2" t="s">
        <v>2310</v>
      </c>
      <c r="B2310" s="3" t="str">
        <f>IFERROR(__xludf.DUMMYFUNCTION("GOOGLETRANSLATE(A2310,""es"",""en"")"),"researchers")</f>
        <v>researchers</v>
      </c>
    </row>
    <row r="2311">
      <c r="A2311" s="2" t="s">
        <v>2311</v>
      </c>
      <c r="B2311" s="3" t="str">
        <f>IFERROR(__xludf.DUMMYFUNCTION("GOOGLETRANSLATE(A2311,""es"",""en"")"),"charges")</f>
        <v>charges</v>
      </c>
    </row>
    <row r="2312">
      <c r="A2312" s="2" t="s">
        <v>2312</v>
      </c>
      <c r="B2312" s="3" t="str">
        <f>IFERROR(__xludf.DUMMYFUNCTION("GOOGLETRANSLATE(A2312,""es"",""en"")"),"it fell")</f>
        <v>it fell</v>
      </c>
    </row>
    <row r="2313">
      <c r="A2313" s="2" t="s">
        <v>2313</v>
      </c>
      <c r="B2313" s="3" t="str">
        <f>IFERROR(__xludf.DUMMYFUNCTION("GOOGLETRANSLATE(A2313,""es"",""en"")"),"passed")</f>
        <v>passed</v>
      </c>
    </row>
    <row r="2314">
      <c r="A2314" s="2" t="s">
        <v>2314</v>
      </c>
      <c r="B2314" s="3" t="str">
        <f>IFERROR(__xludf.DUMMYFUNCTION("GOOGLETRANSLATE(A2314,""es"",""en"")"),"Leave")</f>
        <v>Leave</v>
      </c>
    </row>
    <row r="2315">
      <c r="A2315" s="2" t="s">
        <v>2315</v>
      </c>
      <c r="B2315" s="3" t="str">
        <f>IFERROR(__xludf.DUMMYFUNCTION("GOOGLETRANSLATE(A2315,""es"",""en"")"),"saw")</f>
        <v>saw</v>
      </c>
    </row>
    <row r="2316">
      <c r="A2316" s="2" t="s">
        <v>2316</v>
      </c>
      <c r="B2316" s="3" t="str">
        <f>IFERROR(__xludf.DUMMYFUNCTION("GOOGLETRANSLATE(A2316,""es"",""en"")"),"lime")</f>
        <v>lime</v>
      </c>
    </row>
    <row r="2317">
      <c r="A2317" s="2" t="s">
        <v>2317</v>
      </c>
      <c r="B2317" s="3" t="str">
        <f>IFERROR(__xludf.DUMMYFUNCTION("GOOGLETRANSLATE(A2317,""es"",""en"")"),"showed up")</f>
        <v>showed up</v>
      </c>
    </row>
    <row r="2318">
      <c r="A2318" s="2" t="s">
        <v>2318</v>
      </c>
      <c r="B2318" s="3" t="str">
        <f>IFERROR(__xludf.DUMMYFUNCTION("GOOGLETRANSLATE(A2318,""es"",""en"")"),"Secretary")</f>
        <v>Secretary</v>
      </c>
    </row>
    <row r="2319">
      <c r="A2319" s="2" t="s">
        <v>2319</v>
      </c>
      <c r="B2319" s="3" t="str">
        <f>IFERROR(__xludf.DUMMYFUNCTION("GOOGLETRANSLATE(A2319,""es"",""en"")"),"pause")</f>
        <v>pause</v>
      </c>
    </row>
    <row r="2320">
      <c r="A2320" s="2" t="s">
        <v>2320</v>
      </c>
      <c r="B2320" s="3" t="str">
        <f>IFERROR(__xludf.DUMMYFUNCTION("GOOGLETRANSLATE(A2320,""es"",""en"")"),"practices")</f>
        <v>practices</v>
      </c>
    </row>
    <row r="2321">
      <c r="A2321" s="2" t="s">
        <v>2321</v>
      </c>
      <c r="B2321" s="3" t="str">
        <f>IFERROR(__xludf.DUMMYFUNCTION("GOOGLETRANSLATE(A2321,""es"",""en"")"),"cuts")</f>
        <v>cuts</v>
      </c>
    </row>
    <row r="2322">
      <c r="A2322" s="2" t="s">
        <v>2322</v>
      </c>
      <c r="B2322" s="3" t="str">
        <f>IFERROR(__xludf.DUMMYFUNCTION("GOOGLETRANSLATE(A2322,""es"",""en"")"),"Following")</f>
        <v>Following</v>
      </c>
    </row>
    <row r="2323">
      <c r="A2323" s="2" t="s">
        <v>2323</v>
      </c>
      <c r="B2323" s="3" t="str">
        <f>IFERROR(__xludf.DUMMYFUNCTION("GOOGLETRANSLATE(A2323,""es"",""en"")"),"conclusion")</f>
        <v>conclusion</v>
      </c>
    </row>
    <row r="2324">
      <c r="A2324" s="2" t="s">
        <v>2324</v>
      </c>
      <c r="B2324" s="3" t="str">
        <f>IFERROR(__xludf.DUMMYFUNCTION("GOOGLETRANSLATE(A2324,""es"",""en"")"),"Havana")</f>
        <v>Havana</v>
      </c>
    </row>
    <row r="2325">
      <c r="A2325" s="2" t="s">
        <v>2325</v>
      </c>
      <c r="B2325" s="3" t="str">
        <f>IFERROR(__xludf.DUMMYFUNCTION("GOOGLETRANSLATE(A2325,""es"",""en"")"),"converted")</f>
        <v>converted</v>
      </c>
    </row>
    <row r="2326">
      <c r="A2326" s="2" t="s">
        <v>2326</v>
      </c>
      <c r="B2326" s="3" t="str">
        <f>IFERROR(__xludf.DUMMYFUNCTION("GOOGLETRANSLATE(A2326,""es"",""en"")"),"hypothesis")</f>
        <v>hypothesis</v>
      </c>
    </row>
    <row r="2327">
      <c r="A2327" s="2" t="s">
        <v>2327</v>
      </c>
      <c r="B2327" s="3" t="str">
        <f>IFERROR(__xludf.DUMMYFUNCTION("GOOGLETRANSLATE(A2327,""es"",""en"")"),"editorial")</f>
        <v>editorial</v>
      </c>
    </row>
    <row r="2328">
      <c r="A2328" s="2" t="s">
        <v>2328</v>
      </c>
      <c r="B2328" s="3" t="str">
        <f>IFERROR(__xludf.DUMMYFUNCTION("GOOGLETRANSLATE(A2328,""es"",""en"")"),"Petroleum")</f>
        <v>Petroleum</v>
      </c>
    </row>
    <row r="2329">
      <c r="A2329" s="2" t="s">
        <v>2329</v>
      </c>
      <c r="B2329" s="3" t="str">
        <f>IFERROR(__xludf.DUMMYFUNCTION("GOOGLETRANSLATE(A2329,""es"",""en"")"),"are")</f>
        <v>are</v>
      </c>
    </row>
    <row r="2330">
      <c r="A2330" s="2" t="s">
        <v>2330</v>
      </c>
      <c r="B2330" s="3" t="str">
        <f>IFERROR(__xludf.DUMMYFUNCTION("GOOGLETRANSLATE(A2330,""es"",""en"")"),"beach")</f>
        <v>beach</v>
      </c>
    </row>
    <row r="2331">
      <c r="A2331" s="2" t="s">
        <v>2331</v>
      </c>
      <c r="B2331" s="3" t="str">
        <f>IFERROR(__xludf.DUMMYFUNCTION("GOOGLETRANSLATE(A2331,""es"",""en"")"),"winter")</f>
        <v>winter</v>
      </c>
    </row>
    <row r="2332">
      <c r="A2332" s="2" t="s">
        <v>2332</v>
      </c>
      <c r="B2332" s="3" t="str">
        <f>IFERROR(__xludf.DUMMYFUNCTION("GOOGLETRANSLATE(A2332,""es"",""en"")"),"agreement")</f>
        <v>agreement</v>
      </c>
    </row>
    <row r="2333">
      <c r="A2333" s="2" t="s">
        <v>2333</v>
      </c>
      <c r="B2333" s="3" t="str">
        <f>IFERROR(__xludf.DUMMYFUNCTION("GOOGLETRANSLATE(A2333,""es"",""en"")"),"childish")</f>
        <v>childish</v>
      </c>
    </row>
    <row r="2334">
      <c r="A2334" s="2" t="s">
        <v>2334</v>
      </c>
      <c r="B2334" s="3" t="str">
        <f>IFERROR(__xludf.DUMMYFUNCTION("GOOGLETRANSLATE(A2334,""es"",""en"")"),"extension")</f>
        <v>extension</v>
      </c>
    </row>
    <row r="2335">
      <c r="A2335" s="2" t="s">
        <v>2335</v>
      </c>
      <c r="B2335" s="3" t="str">
        <f>IFERROR(__xludf.DUMMYFUNCTION("GOOGLETRANSLATE(A2335,""es"",""en"")"),"kiln")</f>
        <v>kiln</v>
      </c>
    </row>
    <row r="2336">
      <c r="A2336" s="2" t="s">
        <v>2336</v>
      </c>
      <c r="B2336" s="3" t="str">
        <f>IFERROR(__xludf.DUMMYFUNCTION("GOOGLETRANSLATE(A2336,""es"",""en"")"),"limit")</f>
        <v>limit</v>
      </c>
    </row>
    <row r="2337">
      <c r="A2337" s="2" t="s">
        <v>2337</v>
      </c>
      <c r="B2337" s="3" t="str">
        <f>IFERROR(__xludf.DUMMYFUNCTION("GOOGLETRANSLATE(A2337,""es"",""en"")"),"chosen one")</f>
        <v>chosen one</v>
      </c>
    </row>
    <row r="2338">
      <c r="A2338" s="2" t="s">
        <v>2338</v>
      </c>
      <c r="B2338" s="3" t="str">
        <f>IFERROR(__xludf.DUMMYFUNCTION("GOOGLETRANSLATE(A2338,""es"",""en"")"),"contest")</f>
        <v>contest</v>
      </c>
    </row>
    <row r="2339">
      <c r="A2339" s="2" t="s">
        <v>2339</v>
      </c>
      <c r="B2339" s="3" t="str">
        <f>IFERROR(__xludf.DUMMYFUNCTION("GOOGLETRANSLATE(A2339,""es"",""en"")"),"Japan")</f>
        <v>Japan</v>
      </c>
    </row>
    <row r="2340">
      <c r="A2340" s="2" t="s">
        <v>2340</v>
      </c>
      <c r="B2340" s="3" t="str">
        <f>IFERROR(__xludf.DUMMYFUNCTION("GOOGLETRANSLATE(A2340,""es"",""en"")"),"likely")</f>
        <v>likely</v>
      </c>
    </row>
    <row r="2341">
      <c r="A2341" s="2" t="s">
        <v>2341</v>
      </c>
      <c r="B2341" s="3" t="str">
        <f>IFERROR(__xludf.DUMMYFUNCTION("GOOGLETRANSLATE(A2341,""es"",""en"")"),"watch")</f>
        <v>watch</v>
      </c>
    </row>
    <row r="2342">
      <c r="A2342" s="2" t="s">
        <v>2342</v>
      </c>
      <c r="B2342" s="3" t="str">
        <f>IFERROR(__xludf.DUMMYFUNCTION("GOOGLETRANSLATE(A2342,""es"",""en"")"),"deficit")</f>
        <v>deficit</v>
      </c>
    </row>
    <row r="2343">
      <c r="A2343" s="2" t="s">
        <v>2343</v>
      </c>
      <c r="B2343" s="3" t="str">
        <f>IFERROR(__xludf.DUMMYFUNCTION("GOOGLETRANSLATE(A2343,""es"",""en"")"),"recognize")</f>
        <v>recognize</v>
      </c>
    </row>
    <row r="2344">
      <c r="A2344" s="2" t="s">
        <v>2344</v>
      </c>
      <c r="B2344" s="3" t="str">
        <f>IFERROR(__xludf.DUMMYFUNCTION("GOOGLETRANSLATE(A2344,""es"",""en"")"),"annual")</f>
        <v>annual</v>
      </c>
    </row>
    <row r="2345">
      <c r="A2345" s="2" t="s">
        <v>2345</v>
      </c>
      <c r="B2345" s="3" t="str">
        <f>IFERROR(__xludf.DUMMYFUNCTION("GOOGLETRANSLATE(A2345,""es"",""en"")"),"working")</f>
        <v>working</v>
      </c>
    </row>
    <row r="2346">
      <c r="A2346" s="2" t="s">
        <v>2346</v>
      </c>
      <c r="B2346" s="3" t="str">
        <f>IFERROR(__xludf.DUMMYFUNCTION("GOOGLETRANSLATE(A2346,""es"",""en"")"),"answer back")</f>
        <v>answer back</v>
      </c>
    </row>
    <row r="2347">
      <c r="A2347" s="2" t="s">
        <v>2347</v>
      </c>
      <c r="B2347" s="3" t="str">
        <f>IFERROR(__xludf.DUMMYFUNCTION("GOOGLETRANSLATE(A2347,""es"",""en"")"),"train")</f>
        <v>train</v>
      </c>
    </row>
    <row r="2348">
      <c r="A2348" s="2" t="s">
        <v>2348</v>
      </c>
      <c r="B2348" s="3" t="str">
        <f>IFERROR(__xludf.DUMMYFUNCTION("GOOGLETRANSLATE(A2348,""es"",""en"")"),"presidential")</f>
        <v>presidential</v>
      </c>
    </row>
    <row r="2349">
      <c r="A2349" s="2" t="s">
        <v>2349</v>
      </c>
      <c r="B2349" s="3" t="str">
        <f>IFERROR(__xludf.DUMMYFUNCTION("GOOGLETRANSLATE(A2349,""es"",""en"")"),"Ways")</f>
        <v>Ways</v>
      </c>
    </row>
    <row r="2350">
      <c r="A2350" s="2" t="s">
        <v>2350</v>
      </c>
      <c r="B2350" s="3" t="str">
        <f>IFERROR(__xludf.DUMMYFUNCTION("GOOGLETRANSLATE(A2350,""es"",""en"")"),"interests")</f>
        <v>interests</v>
      </c>
    </row>
    <row r="2351">
      <c r="A2351" s="2" t="s">
        <v>2351</v>
      </c>
      <c r="B2351" s="3" t="str">
        <f>IFERROR(__xludf.DUMMYFUNCTION("GOOGLETRANSLATE(A2351,""es"",""en"")"),"supreme")</f>
        <v>supreme</v>
      </c>
    </row>
    <row r="2352">
      <c r="A2352" s="2" t="s">
        <v>2352</v>
      </c>
      <c r="B2352" s="3" t="str">
        <f>IFERROR(__xludf.DUMMYFUNCTION("GOOGLETRANSLATE(A2352,""es"",""en"")"),"enemy")</f>
        <v>enemy</v>
      </c>
    </row>
    <row r="2353">
      <c r="A2353" s="2" t="s">
        <v>2353</v>
      </c>
      <c r="B2353" s="3" t="str">
        <f>IFERROR(__xludf.DUMMYFUNCTION("GOOGLETRANSLATE(A2353,""es"",""en"")"),"respectively")</f>
        <v>respectively</v>
      </c>
    </row>
    <row r="2354">
      <c r="A2354" s="2" t="s">
        <v>2354</v>
      </c>
      <c r="B2354" s="3" t="str">
        <f>IFERROR(__xludf.DUMMYFUNCTION("GOOGLETRANSLATE(A2354,""es"",""en"")"),"difficulty")</f>
        <v>difficulty</v>
      </c>
    </row>
    <row r="2355">
      <c r="A2355" s="2" t="s">
        <v>2355</v>
      </c>
      <c r="B2355" s="3" t="str">
        <f>IFERROR(__xludf.DUMMYFUNCTION("GOOGLETRANSLATE(A2355,""es"",""en"")"),"Similar")</f>
        <v>Similar</v>
      </c>
    </row>
    <row r="2356">
      <c r="A2356" s="2" t="s">
        <v>2356</v>
      </c>
      <c r="B2356" s="3" t="str">
        <f>IFERROR(__xludf.DUMMYFUNCTION("GOOGLETRANSLATE(A2356,""es"",""en"")"),"understands")</f>
        <v>understands</v>
      </c>
    </row>
    <row r="2357">
      <c r="A2357" s="2" t="s">
        <v>2357</v>
      </c>
      <c r="B2357" s="3" t="str">
        <f>IFERROR(__xludf.DUMMYFUNCTION("GOOGLETRANSLATE(A2357,""es"",""en"")"),"Morales")</f>
        <v>Morales</v>
      </c>
    </row>
    <row r="2358">
      <c r="A2358" s="2" t="s">
        <v>2358</v>
      </c>
      <c r="B2358" s="3" t="str">
        <f>IFERROR(__xludf.DUMMYFUNCTION("GOOGLETRANSLATE(A2358,""es"",""en"")"),"feeding")</f>
        <v>feeding</v>
      </c>
    </row>
    <row r="2359">
      <c r="A2359" s="2" t="s">
        <v>2359</v>
      </c>
      <c r="B2359" s="3" t="str">
        <f>IFERROR(__xludf.DUMMYFUNCTION("GOOGLETRANSLATE(A2359,""es"",""en"")"),"rule")</f>
        <v>rule</v>
      </c>
    </row>
    <row r="2360">
      <c r="A2360" s="2" t="s">
        <v>2360</v>
      </c>
      <c r="B2360" s="3" t="str">
        <f>IFERROR(__xludf.DUMMYFUNCTION("GOOGLETRANSLATE(A2360,""es"",""en"")"),"mental")</f>
        <v>mental</v>
      </c>
    </row>
    <row r="2361">
      <c r="A2361" s="2" t="s">
        <v>2361</v>
      </c>
      <c r="B2361" s="3" t="str">
        <f>IFERROR(__xludf.DUMMYFUNCTION("GOOGLETRANSLATE(A2361,""es"",""en"")"),"solutions")</f>
        <v>solutions</v>
      </c>
    </row>
    <row r="2362">
      <c r="A2362" s="2" t="s">
        <v>2362</v>
      </c>
      <c r="B2362" s="3" t="str">
        <f>IFERROR(__xludf.DUMMYFUNCTION("GOOGLETRANSLATE(A2362,""es"",""en"")"),"suitable")</f>
        <v>suitable</v>
      </c>
    </row>
    <row r="2363">
      <c r="A2363" s="2" t="s">
        <v>2363</v>
      </c>
      <c r="B2363" s="3" t="str">
        <f>IFERROR(__xludf.DUMMYFUNCTION("GOOGLETRANSLATE(A2363,""es"",""en"")"),"how much")</f>
        <v>how much</v>
      </c>
    </row>
    <row r="2364">
      <c r="A2364" s="2" t="s">
        <v>2364</v>
      </c>
      <c r="B2364" s="3" t="str">
        <f>IFERROR(__xludf.DUMMYFUNCTION("GOOGLETRANSLATE(A2364,""es"",""en"")"),"Saints")</f>
        <v>Saints</v>
      </c>
    </row>
    <row r="2365">
      <c r="A2365" s="2" t="s">
        <v>2365</v>
      </c>
      <c r="B2365" s="3" t="str">
        <f>IFERROR(__xludf.DUMMYFUNCTION("GOOGLETRANSLATE(A2365,""es"",""en"")"),"friendship")</f>
        <v>friendship</v>
      </c>
    </row>
    <row r="2366">
      <c r="A2366" s="2" t="s">
        <v>2366</v>
      </c>
      <c r="B2366" s="3" t="str">
        <f>IFERROR(__xludf.DUMMYFUNCTION("GOOGLETRANSLATE(A2366,""es"",""en"")"),"defeat")</f>
        <v>defeat</v>
      </c>
    </row>
    <row r="2367">
      <c r="A2367" s="2" t="s">
        <v>2367</v>
      </c>
      <c r="B2367" s="3" t="str">
        <f>IFERROR(__xludf.DUMMYFUNCTION("GOOGLETRANSLATE(A2367,""es"",""en"")"),"got")</f>
        <v>got</v>
      </c>
    </row>
    <row r="2368">
      <c r="A2368" s="2" t="s">
        <v>2368</v>
      </c>
      <c r="B2368" s="3" t="str">
        <f>IFERROR(__xludf.DUMMYFUNCTION("GOOGLETRANSLATE(A2368,""es"",""en"")"),"positive")</f>
        <v>positive</v>
      </c>
    </row>
    <row r="2369">
      <c r="A2369" s="2" t="s">
        <v>2369</v>
      </c>
      <c r="B2369" s="3" t="str">
        <f>IFERROR(__xludf.DUMMYFUNCTION("GOOGLETRANSLATE(A2369,""es"",""en"")"),"Companies")</f>
        <v>Companies</v>
      </c>
    </row>
    <row r="2370">
      <c r="A2370" s="2" t="s">
        <v>2370</v>
      </c>
      <c r="B2370" s="3" t="str">
        <f>IFERROR(__xludf.DUMMYFUNCTION("GOOGLETRANSLATE(A2370,""es"",""en"")"),"performance")</f>
        <v>performance</v>
      </c>
    </row>
    <row r="2371">
      <c r="A2371" s="2" t="s">
        <v>2371</v>
      </c>
      <c r="B2371" s="3" t="str">
        <f>IFERROR(__xludf.DUMMYFUNCTION("GOOGLETRANSLATE(A2371,""es"",""en"")"),"express")</f>
        <v>express</v>
      </c>
    </row>
    <row r="2372">
      <c r="A2372" s="2" t="s">
        <v>2372</v>
      </c>
      <c r="B2372" s="3" t="str">
        <f>IFERROR(__xludf.DUMMYFUNCTION("GOOGLETRANSLATE(A2372,""es"",""en"")"),"ambassador")</f>
        <v>ambassador</v>
      </c>
    </row>
    <row r="2373">
      <c r="A2373" s="2" t="s">
        <v>2373</v>
      </c>
      <c r="B2373" s="3" t="str">
        <f>IFERROR(__xludf.DUMMYFUNCTION("GOOGLETRANSLATE(A2373,""es"",""en"")"),"Thomas")</f>
        <v>Thomas</v>
      </c>
    </row>
    <row r="2374">
      <c r="A2374" s="2" t="s">
        <v>2374</v>
      </c>
      <c r="B2374" s="3" t="str">
        <f>IFERROR(__xludf.DUMMYFUNCTION("GOOGLETRANSLATE(A2374,""es"",""en"")"),"candy")</f>
        <v>candy</v>
      </c>
    </row>
    <row r="2375">
      <c r="A2375" s="2" t="s">
        <v>2375</v>
      </c>
      <c r="B2375" s="3" t="str">
        <f>IFERROR(__xludf.DUMMYFUNCTION("GOOGLETRANSLATE(A2375,""es"",""en"")"),"average")</f>
        <v>average</v>
      </c>
    </row>
    <row r="2376">
      <c r="A2376" s="2" t="s">
        <v>2376</v>
      </c>
      <c r="B2376" s="3" t="str">
        <f>IFERROR(__xludf.DUMMYFUNCTION("GOOGLETRANSLATE(A2376,""es"",""en"")"),"letters")</f>
        <v>letters</v>
      </c>
    </row>
    <row r="2377">
      <c r="A2377" s="2" t="s">
        <v>2377</v>
      </c>
      <c r="B2377" s="3" t="str">
        <f>IFERROR(__xludf.DUMMYFUNCTION("GOOGLETRANSLATE(A2377,""es"",""en"")"),"cost")</f>
        <v>cost</v>
      </c>
    </row>
    <row r="2378">
      <c r="A2378" s="2" t="s">
        <v>2378</v>
      </c>
      <c r="B2378" s="3" t="str">
        <f>IFERROR(__xludf.DUMMYFUNCTION("GOOGLETRANSLATE(A2378,""es"",""en"")"),"academy")</f>
        <v>academy</v>
      </c>
    </row>
    <row r="2379">
      <c r="A2379" s="2" t="s">
        <v>2379</v>
      </c>
      <c r="B2379" s="3" t="str">
        <f>IFERROR(__xludf.DUMMYFUNCTION("GOOGLETRANSLATE(A2379,""es"",""en"")"),"I send")</f>
        <v>I send</v>
      </c>
    </row>
    <row r="2380">
      <c r="A2380" s="2" t="s">
        <v>2380</v>
      </c>
      <c r="B2380" s="3" t="str">
        <f>IFERROR(__xludf.DUMMYFUNCTION("GOOGLETRANSLATE(A2380,""es"",""en"")"),"custom")</f>
        <v>custom</v>
      </c>
    </row>
    <row r="2381">
      <c r="A2381" s="2" t="s">
        <v>2381</v>
      </c>
      <c r="B2381" s="3" t="str">
        <f>IFERROR(__xludf.DUMMYFUNCTION("GOOGLETRANSLATE(A2381,""es"",""en"")"),"collective")</f>
        <v>collective</v>
      </c>
    </row>
    <row r="2382">
      <c r="A2382" s="2" t="s">
        <v>2382</v>
      </c>
      <c r="B2382" s="3" t="str">
        <f>IFERROR(__xludf.DUMMYFUNCTION("GOOGLETRANSLATE(A2382,""es"",""en"")"),"stones")</f>
        <v>stones</v>
      </c>
    </row>
    <row r="2383">
      <c r="A2383" s="2" t="s">
        <v>2383</v>
      </c>
      <c r="B2383" s="3" t="str">
        <f>IFERROR(__xludf.DUMMYFUNCTION("GOOGLETRANSLATE(A2383,""es"",""en"")"),"traits")</f>
        <v>traits</v>
      </c>
    </row>
    <row r="2384">
      <c r="A2384" s="2" t="s">
        <v>2384</v>
      </c>
      <c r="B2384" s="3" t="str">
        <f>IFERROR(__xludf.DUMMYFUNCTION("GOOGLETRANSLATE(A2384,""es"",""en"")"),"industrial")</f>
        <v>industrial</v>
      </c>
    </row>
    <row r="2385">
      <c r="A2385" s="2" t="s">
        <v>2385</v>
      </c>
      <c r="B2385" s="3" t="str">
        <f>IFERROR(__xludf.DUMMYFUNCTION("GOOGLETRANSLATE(A2385,""es"",""en"")"),"mine")</f>
        <v>mine</v>
      </c>
    </row>
    <row r="2386">
      <c r="A2386" s="2" t="s">
        <v>2386</v>
      </c>
      <c r="B2386" s="3" t="str">
        <f>IFERROR(__xludf.DUMMYFUNCTION("GOOGLETRANSLATE(A2386,""es"",""en"")"),"protest")</f>
        <v>protest</v>
      </c>
    </row>
    <row r="2387">
      <c r="A2387" s="2" t="s">
        <v>2387</v>
      </c>
      <c r="B2387" s="3" t="str">
        <f>IFERROR(__xludf.DUMMYFUNCTION("GOOGLETRANSLATE(A2387,""es"",""en"")"),"trips")</f>
        <v>trips</v>
      </c>
    </row>
    <row r="2388">
      <c r="A2388" s="2" t="s">
        <v>2388</v>
      </c>
      <c r="B2388" s="3" t="str">
        <f>IFERROR(__xludf.DUMMYFUNCTION("GOOGLETRANSLATE(A2388,""es"",""en"")"),"girl")</f>
        <v>girl</v>
      </c>
    </row>
    <row r="2389">
      <c r="A2389" s="2" t="s">
        <v>2389</v>
      </c>
      <c r="B2389" s="3" t="str">
        <f>IFERROR(__xludf.DUMMYFUNCTION("GOOGLETRANSLATE(A2389,""es"",""en"")"),"newspapers")</f>
        <v>newspapers</v>
      </c>
    </row>
    <row r="2390">
      <c r="A2390" s="2" t="s">
        <v>2390</v>
      </c>
      <c r="B2390" s="3" t="str">
        <f>IFERROR(__xludf.DUMMYFUNCTION("GOOGLETRANSLATE(A2390,""es"",""en"")"),"currency")</f>
        <v>currency</v>
      </c>
    </row>
    <row r="2391">
      <c r="A2391" s="2" t="s">
        <v>2391</v>
      </c>
      <c r="B2391" s="3" t="str">
        <f>IFERROR(__xludf.DUMMYFUNCTION("GOOGLETRANSLATE(A2391,""es"",""en"")"),"organs")</f>
        <v>organs</v>
      </c>
    </row>
    <row r="2392">
      <c r="A2392" s="2" t="s">
        <v>2392</v>
      </c>
      <c r="B2392" s="3" t="str">
        <f>IFERROR(__xludf.DUMMYFUNCTION("GOOGLETRANSLATE(A2392,""es"",""en"")"),"release")</f>
        <v>release</v>
      </c>
    </row>
    <row r="2393">
      <c r="A2393" s="2" t="s">
        <v>2393</v>
      </c>
      <c r="B2393" s="3" t="str">
        <f>IFERROR(__xludf.DUMMYFUNCTION("GOOGLETRANSLATE(A2393,""es"",""en"")"),"maintenance")</f>
        <v>maintenance</v>
      </c>
    </row>
    <row r="2394">
      <c r="A2394" s="2" t="s">
        <v>2394</v>
      </c>
      <c r="B2394" s="3" t="str">
        <f>IFERROR(__xludf.DUMMYFUNCTION("GOOGLETRANSLATE(A2394,""es"",""en"")"),"geography")</f>
        <v>geography</v>
      </c>
    </row>
    <row r="2395">
      <c r="A2395" s="2" t="s">
        <v>2395</v>
      </c>
      <c r="B2395" s="3" t="str">
        <f>IFERROR(__xludf.DUMMYFUNCTION("GOOGLETRANSLATE(A2395,""es"",""en"")"),"driving")</f>
        <v>driving</v>
      </c>
    </row>
    <row r="2396">
      <c r="A2396" s="2" t="s">
        <v>2396</v>
      </c>
      <c r="B2396" s="3" t="str">
        <f>IFERROR(__xludf.DUMMYFUNCTION("GOOGLETRANSLATE(A2396,""es"",""en"")"),"cold")</f>
        <v>cold</v>
      </c>
    </row>
    <row r="2397">
      <c r="A2397" s="2" t="s">
        <v>2397</v>
      </c>
      <c r="B2397" s="3" t="str">
        <f>IFERROR(__xludf.DUMMYFUNCTION("GOOGLETRANSLATE(A2397,""es"",""en"")"),"heritage")</f>
        <v>heritage</v>
      </c>
    </row>
    <row r="2398">
      <c r="A2398" s="2" t="s">
        <v>2398</v>
      </c>
      <c r="B2398" s="3" t="str">
        <f>IFERROR(__xludf.DUMMYFUNCTION("GOOGLETRANSLATE(A2398,""es"",""en"")"),"exclusively")</f>
        <v>exclusively</v>
      </c>
    </row>
    <row r="2399">
      <c r="A2399" s="2" t="s">
        <v>2399</v>
      </c>
      <c r="B2399" s="3" t="str">
        <f>IFERROR(__xludf.DUMMYFUNCTION("GOOGLETRANSLATE(A2399,""es"",""en"")"),"ancient")</f>
        <v>ancient</v>
      </c>
    </row>
    <row r="2400">
      <c r="A2400" s="2" t="s">
        <v>2400</v>
      </c>
      <c r="B2400" s="3" t="str">
        <f>IFERROR(__xludf.DUMMYFUNCTION("GOOGLETRANSLATE(A2400,""es"",""en"")"),"Universities")</f>
        <v>Universities</v>
      </c>
    </row>
    <row r="2401">
      <c r="A2401" s="2" t="s">
        <v>2401</v>
      </c>
      <c r="B2401" s="3" t="str">
        <f>IFERROR(__xludf.DUMMYFUNCTION("GOOGLETRANSLATE(A2401,""es"",""en"")"),"frequent")</f>
        <v>frequent</v>
      </c>
    </row>
    <row r="2402">
      <c r="A2402" s="2" t="s">
        <v>2402</v>
      </c>
      <c r="B2402" s="3" t="str">
        <f>IFERROR(__xludf.DUMMYFUNCTION("GOOGLETRANSLATE(A2402,""es"",""en"")"),"job")</f>
        <v>job</v>
      </c>
    </row>
    <row r="2403">
      <c r="A2403" s="2" t="s">
        <v>2403</v>
      </c>
      <c r="B2403" s="3" t="str">
        <f>IFERROR(__xludf.DUMMYFUNCTION("GOOGLETRANSLATE(A2403,""es"",""en"")"),"help")</f>
        <v>help</v>
      </c>
    </row>
    <row r="2404">
      <c r="A2404" s="2" t="s">
        <v>2404</v>
      </c>
      <c r="B2404" s="3" t="str">
        <f>IFERROR(__xludf.DUMMYFUNCTION("GOOGLETRANSLATE(A2404,""es"",""en"")"),"order")</f>
        <v>order</v>
      </c>
    </row>
    <row r="2405">
      <c r="A2405" s="2" t="s">
        <v>2405</v>
      </c>
      <c r="B2405" s="3" t="str">
        <f>IFERROR(__xludf.DUMMYFUNCTION("GOOGLETRANSLATE(A2405,""es"",""en"")"),"live through")</f>
        <v>live through</v>
      </c>
    </row>
    <row r="2406">
      <c r="A2406" s="2" t="s">
        <v>2406</v>
      </c>
      <c r="B2406" s="3" t="str">
        <f>IFERROR(__xludf.DUMMYFUNCTION("GOOGLETRANSLATE(A2406,""es"",""en"")"),"auto")</f>
        <v>auto</v>
      </c>
    </row>
    <row r="2407">
      <c r="A2407" s="2" t="s">
        <v>2407</v>
      </c>
      <c r="B2407" s="3" t="str">
        <f>IFERROR(__xludf.DUMMYFUNCTION("GOOGLETRANSLATE(A2407,""es"",""en"")"),"story")</f>
        <v>story</v>
      </c>
    </row>
    <row r="2408">
      <c r="A2408" s="2" t="s">
        <v>2408</v>
      </c>
      <c r="B2408" s="3" t="str">
        <f>IFERROR(__xludf.DUMMYFUNCTION("GOOGLETRANSLATE(A2408,""es"",""en"")"),"United")</f>
        <v>United</v>
      </c>
    </row>
    <row r="2409">
      <c r="A2409" s="2" t="s">
        <v>2409</v>
      </c>
      <c r="B2409" s="3" t="str">
        <f>IFERROR(__xludf.DUMMYFUNCTION("GOOGLETRANSLATE(A2409,""es"",""en"")"),"seated")</f>
        <v>seated</v>
      </c>
    </row>
    <row r="2410">
      <c r="A2410" s="2" t="s">
        <v>2410</v>
      </c>
      <c r="B2410" s="3" t="str">
        <f>IFERROR(__xludf.DUMMYFUNCTION("GOOGLETRANSLATE(A2410,""es"",""en"")"),"I'd like")</f>
        <v>I'd like</v>
      </c>
    </row>
    <row r="2411">
      <c r="A2411" s="2" t="s">
        <v>2411</v>
      </c>
      <c r="B2411" s="3" t="str">
        <f>IFERROR(__xludf.DUMMYFUNCTION("GOOGLETRANSLATE(A2411,""es"",""en"")"),"detail")</f>
        <v>detail</v>
      </c>
    </row>
    <row r="2412">
      <c r="A2412" s="2" t="s">
        <v>2412</v>
      </c>
      <c r="B2412" s="3" t="str">
        <f>IFERROR(__xludf.DUMMYFUNCTION("GOOGLETRANSLATE(A2412,""es"",""en"")"),"They were")</f>
        <v>They were</v>
      </c>
    </row>
    <row r="2413">
      <c r="A2413" s="2" t="s">
        <v>2413</v>
      </c>
      <c r="B2413" s="3" t="str">
        <f>IFERROR(__xludf.DUMMYFUNCTION("GOOGLETRANSLATE(A2413,""es"",""en"")"),"obliged")</f>
        <v>obliged</v>
      </c>
    </row>
    <row r="2414">
      <c r="A2414" s="2" t="s">
        <v>2414</v>
      </c>
      <c r="B2414" s="3" t="str">
        <f>IFERROR(__xludf.DUMMYFUNCTION("GOOGLETRANSLATE(A2414,""es"",""en"")"),"free")</f>
        <v>free</v>
      </c>
    </row>
    <row r="2415">
      <c r="A2415" s="2" t="s">
        <v>2415</v>
      </c>
      <c r="B2415" s="3" t="str">
        <f>IFERROR(__xludf.DUMMYFUNCTION("GOOGLETRANSLATE(A2415,""es"",""en"")"),"Panama")</f>
        <v>Panama</v>
      </c>
    </row>
    <row r="2416">
      <c r="A2416" s="2" t="s">
        <v>2416</v>
      </c>
      <c r="B2416" s="3" t="str">
        <f>IFERROR(__xludf.DUMMYFUNCTION("GOOGLETRANSLATE(A2416,""es"",""en"")"),"just")</f>
        <v>just</v>
      </c>
    </row>
    <row r="2417">
      <c r="A2417" s="2" t="s">
        <v>2417</v>
      </c>
      <c r="B2417" s="3" t="str">
        <f>IFERROR(__xludf.DUMMYFUNCTION("GOOGLETRANSLATE(A2417,""es"",""en"")"),"airport")</f>
        <v>airport</v>
      </c>
    </row>
    <row r="2418">
      <c r="A2418" s="2" t="s">
        <v>2418</v>
      </c>
      <c r="B2418" s="3" t="str">
        <f>IFERROR(__xludf.DUMMYFUNCTION("GOOGLETRANSLATE(A2418,""es"",""en"")"),"poverty")</f>
        <v>poverty</v>
      </c>
    </row>
    <row r="2419">
      <c r="A2419" s="2" t="s">
        <v>2419</v>
      </c>
      <c r="B2419" s="3" t="str">
        <f>IFERROR(__xludf.DUMMYFUNCTION("GOOGLETRANSLATE(A2419,""es"",""en"")"),"reflection")</f>
        <v>reflection</v>
      </c>
    </row>
    <row r="2420">
      <c r="A2420" s="2" t="s">
        <v>2420</v>
      </c>
      <c r="B2420" s="3" t="str">
        <f>IFERROR(__xludf.DUMMYFUNCTION("GOOGLETRANSLATE(A2420,""es"",""en"")"),"summit")</f>
        <v>summit</v>
      </c>
    </row>
    <row r="2421">
      <c r="A2421" s="2" t="s">
        <v>2421</v>
      </c>
      <c r="B2421" s="3" t="str">
        <f>IFERROR(__xludf.DUMMYFUNCTION("GOOGLETRANSLATE(A2421,""es"",""en"")"),"imagination")</f>
        <v>imagination</v>
      </c>
    </row>
    <row r="2422">
      <c r="A2422" s="2" t="s">
        <v>2422</v>
      </c>
      <c r="B2422" s="3" t="str">
        <f>IFERROR(__xludf.DUMMYFUNCTION("GOOGLETRANSLATE(A2422,""es"",""en"")"),"Cuban")</f>
        <v>Cuban</v>
      </c>
    </row>
    <row r="2423">
      <c r="A2423" s="2" t="s">
        <v>2423</v>
      </c>
      <c r="B2423" s="3" t="str">
        <f>IFERROR(__xludf.DUMMYFUNCTION("GOOGLETRANSLATE(A2423,""es"",""en"")"),"solar")</f>
        <v>solar</v>
      </c>
    </row>
    <row r="2424">
      <c r="A2424" s="2" t="s">
        <v>2424</v>
      </c>
      <c r="B2424" s="3" t="str">
        <f>IFERROR(__xludf.DUMMYFUNCTION("GOOGLETRANSLATE(A2424,""es"",""en"")"),"cost")</f>
        <v>cost</v>
      </c>
    </row>
    <row r="2425">
      <c r="A2425" s="2" t="s">
        <v>2425</v>
      </c>
      <c r="B2425" s="3" t="str">
        <f>IFERROR(__xludf.DUMMYFUNCTION("GOOGLETRANSLATE(A2425,""es"",""en"")"),"there would be")</f>
        <v>there would be</v>
      </c>
    </row>
    <row r="2426">
      <c r="A2426" s="2" t="s">
        <v>2426</v>
      </c>
      <c r="B2426" s="3" t="str">
        <f>IFERROR(__xludf.DUMMYFUNCTION("GOOGLETRANSLATE(A2426,""es"",""en"")"),"thesis")</f>
        <v>thesis</v>
      </c>
    </row>
    <row r="2427">
      <c r="A2427" s="2" t="s">
        <v>2427</v>
      </c>
      <c r="B2427" s="3" t="str">
        <f>IFERROR(__xludf.DUMMYFUNCTION("GOOGLETRANSLATE(A2427,""es"",""en"")"),"Catalan")</f>
        <v>Catalan</v>
      </c>
    </row>
    <row r="2428">
      <c r="A2428" s="2" t="s">
        <v>2428</v>
      </c>
      <c r="B2428" s="3" t="str">
        <f>IFERROR(__xludf.DUMMYFUNCTION("GOOGLETRANSLATE(A2428,""es"",""en"")"),"armed")</f>
        <v>armed</v>
      </c>
    </row>
    <row r="2429">
      <c r="A2429" s="2" t="s">
        <v>2429</v>
      </c>
      <c r="B2429" s="3" t="str">
        <f>IFERROR(__xludf.DUMMYFUNCTION("GOOGLETRANSLATE(A2429,""es"",""en"")"),"I made")</f>
        <v>I made</v>
      </c>
    </row>
    <row r="2430">
      <c r="A2430" s="2" t="s">
        <v>2430</v>
      </c>
      <c r="B2430" s="3" t="str">
        <f>IFERROR(__xludf.DUMMYFUNCTION("GOOGLETRANSLATE(A2430,""es"",""en"")"),"hear")</f>
        <v>hear</v>
      </c>
    </row>
    <row r="2431">
      <c r="A2431" s="2" t="s">
        <v>2431</v>
      </c>
      <c r="B2431" s="3" t="str">
        <f>IFERROR(__xludf.DUMMYFUNCTION("GOOGLETRANSLATE(A2431,""es"",""en"")"),"Dadaist")</f>
        <v>Dadaist</v>
      </c>
    </row>
    <row r="2432">
      <c r="A2432" s="2" t="s">
        <v>2432</v>
      </c>
      <c r="B2432" s="3" t="str">
        <f>IFERROR(__xludf.DUMMYFUNCTION("GOOGLETRANSLATE(A2432,""es"",""en"")"),"stability")</f>
        <v>stability</v>
      </c>
    </row>
    <row r="2433">
      <c r="A2433" s="2" t="s">
        <v>2433</v>
      </c>
      <c r="B2433" s="3" t="str">
        <f>IFERROR(__xludf.DUMMYFUNCTION("GOOGLETRANSLATE(A2433,""es"",""en"")"),"glass")</f>
        <v>glass</v>
      </c>
    </row>
    <row r="2434">
      <c r="A2434" s="2" t="s">
        <v>2434</v>
      </c>
      <c r="B2434" s="3" t="str">
        <f>IFERROR(__xludf.DUMMYFUNCTION("GOOGLETRANSLATE(A2434,""es"",""en"")"),"mechanism")</f>
        <v>mechanism</v>
      </c>
    </row>
    <row r="2435">
      <c r="A2435" s="2" t="s">
        <v>2435</v>
      </c>
      <c r="B2435" s="3" t="str">
        <f>IFERROR(__xludf.DUMMYFUNCTION("GOOGLETRANSLATE(A2435,""es"",""en"")"),"writes")</f>
        <v>writes</v>
      </c>
    </row>
    <row r="2436">
      <c r="A2436" s="2" t="s">
        <v>2436</v>
      </c>
      <c r="B2436" s="3" t="str">
        <f>IFERROR(__xludf.DUMMYFUNCTION("GOOGLETRANSLATE(A2436,""es"",""en"")"),"learn")</f>
        <v>learn</v>
      </c>
    </row>
    <row r="2437">
      <c r="A2437" s="2" t="s">
        <v>2437</v>
      </c>
      <c r="B2437" s="3" t="str">
        <f>IFERROR(__xludf.DUMMYFUNCTION("GOOGLETRANSLATE(A2437,""es"",""en"")"),"changed")</f>
        <v>changed</v>
      </c>
    </row>
    <row r="2438">
      <c r="A2438" s="2" t="s">
        <v>2438</v>
      </c>
      <c r="B2438" s="3" t="str">
        <f>IFERROR(__xludf.DUMMYFUNCTION("GOOGLETRANSLATE(A2438,""es"",""en"")"),"Bilbao")</f>
        <v>Bilbao</v>
      </c>
    </row>
    <row r="2439">
      <c r="A2439" s="2" t="s">
        <v>2439</v>
      </c>
      <c r="B2439" s="3" t="str">
        <f>IFERROR(__xludf.DUMMYFUNCTION("GOOGLETRANSLATE(A2439,""es"",""en"")"),"naturally")</f>
        <v>naturally</v>
      </c>
    </row>
    <row r="2440">
      <c r="A2440" s="2" t="s">
        <v>2440</v>
      </c>
      <c r="B2440" s="3" t="str">
        <f>IFERROR(__xludf.DUMMYFUNCTION("GOOGLETRANSLATE(A2440,""es"",""en"")"),"commander")</f>
        <v>commander</v>
      </c>
    </row>
    <row r="2441">
      <c r="A2441" s="2" t="s">
        <v>2441</v>
      </c>
      <c r="B2441" s="3" t="str">
        <f>IFERROR(__xludf.DUMMYFUNCTION("GOOGLETRANSLATE(A2441,""es"",""en"")"),"power")</f>
        <v>power</v>
      </c>
    </row>
    <row r="2442">
      <c r="A2442" s="2" t="s">
        <v>2442</v>
      </c>
      <c r="B2442" s="3" t="str">
        <f>IFERROR(__xludf.DUMMYFUNCTION("GOOGLETRANSLATE(A2442,""es"",""en"")"),"Bulls")</f>
        <v>Bulls</v>
      </c>
    </row>
    <row r="2443">
      <c r="A2443" s="2" t="s">
        <v>2443</v>
      </c>
      <c r="B2443" s="3" t="str">
        <f>IFERROR(__xludf.DUMMYFUNCTION("GOOGLETRANSLATE(A2443,""es"",""en"")"),"pure")</f>
        <v>pure</v>
      </c>
    </row>
    <row r="2444">
      <c r="A2444" s="2" t="s">
        <v>2444</v>
      </c>
      <c r="B2444" s="3" t="str">
        <f>IFERROR(__xludf.DUMMYFUNCTION("GOOGLETRANSLATE(A2444,""es"",""en"")"),"to choose")</f>
        <v>to choose</v>
      </c>
    </row>
    <row r="2445">
      <c r="A2445" s="2" t="s">
        <v>2445</v>
      </c>
      <c r="B2445" s="3" t="str">
        <f>IFERROR(__xludf.DUMMYFUNCTION("GOOGLETRANSLATE(A2445,""es"",""en"")"),"faculty")</f>
        <v>faculty</v>
      </c>
    </row>
    <row r="2446">
      <c r="A2446" s="2" t="s">
        <v>2446</v>
      </c>
      <c r="B2446" s="3" t="str">
        <f>IFERROR(__xludf.DUMMYFUNCTION("GOOGLETRANSLATE(A2446,""es"",""en"")"),"occupies")</f>
        <v>occupies</v>
      </c>
    </row>
    <row r="2447">
      <c r="A2447" s="2" t="s">
        <v>2447</v>
      </c>
      <c r="B2447" s="3" t="str">
        <f>IFERROR(__xludf.DUMMYFUNCTION("GOOGLETRANSLATE(A2447,""es"",""en"")"),"courtyard")</f>
        <v>courtyard</v>
      </c>
    </row>
    <row r="2448">
      <c r="A2448" s="2" t="s">
        <v>2448</v>
      </c>
      <c r="B2448" s="3" t="str">
        <f>IFERROR(__xludf.DUMMYFUNCTION("GOOGLETRANSLATE(A2448,""es"",""en"")"),"retrieve")</f>
        <v>retrieve</v>
      </c>
    </row>
    <row r="2449">
      <c r="A2449" s="2" t="s">
        <v>2449</v>
      </c>
      <c r="B2449" s="3" t="str">
        <f>IFERROR(__xludf.DUMMYFUNCTION("GOOGLETRANSLATE(A2449,""es"",""en"")"),"short")</f>
        <v>short</v>
      </c>
    </row>
    <row r="2450">
      <c r="A2450" s="2" t="s">
        <v>2450</v>
      </c>
      <c r="B2450" s="3" t="str">
        <f>IFERROR(__xludf.DUMMYFUNCTION("GOOGLETRANSLATE(A2450,""es"",""en"")"),"happens")</f>
        <v>happens</v>
      </c>
    </row>
    <row r="2451">
      <c r="A2451" s="2" t="s">
        <v>2451</v>
      </c>
      <c r="B2451" s="3" t="str">
        <f>IFERROR(__xludf.DUMMYFUNCTION("GOOGLETRANSLATE(A2451,""es"",""en"")"),"necessary")</f>
        <v>necessary</v>
      </c>
    </row>
    <row r="2452">
      <c r="A2452" s="2" t="s">
        <v>2452</v>
      </c>
      <c r="B2452" s="3" t="str">
        <f>IFERROR(__xludf.DUMMYFUNCTION("GOOGLETRANSLATE(A2452,""es"",""en"")"),"reply")</f>
        <v>reply</v>
      </c>
    </row>
    <row r="2453">
      <c r="A2453" s="2" t="s">
        <v>2453</v>
      </c>
      <c r="B2453" s="3" t="str">
        <f>IFERROR(__xludf.DUMMYFUNCTION("GOOGLETRANSLATE(A2453,""es"",""en"")"),"Meetings")</f>
        <v>Meetings</v>
      </c>
    </row>
    <row r="2454">
      <c r="A2454" s="2" t="s">
        <v>2454</v>
      </c>
      <c r="B2454" s="3" t="str">
        <f>IFERROR(__xludf.DUMMYFUNCTION("GOOGLETRANSLATE(A2454,""es"",""en"")"),"damage")</f>
        <v>damage</v>
      </c>
    </row>
    <row r="2455">
      <c r="A2455" s="2" t="s">
        <v>2455</v>
      </c>
      <c r="B2455" s="3" t="str">
        <f>IFERROR(__xludf.DUMMYFUNCTION("GOOGLETRANSLATE(A2455,""es"",""en"")"),"works")</f>
        <v>works</v>
      </c>
    </row>
    <row r="2456">
      <c r="A2456" s="2" t="s">
        <v>2456</v>
      </c>
      <c r="B2456" s="3" t="str">
        <f>IFERROR(__xludf.DUMMYFUNCTION("GOOGLETRANSLATE(A2456,""es"",""en"")"),"promotion")</f>
        <v>promotion</v>
      </c>
    </row>
    <row r="2457">
      <c r="A2457" s="2" t="s">
        <v>2457</v>
      </c>
      <c r="B2457" s="3" t="str">
        <f>IFERROR(__xludf.DUMMYFUNCTION("GOOGLETRANSLATE(A2457,""es"",""en"")"),"ingredients")</f>
        <v>ingredients</v>
      </c>
    </row>
    <row r="2458">
      <c r="A2458" s="2" t="s">
        <v>2458</v>
      </c>
      <c r="B2458" s="3" t="str">
        <f>IFERROR(__xludf.DUMMYFUNCTION("GOOGLETRANSLATE(A2458,""es"",""en"")"),"discover")</f>
        <v>discover</v>
      </c>
    </row>
    <row r="2459">
      <c r="A2459" s="2" t="s">
        <v>2459</v>
      </c>
      <c r="B2459" s="3" t="str">
        <f>IFERROR(__xludf.DUMMYFUNCTION("GOOGLETRANSLATE(A2459,""es"",""en"")"),"households")</f>
        <v>households</v>
      </c>
    </row>
    <row r="2460">
      <c r="A2460" s="2" t="s">
        <v>2460</v>
      </c>
      <c r="B2460" s="3" t="str">
        <f>IFERROR(__xludf.DUMMYFUNCTION("GOOGLETRANSLATE(A2460,""es"",""en"")"),"sign")</f>
        <v>sign</v>
      </c>
    </row>
    <row r="2461">
      <c r="A2461" s="2" t="s">
        <v>2461</v>
      </c>
      <c r="B2461" s="3" t="str">
        <f>IFERROR(__xludf.DUMMYFUNCTION("GOOGLETRANSLATE(A2461,""es"",""en"")"),"clinic")</f>
        <v>clinic</v>
      </c>
    </row>
    <row r="2462">
      <c r="A2462" s="2" t="s">
        <v>2462</v>
      </c>
      <c r="B2462" s="3" t="str">
        <f>IFERROR(__xludf.DUMMYFUNCTION("GOOGLETRANSLATE(A2462,""es"",""en"")"),"traditional")</f>
        <v>traditional</v>
      </c>
    </row>
    <row r="2463">
      <c r="A2463" s="2" t="s">
        <v>2463</v>
      </c>
      <c r="B2463" s="3" t="str">
        <f>IFERROR(__xludf.DUMMYFUNCTION("GOOGLETRANSLATE(A2463,""es"",""en"")"),"crazy")</f>
        <v>crazy</v>
      </c>
    </row>
    <row r="2464">
      <c r="A2464" s="2" t="s">
        <v>2464</v>
      </c>
      <c r="B2464" s="3" t="str">
        <f>IFERROR(__xludf.DUMMYFUNCTION("GOOGLETRANSLATE(A2464,""es"",""en"")"),"walk")</f>
        <v>walk</v>
      </c>
    </row>
    <row r="2465">
      <c r="A2465" s="2" t="s">
        <v>2465</v>
      </c>
      <c r="B2465" s="3" t="str">
        <f>IFERROR(__xludf.DUMMYFUNCTION("GOOGLETRANSLATE(A2465,""es"",""en"")"),"sand")</f>
        <v>sand</v>
      </c>
    </row>
    <row r="2466">
      <c r="A2466" s="2" t="s">
        <v>2466</v>
      </c>
      <c r="B2466" s="3" t="str">
        <f>IFERROR(__xludf.DUMMYFUNCTION("GOOGLETRANSLATE(A2466,""es"",""en"")"),"consideration")</f>
        <v>consideration</v>
      </c>
    </row>
    <row r="2467">
      <c r="A2467" s="2" t="s">
        <v>2467</v>
      </c>
      <c r="B2467" s="3" t="str">
        <f>IFERROR(__xludf.DUMMYFUNCTION("GOOGLETRANSLATE(A2467,""es"",""en"")"),"They must")</f>
        <v>They must</v>
      </c>
    </row>
    <row r="2468">
      <c r="A2468" s="2" t="s">
        <v>2468</v>
      </c>
      <c r="B2468" s="3" t="str">
        <f>IFERROR(__xludf.DUMMYFUNCTION("GOOGLETRANSLATE(A2468,""es"",""en"")"),"scheme")</f>
        <v>scheme</v>
      </c>
    </row>
    <row r="2469">
      <c r="A2469" s="2" t="s">
        <v>2469</v>
      </c>
      <c r="B2469" s="3" t="str">
        <f>IFERROR(__xludf.DUMMYFUNCTION("GOOGLETRANSLATE(A2469,""es"",""en"")"),"created")</f>
        <v>created</v>
      </c>
    </row>
    <row r="2470">
      <c r="A2470" s="2" t="s">
        <v>2470</v>
      </c>
      <c r="B2470" s="3" t="str">
        <f>IFERROR(__xludf.DUMMYFUNCTION("GOOGLETRANSLATE(A2470,""es"",""en"")"),"used")</f>
        <v>used</v>
      </c>
    </row>
    <row r="2471">
      <c r="A2471" s="2" t="s">
        <v>2471</v>
      </c>
      <c r="B2471" s="3" t="str">
        <f>IFERROR(__xludf.DUMMYFUNCTION("GOOGLETRANSLATE(A2471,""es"",""en"")"),"established")</f>
        <v>established</v>
      </c>
    </row>
    <row r="2472">
      <c r="A2472" s="2" t="s">
        <v>2472</v>
      </c>
      <c r="B2472" s="3" t="str">
        <f>IFERROR(__xludf.DUMMYFUNCTION("GOOGLETRANSLATE(A2472,""es"",""en"")"),"concert")</f>
        <v>concert</v>
      </c>
    </row>
    <row r="2473">
      <c r="A2473" s="2" t="s">
        <v>2473</v>
      </c>
      <c r="B2473" s="3" t="str">
        <f>IFERROR(__xludf.DUMMYFUNCTION("GOOGLETRANSLATE(A2473,""es"",""en"")"),"manifestation")</f>
        <v>manifestation</v>
      </c>
    </row>
    <row r="2474">
      <c r="A2474" s="2" t="s">
        <v>2474</v>
      </c>
      <c r="B2474" s="3" t="str">
        <f>IFERROR(__xludf.DUMMYFUNCTION("GOOGLETRANSLATE(A2474,""es"",""en"")"),"sick")</f>
        <v>sick</v>
      </c>
    </row>
    <row r="2475">
      <c r="A2475" s="2" t="s">
        <v>2475</v>
      </c>
      <c r="B2475" s="3" t="str">
        <f>IFERROR(__xludf.DUMMYFUNCTION("GOOGLETRANSLATE(A2475,""es"",""en"")"),"rejection")</f>
        <v>rejection</v>
      </c>
    </row>
    <row r="2476">
      <c r="A2476" s="2" t="s">
        <v>2476</v>
      </c>
      <c r="B2476" s="3" t="str">
        <f>IFERROR(__xludf.DUMMYFUNCTION("GOOGLETRANSLATE(A2476,""es"",""en"")"),"stepped out")</f>
        <v>stepped out</v>
      </c>
    </row>
    <row r="2477">
      <c r="A2477" s="2" t="s">
        <v>2477</v>
      </c>
      <c r="B2477" s="3" t="str">
        <f>IFERROR(__xludf.DUMMYFUNCTION("GOOGLETRANSLATE(A2477,""es"",""en"")"),"leave")</f>
        <v>leave</v>
      </c>
    </row>
    <row r="2478">
      <c r="A2478" s="2" t="s">
        <v>2478</v>
      </c>
      <c r="B2478" s="3" t="str">
        <f>IFERROR(__xludf.DUMMYFUNCTION("GOOGLETRANSLATE(A2478,""es"",""en"")"),"Israel")</f>
        <v>Israel</v>
      </c>
    </row>
    <row r="2479">
      <c r="A2479" s="2" t="s">
        <v>2479</v>
      </c>
      <c r="B2479" s="3" t="str">
        <f>IFERROR(__xludf.DUMMYFUNCTION("GOOGLETRANSLATE(A2479,""es"",""en"")"),"aware")</f>
        <v>aware</v>
      </c>
    </row>
    <row r="2480">
      <c r="A2480" s="2" t="s">
        <v>2480</v>
      </c>
      <c r="B2480" s="3" t="str">
        <f>IFERROR(__xludf.DUMMYFUNCTION("GOOGLETRANSLATE(A2480,""es"",""en"")"),"proposes")</f>
        <v>proposes</v>
      </c>
    </row>
    <row r="2481">
      <c r="A2481" s="2" t="s">
        <v>2481</v>
      </c>
      <c r="B2481" s="3" t="str">
        <f>IFERROR(__xludf.DUMMYFUNCTION("GOOGLETRANSLATE(A2481,""es"",""en"")"),"manifest")</f>
        <v>manifest</v>
      </c>
    </row>
    <row r="2482">
      <c r="A2482" s="2" t="s">
        <v>2482</v>
      </c>
      <c r="B2482" s="3" t="str">
        <f>IFERROR(__xludf.DUMMYFUNCTION("GOOGLETRANSLATE(A2482,""es"",""en"")"),"published")</f>
        <v>published</v>
      </c>
    </row>
    <row r="2483">
      <c r="A2483" s="2" t="s">
        <v>2483</v>
      </c>
      <c r="B2483" s="3" t="str">
        <f>IFERROR(__xludf.DUMMYFUNCTION("GOOGLETRANSLATE(A2483,""es"",""en"")"),"Examples")</f>
        <v>Examples</v>
      </c>
    </row>
    <row r="2484">
      <c r="A2484" s="2" t="s">
        <v>2484</v>
      </c>
      <c r="B2484" s="3" t="str">
        <f>IFERROR(__xludf.DUMMYFUNCTION("GOOGLETRANSLATE(A2484,""es"",""en"")"),"I called")</f>
        <v>I called</v>
      </c>
    </row>
    <row r="2485">
      <c r="A2485" s="2" t="s">
        <v>2485</v>
      </c>
      <c r="B2485" s="3" t="str">
        <f>IFERROR(__xludf.DUMMYFUNCTION("GOOGLETRANSLATE(A2485,""es"",""en"")"),"boat")</f>
        <v>boat</v>
      </c>
    </row>
    <row r="2486">
      <c r="A2486" s="2" t="s">
        <v>2486</v>
      </c>
      <c r="B2486" s="3" t="str">
        <f>IFERROR(__xludf.DUMMYFUNCTION("GOOGLETRANSLATE(A2486,""es"",""en"")"),"wear")</f>
        <v>wear</v>
      </c>
    </row>
    <row r="2487">
      <c r="A2487" s="2" t="s">
        <v>2487</v>
      </c>
      <c r="B2487" s="3" t="str">
        <f>IFERROR(__xludf.DUMMYFUNCTION("GOOGLETRANSLATE(A2487,""es"",""en"")"),"sign")</f>
        <v>sign</v>
      </c>
    </row>
    <row r="2488">
      <c r="A2488" s="2" t="s">
        <v>2488</v>
      </c>
      <c r="B2488" s="3" t="str">
        <f>IFERROR(__xludf.DUMMYFUNCTION("GOOGLETRANSLATE(A2488,""es"",""en"")"),"it affects")</f>
        <v>it affects</v>
      </c>
    </row>
    <row r="2489">
      <c r="A2489" s="2" t="s">
        <v>2489</v>
      </c>
      <c r="B2489" s="3" t="str">
        <f>IFERROR(__xludf.DUMMYFUNCTION("GOOGLETRANSLATE(A2489,""es"",""en"")"),"tree")</f>
        <v>tree</v>
      </c>
    </row>
    <row r="2490">
      <c r="A2490" s="2" t="s">
        <v>2490</v>
      </c>
      <c r="B2490" s="3" t="str">
        <f>IFERROR(__xludf.DUMMYFUNCTION("GOOGLETRANSLATE(A2490,""es"",""en"")"),"wealth")</f>
        <v>wealth</v>
      </c>
    </row>
    <row r="2491">
      <c r="A2491" s="2" t="s">
        <v>2491</v>
      </c>
      <c r="B2491" s="3" t="str">
        <f>IFERROR(__xludf.DUMMYFUNCTION("GOOGLETRANSLATE(A2491,""es"",""en"")"),"diffusion")</f>
        <v>diffusion</v>
      </c>
    </row>
    <row r="2492">
      <c r="A2492" s="2" t="s">
        <v>2492</v>
      </c>
      <c r="B2492" s="3" t="str">
        <f>IFERROR(__xludf.DUMMYFUNCTION("GOOGLETRANSLATE(A2492,""es"",""en"")"),"want")</f>
        <v>want</v>
      </c>
    </row>
    <row r="2493">
      <c r="A2493" s="2" t="s">
        <v>2493</v>
      </c>
      <c r="B2493" s="3" t="str">
        <f>IFERROR(__xludf.DUMMYFUNCTION("GOOGLETRANSLATE(A2493,""es"",""en"")"),"discipline")</f>
        <v>discipline</v>
      </c>
    </row>
    <row r="2494">
      <c r="A2494" s="2" t="s">
        <v>2494</v>
      </c>
      <c r="B2494" s="3" t="str">
        <f>IFERROR(__xludf.DUMMYFUNCTION("GOOGLETRANSLATE(A2494,""es"",""en"")"),"we see")</f>
        <v>we see</v>
      </c>
    </row>
    <row r="2495">
      <c r="A2495" s="2" t="s">
        <v>2495</v>
      </c>
      <c r="B2495" s="3" t="str">
        <f>IFERROR(__xludf.DUMMYFUNCTION("GOOGLETRANSLATE(A2495,""es"",""en"")"),"happiness")</f>
        <v>happiness</v>
      </c>
    </row>
    <row r="2496">
      <c r="A2496" s="2" t="s">
        <v>2496</v>
      </c>
      <c r="B2496" s="3" t="str">
        <f>IFERROR(__xludf.DUMMYFUNCTION("GOOGLETRANSLATE(A2496,""es"",""en"")"),"gets better")</f>
        <v>gets better</v>
      </c>
    </row>
    <row r="2497">
      <c r="A2497" s="2" t="s">
        <v>2497</v>
      </c>
      <c r="B2497" s="3" t="str">
        <f>IFERROR(__xludf.DUMMYFUNCTION("GOOGLETRANSLATE(A2497,""es"",""en"")"),"directs")</f>
        <v>directs</v>
      </c>
    </row>
    <row r="2498">
      <c r="A2498" s="2" t="s">
        <v>2498</v>
      </c>
      <c r="B2498" s="3" t="str">
        <f>IFERROR(__xludf.DUMMYFUNCTION("GOOGLETRANSLATE(A2498,""es"",""en"")"),"to run")</f>
        <v>to run</v>
      </c>
    </row>
    <row r="2499">
      <c r="A2499" s="2" t="s">
        <v>2499</v>
      </c>
      <c r="B2499" s="3" t="str">
        <f>IFERROR(__xludf.DUMMYFUNCTION("GOOGLETRANSLATE(A2499,""es"",""en"")"),"dimension")</f>
        <v>dimension</v>
      </c>
    </row>
    <row r="2500">
      <c r="A2500" s="2" t="s">
        <v>2500</v>
      </c>
      <c r="B2500" s="3" t="str">
        <f>IFERROR(__xludf.DUMMYFUNCTION("GOOGLETRANSLATE(A2500,""es"",""en"")"),"Oscar")</f>
        <v>Oscar</v>
      </c>
    </row>
    <row r="2501">
      <c r="A2501" s="2" t="s">
        <v>2501</v>
      </c>
      <c r="B2501" s="3" t="str">
        <f>IFERROR(__xludf.DUMMYFUNCTION("GOOGLETRANSLATE(A2501,""es"",""en"")"),"petition")</f>
        <v>petition</v>
      </c>
    </row>
    <row r="2502">
      <c r="A2502" s="2" t="s">
        <v>2502</v>
      </c>
      <c r="B2502" s="3" t="str">
        <f>IFERROR(__xludf.DUMMYFUNCTION("GOOGLETRANSLATE(A2502,""es"",""en"")"),"transformation")</f>
        <v>transformation</v>
      </c>
    </row>
    <row r="2503">
      <c r="A2503" s="2" t="s">
        <v>2503</v>
      </c>
      <c r="B2503" s="3" t="str">
        <f>IFERROR(__xludf.DUMMYFUNCTION("GOOGLETRANSLATE(A2503,""es"",""en"")"),"remarkable")</f>
        <v>remarkable</v>
      </c>
    </row>
    <row r="2504">
      <c r="A2504" s="2" t="s">
        <v>2504</v>
      </c>
      <c r="B2504" s="3" t="str">
        <f>IFERROR(__xludf.DUMMYFUNCTION("GOOGLETRANSLATE(A2504,""es"",""en"")"),"track")</f>
        <v>track</v>
      </c>
    </row>
    <row r="2505">
      <c r="A2505" s="2" t="s">
        <v>2505</v>
      </c>
      <c r="B2505" s="3" t="str">
        <f>IFERROR(__xludf.DUMMYFUNCTION("GOOGLETRANSLATE(A2505,""es"",""en"")"),"Andalusia")</f>
        <v>Andalusia</v>
      </c>
    </row>
    <row r="2506">
      <c r="A2506" s="2" t="s">
        <v>2506</v>
      </c>
      <c r="B2506" s="3" t="str">
        <f>IFERROR(__xludf.DUMMYFUNCTION("GOOGLETRANSLATE(A2506,""es"",""en"")"),"Martha")</f>
        <v>Martha</v>
      </c>
    </row>
    <row r="2507">
      <c r="A2507" s="2" t="s">
        <v>2507</v>
      </c>
      <c r="B2507" s="3" t="str">
        <f>IFERROR(__xludf.DUMMYFUNCTION("GOOGLETRANSLATE(A2507,""es"",""en"")"),"carried out")</f>
        <v>carried out</v>
      </c>
    </row>
    <row r="2508">
      <c r="A2508" s="2" t="s">
        <v>2508</v>
      </c>
      <c r="B2508" s="3" t="str">
        <f>IFERROR(__xludf.DUMMYFUNCTION("GOOGLETRANSLATE(A2508,""es"",""en"")"),"Apply")</f>
        <v>Apply</v>
      </c>
    </row>
    <row r="2509">
      <c r="A2509" s="2" t="s">
        <v>2509</v>
      </c>
      <c r="B2509" s="3" t="str">
        <f>IFERROR(__xludf.DUMMYFUNCTION("GOOGLETRANSLATE(A2509,""es"",""en"")"),"Dinner")</f>
        <v>Dinner</v>
      </c>
    </row>
    <row r="2510">
      <c r="A2510" s="2" t="s">
        <v>2510</v>
      </c>
      <c r="B2510" s="3" t="str">
        <f>IFERROR(__xludf.DUMMYFUNCTION("GOOGLETRANSLATE(A2510,""es"",""en"")"),"Electric")</f>
        <v>Electric</v>
      </c>
    </row>
    <row r="2511">
      <c r="A2511" s="2" t="s">
        <v>2511</v>
      </c>
      <c r="B2511" s="3" t="str">
        <f>IFERROR(__xludf.DUMMYFUNCTION("GOOGLETRANSLATE(A2511,""es"",""en"")"),"sent")</f>
        <v>sent</v>
      </c>
    </row>
    <row r="2512">
      <c r="A2512" s="2" t="s">
        <v>2512</v>
      </c>
      <c r="B2512" s="3" t="str">
        <f>IFERROR(__xludf.DUMMYFUNCTION("GOOGLETRANSLATE(A2512,""es"",""en"")"),"Modes")</f>
        <v>Modes</v>
      </c>
    </row>
    <row r="2513">
      <c r="A2513" s="2" t="s">
        <v>2513</v>
      </c>
      <c r="B2513" s="3" t="str">
        <f>IFERROR(__xludf.DUMMYFUNCTION("GOOGLETRANSLATE(A2513,""es"",""en"")"),"fortune")</f>
        <v>fortune</v>
      </c>
    </row>
    <row r="2514">
      <c r="A2514" s="2" t="s">
        <v>2514</v>
      </c>
      <c r="B2514" s="3" t="str">
        <f>IFERROR(__xludf.DUMMYFUNCTION("GOOGLETRANSLATE(A2514,""es"",""en"")"),"Conflicts")</f>
        <v>Conflicts</v>
      </c>
    </row>
    <row r="2515">
      <c r="A2515" s="2" t="s">
        <v>2515</v>
      </c>
      <c r="B2515" s="3" t="str">
        <f>IFERROR(__xludf.DUMMYFUNCTION("GOOGLETRANSLATE(A2515,""es"",""en"")"),"childhood")</f>
        <v>childhood</v>
      </c>
    </row>
    <row r="2516">
      <c r="A2516" s="2" t="s">
        <v>2516</v>
      </c>
      <c r="B2516" s="3" t="str">
        <f>IFERROR(__xludf.DUMMYFUNCTION("GOOGLETRANSLATE(A2516,""es"",""en"")"),"allowed")</f>
        <v>allowed</v>
      </c>
    </row>
    <row r="2517">
      <c r="A2517" s="2" t="s">
        <v>2517</v>
      </c>
      <c r="B2517" s="3" t="str">
        <f>IFERROR(__xludf.DUMMYFUNCTION("GOOGLETRANSLATE(A2517,""es"",""en"")"),"farmers")</f>
        <v>farmers</v>
      </c>
    </row>
    <row r="2518">
      <c r="A2518" s="2" t="s">
        <v>2518</v>
      </c>
      <c r="B2518" s="3" t="str">
        <f>IFERROR(__xludf.DUMMYFUNCTION("GOOGLETRANSLATE(A2518,""es"",""en"")"),"third")</f>
        <v>third</v>
      </c>
    </row>
    <row r="2519">
      <c r="A2519" s="2" t="s">
        <v>2519</v>
      </c>
      <c r="B2519" s="3" t="str">
        <f>IFERROR(__xludf.DUMMYFUNCTION("GOOGLETRANSLATE(A2519,""es"",""en"")"),"wants")</f>
        <v>wants</v>
      </c>
    </row>
    <row r="2520">
      <c r="A2520" s="2" t="s">
        <v>2520</v>
      </c>
      <c r="B2520" s="3" t="str">
        <f>IFERROR(__xludf.DUMMYFUNCTION("GOOGLETRANSLATE(A2520,""es"",""en"")"),"AIDS")</f>
        <v>AIDS</v>
      </c>
    </row>
    <row r="2521">
      <c r="A2521" s="2" t="s">
        <v>2521</v>
      </c>
      <c r="B2521" s="3" t="str">
        <f>IFERROR(__xludf.DUMMYFUNCTION("GOOGLETRANSLATE(A2521,""es"",""en"")"),"obligation")</f>
        <v>obligation</v>
      </c>
    </row>
    <row r="2522">
      <c r="A2522" s="2" t="s">
        <v>2522</v>
      </c>
      <c r="B2522" s="3" t="str">
        <f>IFERROR(__xludf.DUMMYFUNCTION("GOOGLETRANSLATE(A2522,""es"",""en"")"),"East")</f>
        <v>East</v>
      </c>
    </row>
    <row r="2523">
      <c r="A2523" s="2" t="s">
        <v>2523</v>
      </c>
      <c r="B2523" s="3" t="str">
        <f>IFERROR(__xludf.DUMMYFUNCTION("GOOGLETRANSLATE(A2523,""es"",""en"")"),"collection")</f>
        <v>collection</v>
      </c>
    </row>
    <row r="2524">
      <c r="A2524" s="2" t="s">
        <v>2524</v>
      </c>
      <c r="B2524" s="3" t="str">
        <f>IFERROR(__xludf.DUMMYFUNCTION("GOOGLETRANSLATE(A2524,""es"",""en"")"),"effective")</f>
        <v>effective</v>
      </c>
    </row>
    <row r="2525">
      <c r="A2525" s="2" t="s">
        <v>2525</v>
      </c>
      <c r="B2525" s="3" t="str">
        <f>IFERROR(__xludf.DUMMYFUNCTION("GOOGLETRANSLATE(A2525,""es"",""en"")"),"excess")</f>
        <v>excess</v>
      </c>
    </row>
    <row r="2526">
      <c r="A2526" s="2" t="s">
        <v>2526</v>
      </c>
      <c r="B2526" s="3" t="str">
        <f>IFERROR(__xludf.DUMMYFUNCTION("GOOGLETRANSLATE(A2526,""es"",""en"")"),"evidence")</f>
        <v>evidence</v>
      </c>
    </row>
    <row r="2527">
      <c r="A2527" s="2" t="s">
        <v>2527</v>
      </c>
      <c r="B2527" s="3" t="str">
        <f>IFERROR(__xludf.DUMMYFUNCTION("GOOGLETRANSLATE(A2527,""es"",""en"")"),"powers")</f>
        <v>powers</v>
      </c>
    </row>
    <row r="2528">
      <c r="A2528" s="2" t="s">
        <v>2528</v>
      </c>
      <c r="B2528" s="3" t="str">
        <f>IFERROR(__xludf.DUMMYFUNCTION("GOOGLETRANSLATE(A2528,""es"",""en"")"),"show")</f>
        <v>show</v>
      </c>
    </row>
    <row r="2529">
      <c r="A2529" s="2" t="s">
        <v>2529</v>
      </c>
      <c r="B2529" s="3" t="str">
        <f>IFERROR(__xludf.DUMMYFUNCTION("GOOGLETRANSLATE(A2529,""es"",""en"")"),"They show")</f>
        <v>They show</v>
      </c>
    </row>
    <row r="2530">
      <c r="A2530" s="2" t="s">
        <v>2530</v>
      </c>
      <c r="B2530" s="3" t="str">
        <f>IFERROR(__xludf.DUMMYFUNCTION("GOOGLETRANSLATE(A2530,""es"",""en"")"),"protagonist")</f>
        <v>protagonist</v>
      </c>
    </row>
    <row r="2531">
      <c r="A2531" s="2" t="s">
        <v>2531</v>
      </c>
      <c r="B2531" s="3" t="str">
        <f>IFERROR(__xludf.DUMMYFUNCTION("GOOGLETRANSLATE(A2531,""es"",""en"")"),"achieves")</f>
        <v>achieves</v>
      </c>
    </row>
    <row r="2532">
      <c r="A2532" s="2" t="s">
        <v>2532</v>
      </c>
      <c r="B2532" s="3" t="str">
        <f>IFERROR(__xludf.DUMMYFUNCTION("GOOGLETRANSLATE(A2532,""es"",""en"")"),"souvenirs")</f>
        <v>souvenirs</v>
      </c>
    </row>
    <row r="2533">
      <c r="A2533" s="2" t="s">
        <v>2533</v>
      </c>
      <c r="B2533" s="3" t="str">
        <f>IFERROR(__xludf.DUMMYFUNCTION("GOOGLETRANSLATE(A2533,""es"",""en"")"),"mountain")</f>
        <v>mountain</v>
      </c>
    </row>
    <row r="2534">
      <c r="A2534" s="2" t="s">
        <v>2534</v>
      </c>
      <c r="B2534" s="3" t="str">
        <f>IFERROR(__xludf.DUMMYFUNCTION("GOOGLETRANSLATE(A2534,""es"",""en"")"),"dictatorship")</f>
        <v>dictatorship</v>
      </c>
    </row>
    <row r="2535">
      <c r="A2535" s="2" t="s">
        <v>2535</v>
      </c>
      <c r="B2535" s="3" t="str">
        <f>IFERROR(__xludf.DUMMYFUNCTION("GOOGLETRANSLATE(A2535,""es"",""en"")"),"Look")</f>
        <v>Look</v>
      </c>
    </row>
    <row r="2536">
      <c r="A2536" s="2" t="s">
        <v>2536</v>
      </c>
      <c r="B2536" s="3" t="str">
        <f>IFERROR(__xludf.DUMMYFUNCTION("GOOGLETRANSLATE(A2536,""es"",""en"")"),"natives")</f>
        <v>natives</v>
      </c>
    </row>
    <row r="2537">
      <c r="A2537" s="2" t="s">
        <v>2537</v>
      </c>
      <c r="B2537" s="3" t="str">
        <f>IFERROR(__xludf.DUMMYFUNCTION("GOOGLETRANSLATE(A2537,""es"",""en"")"),"pass")</f>
        <v>pass</v>
      </c>
    </row>
    <row r="2538">
      <c r="A2538" s="2" t="s">
        <v>2538</v>
      </c>
      <c r="B2538" s="3" t="str">
        <f>IFERROR(__xludf.DUMMYFUNCTION("GOOGLETRANSLATE(A2538,""es"",""en"")"),"Ortega")</f>
        <v>Ortega</v>
      </c>
    </row>
    <row r="2539">
      <c r="A2539" s="2" t="s">
        <v>2539</v>
      </c>
      <c r="B2539" s="3" t="str">
        <f>IFERROR(__xludf.DUMMYFUNCTION("GOOGLETRANSLATE(A2539,""es"",""en"")"),"clarity")</f>
        <v>clarity</v>
      </c>
    </row>
    <row r="2540">
      <c r="A2540" s="2" t="s">
        <v>2540</v>
      </c>
      <c r="B2540" s="3" t="str">
        <f>IFERROR(__xludf.DUMMYFUNCTION("GOOGLETRANSLATE(A2540,""es"",""en"")"),"I was")</f>
        <v>I was</v>
      </c>
    </row>
    <row r="2541">
      <c r="A2541" s="2" t="s">
        <v>2541</v>
      </c>
      <c r="B2541" s="3" t="str">
        <f>IFERROR(__xludf.DUMMYFUNCTION("GOOGLETRANSLATE(A2541,""es"",""en"")"),"query")</f>
        <v>query</v>
      </c>
    </row>
    <row r="2542">
      <c r="A2542" s="2" t="s">
        <v>2542</v>
      </c>
      <c r="B2542" s="3" t="str">
        <f>IFERROR(__xludf.DUMMYFUNCTION("GOOGLETRANSLATE(A2542,""es"",""en"")"),"financial")</f>
        <v>financial</v>
      </c>
    </row>
    <row r="2543">
      <c r="A2543" s="2" t="s">
        <v>2543</v>
      </c>
      <c r="B2543" s="3" t="str">
        <f>IFERROR(__xludf.DUMMYFUNCTION("GOOGLETRANSLATE(A2543,""es"",""en"")"),"inflation")</f>
        <v>inflation</v>
      </c>
    </row>
    <row r="2544">
      <c r="A2544" s="2" t="s">
        <v>2544</v>
      </c>
      <c r="B2544" s="3" t="str">
        <f>IFERROR(__xludf.DUMMYFUNCTION("GOOGLETRANSLATE(A2544,""es"",""en"")"),"senate")</f>
        <v>senate</v>
      </c>
    </row>
    <row r="2545">
      <c r="A2545" s="2" t="s">
        <v>2545</v>
      </c>
      <c r="B2545" s="3" t="str">
        <f>IFERROR(__xludf.DUMMYFUNCTION("GOOGLETRANSLATE(A2545,""es"",""en"")"),"troops")</f>
        <v>troops</v>
      </c>
    </row>
    <row r="2546">
      <c r="A2546" s="2" t="s">
        <v>2546</v>
      </c>
      <c r="B2546" s="3" t="str">
        <f>IFERROR(__xludf.DUMMYFUNCTION("GOOGLETRANSLATE(A2546,""es"",""en"")"),"Mexican")</f>
        <v>Mexican</v>
      </c>
    </row>
    <row r="2547">
      <c r="A2547" s="2" t="s">
        <v>2547</v>
      </c>
      <c r="B2547" s="3" t="str">
        <f>IFERROR(__xludf.DUMMYFUNCTION("GOOGLETRANSLATE(A2547,""es"",""en"")"),"corresponding")</f>
        <v>corresponding</v>
      </c>
    </row>
    <row r="2548">
      <c r="A2548" s="2" t="s">
        <v>2548</v>
      </c>
      <c r="B2548" s="3" t="str">
        <f>IFERROR(__xludf.DUMMYFUNCTION("GOOGLETRANSLATE(A2548,""es"",""en"")"),"I raise")</f>
        <v>I raise</v>
      </c>
    </row>
    <row r="2549">
      <c r="A2549" s="2" t="s">
        <v>2549</v>
      </c>
      <c r="B2549" s="3" t="str">
        <f>IFERROR(__xludf.DUMMYFUNCTION("GOOGLETRANSLATE(A2549,""es"",""en"")"),"flight")</f>
        <v>flight</v>
      </c>
    </row>
    <row r="2550">
      <c r="A2550" s="2" t="s">
        <v>2550</v>
      </c>
      <c r="B2550" s="3" t="str">
        <f>IFERROR(__xludf.DUMMYFUNCTION("GOOGLETRANSLATE(A2550,""es"",""en"")"),"empire")</f>
        <v>empire</v>
      </c>
    </row>
    <row r="2551">
      <c r="A2551" s="2" t="s">
        <v>2551</v>
      </c>
      <c r="B2551" s="3" t="str">
        <f>IFERROR(__xludf.DUMMYFUNCTION("GOOGLETRANSLATE(A2551,""es"",""en"")"),"Win")</f>
        <v>Win</v>
      </c>
    </row>
    <row r="2552">
      <c r="A2552" s="2" t="s">
        <v>2552</v>
      </c>
      <c r="B2552" s="3" t="str">
        <f>IFERROR(__xludf.DUMMYFUNCTION("GOOGLETRANSLATE(A2552,""es"",""en"")"),"agent")</f>
        <v>agent</v>
      </c>
    </row>
    <row r="2553">
      <c r="A2553" s="2" t="s">
        <v>2553</v>
      </c>
      <c r="B2553" s="3" t="str">
        <f>IFERROR(__xludf.DUMMYFUNCTION("GOOGLETRANSLATE(A2553,""es"",""en"")"),"answers")</f>
        <v>answers</v>
      </c>
    </row>
    <row r="2554">
      <c r="A2554" s="2" t="s">
        <v>2554</v>
      </c>
      <c r="B2554" s="3" t="str">
        <f>IFERROR(__xludf.DUMMYFUNCTION("GOOGLETRANSLATE(A2554,""es"",""en"")"),"civilians")</f>
        <v>civilians</v>
      </c>
    </row>
    <row r="2555">
      <c r="A2555" s="2" t="s">
        <v>2555</v>
      </c>
      <c r="B2555" s="3" t="str">
        <f>IFERROR(__xludf.DUMMYFUNCTION("GOOGLETRANSLATE(A2555,""es"",""en"")"),"misses")</f>
        <v>misses</v>
      </c>
    </row>
    <row r="2556">
      <c r="A2556" s="2" t="s">
        <v>2556</v>
      </c>
      <c r="B2556" s="3" t="str">
        <f>IFERROR(__xludf.DUMMYFUNCTION("GOOGLETRANSLATE(A2556,""es"",""en"")"),"modern")</f>
        <v>modern</v>
      </c>
    </row>
    <row r="2557">
      <c r="A2557" s="2" t="s">
        <v>2557</v>
      </c>
      <c r="B2557" s="3" t="str">
        <f>IFERROR(__xludf.DUMMYFUNCTION("GOOGLETRANSLATE(A2557,""es"",""en"")"),"tribute")</f>
        <v>tribute</v>
      </c>
    </row>
    <row r="2558">
      <c r="A2558" s="2" t="s">
        <v>2558</v>
      </c>
      <c r="B2558" s="3" t="str">
        <f>IFERROR(__xludf.DUMMYFUNCTION("GOOGLETRANSLATE(A2558,""es"",""en"")"),"establishment")</f>
        <v>establishment</v>
      </c>
    </row>
    <row r="2559">
      <c r="A2559" s="2" t="s">
        <v>2559</v>
      </c>
      <c r="B2559" s="3" t="str">
        <f>IFERROR(__xludf.DUMMYFUNCTION("GOOGLETRANSLATE(A2559,""es"",""en"")"),"creates")</f>
        <v>creates</v>
      </c>
    </row>
    <row r="2560">
      <c r="A2560" s="2" t="s">
        <v>2560</v>
      </c>
      <c r="B2560" s="3" t="str">
        <f>IFERROR(__xludf.DUMMYFUNCTION("GOOGLETRANSLATE(A2560,""es"",""en"")"),"parties")</f>
        <v>parties</v>
      </c>
    </row>
    <row r="2561">
      <c r="A2561" s="2" t="s">
        <v>2561</v>
      </c>
      <c r="B2561" s="3" t="str">
        <f>IFERROR(__xludf.DUMMYFUNCTION("GOOGLETRANSLATE(A2561,""es"",""en"")"),"numbers")</f>
        <v>numbers</v>
      </c>
    </row>
    <row r="2562">
      <c r="A2562" s="2" t="s">
        <v>2562</v>
      </c>
      <c r="B2562" s="3" t="str">
        <f>IFERROR(__xludf.DUMMYFUNCTION("GOOGLETRANSLATE(A2562,""es"",""en"")"),"check")</f>
        <v>check</v>
      </c>
    </row>
    <row r="2563">
      <c r="A2563" s="2" t="s">
        <v>2563</v>
      </c>
      <c r="B2563" s="3" t="str">
        <f>IFERROR(__xludf.DUMMYFUNCTION("GOOGLETRANSLATE(A2563,""es"",""en"")"),"treating")</f>
        <v>treating</v>
      </c>
    </row>
    <row r="2564">
      <c r="A2564" s="2" t="s">
        <v>2564</v>
      </c>
      <c r="B2564" s="3" t="str">
        <f>IFERROR(__xludf.DUMMYFUNCTION("GOOGLETRANSLATE(A2564,""es"",""en"")"),"Try")</f>
        <v>Try</v>
      </c>
    </row>
    <row r="2565">
      <c r="A2565" s="2" t="s">
        <v>2565</v>
      </c>
      <c r="B2565" s="3" t="str">
        <f>IFERROR(__xludf.DUMMYFUNCTION("GOOGLETRANSLATE(A2565,""es"",""en"")"),"circulation")</f>
        <v>circulation</v>
      </c>
    </row>
    <row r="2566">
      <c r="A2566" s="2" t="s">
        <v>2566</v>
      </c>
      <c r="B2566" s="3" t="str">
        <f>IFERROR(__xludf.DUMMYFUNCTION("GOOGLETRANSLATE(A2566,""es"",""en"")"),"booking")</f>
        <v>booking</v>
      </c>
    </row>
    <row r="2567">
      <c r="A2567" s="2" t="s">
        <v>2567</v>
      </c>
      <c r="B2567" s="3" t="str">
        <f>IFERROR(__xludf.DUMMYFUNCTION("GOOGLETRANSLATE(A2567,""es"",""en"")"),"chair")</f>
        <v>chair</v>
      </c>
    </row>
    <row r="2568">
      <c r="A2568" s="2" t="s">
        <v>2568</v>
      </c>
      <c r="B2568" s="3" t="str">
        <f>IFERROR(__xludf.DUMMYFUNCTION("GOOGLETRANSLATE(A2568,""es"",""en"")"),"French")</f>
        <v>French</v>
      </c>
    </row>
    <row r="2569">
      <c r="A2569" s="2" t="s">
        <v>2569</v>
      </c>
      <c r="B2569" s="3" t="str">
        <f>IFERROR(__xludf.DUMMYFUNCTION("GOOGLETRANSLATE(A2569,""es"",""en"")"),"Express")</f>
        <v>Express</v>
      </c>
    </row>
    <row r="2570">
      <c r="A2570" s="2" t="s">
        <v>2570</v>
      </c>
      <c r="B2570" s="3" t="str">
        <f>IFERROR(__xludf.DUMMYFUNCTION("GOOGLETRANSLATE(A2570,""es"",""en"")"),"wrote")</f>
        <v>wrote</v>
      </c>
    </row>
    <row r="2571">
      <c r="A2571" s="2" t="s">
        <v>2571</v>
      </c>
      <c r="B2571" s="3" t="str">
        <f>IFERROR(__xludf.DUMMYFUNCTION("GOOGLETRANSLATE(A2571,""es"",""en"")"),"virtue")</f>
        <v>virtue</v>
      </c>
    </row>
    <row r="2572">
      <c r="A2572" s="2" t="s">
        <v>2572</v>
      </c>
      <c r="B2572" s="3" t="str">
        <f>IFERROR(__xludf.DUMMYFUNCTION("GOOGLETRANSLATE(A2572,""es"",""en"")"),"satisfaction")</f>
        <v>satisfaction</v>
      </c>
    </row>
    <row r="2573">
      <c r="A2573" s="2" t="s">
        <v>2573</v>
      </c>
      <c r="B2573" s="3" t="str">
        <f>IFERROR(__xludf.DUMMYFUNCTION("GOOGLETRANSLATE(A2573,""es"",""en"")"),"eggs")</f>
        <v>eggs</v>
      </c>
    </row>
    <row r="2574">
      <c r="A2574" s="2" t="s">
        <v>2574</v>
      </c>
      <c r="B2574" s="3" t="str">
        <f>IFERROR(__xludf.DUMMYFUNCTION("GOOGLETRANSLATE(A2574,""es"",""en"")"),"you")</f>
        <v>you</v>
      </c>
    </row>
    <row r="2575">
      <c r="A2575" s="2" t="s">
        <v>2575</v>
      </c>
      <c r="B2575" s="3" t="str">
        <f>IFERROR(__xludf.DUMMYFUNCTION("GOOGLETRANSLATE(A2575,""es"",""en"")"),"decline")</f>
        <v>decline</v>
      </c>
    </row>
    <row r="2576">
      <c r="A2576" s="2" t="s">
        <v>2576</v>
      </c>
      <c r="B2576" s="3" t="str">
        <f>IFERROR(__xludf.DUMMYFUNCTION("GOOGLETRANSLATE(A2576,""es"",""en"")"),"terrorism")</f>
        <v>terrorism</v>
      </c>
    </row>
    <row r="2577">
      <c r="A2577" s="2" t="s">
        <v>2577</v>
      </c>
      <c r="B2577" s="3" t="str">
        <f>IFERROR(__xludf.DUMMYFUNCTION("GOOGLETRANSLATE(A2577,""es"",""en"")"),"Ecuador")</f>
        <v>Ecuador</v>
      </c>
    </row>
    <row r="2578">
      <c r="A2578" s="2" t="s">
        <v>2578</v>
      </c>
      <c r="B2578" s="3" t="str">
        <f>IFERROR(__xludf.DUMMYFUNCTION("GOOGLETRANSLATE(A2578,""es"",""en"")"),"guy")</f>
        <v>guy</v>
      </c>
    </row>
    <row r="2579">
      <c r="A2579" s="2" t="s">
        <v>2579</v>
      </c>
      <c r="B2579" s="3" t="str">
        <f>IFERROR(__xludf.DUMMYFUNCTION("GOOGLETRANSLATE(A2579,""es"",""en"")"),"safe")</f>
        <v>safe</v>
      </c>
    </row>
    <row r="2580">
      <c r="A2580" s="2" t="s">
        <v>2580</v>
      </c>
      <c r="B2580" s="3" t="str">
        <f>IFERROR(__xludf.DUMMYFUNCTION("GOOGLETRANSLATE(A2580,""es"",""en"")"),"told")</f>
        <v>told</v>
      </c>
    </row>
    <row r="2581">
      <c r="A2581" s="2" t="s">
        <v>2581</v>
      </c>
      <c r="B2581" s="3" t="str">
        <f>IFERROR(__xludf.DUMMYFUNCTION("GOOGLETRANSLATE(A2581,""es"",""en"")"),"Leaders")</f>
        <v>Leaders</v>
      </c>
    </row>
    <row r="2582">
      <c r="A2582" s="2" t="s">
        <v>2582</v>
      </c>
      <c r="B2582" s="3" t="str">
        <f>IFERROR(__xludf.DUMMYFUNCTION("GOOGLETRANSLATE(A2582,""es"",""en"")"),"slowly")</f>
        <v>slowly</v>
      </c>
    </row>
    <row r="2583">
      <c r="A2583" s="2" t="s">
        <v>2583</v>
      </c>
      <c r="B2583" s="3" t="str">
        <f>IFERROR(__xludf.DUMMYFUNCTION("GOOGLETRANSLATE(A2583,""es"",""en"")"),"stories")</f>
        <v>stories</v>
      </c>
    </row>
    <row r="2584">
      <c r="A2584" s="2" t="s">
        <v>2584</v>
      </c>
      <c r="B2584" s="3" t="str">
        <f>IFERROR(__xludf.DUMMYFUNCTION("GOOGLETRANSLATE(A2584,""es"",""en"")"),"Galicia")</f>
        <v>Galicia</v>
      </c>
    </row>
    <row r="2585">
      <c r="A2585" s="2" t="s">
        <v>2585</v>
      </c>
      <c r="B2585" s="3" t="str">
        <f>IFERROR(__xludf.DUMMYFUNCTION("GOOGLETRANSLATE(A2585,""es"",""en"")"),"accompanied")</f>
        <v>accompanied</v>
      </c>
    </row>
    <row r="2586">
      <c r="A2586" s="2" t="s">
        <v>2586</v>
      </c>
      <c r="B2586" s="3" t="str">
        <f>IFERROR(__xludf.DUMMYFUNCTION("GOOGLETRANSLATE(A2586,""es"",""en"")"),"decades")</f>
        <v>decades</v>
      </c>
    </row>
    <row r="2587">
      <c r="A2587" s="2" t="s">
        <v>2587</v>
      </c>
      <c r="B2587" s="3" t="str">
        <f>IFERROR(__xludf.DUMMYFUNCTION("GOOGLETRANSLATE(A2587,""es"",""en"")"),"recognized")</f>
        <v>recognized</v>
      </c>
    </row>
    <row r="2588">
      <c r="A2588" s="2" t="s">
        <v>2588</v>
      </c>
      <c r="B2588" s="3" t="str">
        <f>IFERROR(__xludf.DUMMYFUNCTION("GOOGLETRANSLATE(A2588,""es"",""en"")"),"I make")</f>
        <v>I make</v>
      </c>
    </row>
    <row r="2589">
      <c r="A2589" s="2" t="s">
        <v>2589</v>
      </c>
      <c r="B2589" s="3" t="str">
        <f>IFERROR(__xludf.DUMMYFUNCTION("GOOGLETRANSLATE(A2589,""es"",""en"")"),"pulled apart")</f>
        <v>pulled apart</v>
      </c>
    </row>
    <row r="2590">
      <c r="A2590" s="2" t="s">
        <v>2590</v>
      </c>
      <c r="B2590" s="3" t="str">
        <f>IFERROR(__xludf.DUMMYFUNCTION("GOOGLETRANSLATE(A2590,""es"",""en"")"),"fair")</f>
        <v>fair</v>
      </c>
    </row>
    <row r="2591">
      <c r="A2591" s="2" t="s">
        <v>2591</v>
      </c>
      <c r="B2591" s="3" t="str">
        <f>IFERROR(__xludf.DUMMYFUNCTION("GOOGLETRANSLATE(A2591,""es"",""en"")"),"wheel")</f>
        <v>wheel</v>
      </c>
    </row>
    <row r="2592">
      <c r="A2592" s="2" t="s">
        <v>2592</v>
      </c>
      <c r="B2592" s="3" t="str">
        <f>IFERROR(__xludf.DUMMYFUNCTION("GOOGLETRANSLATE(A2592,""es"",""en"")"),"Users")</f>
        <v>Users</v>
      </c>
    </row>
    <row r="2593">
      <c r="A2593" s="2" t="s">
        <v>2593</v>
      </c>
      <c r="B2593" s="3" t="str">
        <f>IFERROR(__xludf.DUMMYFUNCTION("GOOGLETRANSLATE(A2593,""es"",""en"")"),"Useful")</f>
        <v>Useful</v>
      </c>
    </row>
    <row r="2594">
      <c r="A2594" s="2" t="s">
        <v>2594</v>
      </c>
      <c r="B2594" s="3" t="str">
        <f>IFERROR(__xludf.DUMMYFUNCTION("GOOGLETRANSLATE(A2594,""es"",""en"")"),"Emilio")</f>
        <v>Emilio</v>
      </c>
    </row>
    <row r="2595">
      <c r="A2595" s="2" t="s">
        <v>2595</v>
      </c>
      <c r="B2595" s="3" t="str">
        <f>IFERROR(__xludf.DUMMYFUNCTION("GOOGLETRANSLATE(A2595,""es"",""en"")"),"compliance")</f>
        <v>compliance</v>
      </c>
    </row>
    <row r="2596">
      <c r="A2596" s="2" t="s">
        <v>2596</v>
      </c>
      <c r="B2596" s="3" t="str">
        <f>IFERROR(__xludf.DUMMYFUNCTION("GOOGLETRANSLATE(A2596,""es"",""en"")"),"transition")</f>
        <v>transition</v>
      </c>
    </row>
    <row r="2597">
      <c r="A2597" s="2" t="s">
        <v>2597</v>
      </c>
      <c r="B2597" s="3" t="str">
        <f>IFERROR(__xludf.DUMMYFUNCTION("GOOGLETRANSLATE(A2597,""es"",""en"")"),"champion")</f>
        <v>champion</v>
      </c>
    </row>
    <row r="2598">
      <c r="A2598" s="2" t="s">
        <v>2598</v>
      </c>
      <c r="B2598" s="3" t="str">
        <f>IFERROR(__xludf.DUMMYFUNCTION("GOOGLETRANSLATE(A2598,""es"",""en"")"),"XX")</f>
        <v>XX</v>
      </c>
    </row>
    <row r="2599">
      <c r="A2599" s="2" t="s">
        <v>2599</v>
      </c>
      <c r="B2599" s="3" t="str">
        <f>IFERROR(__xludf.DUMMYFUNCTION("GOOGLETRANSLATE(A2599,""es"",""en"")"),"see yourself")</f>
        <v>see yourself</v>
      </c>
    </row>
    <row r="2600">
      <c r="A2600" s="2" t="s">
        <v>2600</v>
      </c>
      <c r="B2600" s="3" t="str">
        <f>IFERROR(__xludf.DUMMYFUNCTION("GOOGLETRANSLATE(A2600,""es"",""en"")"),"previously")</f>
        <v>previously</v>
      </c>
    </row>
    <row r="2601">
      <c r="A2601" s="2" t="s">
        <v>2601</v>
      </c>
      <c r="B2601" s="3" t="str">
        <f>IFERROR(__xludf.DUMMYFUNCTION("GOOGLETRANSLATE(A2601,""es"",""en"")"),"defend")</f>
        <v>defend</v>
      </c>
    </row>
    <row r="2602">
      <c r="A2602" s="2" t="s">
        <v>2602</v>
      </c>
      <c r="B2602" s="3" t="str">
        <f>IFERROR(__xludf.DUMMYFUNCTION("GOOGLETRANSLATE(A2602,""es"",""en"")"),"which")</f>
        <v>which</v>
      </c>
    </row>
    <row r="2603">
      <c r="A2603" s="2" t="s">
        <v>2603</v>
      </c>
      <c r="B2603" s="3" t="str">
        <f>IFERROR(__xludf.DUMMYFUNCTION("GOOGLETRANSLATE(A2603,""es"",""en"")"),"made")</f>
        <v>made</v>
      </c>
    </row>
    <row r="2604">
      <c r="A2604" s="2" t="s">
        <v>2604</v>
      </c>
      <c r="B2604" s="3" t="str">
        <f>IFERROR(__xludf.DUMMYFUNCTION("GOOGLETRANSLATE(A2604,""es"",""en"")"),"remedy")</f>
        <v>remedy</v>
      </c>
    </row>
    <row r="2605">
      <c r="A2605" s="2" t="s">
        <v>2605</v>
      </c>
      <c r="B2605" s="3" t="str">
        <f>IFERROR(__xludf.DUMMYFUNCTION("GOOGLETRANSLATE(A2605,""es"",""en"")"),"They put")</f>
        <v>They put</v>
      </c>
    </row>
    <row r="2606">
      <c r="A2606" s="2" t="s">
        <v>2606</v>
      </c>
      <c r="B2606" s="3" t="str">
        <f>IFERROR(__xludf.DUMMYFUNCTION("GOOGLETRANSLATE(A2606,""es"",""en"")"),"I shall")</f>
        <v>I shall</v>
      </c>
    </row>
    <row r="2607">
      <c r="A2607" s="2" t="s">
        <v>2607</v>
      </c>
      <c r="B2607" s="3" t="str">
        <f>IFERROR(__xludf.DUMMYFUNCTION("GOOGLETRANSLATE(A2607,""es"",""en"")"),"procedures")</f>
        <v>procedures</v>
      </c>
    </row>
    <row r="2608">
      <c r="A2608" s="2" t="s">
        <v>2608</v>
      </c>
      <c r="B2608" s="3" t="str">
        <f>IFERROR(__xludf.DUMMYFUNCTION("GOOGLETRANSLATE(A2608,""es"",""en"")"),"Screams")</f>
        <v>Screams</v>
      </c>
    </row>
    <row r="2609">
      <c r="A2609" s="2" t="s">
        <v>2609</v>
      </c>
      <c r="B2609" s="3" t="str">
        <f>IFERROR(__xludf.DUMMYFUNCTION("GOOGLETRANSLATE(A2609,""es"",""en"")"),"circle")</f>
        <v>circle</v>
      </c>
    </row>
    <row r="2610">
      <c r="A2610" s="2" t="s">
        <v>2610</v>
      </c>
      <c r="B2610" s="3" t="str">
        <f>IFERROR(__xludf.DUMMYFUNCTION("GOOGLETRANSLATE(A2610,""es"",""en"")"),"North Americans")</f>
        <v>North Americans</v>
      </c>
    </row>
    <row r="2611">
      <c r="A2611" s="2" t="s">
        <v>2611</v>
      </c>
      <c r="B2611" s="3" t="str">
        <f>IFERROR(__xludf.DUMMYFUNCTION("GOOGLETRANSLATE(A2611,""es"",""en"")"),"Red")</f>
        <v>Red</v>
      </c>
    </row>
    <row r="2612">
      <c r="A2612" s="2" t="s">
        <v>2612</v>
      </c>
      <c r="B2612" s="3" t="str">
        <f>IFERROR(__xludf.DUMMYFUNCTION("GOOGLETRANSLATE(A2612,""es"",""en"")"),"managed")</f>
        <v>managed</v>
      </c>
    </row>
    <row r="2613">
      <c r="A2613" s="2" t="s">
        <v>2613</v>
      </c>
      <c r="B2613" s="3" t="str">
        <f>IFERROR(__xludf.DUMMYFUNCTION("GOOGLETRANSLATE(A2613,""es"",""en"")"),"crimes")</f>
        <v>crimes</v>
      </c>
    </row>
    <row r="2614">
      <c r="A2614" s="2" t="s">
        <v>2614</v>
      </c>
      <c r="B2614" s="3" t="str">
        <f>IFERROR(__xludf.DUMMYFUNCTION("GOOGLETRANSLATE(A2614,""es"",""en"")"),"avenue")</f>
        <v>avenue</v>
      </c>
    </row>
    <row r="2615">
      <c r="A2615" s="2" t="s">
        <v>2615</v>
      </c>
      <c r="B2615" s="3" t="str">
        <f>IFERROR(__xludf.DUMMYFUNCTION("GOOGLETRANSLATE(A2615,""es"",""en"")"),"Alonso")</f>
        <v>Alonso</v>
      </c>
    </row>
    <row r="2616">
      <c r="A2616" s="2" t="s">
        <v>2616</v>
      </c>
      <c r="B2616" s="3" t="str">
        <f>IFERROR(__xludf.DUMMYFUNCTION("GOOGLETRANSLATE(A2616,""es"",""en"")"),"He obtained")</f>
        <v>He obtained</v>
      </c>
    </row>
    <row r="2617">
      <c r="A2617" s="2" t="s">
        <v>2617</v>
      </c>
      <c r="B2617" s="3" t="str">
        <f>IFERROR(__xludf.DUMMYFUNCTION("GOOGLETRANSLATE(A2617,""es"",""en"")"),"kill")</f>
        <v>kill</v>
      </c>
    </row>
    <row r="2618">
      <c r="A2618" s="2" t="s">
        <v>2618</v>
      </c>
      <c r="B2618" s="3" t="str">
        <f>IFERROR(__xludf.DUMMYFUNCTION("GOOGLETRANSLATE(A2618,""es"",""en"")"),"cuts")</f>
        <v>cuts</v>
      </c>
    </row>
    <row r="2619">
      <c r="A2619" s="2" t="s">
        <v>2619</v>
      </c>
      <c r="B2619" s="3" t="str">
        <f>IFERROR(__xludf.DUMMYFUNCTION("GOOGLETRANSLATE(A2619,""es"",""en"")"),"degrees")</f>
        <v>degrees</v>
      </c>
    </row>
    <row r="2620">
      <c r="A2620" s="2" t="s">
        <v>2620</v>
      </c>
      <c r="B2620" s="3" t="str">
        <f>IFERROR(__xludf.DUMMYFUNCTION("GOOGLETRANSLATE(A2620,""es"",""en"")"),"previously")</f>
        <v>previously</v>
      </c>
    </row>
    <row r="2621">
      <c r="A2621" s="2" t="s">
        <v>2621</v>
      </c>
      <c r="B2621" s="3" t="str">
        <f>IFERROR(__xludf.DUMMYFUNCTION("GOOGLETRANSLATE(A2621,""es"",""en"")"),"publication")</f>
        <v>publication</v>
      </c>
    </row>
    <row r="2622">
      <c r="A2622" s="2" t="s">
        <v>2622</v>
      </c>
      <c r="B2622" s="3" t="str">
        <f>IFERROR(__xludf.DUMMYFUNCTION("GOOGLETRANSLATE(A2622,""es"",""en"")"),"learning")</f>
        <v>learning</v>
      </c>
    </row>
    <row r="2623">
      <c r="A2623" s="2" t="s">
        <v>2623</v>
      </c>
      <c r="B2623" s="3" t="str">
        <f>IFERROR(__xludf.DUMMYFUNCTION("GOOGLETRANSLATE(A2623,""es"",""en"")"),"engine")</f>
        <v>engine</v>
      </c>
    </row>
    <row r="2624">
      <c r="A2624" s="2" t="s">
        <v>2624</v>
      </c>
      <c r="B2624" s="3" t="str">
        <f>IFERROR(__xludf.DUMMYFUNCTION("GOOGLETRANSLATE(A2624,""es"",""en"")"),"critical")</f>
        <v>critical</v>
      </c>
    </row>
    <row r="2625">
      <c r="A2625" s="2" t="s">
        <v>2625</v>
      </c>
      <c r="B2625" s="3" t="str">
        <f>IFERROR(__xludf.DUMMYFUNCTION("GOOGLETRANSLATE(A2625,""es"",""en"")"),"Sirs")</f>
        <v>Sirs</v>
      </c>
    </row>
    <row r="2626">
      <c r="A2626" s="2" t="s">
        <v>2626</v>
      </c>
      <c r="B2626" s="3" t="str">
        <f>IFERROR(__xludf.DUMMYFUNCTION("GOOGLETRANSLATE(A2626,""es"",""en"")"),"girl")</f>
        <v>girl</v>
      </c>
    </row>
    <row r="2627">
      <c r="A2627" s="2" t="s">
        <v>2627</v>
      </c>
      <c r="B2627" s="3" t="str">
        <f>IFERROR(__xludf.DUMMYFUNCTION("GOOGLETRANSLATE(A2627,""es"",""en"")"),"course")</f>
        <v>course</v>
      </c>
    </row>
    <row r="2628">
      <c r="A2628" s="2" t="s">
        <v>2628</v>
      </c>
      <c r="B2628" s="3" t="str">
        <f>IFERROR(__xludf.DUMMYFUNCTION("GOOGLETRANSLATE(A2628,""es"",""en"")"),"deal")</f>
        <v>deal</v>
      </c>
    </row>
    <row r="2629">
      <c r="A2629" s="2" t="s">
        <v>2629</v>
      </c>
      <c r="B2629" s="3" t="str">
        <f>IFERROR(__xludf.DUMMYFUNCTION("GOOGLETRANSLATE(A2629,""es"",""en"")"),"architecture")</f>
        <v>architecture</v>
      </c>
    </row>
    <row r="2630">
      <c r="A2630" s="2" t="s">
        <v>2630</v>
      </c>
      <c r="B2630" s="3" t="str">
        <f>IFERROR(__xludf.DUMMYFUNCTION("GOOGLETRANSLATE(A2630,""es"",""en"")"),"want")</f>
        <v>want</v>
      </c>
    </row>
    <row r="2631">
      <c r="A2631" s="2" t="s">
        <v>2631</v>
      </c>
      <c r="B2631" s="3" t="str">
        <f>IFERROR(__xludf.DUMMYFUNCTION("GOOGLETRANSLATE(A2631,""es"",""en"")"),"in charge")</f>
        <v>in charge</v>
      </c>
    </row>
    <row r="2632">
      <c r="A2632" s="2" t="s">
        <v>2632</v>
      </c>
      <c r="B2632" s="3" t="str">
        <f>IFERROR(__xludf.DUMMYFUNCTION("GOOGLETRANSLATE(A2632,""es"",""en"")"),"I thought")</f>
        <v>I thought</v>
      </c>
    </row>
    <row r="2633">
      <c r="A2633" s="2" t="s">
        <v>2633</v>
      </c>
      <c r="B2633" s="3" t="str">
        <f>IFERROR(__xludf.DUMMYFUNCTION("GOOGLETRANSLATE(A2633,""es"",""en"")"),"district")</f>
        <v>district</v>
      </c>
    </row>
    <row r="2634">
      <c r="A2634" s="2" t="s">
        <v>2634</v>
      </c>
      <c r="B2634" s="3" t="str">
        <f>IFERROR(__xludf.DUMMYFUNCTION("GOOGLETRANSLATE(A2634,""es"",""en"")"),"fast")</f>
        <v>fast</v>
      </c>
    </row>
    <row r="2635">
      <c r="A2635" s="2" t="s">
        <v>2635</v>
      </c>
      <c r="B2635" s="3" t="str">
        <f>IFERROR(__xludf.DUMMYFUNCTION("GOOGLETRANSLATE(A2635,""es"",""en"")"),"Oh")</f>
        <v>Oh</v>
      </c>
    </row>
    <row r="2636">
      <c r="A2636" s="2" t="s">
        <v>2636</v>
      </c>
      <c r="B2636" s="3" t="str">
        <f>IFERROR(__xludf.DUMMYFUNCTION("GOOGLETRANSLATE(A2636,""es"",""en"")"),"championship")</f>
        <v>championship</v>
      </c>
    </row>
    <row r="2637">
      <c r="A2637" s="2" t="s">
        <v>2637</v>
      </c>
      <c r="B2637" s="3" t="str">
        <f>IFERROR(__xludf.DUMMYFUNCTION("GOOGLETRANSLATE(A2637,""es"",""en"")"),"Gabriel")</f>
        <v>Gabriel</v>
      </c>
    </row>
    <row r="2638">
      <c r="A2638" s="2" t="s">
        <v>2638</v>
      </c>
      <c r="B2638" s="3" t="str">
        <f>IFERROR(__xludf.DUMMYFUNCTION("GOOGLETRANSLATE(A2638,""es"",""en"")"),"Teachers")</f>
        <v>Teachers</v>
      </c>
    </row>
    <row r="2639">
      <c r="A2639" s="2" t="s">
        <v>2639</v>
      </c>
      <c r="B2639" s="3" t="str">
        <f>IFERROR(__xludf.DUMMYFUNCTION("GOOGLETRANSLATE(A2639,""es"",""en"")"),"Reforms")</f>
        <v>Reforms</v>
      </c>
    </row>
    <row r="2640">
      <c r="A2640" s="2" t="s">
        <v>2640</v>
      </c>
      <c r="B2640" s="3" t="str">
        <f>IFERROR(__xludf.DUMMYFUNCTION("GOOGLETRANSLATE(A2640,""es"",""en"")"),"exploitation")</f>
        <v>exploitation</v>
      </c>
    </row>
    <row r="2641">
      <c r="A2641" s="2" t="s">
        <v>2641</v>
      </c>
      <c r="B2641" s="3" t="str">
        <f>IFERROR(__xludf.DUMMYFUNCTION("GOOGLETRANSLATE(A2641,""es"",""en"")"),"Catholic")</f>
        <v>Catholic</v>
      </c>
    </row>
    <row r="2642">
      <c r="A2642" s="2" t="s">
        <v>2642</v>
      </c>
      <c r="B2642" s="3" t="str">
        <f>IFERROR(__xludf.DUMMYFUNCTION("GOOGLETRANSLATE(A2642,""es"",""en"")"),"CONTENTS")</f>
        <v>CONTENTS</v>
      </c>
    </row>
    <row r="2643">
      <c r="A2643" s="2" t="s">
        <v>2643</v>
      </c>
      <c r="B2643" s="3" t="str">
        <f>IFERROR(__xludf.DUMMYFUNCTION("GOOGLETRANSLATE(A2643,""es"",""en"")"),"substances")</f>
        <v>substances</v>
      </c>
    </row>
    <row r="2644">
      <c r="A2644" s="2" t="s">
        <v>2644</v>
      </c>
      <c r="B2644" s="3" t="str">
        <f>IFERROR(__xludf.DUMMYFUNCTION("GOOGLETRANSLATE(A2644,""es"",""en"")"),"to get back")</f>
        <v>to get back</v>
      </c>
    </row>
    <row r="2645">
      <c r="A2645" s="2" t="s">
        <v>2645</v>
      </c>
      <c r="B2645" s="3" t="str">
        <f>IFERROR(__xludf.DUMMYFUNCTION("GOOGLETRANSLATE(A2645,""es"",""en"")"),"formed")</f>
        <v>formed</v>
      </c>
    </row>
    <row r="2646">
      <c r="A2646" s="2" t="s">
        <v>2646</v>
      </c>
      <c r="B2646" s="3" t="str">
        <f>IFERROR(__xludf.DUMMYFUNCTION("GOOGLETRANSLATE(A2646,""es"",""en"")"),"I believed")</f>
        <v>I believed</v>
      </c>
    </row>
    <row r="2647">
      <c r="A2647" s="2" t="s">
        <v>2647</v>
      </c>
      <c r="B2647" s="3" t="str">
        <f>IFERROR(__xludf.DUMMYFUNCTION("GOOGLETRANSLATE(A2647,""es"",""en"")"),"court")</f>
        <v>court</v>
      </c>
    </row>
    <row r="2648">
      <c r="A2648" s="2" t="s">
        <v>2648</v>
      </c>
      <c r="B2648" s="3" t="str">
        <f>IFERROR(__xludf.DUMMYFUNCTION("GOOGLETRANSLATE(A2648,""es"",""en"")"),"Bolivia")</f>
        <v>Bolivia</v>
      </c>
    </row>
    <row r="2649">
      <c r="A2649" s="2" t="s">
        <v>2649</v>
      </c>
      <c r="B2649" s="3" t="str">
        <f>IFERROR(__xludf.DUMMYFUNCTION("GOOGLETRANSLATE(A2649,""es"",""en"")"),"famous")</f>
        <v>famous</v>
      </c>
    </row>
    <row r="2650">
      <c r="A2650" s="2" t="s">
        <v>2650</v>
      </c>
      <c r="B2650" s="3" t="str">
        <f>IFERROR(__xludf.DUMMYFUNCTION("GOOGLETRANSLATE(A2650,""es"",""en"")"),"Advance")</f>
        <v>Advance</v>
      </c>
    </row>
    <row r="2651">
      <c r="A2651" s="2" t="s">
        <v>2651</v>
      </c>
      <c r="B2651" s="3" t="str">
        <f>IFERROR(__xludf.DUMMYFUNCTION("GOOGLETRANSLATE(A2651,""es"",""en"")"),"individuals")</f>
        <v>individuals</v>
      </c>
    </row>
    <row r="2652">
      <c r="A2652" s="2" t="s">
        <v>2652</v>
      </c>
      <c r="B2652" s="3" t="str">
        <f>IFERROR(__xludf.DUMMYFUNCTION("GOOGLETRANSLATE(A2652,""es"",""en"")"),"uses")</f>
        <v>uses</v>
      </c>
    </row>
    <row r="2653">
      <c r="A2653" s="2" t="s">
        <v>2653</v>
      </c>
      <c r="B2653" s="3" t="str">
        <f>IFERROR(__xludf.DUMMYFUNCTION("GOOGLETRANSLATE(A2653,""es"",""en"")"),"to close")</f>
        <v>to close</v>
      </c>
    </row>
    <row r="2654">
      <c r="A2654" s="2" t="s">
        <v>2654</v>
      </c>
      <c r="B2654" s="3" t="str">
        <f>IFERROR(__xludf.DUMMYFUNCTION("GOOGLETRANSLATE(A2654,""es"",""en"")"),"approval")</f>
        <v>approval</v>
      </c>
    </row>
    <row r="2655">
      <c r="A2655" s="2" t="s">
        <v>2655</v>
      </c>
      <c r="B2655" s="3" t="str">
        <f>IFERROR(__xludf.DUMMYFUNCTION("GOOGLETRANSLATE(A2655,""es"",""en"")"),"calls")</f>
        <v>calls</v>
      </c>
    </row>
    <row r="2656">
      <c r="A2656" s="2" t="s">
        <v>2656</v>
      </c>
      <c r="B2656" s="3" t="str">
        <f>IFERROR(__xludf.DUMMYFUNCTION("GOOGLETRANSLATE(A2656,""es"",""en"")"),"ends")</f>
        <v>ends</v>
      </c>
    </row>
    <row r="2657">
      <c r="A2657" s="2" t="s">
        <v>2657</v>
      </c>
      <c r="B2657" s="3" t="str">
        <f>IFERROR(__xludf.DUMMYFUNCTION("GOOGLETRANSLATE(A2657,""es"",""en"")"),"edge")</f>
        <v>edge</v>
      </c>
    </row>
    <row r="2658">
      <c r="A2658" s="2" t="s">
        <v>2658</v>
      </c>
      <c r="B2658" s="3" t="str">
        <f>IFERROR(__xludf.DUMMYFUNCTION("GOOGLETRANSLATE(A2658,""es"",""en"")"),"phenomena")</f>
        <v>phenomena</v>
      </c>
    </row>
    <row r="2659">
      <c r="A2659" s="2" t="s">
        <v>2659</v>
      </c>
      <c r="B2659" s="3" t="str">
        <f>IFERROR(__xludf.DUMMYFUNCTION("GOOGLETRANSLATE(A2659,""es"",""en"")"),"of")</f>
        <v>of</v>
      </c>
    </row>
    <row r="2660">
      <c r="A2660" s="2" t="s">
        <v>2660</v>
      </c>
      <c r="B2660" s="3" t="str">
        <f>IFERROR(__xludf.DUMMYFUNCTION("GOOGLETRANSLATE(A2660,""es"",""en"")"),"subway")</f>
        <v>subway</v>
      </c>
    </row>
    <row r="2661">
      <c r="A2661" s="2" t="s">
        <v>2661</v>
      </c>
      <c r="B2661" s="3" t="str">
        <f>IFERROR(__xludf.DUMMYFUNCTION("GOOGLETRANSLATE(A2661,""es"",""en"")"),"Corrientes")</f>
        <v>Corrientes</v>
      </c>
    </row>
    <row r="2662">
      <c r="A2662" s="2" t="s">
        <v>2662</v>
      </c>
      <c r="B2662" s="3" t="str">
        <f>IFERROR(__xludf.DUMMYFUNCTION("GOOGLETRANSLATE(A2662,""es"",""en"")"),"dedicated")</f>
        <v>dedicated</v>
      </c>
    </row>
    <row r="2663">
      <c r="A2663" s="2" t="s">
        <v>2663</v>
      </c>
      <c r="B2663" s="3" t="str">
        <f>IFERROR(__xludf.DUMMYFUNCTION("GOOGLETRANSLATE(A2663,""es"",""en"")"),"Saragossa")</f>
        <v>Saragossa</v>
      </c>
    </row>
    <row r="2664">
      <c r="A2664" s="2" t="s">
        <v>2664</v>
      </c>
      <c r="B2664" s="3" t="str">
        <f>IFERROR(__xludf.DUMMYFUNCTION("GOOGLETRANSLATE(A2664,""es"",""en"")"),"They believe")</f>
        <v>They believe</v>
      </c>
    </row>
    <row r="2665">
      <c r="A2665" s="2" t="s">
        <v>2665</v>
      </c>
      <c r="B2665" s="3" t="str">
        <f>IFERROR(__xludf.DUMMYFUNCTION("GOOGLETRANSLATE(A2665,""es"",""en"")"),"continent")</f>
        <v>continent</v>
      </c>
    </row>
    <row r="2666">
      <c r="A2666" s="2" t="s">
        <v>2666</v>
      </c>
      <c r="B2666" s="3" t="str">
        <f>IFERROR(__xludf.DUMMYFUNCTION("GOOGLETRANSLATE(A2666,""es"",""en"")"),"advantages")</f>
        <v>advantages</v>
      </c>
    </row>
    <row r="2667">
      <c r="A2667" s="2" t="s">
        <v>2667</v>
      </c>
      <c r="B2667" s="3" t="str">
        <f>IFERROR(__xludf.DUMMYFUNCTION("GOOGLETRANSLATE(A2667,""es"",""en"")"),"classic")</f>
        <v>classic</v>
      </c>
    </row>
    <row r="2668">
      <c r="A2668" s="2" t="s">
        <v>2668</v>
      </c>
      <c r="B2668" s="3" t="str">
        <f>IFERROR(__xludf.DUMMYFUNCTION("GOOGLETRANSLATE(A2668,""es"",""en"")"),"orchestra")</f>
        <v>orchestra</v>
      </c>
    </row>
    <row r="2669">
      <c r="A2669" s="2" t="s">
        <v>2669</v>
      </c>
      <c r="B2669" s="3" t="str">
        <f>IFERROR(__xludf.DUMMYFUNCTION("GOOGLETRANSLATE(A2669,""es"",""en"")"),"hears")</f>
        <v>hears</v>
      </c>
    </row>
    <row r="2670">
      <c r="A2670" s="2" t="s">
        <v>2670</v>
      </c>
      <c r="B2670" s="3" t="str">
        <f>IFERROR(__xludf.DUMMYFUNCTION("GOOGLETRANSLATE(A2670,""es"",""en"")"),"analyze")</f>
        <v>analyze</v>
      </c>
    </row>
    <row r="2671">
      <c r="A2671" s="2" t="s">
        <v>2671</v>
      </c>
      <c r="B2671" s="3" t="str">
        <f>IFERROR(__xludf.DUMMYFUNCTION("GOOGLETRANSLATE(A2671,""es"",""en"")"),"Ernesto")</f>
        <v>Ernesto</v>
      </c>
    </row>
    <row r="2672">
      <c r="A2672" s="2" t="s">
        <v>2672</v>
      </c>
      <c r="B2672" s="3" t="str">
        <f>IFERROR(__xludf.DUMMYFUNCTION("GOOGLETRANSLATE(A2672,""es"",""en"")"),"They tell")</f>
        <v>They tell</v>
      </c>
    </row>
    <row r="2673">
      <c r="A2673" s="2" t="s">
        <v>2673</v>
      </c>
      <c r="B2673" s="3" t="str">
        <f>IFERROR(__xludf.DUMMYFUNCTION("GOOGLETRANSLATE(A2673,""es"",""en"")"),"Diaries")</f>
        <v>Diaries</v>
      </c>
    </row>
    <row r="2674">
      <c r="A2674" s="2" t="s">
        <v>2674</v>
      </c>
      <c r="B2674" s="3" t="str">
        <f>IFERROR(__xludf.DUMMYFUNCTION("GOOGLETRANSLATE(A2674,""es"",""en"")"),"owner")</f>
        <v>owner</v>
      </c>
    </row>
    <row r="2675">
      <c r="A2675" s="2" t="s">
        <v>2675</v>
      </c>
      <c r="B2675" s="3" t="str">
        <f>IFERROR(__xludf.DUMMYFUNCTION("GOOGLETRANSLATE(A2675,""es"",""en"")"),"attitudes")</f>
        <v>attitudes</v>
      </c>
    </row>
    <row r="2676">
      <c r="A2676" s="2" t="s">
        <v>2676</v>
      </c>
      <c r="B2676" s="3" t="str">
        <f>IFERROR(__xludf.DUMMYFUNCTION("GOOGLETRANSLATE(A2676,""es"",""en"")"),"go down")</f>
        <v>go down</v>
      </c>
    </row>
    <row r="2677">
      <c r="A2677" s="2" t="s">
        <v>2677</v>
      </c>
      <c r="B2677" s="3" t="str">
        <f>IFERROR(__xludf.DUMMYFUNCTION("GOOGLETRANSLATE(A2677,""es"",""en"")"),"Telefónica")</f>
        <v>Telefónica</v>
      </c>
    </row>
    <row r="2678">
      <c r="A2678" s="2" t="s">
        <v>2678</v>
      </c>
      <c r="B2678" s="3" t="str">
        <f>IFERROR(__xludf.DUMMYFUNCTION("GOOGLETRANSLATE(A2678,""es"",""en"")"),"Russia")</f>
        <v>Russia</v>
      </c>
    </row>
    <row r="2679">
      <c r="A2679" s="2" t="s">
        <v>2679</v>
      </c>
      <c r="B2679" s="3" t="str">
        <f>IFERROR(__xludf.DUMMYFUNCTION("GOOGLETRANSLATE(A2679,""es"",""en"")"),"coalition")</f>
        <v>coalition</v>
      </c>
    </row>
    <row r="2680">
      <c r="A2680" s="2" t="s">
        <v>2680</v>
      </c>
      <c r="B2680" s="3" t="str">
        <f>IFERROR(__xludf.DUMMYFUNCTION("GOOGLETRANSLATE(A2680,""es"",""en"")"),"would like")</f>
        <v>would like</v>
      </c>
    </row>
    <row r="2681">
      <c r="A2681" s="2" t="s">
        <v>2681</v>
      </c>
      <c r="B2681" s="3" t="str">
        <f>IFERROR(__xludf.DUMMYFUNCTION("GOOGLETRANSLATE(A2681,""es"",""en"")"),"closed")</f>
        <v>closed</v>
      </c>
    </row>
    <row r="2682">
      <c r="A2682" s="2" t="s">
        <v>2682</v>
      </c>
      <c r="B2682" s="3" t="str">
        <f>IFERROR(__xludf.DUMMYFUNCTION("GOOGLETRANSLATE(A2682,""es"",""en"")"),"discovered")</f>
        <v>discovered</v>
      </c>
    </row>
    <row r="2683">
      <c r="A2683" s="2" t="s">
        <v>2683</v>
      </c>
      <c r="B2683" s="3" t="str">
        <f>IFERROR(__xludf.DUMMYFUNCTION("GOOGLETRANSLATE(A2683,""es"",""en"")"),"urban")</f>
        <v>urban</v>
      </c>
    </row>
    <row r="2684">
      <c r="A2684" s="2" t="s">
        <v>2684</v>
      </c>
      <c r="B2684" s="3" t="str">
        <f>IFERROR(__xludf.DUMMYFUNCTION("GOOGLETRANSLATE(A2684,""es"",""en"")"),"attempt")</f>
        <v>attempt</v>
      </c>
    </row>
    <row r="2685">
      <c r="A2685" s="2" t="s">
        <v>2685</v>
      </c>
      <c r="B2685" s="3" t="str">
        <f>IFERROR(__xludf.DUMMYFUNCTION("GOOGLETRANSLATE(A2685,""es"",""en"")"),"sports")</f>
        <v>sports</v>
      </c>
    </row>
    <row r="2686">
      <c r="A2686" s="2" t="s">
        <v>2686</v>
      </c>
      <c r="B2686" s="3" t="str">
        <f>IFERROR(__xludf.DUMMYFUNCTION("GOOGLETRANSLATE(A2686,""es"",""en"")"),"watching")</f>
        <v>watching</v>
      </c>
    </row>
    <row r="2687">
      <c r="A2687" s="2" t="s">
        <v>2687</v>
      </c>
      <c r="B2687" s="3" t="str">
        <f>IFERROR(__xludf.DUMMYFUNCTION("GOOGLETRANSLATE(A2687,""es"",""en"")"),"organ")</f>
        <v>organ</v>
      </c>
    </row>
    <row r="2688">
      <c r="A2688" s="2" t="s">
        <v>2688</v>
      </c>
      <c r="B2688" s="3" t="str">
        <f>IFERROR(__xludf.DUMMYFUNCTION("GOOGLETRANSLATE(A2688,""es"",""en"")"),"associations")</f>
        <v>associations</v>
      </c>
    </row>
    <row r="2689">
      <c r="A2689" s="2" t="s">
        <v>2689</v>
      </c>
      <c r="B2689" s="3" t="str">
        <f>IFERROR(__xludf.DUMMYFUNCTION("GOOGLETRANSLATE(A2689,""es"",""en"")"),"facility")</f>
        <v>facility</v>
      </c>
    </row>
    <row r="2690">
      <c r="A2690" s="2" t="s">
        <v>2690</v>
      </c>
      <c r="B2690" s="3" t="str">
        <f>IFERROR(__xludf.DUMMYFUNCTION("GOOGLETRANSLATE(A2690,""es"",""en"")"),"shoulders")</f>
        <v>shoulders</v>
      </c>
    </row>
    <row r="2691">
      <c r="A2691" s="2" t="s">
        <v>2691</v>
      </c>
      <c r="B2691" s="3" t="str">
        <f>IFERROR(__xludf.DUMMYFUNCTION("GOOGLETRANSLATE(A2691,""es"",""en"")"),"introduction")</f>
        <v>introduction</v>
      </c>
    </row>
    <row r="2692">
      <c r="A2692" s="2" t="s">
        <v>2692</v>
      </c>
      <c r="B2692" s="3" t="str">
        <f>IFERROR(__xludf.DUMMYFUNCTION("GOOGLETRANSLATE(A2692,""es"",""en"")"),"demonstrated")</f>
        <v>demonstrated</v>
      </c>
    </row>
    <row r="2693">
      <c r="A2693" s="2" t="s">
        <v>2693</v>
      </c>
      <c r="B2693" s="3" t="str">
        <f>IFERROR(__xludf.DUMMYFUNCTION("GOOGLETRANSLATE(A2693,""es"",""en"")"),"determined")</f>
        <v>determined</v>
      </c>
    </row>
    <row r="2694">
      <c r="A2694" s="2" t="s">
        <v>2694</v>
      </c>
      <c r="B2694" s="3" t="str">
        <f>IFERROR(__xludf.DUMMYFUNCTION("GOOGLETRANSLATE(A2694,""es"",""en"")"),"show")</f>
        <v>show</v>
      </c>
    </row>
    <row r="2695">
      <c r="A2695" s="2" t="s">
        <v>2695</v>
      </c>
      <c r="B2695" s="3" t="str">
        <f>IFERROR(__xludf.DUMMYFUNCTION("GOOGLETRANSLATE(A2695,""es"",""en"")"),"atmosphere")</f>
        <v>atmosphere</v>
      </c>
    </row>
    <row r="2696">
      <c r="A2696" s="2" t="s">
        <v>2696</v>
      </c>
      <c r="B2696" s="3" t="str">
        <f>IFERROR(__xludf.DUMMYFUNCTION("GOOGLETRANSLATE(A2696,""es"",""en"")"),"people")</f>
        <v>people</v>
      </c>
    </row>
    <row r="2697">
      <c r="A2697" s="2" t="s">
        <v>2697</v>
      </c>
      <c r="B2697" s="3" t="str">
        <f>IFERROR(__xludf.DUMMYFUNCTION("GOOGLETRANSLATE(A2697,""es"",""en"")"),"Brown")</f>
        <v>Brown</v>
      </c>
    </row>
    <row r="2698">
      <c r="A2698" s="2" t="s">
        <v>2698</v>
      </c>
      <c r="B2698" s="3" t="str">
        <f>IFERROR(__xludf.DUMMYFUNCTION("GOOGLETRANSLATE(A2698,""es"",""en"")"),"known")</f>
        <v>known</v>
      </c>
    </row>
    <row r="2699">
      <c r="A2699" s="2" t="s">
        <v>2699</v>
      </c>
      <c r="B2699" s="3" t="str">
        <f>IFERROR(__xludf.DUMMYFUNCTION("GOOGLETRANSLATE(A2699,""es"",""en"")"),"Say")</f>
        <v>Say</v>
      </c>
    </row>
    <row r="2700">
      <c r="A2700" s="2" t="s">
        <v>2700</v>
      </c>
      <c r="B2700" s="3" t="str">
        <f>IFERROR(__xludf.DUMMYFUNCTION("GOOGLETRANSLATE(A2700,""es"",""en"")"),"sell")</f>
        <v>sell</v>
      </c>
    </row>
    <row r="2701">
      <c r="A2701" s="2" t="s">
        <v>2701</v>
      </c>
      <c r="B2701" s="3" t="str">
        <f>IFERROR(__xludf.DUMMYFUNCTION("GOOGLETRANSLATE(A2701,""es"",""en"")"),"I left")</f>
        <v>I left</v>
      </c>
    </row>
    <row r="2702">
      <c r="A2702" s="2" t="s">
        <v>2702</v>
      </c>
      <c r="B2702" s="3" t="str">
        <f>IFERROR(__xludf.DUMMYFUNCTION("GOOGLETRANSLATE(A2702,""es"",""en"")"),"controversy")</f>
        <v>controversy</v>
      </c>
    </row>
    <row r="2703">
      <c r="A2703" s="2" t="s">
        <v>2703</v>
      </c>
      <c r="B2703" s="3" t="str">
        <f>IFERROR(__xludf.DUMMYFUNCTION("GOOGLETRANSLATE(A2703,""es"",""en"")"),"William")</f>
        <v>William</v>
      </c>
    </row>
    <row r="2704">
      <c r="A2704" s="2" t="s">
        <v>2704</v>
      </c>
      <c r="B2704" s="3" t="str">
        <f>IFERROR(__xludf.DUMMYFUNCTION("GOOGLETRANSLATE(A2704,""es"",""en"")"),"holidays")</f>
        <v>holidays</v>
      </c>
    </row>
    <row r="2705">
      <c r="A2705" s="2" t="s">
        <v>2705</v>
      </c>
      <c r="B2705" s="3" t="str">
        <f>IFERROR(__xludf.DUMMYFUNCTION("GOOGLETRANSLATE(A2705,""es"",""en"")"),"lives")</f>
        <v>lives</v>
      </c>
    </row>
    <row r="2706">
      <c r="A2706" s="2" t="s">
        <v>2706</v>
      </c>
      <c r="B2706" s="3" t="str">
        <f>IFERROR(__xludf.DUMMYFUNCTION("GOOGLETRANSLATE(A2706,""es"",""en"")"),"Mid")</f>
        <v>Mid</v>
      </c>
    </row>
    <row r="2707">
      <c r="A2707" s="2" t="s">
        <v>2707</v>
      </c>
      <c r="B2707" s="3" t="str">
        <f>IFERROR(__xludf.DUMMYFUNCTION("GOOGLETRANSLATE(A2707,""es"",""en"")"),"upload")</f>
        <v>upload</v>
      </c>
    </row>
    <row r="2708">
      <c r="A2708" s="2" t="s">
        <v>2708</v>
      </c>
      <c r="B2708" s="3" t="str">
        <f>IFERROR(__xludf.DUMMYFUNCTION("GOOGLETRANSLATE(A2708,""es"",""en"")"),"Start")</f>
        <v>Start</v>
      </c>
    </row>
    <row r="2709">
      <c r="A2709" s="2" t="s">
        <v>2709</v>
      </c>
      <c r="B2709" s="3" t="str">
        <f>IFERROR(__xludf.DUMMYFUNCTION("GOOGLETRANSLATE(A2709,""es"",""en"")"),"drug")</f>
        <v>drug</v>
      </c>
    </row>
    <row r="2710">
      <c r="A2710" s="2" t="s">
        <v>2710</v>
      </c>
      <c r="B2710" s="3" t="str">
        <f>IFERROR(__xludf.DUMMYFUNCTION("GOOGLETRANSLATE(A2710,""es"",""en"")"),"IV")</f>
        <v>IV</v>
      </c>
    </row>
    <row r="2711">
      <c r="A2711" s="2" t="s">
        <v>2711</v>
      </c>
      <c r="B2711" s="3" t="str">
        <f>IFERROR(__xludf.DUMMYFUNCTION("GOOGLETRANSLATE(A2711,""es"",""en"")"),"to assure")</f>
        <v>to assure</v>
      </c>
    </row>
    <row r="2712">
      <c r="A2712" s="2" t="s">
        <v>2712</v>
      </c>
      <c r="B2712" s="3" t="str">
        <f>IFERROR(__xludf.DUMMYFUNCTION("GOOGLETRANSLATE(A2712,""es"",""en"")"),"enthusiasm")</f>
        <v>enthusiasm</v>
      </c>
    </row>
    <row r="2713">
      <c r="A2713" s="2" t="s">
        <v>2713</v>
      </c>
      <c r="B2713" s="3" t="str">
        <f>IFERROR(__xludf.DUMMYFUNCTION("GOOGLETRANSLATE(A2713,""es"",""en"")"),"prestige")</f>
        <v>prestige</v>
      </c>
    </row>
    <row r="2714">
      <c r="A2714" s="2" t="s">
        <v>2714</v>
      </c>
      <c r="B2714" s="3" t="str">
        <f>IFERROR(__xludf.DUMMYFUNCTION("GOOGLETRANSLATE(A2714,""es"",""en"")"),"central")</f>
        <v>central</v>
      </c>
    </row>
    <row r="2715">
      <c r="A2715" s="2" t="s">
        <v>2715</v>
      </c>
      <c r="B2715" s="3" t="str">
        <f>IFERROR(__xludf.DUMMYFUNCTION("GOOGLETRANSLATE(A2715,""es"",""en"")"),"buildings")</f>
        <v>buildings</v>
      </c>
    </row>
    <row r="2716">
      <c r="A2716" s="2" t="s">
        <v>2716</v>
      </c>
      <c r="B2716" s="3" t="str">
        <f>IFERROR(__xludf.DUMMYFUNCTION("GOOGLETRANSLATE(A2716,""es"",""en"")"),"replied")</f>
        <v>replied</v>
      </c>
    </row>
    <row r="2717">
      <c r="A2717" s="2" t="s">
        <v>2717</v>
      </c>
      <c r="B2717" s="3" t="str">
        <f>IFERROR(__xludf.DUMMYFUNCTION("GOOGLETRANSLATE(A2717,""es"",""en"")"),"strange")</f>
        <v>strange</v>
      </c>
    </row>
    <row r="2718">
      <c r="A2718" s="2" t="s">
        <v>2718</v>
      </c>
      <c r="B2718" s="3" t="str">
        <f>IFERROR(__xludf.DUMMYFUNCTION("GOOGLETRANSLATE(A2718,""es"",""en"")"),"signs")</f>
        <v>signs</v>
      </c>
    </row>
    <row r="2719">
      <c r="A2719" s="2" t="s">
        <v>2719</v>
      </c>
      <c r="B2719" s="3" t="str">
        <f>IFERROR(__xludf.DUMMYFUNCTION("GOOGLETRANSLATE(A2719,""es"",""en"")"),"Christ")</f>
        <v>Christ</v>
      </c>
    </row>
    <row r="2720">
      <c r="A2720" s="2" t="s">
        <v>2720</v>
      </c>
      <c r="B2720" s="3" t="str">
        <f>IFERROR(__xludf.DUMMYFUNCTION("GOOGLETRANSLATE(A2720,""es"",""en"")"),"allow")</f>
        <v>allow</v>
      </c>
    </row>
    <row r="2721">
      <c r="A2721" s="2" t="s">
        <v>2721</v>
      </c>
      <c r="B2721" s="3" t="str">
        <f>IFERROR(__xludf.DUMMYFUNCTION("GOOGLETRANSLATE(A2721,""es"",""en"")"),"sensitivity")</f>
        <v>sensitivity</v>
      </c>
    </row>
    <row r="2722">
      <c r="A2722" s="2" t="s">
        <v>2722</v>
      </c>
      <c r="B2722" s="3" t="str">
        <f>IFERROR(__xludf.DUMMYFUNCTION("GOOGLETRANSLATE(A2722,""es"",""en"")"),"logical")</f>
        <v>logical</v>
      </c>
    </row>
    <row r="2723">
      <c r="A2723" s="2" t="s">
        <v>2723</v>
      </c>
      <c r="B2723" s="3" t="str">
        <f>IFERROR(__xludf.DUMMYFUNCTION("GOOGLETRANSLATE(A2723,""es"",""en"")"),"finished")</f>
        <v>finished</v>
      </c>
    </row>
    <row r="2724">
      <c r="A2724" s="2" t="s">
        <v>2724</v>
      </c>
      <c r="B2724" s="3" t="str">
        <f>IFERROR(__xludf.DUMMYFUNCTION("GOOGLETRANSLATE(A2724,""es"",""en"")"),"Pub")</f>
        <v>Pub</v>
      </c>
    </row>
    <row r="2725">
      <c r="A2725" s="2" t="s">
        <v>2725</v>
      </c>
      <c r="B2725" s="3" t="str">
        <f>IFERROR(__xludf.DUMMYFUNCTION("GOOGLETRANSLATE(A2725,""es"",""en"")"),"They started")</f>
        <v>They started</v>
      </c>
    </row>
    <row r="2726">
      <c r="A2726" s="2" t="s">
        <v>2726</v>
      </c>
      <c r="B2726" s="3" t="str">
        <f>IFERROR(__xludf.DUMMYFUNCTION("GOOGLETRANSLATE(A2726,""es"",""en"")"),"citizen")</f>
        <v>citizen</v>
      </c>
    </row>
    <row r="2727">
      <c r="A2727" s="2" t="s">
        <v>2727</v>
      </c>
      <c r="B2727" s="3" t="str">
        <f>IFERROR(__xludf.DUMMYFUNCTION("GOOGLETRANSLATE(A2727,""es"",""en"")"),"performances")</f>
        <v>performances</v>
      </c>
    </row>
    <row r="2728">
      <c r="A2728" s="2" t="s">
        <v>2728</v>
      </c>
      <c r="B2728" s="3" t="str">
        <f>IFERROR(__xludf.DUMMYFUNCTION("GOOGLETRANSLATE(A2728,""es"",""en"")"),"particularly")</f>
        <v>particularly</v>
      </c>
    </row>
    <row r="2729">
      <c r="A2729" s="2" t="s">
        <v>2729</v>
      </c>
      <c r="B2729" s="3" t="str">
        <f>IFERROR(__xludf.DUMMYFUNCTION("GOOGLETRANSLATE(A2729,""es"",""en"")"),"specialists")</f>
        <v>specialists</v>
      </c>
    </row>
    <row r="2730">
      <c r="A2730" s="2" t="s">
        <v>2730</v>
      </c>
      <c r="B2730" s="3" t="str">
        <f>IFERROR(__xludf.DUMMYFUNCTION("GOOGLETRANSLATE(A2730,""es"",""en"")"),"songs")</f>
        <v>songs</v>
      </c>
    </row>
    <row r="2731">
      <c r="A2731" s="2" t="s">
        <v>2731</v>
      </c>
      <c r="B2731" s="3" t="str">
        <f>IFERROR(__xludf.DUMMYFUNCTION("GOOGLETRANSLATE(A2731,""es"",""en"")"),"hits")</f>
        <v>hits</v>
      </c>
    </row>
    <row r="2732">
      <c r="A2732" s="2" t="s">
        <v>2732</v>
      </c>
      <c r="B2732" s="3" t="str">
        <f>IFERROR(__xludf.DUMMYFUNCTION("GOOGLETRANSLATE(A2732,""es"",""en"")"),"It belongs")</f>
        <v>It belongs</v>
      </c>
    </row>
    <row r="2733">
      <c r="A2733" s="2" t="s">
        <v>2733</v>
      </c>
      <c r="B2733" s="3" t="str">
        <f>IFERROR(__xludf.DUMMYFUNCTION("GOOGLETRANSLATE(A2733,""es"",""en"")"),"legislation")</f>
        <v>legislation</v>
      </c>
    </row>
    <row r="2734">
      <c r="A2734" s="2" t="s">
        <v>2734</v>
      </c>
      <c r="B2734" s="3" t="str">
        <f>IFERROR(__xludf.DUMMYFUNCTION("GOOGLETRANSLATE(A2734,""es"",""en"")"),"delegation")</f>
        <v>delegation</v>
      </c>
    </row>
    <row r="2735">
      <c r="A2735" s="2" t="s">
        <v>2735</v>
      </c>
      <c r="B2735" s="3" t="str">
        <f>IFERROR(__xludf.DUMMYFUNCTION("GOOGLETRANSLATE(A2735,""es"",""en"")"),"last night")</f>
        <v>last night</v>
      </c>
    </row>
    <row r="2736">
      <c r="A2736" s="2" t="s">
        <v>2736</v>
      </c>
      <c r="B2736" s="3" t="str">
        <f>IFERROR(__xludf.DUMMYFUNCTION("GOOGLETRANSLATE(A2736,""es"",""en"")"),"dignity")</f>
        <v>dignity</v>
      </c>
    </row>
    <row r="2737">
      <c r="A2737" s="2" t="s">
        <v>2737</v>
      </c>
      <c r="B2737" s="3" t="str">
        <f>IFERROR(__xludf.DUMMYFUNCTION("GOOGLETRANSLATE(A2737,""es"",""en"")"),"navy")</f>
        <v>navy</v>
      </c>
    </row>
    <row r="2738">
      <c r="A2738" s="2" t="s">
        <v>2738</v>
      </c>
      <c r="B2738" s="3" t="str">
        <f>IFERROR(__xludf.DUMMYFUNCTION("GOOGLETRANSLATE(A2738,""es"",""en"")"),"United")</f>
        <v>United</v>
      </c>
    </row>
    <row r="2739">
      <c r="A2739" s="2" t="s">
        <v>2739</v>
      </c>
      <c r="B2739" s="3" t="str">
        <f>IFERROR(__xludf.DUMMYFUNCTION("GOOGLETRANSLATE(A2739,""es"",""en"")"),"aforementioned")</f>
        <v>aforementioned</v>
      </c>
    </row>
    <row r="2740">
      <c r="A2740" s="2" t="s">
        <v>2740</v>
      </c>
      <c r="B2740" s="3" t="str">
        <f>IFERROR(__xludf.DUMMYFUNCTION("GOOGLETRANSLATE(A2740,""es"",""en"")"),"convenient")</f>
        <v>convenient</v>
      </c>
    </row>
    <row r="2741">
      <c r="A2741" s="2" t="s">
        <v>2741</v>
      </c>
      <c r="B2741" s="3" t="str">
        <f>IFERROR(__xludf.DUMMYFUNCTION("GOOGLETRANSLATE(A2741,""es"",""en"")"),"entrepreneur")</f>
        <v>entrepreneur</v>
      </c>
    </row>
    <row r="2742">
      <c r="A2742" s="2" t="s">
        <v>2742</v>
      </c>
      <c r="B2742" s="3" t="str">
        <f>IFERROR(__xludf.DUMMYFUNCTION("GOOGLETRANSLATE(A2742,""es"",""en"")"),"They call")</f>
        <v>They call</v>
      </c>
    </row>
    <row r="2743">
      <c r="A2743" s="2" t="s">
        <v>2743</v>
      </c>
      <c r="B2743" s="3" t="str">
        <f>IFERROR(__xludf.DUMMYFUNCTION("GOOGLETRANSLATE(A2743,""es"",""en"")"),"prisoners")</f>
        <v>prisoners</v>
      </c>
    </row>
    <row r="2744">
      <c r="A2744" s="2" t="s">
        <v>2744</v>
      </c>
      <c r="B2744" s="3" t="str">
        <f>IFERROR(__xludf.DUMMYFUNCTION("GOOGLETRANSLATE(A2744,""es"",""en"")"),"expansion")</f>
        <v>expansion</v>
      </c>
    </row>
    <row r="2745">
      <c r="A2745" s="2" t="s">
        <v>2745</v>
      </c>
      <c r="B2745" s="3" t="str">
        <f>IFERROR(__xludf.DUMMYFUNCTION("GOOGLETRANSLATE(A2745,""es"",""en"")"),"radical")</f>
        <v>radical</v>
      </c>
    </row>
    <row r="2746">
      <c r="A2746" s="2" t="s">
        <v>2746</v>
      </c>
      <c r="B2746" s="3" t="str">
        <f>IFERROR(__xludf.DUMMYFUNCTION("GOOGLETRANSLATE(A2746,""es"",""en"")"),"He warned")</f>
        <v>He warned</v>
      </c>
    </row>
    <row r="2747">
      <c r="A2747" s="2" t="s">
        <v>2747</v>
      </c>
      <c r="B2747" s="3" t="str">
        <f>IFERROR(__xludf.DUMMYFUNCTION("GOOGLETRANSLATE(A2747,""es"",""en"")"),"taking")</f>
        <v>taking</v>
      </c>
    </row>
    <row r="2748">
      <c r="A2748" s="2" t="s">
        <v>2748</v>
      </c>
      <c r="B2748" s="3" t="str">
        <f>IFERROR(__xludf.DUMMYFUNCTION("GOOGLETRANSLATE(A2748,""es"",""en"")"),"to start")</f>
        <v>to start</v>
      </c>
    </row>
    <row r="2749">
      <c r="A2749" s="2" t="s">
        <v>2749</v>
      </c>
      <c r="B2749" s="3" t="str">
        <f>IFERROR(__xludf.DUMMYFUNCTION("GOOGLETRANSLATE(A2749,""es"",""en"")"),"according")</f>
        <v>according</v>
      </c>
    </row>
    <row r="2750">
      <c r="A2750" s="2" t="s">
        <v>2750</v>
      </c>
      <c r="B2750" s="3" t="str">
        <f>IFERROR(__xludf.DUMMYFUNCTION("GOOGLETRANSLATE(A2750,""es"",""en"")"),"arrested")</f>
        <v>arrested</v>
      </c>
    </row>
    <row r="2751">
      <c r="A2751" s="2" t="s">
        <v>2751</v>
      </c>
      <c r="B2751" s="3" t="str">
        <f>IFERROR(__xludf.DUMMYFUNCTION("GOOGLETRANSLATE(A2751,""es"",""en"")"),"wishes")</f>
        <v>wishes</v>
      </c>
    </row>
    <row r="2752">
      <c r="A2752" s="2" t="s">
        <v>2752</v>
      </c>
      <c r="B2752" s="3" t="str">
        <f>IFERROR(__xludf.DUMMYFUNCTION("GOOGLETRANSLATE(A2752,""es"",""en"")"),"impulse")</f>
        <v>impulse</v>
      </c>
    </row>
    <row r="2753">
      <c r="A2753" s="2" t="s">
        <v>2753</v>
      </c>
      <c r="B2753" s="3" t="str">
        <f>IFERROR(__xludf.DUMMYFUNCTION("GOOGLETRANSLATE(A2753,""es"",""en"")"),"has")</f>
        <v>has</v>
      </c>
    </row>
    <row r="2754">
      <c r="A2754" s="2" t="s">
        <v>2754</v>
      </c>
      <c r="B2754" s="3" t="str">
        <f>IFERROR(__xludf.DUMMYFUNCTION("GOOGLETRANSLATE(A2754,""es"",""en"")"),"necessary")</f>
        <v>necessary</v>
      </c>
    </row>
    <row r="2755">
      <c r="A2755" s="2" t="s">
        <v>2755</v>
      </c>
      <c r="B2755" s="3" t="str">
        <f>IFERROR(__xludf.DUMMYFUNCTION("GOOGLETRANSLATE(A2755,""es"",""en"")"),"corner")</f>
        <v>corner</v>
      </c>
    </row>
    <row r="2756">
      <c r="A2756" s="2" t="s">
        <v>2756</v>
      </c>
      <c r="B2756" s="3" t="str">
        <f>IFERROR(__xludf.DUMMYFUNCTION("GOOGLETRANSLATE(A2756,""es"",""en"")"),"producers")</f>
        <v>producers</v>
      </c>
    </row>
    <row r="2757">
      <c r="A2757" s="2" t="s">
        <v>2757</v>
      </c>
      <c r="B2757" s="3" t="str">
        <f>IFERROR(__xludf.DUMMYFUNCTION("GOOGLETRANSLATE(A2757,""es"",""en"")"),"to put on")</f>
        <v>to put on</v>
      </c>
    </row>
    <row r="2758">
      <c r="A2758" s="2" t="s">
        <v>2758</v>
      </c>
      <c r="B2758" s="3" t="str">
        <f>IFERROR(__xludf.DUMMYFUNCTION("GOOGLETRANSLATE(A2758,""es"",""en"")"),"stands out")</f>
        <v>stands out</v>
      </c>
    </row>
    <row r="2759">
      <c r="A2759" s="2" t="s">
        <v>2759</v>
      </c>
      <c r="B2759" s="3" t="str">
        <f>IFERROR(__xludf.DUMMYFUNCTION("GOOGLETRANSLATE(A2759,""es"",""en"")"),"kept up")</f>
        <v>kept up</v>
      </c>
    </row>
    <row r="2760">
      <c r="A2760" s="2" t="s">
        <v>2760</v>
      </c>
      <c r="B2760" s="3" t="str">
        <f>IFERROR(__xludf.DUMMYFUNCTION("GOOGLETRANSLATE(A2760,""es"",""en"")"),"line")</f>
        <v>line</v>
      </c>
    </row>
    <row r="2761">
      <c r="A2761" s="2" t="s">
        <v>2761</v>
      </c>
      <c r="B2761" s="3" t="str">
        <f>IFERROR(__xludf.DUMMYFUNCTION("GOOGLETRANSLATE(A2761,""es"",""en"")"),"had")</f>
        <v>had</v>
      </c>
    </row>
    <row r="2762">
      <c r="A2762" s="2" t="s">
        <v>2762</v>
      </c>
      <c r="B2762" s="3" t="str">
        <f>IFERROR(__xludf.DUMMYFUNCTION("GOOGLETRANSLATE(A2762,""es"",""en"")"),"immediate")</f>
        <v>immediate</v>
      </c>
    </row>
    <row r="2763">
      <c r="A2763" s="2" t="s">
        <v>2763</v>
      </c>
      <c r="B2763" s="3" t="str">
        <f>IFERROR(__xludf.DUMMYFUNCTION("GOOGLETRANSLATE(A2763,""es"",""en"")"),"Mexicans")</f>
        <v>Mexicans</v>
      </c>
    </row>
    <row r="2764">
      <c r="A2764" s="2" t="s">
        <v>2764</v>
      </c>
      <c r="B2764" s="3" t="str">
        <f>IFERROR(__xludf.DUMMYFUNCTION("GOOGLETRANSLATE(A2764,""es"",""en"")"),"partners")</f>
        <v>partners</v>
      </c>
    </row>
    <row r="2765">
      <c r="A2765" s="2" t="s">
        <v>2765</v>
      </c>
      <c r="B2765" s="3" t="str">
        <f>IFERROR(__xludf.DUMMYFUNCTION("GOOGLETRANSLATE(A2765,""es"",""en"")"),"low")</f>
        <v>low</v>
      </c>
    </row>
    <row r="2766">
      <c r="A2766" s="2" t="s">
        <v>2766</v>
      </c>
      <c r="B2766" s="3" t="str">
        <f>IFERROR(__xludf.DUMMYFUNCTION("GOOGLETRANSLATE(A2766,""es"",""en"")"),"reports")</f>
        <v>reports</v>
      </c>
    </row>
    <row r="2767">
      <c r="A2767" s="2" t="s">
        <v>2767</v>
      </c>
      <c r="B2767" s="3" t="str">
        <f>IFERROR(__xludf.DUMMYFUNCTION("GOOGLETRANSLATE(A2767,""es"",""en"")"),"rosemary")</f>
        <v>rosemary</v>
      </c>
    </row>
    <row r="2768">
      <c r="A2768" s="2" t="s">
        <v>2768</v>
      </c>
      <c r="B2768" s="3" t="str">
        <f>IFERROR(__xludf.DUMMYFUNCTION("GOOGLETRANSLATE(A2768,""es"",""en"")"),"bosses")</f>
        <v>bosses</v>
      </c>
    </row>
    <row r="2769">
      <c r="A2769" s="2" t="s">
        <v>2769</v>
      </c>
      <c r="B2769" s="3" t="str">
        <f>IFERROR(__xludf.DUMMYFUNCTION("GOOGLETRANSLATE(A2769,""es"",""en"")"),"argument")</f>
        <v>argument</v>
      </c>
    </row>
    <row r="2770">
      <c r="A2770" s="2" t="s">
        <v>2770</v>
      </c>
      <c r="B2770" s="3" t="str">
        <f>IFERROR(__xludf.DUMMYFUNCTION("GOOGLETRANSLATE(A2770,""es"",""en"")"),"crop")</f>
        <v>crop</v>
      </c>
    </row>
    <row r="2771">
      <c r="A2771" s="2" t="s">
        <v>2771</v>
      </c>
      <c r="B2771" s="3" t="str">
        <f>IFERROR(__xludf.DUMMYFUNCTION("GOOGLETRANSLATE(A2771,""es"",""en"")"),"she lived")</f>
        <v>she lived</v>
      </c>
    </row>
    <row r="2772">
      <c r="A2772" s="2" t="s">
        <v>2772</v>
      </c>
      <c r="B2772" s="3" t="str">
        <f>IFERROR(__xludf.DUMMYFUNCTION("GOOGLETRANSLATE(A2772,""es"",""en"")"),"Opinions")</f>
        <v>Opinions</v>
      </c>
    </row>
    <row r="2773">
      <c r="A2773" s="2" t="s">
        <v>2773</v>
      </c>
      <c r="B2773" s="3" t="str">
        <f>IFERROR(__xludf.DUMMYFUNCTION("GOOGLETRANSLATE(A2773,""es"",""en"")"),"watch")</f>
        <v>watch</v>
      </c>
    </row>
    <row r="2774">
      <c r="A2774" s="2" t="s">
        <v>2774</v>
      </c>
      <c r="B2774" s="3" t="str">
        <f>IFERROR(__xludf.DUMMYFUNCTION("GOOGLETRANSLATE(A2774,""es"",""en"")"),"in")</f>
        <v>in</v>
      </c>
    </row>
    <row r="2775">
      <c r="A2775" s="2" t="s">
        <v>2775</v>
      </c>
      <c r="B2775" s="3" t="str">
        <f>IFERROR(__xludf.DUMMYFUNCTION("GOOGLETRANSLATE(A2775,""es"",""en"")"),"There have been")</f>
        <v>There have been</v>
      </c>
    </row>
    <row r="2776">
      <c r="A2776" s="2" t="s">
        <v>2776</v>
      </c>
      <c r="B2776" s="3" t="str">
        <f>IFERROR(__xludf.DUMMYFUNCTION("GOOGLETRANSLATE(A2776,""es"",""en"")"),"risks")</f>
        <v>risks</v>
      </c>
    </row>
    <row r="2777">
      <c r="A2777" s="2" t="s">
        <v>2777</v>
      </c>
      <c r="B2777" s="3" t="str">
        <f>IFERROR(__xludf.DUMMYFUNCTION("GOOGLETRANSLATE(A2777,""es"",""en"")"),"goal")</f>
        <v>goal</v>
      </c>
    </row>
    <row r="2778">
      <c r="A2778" s="2" t="s">
        <v>2778</v>
      </c>
      <c r="B2778" s="3" t="str">
        <f>IFERROR(__xludf.DUMMYFUNCTION("GOOGLETRANSLATE(A2778,""es"",""en"")"),"Gonzalo")</f>
        <v>Gonzalo</v>
      </c>
    </row>
    <row r="2779">
      <c r="A2779" s="2" t="s">
        <v>2779</v>
      </c>
      <c r="B2779" s="3" t="str">
        <f>IFERROR(__xludf.DUMMYFUNCTION("GOOGLETRANSLATE(A2779,""es"",""en"")"),"laboratory")</f>
        <v>laboratory</v>
      </c>
    </row>
    <row r="2780">
      <c r="A2780" s="2" t="s">
        <v>2780</v>
      </c>
      <c r="B2780" s="3" t="str">
        <f>IFERROR(__xludf.DUMMYFUNCTION("GOOGLETRANSLATE(A2780,""es"",""en"")"),"Communications")</f>
        <v>Communications</v>
      </c>
    </row>
    <row r="2781">
      <c r="A2781" s="2" t="s">
        <v>2781</v>
      </c>
      <c r="B2781" s="3" t="str">
        <f>IFERROR(__xludf.DUMMYFUNCTION("GOOGLETRANSLATE(A2781,""es"",""en"")"),"socks")</f>
        <v>socks</v>
      </c>
    </row>
    <row r="2782">
      <c r="A2782" s="2" t="s">
        <v>2782</v>
      </c>
      <c r="B2782" s="3" t="str">
        <f>IFERROR(__xludf.DUMMYFUNCTION("GOOGLETRANSLATE(A2782,""es"",""en"")"),"Elena")</f>
        <v>Elena</v>
      </c>
    </row>
    <row r="2783">
      <c r="A2783" s="2" t="s">
        <v>2783</v>
      </c>
      <c r="B2783" s="3" t="str">
        <f>IFERROR(__xludf.DUMMYFUNCTION("GOOGLETRANSLATE(A2783,""es"",""en"")"),"school")</f>
        <v>school</v>
      </c>
    </row>
    <row r="2784">
      <c r="A2784" s="2" t="s">
        <v>2784</v>
      </c>
      <c r="B2784" s="3" t="str">
        <f>IFERROR(__xludf.DUMMYFUNCTION("GOOGLETRANSLATE(A2784,""es"",""en"")"),"dance")</f>
        <v>dance</v>
      </c>
    </row>
    <row r="2785">
      <c r="A2785" s="2" t="s">
        <v>2785</v>
      </c>
      <c r="B2785" s="3" t="str">
        <f>IFERROR(__xludf.DUMMYFUNCTION("GOOGLETRANSLATE(A2785,""es"",""en"")"),"terrible")</f>
        <v>terrible</v>
      </c>
    </row>
    <row r="2786">
      <c r="A2786" s="2" t="s">
        <v>2786</v>
      </c>
      <c r="B2786" s="3" t="str">
        <f>IFERROR(__xludf.DUMMYFUNCTION("GOOGLETRANSLATE(A2786,""es"",""en"")"),"notes")</f>
        <v>notes</v>
      </c>
    </row>
    <row r="2787">
      <c r="A2787" s="2" t="s">
        <v>2787</v>
      </c>
      <c r="B2787" s="3" t="str">
        <f>IFERROR(__xludf.DUMMYFUNCTION("GOOGLETRANSLATE(A2787,""es"",""en"")"),"whole")</f>
        <v>whole</v>
      </c>
    </row>
    <row r="2788">
      <c r="A2788" s="2" t="s">
        <v>2788</v>
      </c>
      <c r="B2788" s="3" t="str">
        <f>IFERROR(__xludf.DUMMYFUNCTION("GOOGLETRANSLATE(A2788,""es"",""en"")"),"smooth")</f>
        <v>smooth</v>
      </c>
    </row>
    <row r="2789">
      <c r="A2789" s="2" t="s">
        <v>2789</v>
      </c>
      <c r="B2789" s="3" t="str">
        <f>IFERROR(__xludf.DUMMYFUNCTION("GOOGLETRANSLATE(A2789,""es"",""en"")"),"Alexander")</f>
        <v>Alexander</v>
      </c>
    </row>
    <row r="2790">
      <c r="A2790" s="2" t="s">
        <v>2790</v>
      </c>
      <c r="B2790" s="3" t="str">
        <f>IFERROR(__xludf.DUMMYFUNCTION("GOOGLETRANSLATE(A2790,""es"",""en"")"),"Active")</f>
        <v>Active</v>
      </c>
    </row>
    <row r="2791">
      <c r="A2791" s="2" t="s">
        <v>2791</v>
      </c>
      <c r="B2791" s="3" t="str">
        <f>IFERROR(__xludf.DUMMYFUNCTION("GOOGLETRANSLATE(A2791,""es"",""en"")"),"directed")</f>
        <v>directed</v>
      </c>
    </row>
    <row r="2792">
      <c r="A2792" s="2" t="s">
        <v>2792</v>
      </c>
      <c r="B2792" s="3" t="str">
        <f>IFERROR(__xludf.DUMMYFUNCTION("GOOGLETRANSLATE(A2792,""es"",""en"")"),"axis")</f>
        <v>axis</v>
      </c>
    </row>
    <row r="2793">
      <c r="A2793" s="2" t="s">
        <v>2793</v>
      </c>
      <c r="B2793" s="3" t="str">
        <f>IFERROR(__xludf.DUMMYFUNCTION("GOOGLETRANSLATE(A2793,""es"",""en"")"),"variety")</f>
        <v>variety</v>
      </c>
    </row>
    <row r="2794">
      <c r="A2794" s="2" t="s">
        <v>2794</v>
      </c>
      <c r="B2794" s="3" t="str">
        <f>IFERROR(__xludf.DUMMYFUNCTION("GOOGLETRANSLATE(A2794,""es"",""en"")"),"easily")</f>
        <v>easily</v>
      </c>
    </row>
    <row r="2795">
      <c r="A2795" s="2" t="s">
        <v>2795</v>
      </c>
      <c r="B2795" s="3" t="str">
        <f>IFERROR(__xludf.DUMMYFUNCTION("GOOGLETRANSLATE(A2795,""es"",""en"")"),"song")</f>
        <v>song</v>
      </c>
    </row>
    <row r="2796">
      <c r="A2796" s="2" t="s">
        <v>2796</v>
      </c>
      <c r="B2796" s="3" t="str">
        <f>IFERROR(__xludf.DUMMYFUNCTION("GOOGLETRANSLATE(A2796,""es"",""en"")"),"amounts")</f>
        <v>amounts</v>
      </c>
    </row>
    <row r="2797">
      <c r="A2797" s="2" t="s">
        <v>2797</v>
      </c>
      <c r="B2797" s="3" t="str">
        <f>IFERROR(__xludf.DUMMYFUNCTION("GOOGLETRANSLATE(A2797,""es"",""en"")"),"orientation")</f>
        <v>orientation</v>
      </c>
    </row>
    <row r="2798">
      <c r="A2798" s="2" t="s">
        <v>2798</v>
      </c>
      <c r="B2798" s="3" t="str">
        <f>IFERROR(__xludf.DUMMYFUNCTION("GOOGLETRANSLATE(A2798,""es"",""en"")"),"Photos")</f>
        <v>Photos</v>
      </c>
    </row>
    <row r="2799">
      <c r="A2799" s="2" t="s">
        <v>2799</v>
      </c>
      <c r="B2799" s="3" t="str">
        <f>IFERROR(__xludf.DUMMYFUNCTION("GOOGLETRANSLATE(A2799,""es"",""en"")"),"define")</f>
        <v>define</v>
      </c>
    </row>
    <row r="2800">
      <c r="A2800" s="2" t="s">
        <v>2800</v>
      </c>
      <c r="B2800" s="3" t="str">
        <f>IFERROR(__xludf.DUMMYFUNCTION("GOOGLETRANSLATE(A2800,""es"",""en"")"),"masses")</f>
        <v>masses</v>
      </c>
    </row>
    <row r="2801">
      <c r="A2801" s="2" t="s">
        <v>2801</v>
      </c>
      <c r="B2801" s="3" t="str">
        <f>IFERROR(__xludf.DUMMYFUNCTION("GOOGLETRANSLATE(A2801,""es"",""en"")"),"tobacco")</f>
        <v>tobacco</v>
      </c>
    </row>
    <row r="2802">
      <c r="A2802" s="2" t="s">
        <v>2802</v>
      </c>
      <c r="B2802" s="3" t="str">
        <f>IFERROR(__xludf.DUMMYFUNCTION("GOOGLETRANSLATE(A2802,""es"",""en"")"),"adventure")</f>
        <v>adventure</v>
      </c>
    </row>
    <row r="2803">
      <c r="A2803" s="2" t="s">
        <v>2803</v>
      </c>
      <c r="B2803" s="3" t="str">
        <f>IFERROR(__xludf.DUMMYFUNCTION("GOOGLETRANSLATE(A2803,""es"",""en"")"),"next")</f>
        <v>next</v>
      </c>
    </row>
    <row r="2804">
      <c r="A2804" s="2" t="s">
        <v>2804</v>
      </c>
      <c r="B2804" s="3" t="str">
        <f>IFERROR(__xludf.DUMMYFUNCTION("GOOGLETRANSLATE(A2804,""es"",""en"")"),"could")</f>
        <v>could</v>
      </c>
    </row>
    <row r="2805">
      <c r="A2805" s="2" t="s">
        <v>2805</v>
      </c>
      <c r="B2805" s="3" t="str">
        <f>IFERROR(__xludf.DUMMYFUNCTION("GOOGLETRANSLATE(A2805,""es"",""en"")"),"It arrived")</f>
        <v>It arrived</v>
      </c>
    </row>
    <row r="2806">
      <c r="A2806" s="2" t="s">
        <v>2806</v>
      </c>
      <c r="B2806" s="3" t="str">
        <f>IFERROR(__xludf.DUMMYFUNCTION("GOOGLETRANSLATE(A2806,""es"",""en"")"),"known")</f>
        <v>known</v>
      </c>
    </row>
    <row r="2807">
      <c r="A2807" s="2" t="s">
        <v>2807</v>
      </c>
      <c r="B2807" s="3" t="str">
        <f>IFERROR(__xludf.DUMMYFUNCTION("GOOGLETRANSLATE(A2807,""es"",""en"")"),"estate")</f>
        <v>estate</v>
      </c>
    </row>
    <row r="2808">
      <c r="A2808" s="2" t="s">
        <v>2808</v>
      </c>
      <c r="B2808" s="3" t="str">
        <f>IFERROR(__xludf.DUMMYFUNCTION("GOOGLETRANSLATE(A2808,""es"",""en"")"),"gravity")</f>
        <v>gravity</v>
      </c>
    </row>
    <row r="2809">
      <c r="A2809" s="2" t="s">
        <v>2809</v>
      </c>
      <c r="B2809" s="3" t="str">
        <f>IFERROR(__xludf.DUMMYFUNCTION("GOOGLETRANSLATE(A2809,""es"",""en"")"),"White")</f>
        <v>White</v>
      </c>
    </row>
    <row r="2810">
      <c r="A2810" s="2" t="s">
        <v>2810</v>
      </c>
      <c r="B2810" s="3" t="str">
        <f>IFERROR(__xludf.DUMMYFUNCTION("GOOGLETRANSLATE(A2810,""es"",""en"")"),"cabinet")</f>
        <v>cabinet</v>
      </c>
    </row>
    <row r="2811">
      <c r="A2811" s="2" t="s">
        <v>2811</v>
      </c>
      <c r="B2811" s="3" t="str">
        <f>IFERROR(__xludf.DUMMYFUNCTION("GOOGLETRANSLATE(A2811,""es"",""en"")"),"Alfred")</f>
        <v>Alfred</v>
      </c>
    </row>
    <row r="2812">
      <c r="A2812" s="2" t="s">
        <v>2812</v>
      </c>
      <c r="B2812" s="3" t="str">
        <f>IFERROR(__xludf.DUMMYFUNCTION("GOOGLETRANSLATE(A2812,""es"",""en"")"),"municipality")</f>
        <v>municipality</v>
      </c>
    </row>
    <row r="2813">
      <c r="A2813" s="2" t="s">
        <v>2813</v>
      </c>
      <c r="B2813" s="3" t="str">
        <f>IFERROR(__xludf.DUMMYFUNCTION("GOOGLETRANSLATE(A2813,""es"",""en"")"),"rice")</f>
        <v>rice</v>
      </c>
    </row>
    <row r="2814">
      <c r="A2814" s="2" t="s">
        <v>2814</v>
      </c>
      <c r="B2814" s="3" t="str">
        <f>IFERROR(__xludf.DUMMYFUNCTION("GOOGLETRANSLATE(A2814,""es"",""en"")"),"potential")</f>
        <v>potential</v>
      </c>
    </row>
    <row r="2815">
      <c r="A2815" s="2" t="s">
        <v>2815</v>
      </c>
      <c r="B2815" s="3" t="str">
        <f>IFERROR(__xludf.DUMMYFUNCTION("GOOGLETRANSLATE(A2815,""es"",""en"")"),"Islands")</f>
        <v>Islands</v>
      </c>
    </row>
    <row r="2816">
      <c r="A2816" s="2" t="s">
        <v>2816</v>
      </c>
      <c r="B2816" s="3" t="str">
        <f>IFERROR(__xludf.DUMMYFUNCTION("GOOGLETRANSLATE(A2816,""es"",""en"")"),"Goals")</f>
        <v>Goals</v>
      </c>
    </row>
    <row r="2817">
      <c r="A2817" s="2" t="s">
        <v>2817</v>
      </c>
      <c r="B2817" s="3" t="str">
        <f>IFERROR(__xludf.DUMMYFUNCTION("GOOGLETRANSLATE(A2817,""es"",""en"")"),"opportunities")</f>
        <v>opportunities</v>
      </c>
    </row>
    <row r="2818">
      <c r="A2818" s="2" t="s">
        <v>2818</v>
      </c>
      <c r="B2818" s="3" t="str">
        <f>IFERROR(__xludf.DUMMYFUNCTION("GOOGLETRANSLATE(A2818,""es"",""en"")"),"They were")</f>
        <v>They were</v>
      </c>
    </row>
    <row r="2819">
      <c r="A2819" s="2" t="s">
        <v>2819</v>
      </c>
      <c r="B2819" s="3" t="str">
        <f>IFERROR(__xludf.DUMMYFUNCTION("GOOGLETRANSLATE(A2819,""es"",""en"")"),"Knight")</f>
        <v>Knight</v>
      </c>
    </row>
    <row r="2820">
      <c r="A2820" s="2" t="s">
        <v>2820</v>
      </c>
      <c r="B2820" s="3" t="str">
        <f>IFERROR(__xludf.DUMMYFUNCTION("GOOGLETRANSLATE(A2820,""es"",""en"")"),"place")</f>
        <v>place</v>
      </c>
    </row>
    <row r="2821">
      <c r="A2821" s="2" t="s">
        <v>2821</v>
      </c>
      <c r="B2821" s="3" t="str">
        <f>IFERROR(__xludf.DUMMYFUNCTION("GOOGLETRANSLATE(A2821,""es"",""en"")"),"comments")</f>
        <v>comments</v>
      </c>
    </row>
    <row r="2822">
      <c r="A2822" s="2" t="s">
        <v>2822</v>
      </c>
      <c r="B2822" s="3" t="str">
        <f>IFERROR(__xludf.DUMMYFUNCTION("GOOGLETRANSLATE(A2822,""es"",""en"")"),"depth")</f>
        <v>depth</v>
      </c>
    </row>
    <row r="2823">
      <c r="A2823" s="2" t="s">
        <v>2823</v>
      </c>
      <c r="B2823" s="3" t="str">
        <f>IFERROR(__xludf.DUMMYFUNCTION("GOOGLETRANSLATE(A2823,""es"",""en"")"),"comprehension")</f>
        <v>comprehension</v>
      </c>
    </row>
    <row r="2824">
      <c r="A2824" s="2" t="s">
        <v>2824</v>
      </c>
      <c r="B2824" s="3" t="str">
        <f>IFERROR(__xludf.DUMMYFUNCTION("GOOGLETRANSLATE(A2824,""es"",""en"")"),"panorama")</f>
        <v>panorama</v>
      </c>
    </row>
    <row r="2825">
      <c r="A2825" s="2" t="s">
        <v>2825</v>
      </c>
      <c r="B2825" s="3" t="str">
        <f>IFERROR(__xludf.DUMMYFUNCTION("GOOGLETRANSLATE(A2825,""es"",""en"")"),"NATO")</f>
        <v>NATO</v>
      </c>
    </row>
    <row r="2826">
      <c r="A2826" s="2" t="s">
        <v>2826</v>
      </c>
      <c r="B2826" s="3" t="str">
        <f>IFERROR(__xludf.DUMMYFUNCTION("GOOGLETRANSLATE(A2826,""es"",""en"")"),"revolutionary")</f>
        <v>revolutionary</v>
      </c>
    </row>
    <row r="2827">
      <c r="A2827" s="2" t="s">
        <v>2827</v>
      </c>
      <c r="B2827" s="3" t="str">
        <f>IFERROR(__xludf.DUMMYFUNCTION("GOOGLETRANSLATE(A2827,""es"",""en"")"),"synthesis")</f>
        <v>synthesis</v>
      </c>
    </row>
    <row r="2828">
      <c r="A2828" s="2" t="s">
        <v>2828</v>
      </c>
      <c r="B2828" s="3" t="str">
        <f>IFERROR(__xludf.DUMMYFUNCTION("GOOGLETRANSLATE(A2828,""es"",""en"")"),"breast")</f>
        <v>breast</v>
      </c>
    </row>
    <row r="2829">
      <c r="A2829" s="2" t="s">
        <v>2829</v>
      </c>
      <c r="B2829" s="3" t="str">
        <f>IFERROR(__xludf.DUMMYFUNCTION("GOOGLETRANSLATE(A2829,""es"",""en"")"),"walk")</f>
        <v>walk</v>
      </c>
    </row>
    <row r="2830">
      <c r="A2830" s="2" t="s">
        <v>2830</v>
      </c>
      <c r="B2830" s="3" t="str">
        <f>IFERROR(__xludf.DUMMYFUNCTION("GOOGLETRANSLATE(A2830,""es"",""en"")"),"dependence")</f>
        <v>dependence</v>
      </c>
    </row>
    <row r="2831">
      <c r="A2831" s="2" t="s">
        <v>2831</v>
      </c>
      <c r="B2831" s="3" t="str">
        <f>IFERROR(__xludf.DUMMYFUNCTION("GOOGLETRANSLATE(A2831,""es"",""en"")"),"spring")</f>
        <v>spring</v>
      </c>
    </row>
    <row r="2832">
      <c r="A2832" s="2" t="s">
        <v>2832</v>
      </c>
      <c r="B2832" s="3" t="str">
        <f>IFERROR(__xludf.DUMMYFUNCTION("GOOGLETRANSLATE(A2832,""es"",""en"")"),"increases")</f>
        <v>increases</v>
      </c>
    </row>
    <row r="2833">
      <c r="A2833" s="2" t="s">
        <v>2833</v>
      </c>
      <c r="B2833" s="3" t="str">
        <f>IFERROR(__xludf.DUMMYFUNCTION("GOOGLETRANSLATE(A2833,""es"",""en"")"),"Manifest")</f>
        <v>Manifest</v>
      </c>
    </row>
    <row r="2834">
      <c r="A2834" s="2" t="s">
        <v>2834</v>
      </c>
      <c r="B2834" s="3" t="str">
        <f>IFERROR(__xludf.DUMMYFUNCTION("GOOGLETRANSLATE(A2834,""es"",""en"")"),"fruit")</f>
        <v>fruit</v>
      </c>
    </row>
    <row r="2835">
      <c r="A2835" s="2" t="s">
        <v>2835</v>
      </c>
      <c r="B2835" s="3" t="str">
        <f>IFERROR(__xludf.DUMMYFUNCTION("GOOGLETRANSLATE(A2835,""es"",""en"")"),"shiny")</f>
        <v>shiny</v>
      </c>
    </row>
    <row r="2836">
      <c r="A2836" s="2" t="s">
        <v>2836</v>
      </c>
      <c r="B2836" s="3" t="str">
        <f>IFERROR(__xludf.DUMMYFUNCTION("GOOGLETRANSLATE(A2836,""es"",""en"")"),"labor union")</f>
        <v>labor union</v>
      </c>
    </row>
    <row r="2837">
      <c r="A2837" s="2" t="s">
        <v>2837</v>
      </c>
      <c r="B2837" s="3" t="str">
        <f>IFERROR(__xludf.DUMMYFUNCTION("GOOGLETRANSLATE(A2837,""es"",""en"")"),"dates")</f>
        <v>dates</v>
      </c>
    </row>
    <row r="2838">
      <c r="A2838" s="2" t="s">
        <v>2838</v>
      </c>
      <c r="B2838" s="3" t="str">
        <f>IFERROR(__xludf.DUMMYFUNCTION("GOOGLETRANSLATE(A2838,""es"",""en"")"),"tower")</f>
        <v>tower</v>
      </c>
    </row>
    <row r="2839">
      <c r="A2839" s="2" t="s">
        <v>2839</v>
      </c>
      <c r="B2839" s="3" t="str">
        <f>IFERROR(__xludf.DUMMYFUNCTION("GOOGLETRANSLATE(A2839,""es"",""en"")"),"darkness")</f>
        <v>darkness</v>
      </c>
    </row>
    <row r="2840">
      <c r="A2840" s="2" t="s">
        <v>2840</v>
      </c>
      <c r="B2840" s="3" t="str">
        <f>IFERROR(__xludf.DUMMYFUNCTION("GOOGLETRANSLATE(A2840,""es"",""en"")"),"advertisement")</f>
        <v>advertisement</v>
      </c>
    </row>
    <row r="2841">
      <c r="A2841" s="2" t="s">
        <v>2841</v>
      </c>
      <c r="B2841" s="3" t="str">
        <f>IFERROR(__xludf.DUMMYFUNCTION("GOOGLETRANSLATE(A2841,""es"",""en"")"),"intellectuals")</f>
        <v>intellectuals</v>
      </c>
    </row>
    <row r="2842">
      <c r="A2842" s="2" t="s">
        <v>2842</v>
      </c>
      <c r="B2842" s="3" t="str">
        <f>IFERROR(__xludf.DUMMYFUNCTION("GOOGLETRANSLATE(A2842,""es"",""en"")"),"extension")</f>
        <v>extension</v>
      </c>
    </row>
    <row r="2843">
      <c r="A2843" s="2" t="s">
        <v>2843</v>
      </c>
      <c r="B2843" s="3" t="str">
        <f>IFERROR(__xludf.DUMMYFUNCTION("GOOGLETRANSLATE(A2843,""es"",""en"")"),"conservation")</f>
        <v>conservation</v>
      </c>
    </row>
    <row r="2844">
      <c r="A2844" s="2" t="s">
        <v>2844</v>
      </c>
      <c r="B2844" s="3" t="str">
        <f>IFERROR(__xludf.DUMMYFUNCTION("GOOGLETRANSLATE(A2844,""es"",""en"")"),"start")</f>
        <v>start</v>
      </c>
    </row>
    <row r="2845">
      <c r="A2845" s="2" t="s">
        <v>2845</v>
      </c>
      <c r="B2845" s="3" t="str">
        <f>IFERROR(__xludf.DUMMYFUNCTION("GOOGLETRANSLATE(A2845,""es"",""en"")"),"reached")</f>
        <v>reached</v>
      </c>
    </row>
    <row r="2846">
      <c r="A2846" s="2" t="s">
        <v>2846</v>
      </c>
      <c r="B2846" s="3" t="str">
        <f>IFERROR(__xludf.DUMMYFUNCTION("GOOGLETRANSLATE(A2846,""es"",""en"")"),"lieutenant")</f>
        <v>lieutenant</v>
      </c>
    </row>
    <row r="2847">
      <c r="A2847" s="2" t="s">
        <v>2847</v>
      </c>
      <c r="B2847" s="3" t="str">
        <f>IFERROR(__xludf.DUMMYFUNCTION("GOOGLETRANSLATE(A2847,""es"",""en"")"),"shows")</f>
        <v>shows</v>
      </c>
    </row>
    <row r="2848">
      <c r="A2848" s="2" t="s">
        <v>2848</v>
      </c>
      <c r="B2848" s="3" t="str">
        <f>IFERROR(__xludf.DUMMYFUNCTION("GOOGLETRANSLATE(A2848,""es"",""en"")"),"rooms")</f>
        <v>rooms</v>
      </c>
    </row>
    <row r="2849">
      <c r="A2849" s="2" t="s">
        <v>2849</v>
      </c>
      <c r="B2849" s="3" t="str">
        <f>IFERROR(__xludf.DUMMYFUNCTION("GOOGLETRANSLATE(A2849,""es"",""en"")"),"vital")</f>
        <v>vital</v>
      </c>
    </row>
    <row r="2850">
      <c r="A2850" s="2" t="s">
        <v>2850</v>
      </c>
      <c r="B2850" s="3" t="str">
        <f>IFERROR(__xludf.DUMMYFUNCTION("GOOGLETRANSLATE(A2850,""es"",""en"")"),"could")</f>
        <v>could</v>
      </c>
    </row>
    <row r="2851">
      <c r="A2851" s="2" t="s">
        <v>2851</v>
      </c>
      <c r="B2851" s="3" t="str">
        <f>IFERROR(__xludf.DUMMYFUNCTION("GOOGLETRANSLATE(A2851,""es"",""en"")"),"careers")</f>
        <v>careers</v>
      </c>
    </row>
    <row r="2852">
      <c r="A2852" s="2" t="s">
        <v>2852</v>
      </c>
      <c r="B2852" s="3" t="str">
        <f>IFERROR(__xludf.DUMMYFUNCTION("GOOGLETRANSLATE(A2852,""es"",""en"")"),"flavour")</f>
        <v>flavour</v>
      </c>
    </row>
    <row r="2853">
      <c r="A2853" s="2" t="s">
        <v>2853</v>
      </c>
      <c r="B2853" s="3" t="str">
        <f>IFERROR(__xludf.DUMMYFUNCTION("GOOGLETRANSLATE(A2853,""es"",""en"")"),"combat")</f>
        <v>combat</v>
      </c>
    </row>
    <row r="2854">
      <c r="A2854" s="2" t="s">
        <v>2854</v>
      </c>
      <c r="B2854" s="3" t="str">
        <f>IFERROR(__xludf.DUMMYFUNCTION("GOOGLETRANSLATE(A2854,""es"",""en"")"),"effectively")</f>
        <v>effectively</v>
      </c>
    </row>
    <row r="2855">
      <c r="A2855" s="2" t="s">
        <v>2855</v>
      </c>
      <c r="B2855" s="3" t="str">
        <f>IFERROR(__xludf.DUMMYFUNCTION("GOOGLETRANSLATE(A2855,""es"",""en"")"),"tears")</f>
        <v>tears</v>
      </c>
    </row>
    <row r="2856">
      <c r="A2856" s="2" t="s">
        <v>2856</v>
      </c>
      <c r="B2856" s="3" t="str">
        <f>IFERROR(__xludf.DUMMYFUNCTION("GOOGLETRANSLATE(A2856,""es"",""en"")"),"decrease")</f>
        <v>decrease</v>
      </c>
    </row>
    <row r="2857">
      <c r="A2857" s="2" t="s">
        <v>2857</v>
      </c>
      <c r="B2857" s="3" t="str">
        <f>IFERROR(__xludf.DUMMYFUNCTION("GOOGLETRANSLATE(A2857,""es"",""en"")"),"raises")</f>
        <v>raises</v>
      </c>
    </row>
    <row r="2858">
      <c r="A2858" s="2" t="s">
        <v>2858</v>
      </c>
      <c r="B2858" s="3" t="str">
        <f>IFERROR(__xludf.DUMMYFUNCTION("GOOGLETRANSLATE(A2858,""es"",""en"")"),"provincial")</f>
        <v>provincial</v>
      </c>
    </row>
    <row r="2859">
      <c r="A2859" s="2" t="s">
        <v>2859</v>
      </c>
      <c r="B2859" s="3" t="str">
        <f>IFERROR(__xludf.DUMMYFUNCTION("GOOGLETRANSLATE(A2859,""es"",""en"")"),"I looked")</f>
        <v>I looked</v>
      </c>
    </row>
    <row r="2860">
      <c r="A2860" s="2" t="s">
        <v>2860</v>
      </c>
      <c r="B2860" s="3" t="str">
        <f>IFERROR(__xludf.DUMMYFUNCTION("GOOGLETRANSLATE(A2860,""es"",""en"")"),"Caracas")</f>
        <v>Caracas</v>
      </c>
    </row>
    <row r="2861">
      <c r="A2861" s="2" t="s">
        <v>2861</v>
      </c>
      <c r="B2861" s="3" t="str">
        <f>IFERROR(__xludf.DUMMYFUNCTION("GOOGLETRANSLATE(A2861,""es"",""en"")"),"located")</f>
        <v>located</v>
      </c>
    </row>
    <row r="2862">
      <c r="A2862" s="2" t="s">
        <v>2862</v>
      </c>
      <c r="B2862" s="3" t="str">
        <f>IFERROR(__xludf.DUMMYFUNCTION("GOOGLETRANSLATE(A2862,""es"",""en"")"),"horses")</f>
        <v>horses</v>
      </c>
    </row>
    <row r="2863">
      <c r="A2863" s="2" t="s">
        <v>2863</v>
      </c>
      <c r="B2863" s="3" t="str">
        <f>IFERROR(__xludf.DUMMYFUNCTION("GOOGLETRANSLATE(A2863,""es"",""en"")"),"Proteins")</f>
        <v>Proteins</v>
      </c>
    </row>
    <row r="2864">
      <c r="A2864" s="2" t="s">
        <v>2864</v>
      </c>
      <c r="B2864" s="3" t="str">
        <f>IFERROR(__xludf.DUMMYFUNCTION("GOOGLETRANSLATE(A2864,""es"",""en"")"),"library")</f>
        <v>library</v>
      </c>
    </row>
    <row r="2865">
      <c r="A2865" s="2" t="s">
        <v>2865</v>
      </c>
      <c r="B2865" s="3" t="str">
        <f>IFERROR(__xludf.DUMMYFUNCTION("GOOGLETRANSLATE(A2865,""es"",""en"")"),"Recent")</f>
        <v>Recent</v>
      </c>
    </row>
    <row r="2866">
      <c r="A2866" s="2" t="s">
        <v>2866</v>
      </c>
      <c r="B2866" s="3" t="str">
        <f>IFERROR(__xludf.DUMMYFUNCTION("GOOGLETRANSLATE(A2866,""es"",""en"")"),"outside")</f>
        <v>outside</v>
      </c>
    </row>
    <row r="2867">
      <c r="A2867" s="2" t="s">
        <v>2867</v>
      </c>
      <c r="B2867" s="3" t="str">
        <f>IFERROR(__xludf.DUMMYFUNCTION("GOOGLETRANSLATE(A2867,""es"",""en"")"),"Jiménez")</f>
        <v>Jiménez</v>
      </c>
    </row>
    <row r="2868">
      <c r="A2868" s="2" t="s">
        <v>2868</v>
      </c>
      <c r="B2868" s="3" t="str">
        <f>IFERROR(__xludf.DUMMYFUNCTION("GOOGLETRANSLATE(A2868,""es"",""en"")"),"rates")</f>
        <v>rates</v>
      </c>
    </row>
    <row r="2869">
      <c r="A2869" s="2" t="s">
        <v>2869</v>
      </c>
      <c r="B2869" s="3" t="str">
        <f>IFERROR(__xludf.DUMMYFUNCTION("GOOGLETRANSLATE(A2869,""es"",""en"")"),"Raise")</f>
        <v>Raise</v>
      </c>
    </row>
    <row r="2870">
      <c r="A2870" s="2" t="s">
        <v>2870</v>
      </c>
      <c r="B2870" s="3" t="str">
        <f>IFERROR(__xludf.DUMMYFUNCTION("GOOGLETRANSLATE(A2870,""es"",""en"")"),"quarter")</f>
        <v>quarter</v>
      </c>
    </row>
    <row r="2871">
      <c r="A2871" s="2" t="s">
        <v>2871</v>
      </c>
      <c r="B2871" s="3" t="str">
        <f>IFERROR(__xludf.DUMMYFUNCTION("GOOGLETRANSLATE(A2871,""es"",""en"")"),"cup")</f>
        <v>cup</v>
      </c>
    </row>
    <row r="2872">
      <c r="A2872" s="2" t="s">
        <v>2872</v>
      </c>
      <c r="B2872" s="3" t="str">
        <f>IFERROR(__xludf.DUMMYFUNCTION("GOOGLETRANSLATE(A2872,""es"",""en"")"),"Conclusions")</f>
        <v>Conclusions</v>
      </c>
    </row>
    <row r="2873">
      <c r="A2873" s="2" t="s">
        <v>2873</v>
      </c>
      <c r="B2873" s="3" t="str">
        <f>IFERROR(__xludf.DUMMYFUNCTION("GOOGLETRANSLATE(A2873,""es"",""en"")"),"They need")</f>
        <v>They need</v>
      </c>
    </row>
    <row r="2874">
      <c r="A2874" s="2" t="s">
        <v>2874</v>
      </c>
      <c r="B2874" s="3" t="str">
        <f>IFERROR(__xludf.DUMMYFUNCTION("GOOGLETRANSLATE(A2874,""es"",""en"")"),"negative")</f>
        <v>negative</v>
      </c>
    </row>
    <row r="2875">
      <c r="A2875" s="2" t="s">
        <v>2875</v>
      </c>
      <c r="B2875" s="3" t="str">
        <f>IFERROR(__xludf.DUMMYFUNCTION("GOOGLETRANSLATE(A2875,""es"",""en"")"),"diet")</f>
        <v>diet</v>
      </c>
    </row>
    <row r="2876">
      <c r="A2876" s="2" t="s">
        <v>2876</v>
      </c>
      <c r="B2876" s="3" t="str">
        <f>IFERROR(__xludf.DUMMYFUNCTION("GOOGLETRANSLATE(A2876,""es"",""en"")"),"reached")</f>
        <v>reached</v>
      </c>
    </row>
    <row r="2877">
      <c r="A2877" s="2" t="s">
        <v>2877</v>
      </c>
      <c r="B2877" s="3" t="str">
        <f>IFERROR(__xludf.DUMMYFUNCTION("GOOGLETRANSLATE(A2877,""es"",""en"")"),"walk")</f>
        <v>walk</v>
      </c>
    </row>
    <row r="2878">
      <c r="A2878" s="2" t="s">
        <v>2878</v>
      </c>
      <c r="B2878" s="3" t="str">
        <f>IFERROR(__xludf.DUMMYFUNCTION("GOOGLETRANSLATE(A2878,""es"",""en"")"),"He stood out")</f>
        <v>He stood out</v>
      </c>
    </row>
    <row r="2879">
      <c r="A2879" s="2" t="s">
        <v>2879</v>
      </c>
      <c r="B2879" s="3" t="str">
        <f>IFERROR(__xludf.DUMMYFUNCTION("GOOGLETRANSLATE(A2879,""es"",""en"")"),"pillar")</f>
        <v>pillar</v>
      </c>
    </row>
    <row r="2880">
      <c r="A2880" s="2" t="s">
        <v>2880</v>
      </c>
      <c r="B2880" s="3" t="str">
        <f>IFERROR(__xludf.DUMMYFUNCTION("GOOGLETRANSLATE(A2880,""es"",""en"")"),"flower")</f>
        <v>flower</v>
      </c>
    </row>
    <row r="2881">
      <c r="A2881" s="2" t="s">
        <v>2881</v>
      </c>
      <c r="B2881" s="3" t="str">
        <f>IFERROR(__xludf.DUMMYFUNCTION("GOOGLETRANSLATE(A2881,""es"",""en"")"),"enough")</f>
        <v>enough</v>
      </c>
    </row>
    <row r="2882">
      <c r="A2882" s="2" t="s">
        <v>2882</v>
      </c>
      <c r="B2882" s="3" t="str">
        <f>IFERROR(__xludf.DUMMYFUNCTION("GOOGLETRANSLATE(A2882,""es"",""en"")"),"existing")</f>
        <v>existing</v>
      </c>
    </row>
    <row r="2883">
      <c r="A2883" s="2" t="s">
        <v>2883</v>
      </c>
      <c r="B2883" s="3" t="str">
        <f>IFERROR(__xludf.DUMMYFUNCTION("GOOGLETRANSLATE(A2883,""es"",""en"")"),"They use")</f>
        <v>They use</v>
      </c>
    </row>
    <row r="2884">
      <c r="A2884" s="2" t="s">
        <v>2884</v>
      </c>
      <c r="B2884" s="3" t="str">
        <f>IFERROR(__xludf.DUMMYFUNCTION("GOOGLETRANSLATE(A2884,""es"",""en"")"),"ceremony")</f>
        <v>ceremony</v>
      </c>
    </row>
    <row r="2885">
      <c r="A2885" s="2" t="s">
        <v>2885</v>
      </c>
      <c r="B2885" s="3" t="str">
        <f>IFERROR(__xludf.DUMMYFUNCTION("GOOGLETRANSLATE(A2885,""es"",""en"")"),"that")</f>
        <v>that</v>
      </c>
    </row>
    <row r="2886">
      <c r="A2886" s="2" t="s">
        <v>2886</v>
      </c>
      <c r="B2886" s="3" t="str">
        <f>IFERROR(__xludf.DUMMYFUNCTION("GOOGLETRANSLATE(A2886,""es"",""en"")"),"Lawyers")</f>
        <v>Lawyers</v>
      </c>
    </row>
    <row r="2887">
      <c r="A2887" s="2" t="s">
        <v>2887</v>
      </c>
      <c r="B2887" s="3" t="str">
        <f>IFERROR(__xludf.DUMMYFUNCTION("GOOGLETRANSLATE(A2887,""es"",""en"")"),"They maintain")</f>
        <v>They maintain</v>
      </c>
    </row>
    <row r="2888">
      <c r="A2888" s="2" t="s">
        <v>2888</v>
      </c>
      <c r="B2888" s="3" t="str">
        <f>IFERROR(__xludf.DUMMYFUNCTION("GOOGLETRANSLATE(A2888,""es"",""en"")"),"Castilian")</f>
        <v>Castilian</v>
      </c>
    </row>
    <row r="2889">
      <c r="A2889" s="2" t="s">
        <v>2889</v>
      </c>
      <c r="B2889" s="3" t="str">
        <f>IFERROR(__xludf.DUMMYFUNCTION("GOOGLETRANSLATE(A2889,""es"",""en"")"),"vivid")</f>
        <v>vivid</v>
      </c>
    </row>
    <row r="2890">
      <c r="A2890" s="2" t="s">
        <v>2890</v>
      </c>
      <c r="B2890" s="3" t="str">
        <f>IFERROR(__xludf.DUMMYFUNCTION("GOOGLETRANSLATE(A2890,""es"",""en"")"),"represent")</f>
        <v>represent</v>
      </c>
    </row>
    <row r="2891">
      <c r="A2891" s="2" t="s">
        <v>2891</v>
      </c>
      <c r="B2891" s="3" t="str">
        <f>IFERROR(__xludf.DUMMYFUNCTION("GOOGLETRANSLATE(A2891,""es"",""en"")"),"cameras")</f>
        <v>cameras</v>
      </c>
    </row>
    <row r="2892">
      <c r="A2892" s="2" t="s">
        <v>2892</v>
      </c>
      <c r="B2892" s="3" t="str">
        <f>IFERROR(__xludf.DUMMYFUNCTION("GOOGLETRANSLATE(A2892,""es"",""en"")"),"Appear")</f>
        <v>Appear</v>
      </c>
    </row>
    <row r="2893">
      <c r="A2893" s="2" t="s">
        <v>2893</v>
      </c>
      <c r="B2893" s="3" t="str">
        <f>IFERROR(__xludf.DUMMYFUNCTION("GOOGLETRANSLATE(A2893,""es"",""en"")"),"gods")</f>
        <v>gods</v>
      </c>
    </row>
    <row r="2894">
      <c r="A2894" s="2" t="s">
        <v>2894</v>
      </c>
      <c r="B2894" s="3" t="str">
        <f>IFERROR(__xludf.DUMMYFUNCTION("GOOGLETRANSLATE(A2894,""es"",""en"")"),"programming")</f>
        <v>programming</v>
      </c>
    </row>
    <row r="2895">
      <c r="A2895" s="2" t="s">
        <v>2895</v>
      </c>
      <c r="B2895" s="3" t="str">
        <f>IFERROR(__xludf.DUMMYFUNCTION("GOOGLETRANSLATE(A2895,""es"",""en"")"),"Bogotá")</f>
        <v>Bogotá</v>
      </c>
    </row>
    <row r="2896">
      <c r="A2896" s="2" t="s">
        <v>2896</v>
      </c>
      <c r="B2896" s="3" t="str">
        <f>IFERROR(__xludf.DUMMYFUNCTION("GOOGLETRANSLATE(A2896,""es"",""en"")"),"Medical")</f>
        <v>Medical</v>
      </c>
    </row>
    <row r="2897">
      <c r="A2897" s="2" t="s">
        <v>2897</v>
      </c>
      <c r="B2897" s="3" t="str">
        <f>IFERROR(__xludf.DUMMYFUNCTION("GOOGLETRANSLATE(A2897,""es"",""en"")"),"options")</f>
        <v>options</v>
      </c>
    </row>
    <row r="2898">
      <c r="A2898" s="2" t="s">
        <v>2898</v>
      </c>
      <c r="B2898" s="3" t="str">
        <f>IFERROR(__xludf.DUMMYFUNCTION("GOOGLETRANSLATE(A2898,""es"",""en"")"),"permission")</f>
        <v>permission</v>
      </c>
    </row>
    <row r="2899">
      <c r="A2899" s="2" t="s">
        <v>2899</v>
      </c>
      <c r="B2899" s="3" t="str">
        <f>IFERROR(__xludf.DUMMYFUNCTION("GOOGLETRANSLATE(A2899,""es"",""en"")"),"green")</f>
        <v>green</v>
      </c>
    </row>
    <row r="2900">
      <c r="A2900" s="2" t="s">
        <v>2900</v>
      </c>
      <c r="B2900" s="3" t="str">
        <f>IFERROR(__xludf.DUMMYFUNCTION("GOOGLETRANSLATE(A2900,""es"",""en"")"),"messages")</f>
        <v>messages</v>
      </c>
    </row>
    <row r="2901">
      <c r="A2901" s="2" t="s">
        <v>2901</v>
      </c>
      <c r="B2901" s="3" t="str">
        <f>IFERROR(__xludf.DUMMYFUNCTION("GOOGLETRANSLATE(A2901,""es"",""en"")"),"participants")</f>
        <v>participants</v>
      </c>
    </row>
    <row r="2902">
      <c r="A2902" s="2" t="s">
        <v>2902</v>
      </c>
      <c r="B2902" s="3" t="str">
        <f>IFERROR(__xludf.DUMMYFUNCTION("GOOGLETRANSLATE(A2902,""es"",""en"")"),"coat")</f>
        <v>coat</v>
      </c>
    </row>
    <row r="2903">
      <c r="A2903" s="2" t="s">
        <v>2903</v>
      </c>
      <c r="B2903" s="3" t="str">
        <f>IFERROR(__xludf.DUMMYFUNCTION("GOOGLETRANSLATE(A2903,""es"",""en"")"),"profession")</f>
        <v>profession</v>
      </c>
    </row>
    <row r="2904">
      <c r="A2904" s="2" t="s">
        <v>2904</v>
      </c>
      <c r="B2904" s="3" t="str">
        <f>IFERROR(__xludf.DUMMYFUNCTION("GOOGLETRANSLATE(A2904,""es"",""en"")"),"senator")</f>
        <v>senator</v>
      </c>
    </row>
    <row r="2905">
      <c r="A2905" s="2" t="s">
        <v>2905</v>
      </c>
      <c r="B2905" s="3" t="str">
        <f>IFERROR(__xludf.DUMMYFUNCTION("GOOGLETRANSLATE(A2905,""es"",""en"")"),"Alvarez")</f>
        <v>Alvarez</v>
      </c>
    </row>
    <row r="2906">
      <c r="A2906" s="2" t="s">
        <v>2906</v>
      </c>
      <c r="B2906" s="3" t="str">
        <f>IFERROR(__xludf.DUMMYFUNCTION("GOOGLETRANSLATE(A2906,""es"",""en"")"),"announcement")</f>
        <v>announcement</v>
      </c>
    </row>
    <row r="2907">
      <c r="A2907" s="2" t="s">
        <v>2907</v>
      </c>
      <c r="B2907" s="3" t="str">
        <f>IFERROR(__xludf.DUMMYFUNCTION("GOOGLETRANSLATE(A2907,""es"",""en"")"),"long")</f>
        <v>long</v>
      </c>
    </row>
    <row r="2908">
      <c r="A2908" s="2" t="s">
        <v>2908</v>
      </c>
      <c r="B2908" s="3" t="str">
        <f>IFERROR(__xludf.DUMMYFUNCTION("GOOGLETRANSLATE(A2908,""es"",""en"")"),"say")</f>
        <v>say</v>
      </c>
    </row>
    <row r="2909">
      <c r="A2909" s="2" t="s">
        <v>2909</v>
      </c>
      <c r="B2909" s="3" t="str">
        <f>IFERROR(__xludf.DUMMYFUNCTION("GOOGLETRANSLATE(A2909,""es"",""en"")"),"weapon")</f>
        <v>weapon</v>
      </c>
    </row>
    <row r="2910">
      <c r="A2910" s="2" t="s">
        <v>2910</v>
      </c>
      <c r="B2910" s="3" t="str">
        <f>IFERROR(__xludf.DUMMYFUNCTION("GOOGLETRANSLATE(A2910,""es"",""en"")"),"American")</f>
        <v>American</v>
      </c>
    </row>
    <row r="2911">
      <c r="A2911" s="2" t="s">
        <v>2911</v>
      </c>
      <c r="B2911" s="3" t="str">
        <f>IFERROR(__xludf.DUMMYFUNCTION("GOOGLETRANSLATE(A2911,""es"",""en"")"),"Provinces")</f>
        <v>Provinces</v>
      </c>
    </row>
    <row r="2912">
      <c r="A2912" s="2" t="s">
        <v>2912</v>
      </c>
      <c r="B2912" s="3" t="str">
        <f>IFERROR(__xludf.DUMMYFUNCTION("GOOGLETRANSLATE(A2912,""es"",""en"")"),"how many")</f>
        <v>how many</v>
      </c>
    </row>
    <row r="2913">
      <c r="A2913" s="2" t="s">
        <v>2913</v>
      </c>
      <c r="B2913" s="3" t="str">
        <f>IFERROR(__xludf.DUMMYFUNCTION("GOOGLETRANSLATE(A2913,""es"",""en"")"),"proportion")</f>
        <v>proportion</v>
      </c>
    </row>
    <row r="2914">
      <c r="A2914" s="2" t="s">
        <v>2914</v>
      </c>
      <c r="B2914" s="3" t="str">
        <f>IFERROR(__xludf.DUMMYFUNCTION("GOOGLETRANSLATE(A2914,""es"",""en"")"),"rival")</f>
        <v>rival</v>
      </c>
    </row>
    <row r="2915">
      <c r="A2915" s="2" t="s">
        <v>2915</v>
      </c>
      <c r="B2915" s="3" t="str">
        <f>IFERROR(__xludf.DUMMYFUNCTION("GOOGLETRANSLATE(A2915,""es"",""en"")"),"distress")</f>
        <v>distress</v>
      </c>
    </row>
    <row r="2916">
      <c r="A2916" s="2" t="s">
        <v>2916</v>
      </c>
      <c r="B2916" s="3" t="str">
        <f>IFERROR(__xludf.DUMMYFUNCTION("GOOGLETRANSLATE(A2916,""es"",""en"")"),"limited")</f>
        <v>limited</v>
      </c>
    </row>
    <row r="2917">
      <c r="A2917" s="2" t="s">
        <v>2917</v>
      </c>
      <c r="B2917" s="3" t="str">
        <f>IFERROR(__xludf.DUMMYFUNCTION("GOOGLETRANSLATE(A2917,""es"",""en"")"),"long")</f>
        <v>long</v>
      </c>
    </row>
    <row r="2918">
      <c r="A2918" s="2" t="s">
        <v>2918</v>
      </c>
      <c r="B2918" s="3" t="str">
        <f>IFERROR(__xludf.DUMMYFUNCTION("GOOGLETRANSLATE(A2918,""es"",""en"")"),"grenade")</f>
        <v>grenade</v>
      </c>
    </row>
    <row r="2919">
      <c r="A2919" s="2" t="s">
        <v>2919</v>
      </c>
      <c r="B2919" s="3" t="str">
        <f>IFERROR(__xludf.DUMMYFUNCTION("GOOGLETRANSLATE(A2919,""es"",""en"")"),"destruction")</f>
        <v>destruction</v>
      </c>
    </row>
    <row r="2920">
      <c r="A2920" s="2" t="s">
        <v>2920</v>
      </c>
      <c r="B2920" s="3" t="str">
        <f>IFERROR(__xludf.DUMMYFUNCTION("GOOGLETRANSLATE(A2920,""es"",""en"")"),"European")</f>
        <v>European</v>
      </c>
    </row>
    <row r="2921">
      <c r="A2921" s="2" t="s">
        <v>2921</v>
      </c>
      <c r="B2921" s="3" t="str">
        <f>IFERROR(__xludf.DUMMYFUNCTION("GOOGLETRANSLATE(A2921,""es"",""en"")"),"we could")</f>
        <v>we could</v>
      </c>
    </row>
    <row r="2922">
      <c r="A2922" s="2" t="s">
        <v>2922</v>
      </c>
      <c r="B2922" s="3" t="str">
        <f>IFERROR(__xludf.DUMMYFUNCTION("GOOGLETRANSLATE(A2922,""es"",""en"")"),"celebration")</f>
        <v>celebration</v>
      </c>
    </row>
    <row r="2923">
      <c r="A2923" s="2" t="s">
        <v>2923</v>
      </c>
      <c r="B2923" s="3" t="str">
        <f>IFERROR(__xludf.DUMMYFUNCTION("GOOGLETRANSLATE(A2923,""es"",""en"")"),"costume")</f>
        <v>costume</v>
      </c>
    </row>
    <row r="2924">
      <c r="A2924" s="2" t="s">
        <v>2924</v>
      </c>
      <c r="B2924" s="3" t="str">
        <f>IFERROR(__xludf.DUMMYFUNCTION("GOOGLETRANSLATE(A2924,""es"",""en"")"),"They seemed")</f>
        <v>They seemed</v>
      </c>
    </row>
    <row r="2925">
      <c r="A2925" s="2" t="s">
        <v>2925</v>
      </c>
      <c r="B2925" s="3" t="str">
        <f>IFERROR(__xludf.DUMMYFUNCTION("GOOGLETRANSLATE(A2925,""es"",""en"")"),"legal")</f>
        <v>legal</v>
      </c>
    </row>
    <row r="2926">
      <c r="A2926" s="2" t="s">
        <v>2926</v>
      </c>
      <c r="B2926" s="3" t="str">
        <f>IFERROR(__xludf.DUMMYFUNCTION("GOOGLETRANSLATE(A2926,""es"",""en"")"),"the ceiling")</f>
        <v>the ceiling</v>
      </c>
    </row>
    <row r="2927">
      <c r="A2927" s="2" t="s">
        <v>2927</v>
      </c>
      <c r="B2927" s="3" t="str">
        <f>IFERROR(__xludf.DUMMYFUNCTION("GOOGLETRANSLATE(A2927,""es"",""en"")"),"high")</f>
        <v>high</v>
      </c>
    </row>
    <row r="2928">
      <c r="A2928" s="2" t="s">
        <v>2928</v>
      </c>
      <c r="B2928" s="3" t="str">
        <f>IFERROR(__xludf.DUMMYFUNCTION("GOOGLETRANSLATE(A2928,""es"",""en"")"),"financial")</f>
        <v>financial</v>
      </c>
    </row>
    <row r="2929">
      <c r="A2929" s="2" t="s">
        <v>2929</v>
      </c>
      <c r="B2929" s="3" t="str">
        <f>IFERROR(__xludf.DUMMYFUNCTION("GOOGLETRANSLATE(A2929,""es"",""en"")"),"Jean")</f>
        <v>Jean</v>
      </c>
    </row>
    <row r="2930">
      <c r="A2930" s="2" t="s">
        <v>2930</v>
      </c>
      <c r="B2930" s="3" t="str">
        <f>IFERROR(__xludf.DUMMYFUNCTION("GOOGLETRANSLATE(A2930,""es"",""en"")"),"using")</f>
        <v>using</v>
      </c>
    </row>
    <row r="2931">
      <c r="A2931" s="2" t="s">
        <v>2931</v>
      </c>
      <c r="B2931" s="3" t="str">
        <f>IFERROR(__xludf.DUMMYFUNCTION("GOOGLETRANSLATE(A2931,""es"",""en"")"),"cover")</f>
        <v>cover</v>
      </c>
    </row>
    <row r="2932">
      <c r="A2932" s="2" t="s">
        <v>2932</v>
      </c>
      <c r="B2932" s="3" t="str">
        <f>IFERROR(__xludf.DUMMYFUNCTION("GOOGLETRANSLATE(A2932,""es"",""en"")"),"break")</f>
        <v>break</v>
      </c>
    </row>
    <row r="2933">
      <c r="A2933" s="2" t="s">
        <v>2933</v>
      </c>
      <c r="B2933" s="3" t="str">
        <f>IFERROR(__xludf.DUMMYFUNCTION("GOOGLETRANSLATE(A2933,""es"",""en"")"),"perception")</f>
        <v>perception</v>
      </c>
    </row>
    <row r="2934">
      <c r="A2934" s="2" t="s">
        <v>2934</v>
      </c>
      <c r="B2934" s="3" t="str">
        <f>IFERROR(__xludf.DUMMYFUNCTION("GOOGLETRANSLATE(A2934,""es"",""en"")"),"IU")</f>
        <v>IU</v>
      </c>
    </row>
    <row r="2935">
      <c r="A2935" s="2" t="s">
        <v>2935</v>
      </c>
      <c r="B2935" s="3" t="str">
        <f>IFERROR(__xludf.DUMMYFUNCTION("GOOGLETRANSLATE(A2935,""es"",""en"")"),"forest")</f>
        <v>forest</v>
      </c>
    </row>
    <row r="2936">
      <c r="A2936" s="2" t="s">
        <v>2936</v>
      </c>
      <c r="B2936" s="3" t="str">
        <f>IFERROR(__xludf.DUMMYFUNCTION("GOOGLETRANSLATE(A2936,""es"",""en"")"),"continuity")</f>
        <v>continuity</v>
      </c>
    </row>
    <row r="2937">
      <c r="A2937" s="2" t="s">
        <v>2937</v>
      </c>
      <c r="B2937" s="3" t="str">
        <f>IFERROR(__xludf.DUMMYFUNCTION("GOOGLETRANSLATE(A2937,""es"",""en"")"),"British")</f>
        <v>British</v>
      </c>
    </row>
    <row r="2938">
      <c r="A2938" s="2" t="s">
        <v>2938</v>
      </c>
      <c r="B2938" s="3" t="str">
        <f>IFERROR(__xludf.DUMMYFUNCTION("GOOGLETRANSLATE(A2938,""es"",""en"")"),"financing")</f>
        <v>financing</v>
      </c>
    </row>
    <row r="2939">
      <c r="A2939" s="2" t="s">
        <v>2939</v>
      </c>
      <c r="B2939" s="3" t="str">
        <f>IFERROR(__xludf.DUMMYFUNCTION("GOOGLETRANSLATE(A2939,""es"",""en"")"),"wellness")</f>
        <v>wellness</v>
      </c>
    </row>
    <row r="2940">
      <c r="A2940" s="2" t="s">
        <v>2940</v>
      </c>
      <c r="B2940" s="3" t="str">
        <f>IFERROR(__xludf.DUMMYFUNCTION("GOOGLETRANSLATE(A2940,""es"",""en"")"),"affected")</f>
        <v>affected</v>
      </c>
    </row>
    <row r="2941">
      <c r="A2941" s="2" t="s">
        <v>2941</v>
      </c>
      <c r="B2941" s="3" t="str">
        <f>IFERROR(__xludf.DUMMYFUNCTION("GOOGLETRANSLATE(A2941,""es"",""en"")"),"adviser")</f>
        <v>adviser</v>
      </c>
    </row>
    <row r="2942">
      <c r="A2942" s="2" t="s">
        <v>2942</v>
      </c>
      <c r="B2942" s="3" t="str">
        <f>IFERROR(__xludf.DUMMYFUNCTION("GOOGLETRANSLATE(A2942,""es"",""en"")"),"of")</f>
        <v>of</v>
      </c>
    </row>
    <row r="2943">
      <c r="A2943" s="2" t="s">
        <v>2943</v>
      </c>
      <c r="B2943" s="3" t="str">
        <f>IFERROR(__xludf.DUMMYFUNCTION("GOOGLETRANSLATE(A2943,""es"",""en"")"),"would say")</f>
        <v>would say</v>
      </c>
    </row>
    <row r="2944">
      <c r="A2944" s="2" t="s">
        <v>2944</v>
      </c>
      <c r="B2944" s="3" t="str">
        <f>IFERROR(__xludf.DUMMYFUNCTION("GOOGLETRANSLATE(A2944,""es"",""en"")"),"discovery")</f>
        <v>discovery</v>
      </c>
    </row>
    <row r="2945">
      <c r="A2945" s="2" t="s">
        <v>2945</v>
      </c>
      <c r="B2945" s="3" t="str">
        <f>IFERROR(__xludf.DUMMYFUNCTION("GOOGLETRANSLATE(A2945,""es"",""en"")"),"scandal")</f>
        <v>scandal</v>
      </c>
    </row>
    <row r="2946">
      <c r="A2946" s="2" t="s">
        <v>2946</v>
      </c>
      <c r="B2946" s="3" t="str">
        <f>IFERROR(__xludf.DUMMYFUNCTION("GOOGLETRANSLATE(A2946,""es"",""en"")"),"stay")</f>
        <v>stay</v>
      </c>
    </row>
    <row r="2947">
      <c r="A2947" s="2" t="s">
        <v>2947</v>
      </c>
      <c r="B2947" s="3" t="str">
        <f>IFERROR(__xludf.DUMMYFUNCTION("GOOGLETRANSLATE(A2947,""es"",""en"")"),"Insurance")</f>
        <v>Insurance</v>
      </c>
    </row>
    <row r="2948">
      <c r="A2948" s="2" t="s">
        <v>2948</v>
      </c>
      <c r="B2948" s="3" t="str">
        <f>IFERROR(__xludf.DUMMYFUNCTION("GOOGLETRANSLATE(A2948,""es"",""en"")"),"arguments")</f>
        <v>arguments</v>
      </c>
    </row>
    <row r="2949">
      <c r="A2949" s="2" t="s">
        <v>2949</v>
      </c>
      <c r="B2949" s="3" t="str">
        <f>IFERROR(__xludf.DUMMYFUNCTION("GOOGLETRANSLATE(A2949,""es"",""en"")"),"wait")</f>
        <v>wait</v>
      </c>
    </row>
    <row r="2950">
      <c r="A2950" s="2" t="s">
        <v>2950</v>
      </c>
      <c r="B2950" s="3" t="str">
        <f>IFERROR(__xludf.DUMMYFUNCTION("GOOGLETRANSLATE(A2950,""es"",""en"")"),"sports")</f>
        <v>sports</v>
      </c>
    </row>
    <row r="2951">
      <c r="A2951" s="2" t="s">
        <v>2951</v>
      </c>
      <c r="B2951" s="3" t="str">
        <f>IFERROR(__xludf.DUMMYFUNCTION("GOOGLETRANSLATE(A2951,""es"",""en"")"),"Inform")</f>
        <v>Inform</v>
      </c>
    </row>
    <row r="2952">
      <c r="A2952" s="2" t="s">
        <v>2952</v>
      </c>
      <c r="B2952" s="3" t="str">
        <f>IFERROR(__xludf.DUMMYFUNCTION("GOOGLETRANSLATE(A2952,""es"",""en"")"),"prepared")</f>
        <v>prepared</v>
      </c>
    </row>
    <row r="2953">
      <c r="A2953" s="2" t="s">
        <v>2953</v>
      </c>
      <c r="B2953" s="3" t="str">
        <f>IFERROR(__xludf.DUMMYFUNCTION("GOOGLETRANSLATE(A2953,""es"",""en"")"),"denied")</f>
        <v>denied</v>
      </c>
    </row>
    <row r="2954">
      <c r="A2954" s="2" t="s">
        <v>2954</v>
      </c>
      <c r="B2954" s="3" t="str">
        <f>IFERROR(__xludf.DUMMYFUNCTION("GOOGLETRANSLATE(A2954,""es"",""en"")"),"Add")</f>
        <v>Add</v>
      </c>
    </row>
    <row r="2955">
      <c r="A2955" s="2" t="s">
        <v>2955</v>
      </c>
      <c r="B2955" s="3" t="str">
        <f>IFERROR(__xludf.DUMMYFUNCTION("GOOGLETRANSLATE(A2955,""es"",""en"")"),"crown")</f>
        <v>crown</v>
      </c>
    </row>
    <row r="2956">
      <c r="A2956" s="2" t="s">
        <v>2956</v>
      </c>
      <c r="B2956" s="3" t="str">
        <f>IFERROR(__xludf.DUMMYFUNCTION("GOOGLETRANSLATE(A2956,""es"",""en"")"),"Heads")</f>
        <v>Heads</v>
      </c>
    </row>
    <row r="2957">
      <c r="A2957" s="2" t="s">
        <v>2957</v>
      </c>
      <c r="B2957" s="3" t="str">
        <f>IFERROR(__xludf.DUMMYFUNCTION("GOOGLETRANSLATE(A2957,""es"",""en"")"),"corpse")</f>
        <v>corpse</v>
      </c>
    </row>
    <row r="2958">
      <c r="A2958" s="2" t="s">
        <v>2958</v>
      </c>
      <c r="B2958" s="3" t="str">
        <f>IFERROR(__xludf.DUMMYFUNCTION("GOOGLETRANSLATE(A2958,""es"",""en"")"),"equal")</f>
        <v>equal</v>
      </c>
    </row>
    <row r="2959">
      <c r="A2959" s="2" t="s">
        <v>2959</v>
      </c>
      <c r="B2959" s="3" t="str">
        <f>IFERROR(__xludf.DUMMYFUNCTION("GOOGLETRANSLATE(A2959,""es"",""en"")"),"slope")</f>
        <v>slope</v>
      </c>
    </row>
    <row r="2960">
      <c r="A2960" s="2" t="s">
        <v>2960</v>
      </c>
      <c r="B2960" s="3" t="str">
        <f>IFERROR(__xludf.DUMMYFUNCTION("GOOGLETRANSLATE(A2960,""es"",""en"")"),"related")</f>
        <v>related</v>
      </c>
    </row>
    <row r="2961">
      <c r="A2961" s="2" t="s">
        <v>2961</v>
      </c>
      <c r="B2961" s="3" t="str">
        <f>IFERROR(__xludf.DUMMYFUNCTION("GOOGLETRANSLATE(A2961,""es"",""en"")"),"Grandpa")</f>
        <v>Grandpa</v>
      </c>
    </row>
    <row r="2962">
      <c r="A2962" s="2" t="s">
        <v>2962</v>
      </c>
      <c r="B2962" s="3" t="str">
        <f>IFERROR(__xludf.DUMMYFUNCTION("GOOGLETRANSLATE(A2962,""es"",""en"")"),"Tell him")</f>
        <v>Tell him</v>
      </c>
    </row>
    <row r="2963">
      <c r="A2963" s="2" t="s">
        <v>2963</v>
      </c>
      <c r="B2963" s="3" t="str">
        <f>IFERROR(__xludf.DUMMYFUNCTION("GOOGLETRANSLATE(A2963,""es"",""en"")"),"usually")</f>
        <v>usually</v>
      </c>
    </row>
    <row r="2964">
      <c r="A2964" s="2" t="s">
        <v>2964</v>
      </c>
      <c r="B2964" s="3" t="str">
        <f>IFERROR(__xludf.DUMMYFUNCTION("GOOGLETRANSLATE(A2964,""es"",""en"")"),"Offices")</f>
        <v>Offices</v>
      </c>
    </row>
    <row r="2965">
      <c r="A2965" s="2" t="s">
        <v>2965</v>
      </c>
      <c r="B2965" s="3" t="str">
        <f>IFERROR(__xludf.DUMMYFUNCTION("GOOGLETRANSLATE(A2965,""es"",""en"")"),"revision")</f>
        <v>revision</v>
      </c>
    </row>
    <row r="2966">
      <c r="A2966" s="2" t="s">
        <v>2966</v>
      </c>
      <c r="B2966" s="3" t="str">
        <f>IFERROR(__xludf.DUMMYFUNCTION("GOOGLETRANSLATE(A2966,""es"",""en"")"),"frequent")</f>
        <v>frequent</v>
      </c>
    </row>
    <row r="2967">
      <c r="A2967" s="2" t="s">
        <v>2967</v>
      </c>
      <c r="B2967" s="3" t="str">
        <f>IFERROR(__xludf.DUMMYFUNCTION("GOOGLETRANSLATE(A2967,""es"",""en"")"),"institutional")</f>
        <v>institutional</v>
      </c>
    </row>
    <row r="2968">
      <c r="A2968" s="2" t="s">
        <v>2968</v>
      </c>
      <c r="B2968" s="3" t="str">
        <f>IFERROR(__xludf.DUMMYFUNCTION("GOOGLETRANSLATE(A2968,""es"",""en"")"),"falls off")</f>
        <v>falls off</v>
      </c>
    </row>
    <row r="2969">
      <c r="A2969" s="2" t="s">
        <v>2969</v>
      </c>
      <c r="B2969" s="3" t="str">
        <f>IFERROR(__xludf.DUMMYFUNCTION("GOOGLETRANSLATE(A2969,""es"",""en"")"),"previous")</f>
        <v>previous</v>
      </c>
    </row>
    <row r="2970">
      <c r="A2970" s="2" t="s">
        <v>2970</v>
      </c>
      <c r="B2970" s="3" t="str">
        <f>IFERROR(__xludf.DUMMYFUNCTION("GOOGLETRANSLATE(A2970,""es"",""en"")"),"rich")</f>
        <v>rich</v>
      </c>
    </row>
    <row r="2971">
      <c r="A2971" s="2" t="s">
        <v>2971</v>
      </c>
      <c r="B2971" s="3" t="str">
        <f>IFERROR(__xludf.DUMMYFUNCTION("GOOGLETRANSLATE(A2971,""es"",""en"")"),"symbol")</f>
        <v>symbol</v>
      </c>
    </row>
    <row r="2972">
      <c r="A2972" s="2" t="s">
        <v>2972</v>
      </c>
      <c r="B2972" s="3" t="str">
        <f>IFERROR(__xludf.DUMMYFUNCTION("GOOGLETRANSLATE(A2972,""es"",""en"")"),"holds")</f>
        <v>holds</v>
      </c>
    </row>
    <row r="2973">
      <c r="A2973" s="2" t="s">
        <v>2973</v>
      </c>
      <c r="B2973" s="3" t="str">
        <f>IFERROR(__xludf.DUMMYFUNCTION("GOOGLETRANSLATE(A2973,""es"",""en"")"),"cap")</f>
        <v>cap</v>
      </c>
    </row>
    <row r="2974">
      <c r="A2974" s="2" t="s">
        <v>2974</v>
      </c>
      <c r="B2974" s="3" t="str">
        <f>IFERROR(__xludf.DUMMYFUNCTION("GOOGLETRANSLATE(A2974,""es"",""en"")"),"temporary")</f>
        <v>temporary</v>
      </c>
    </row>
    <row r="2975">
      <c r="A2975" s="2" t="s">
        <v>2975</v>
      </c>
      <c r="B2975" s="3" t="str">
        <f>IFERROR(__xludf.DUMMYFUNCTION("GOOGLETRANSLATE(A2975,""es"",""en"")"),"surveillance")</f>
        <v>surveillance</v>
      </c>
    </row>
    <row r="2976">
      <c r="A2976" s="2" t="s">
        <v>2976</v>
      </c>
      <c r="B2976" s="3" t="str">
        <f>IFERROR(__xludf.DUMMYFUNCTION("GOOGLETRANSLATE(A2976,""es"",""en"")"),"minimal")</f>
        <v>minimal</v>
      </c>
    </row>
    <row r="2977">
      <c r="A2977" s="2" t="s">
        <v>2977</v>
      </c>
      <c r="B2977" s="3" t="str">
        <f>IFERROR(__xludf.DUMMYFUNCTION("GOOGLETRANSLATE(A2977,""es"",""en"")"),"column")</f>
        <v>column</v>
      </c>
    </row>
    <row r="2978">
      <c r="A2978" s="2" t="s">
        <v>2978</v>
      </c>
      <c r="B2978" s="3" t="str">
        <f>IFERROR(__xludf.DUMMYFUNCTION("GOOGLETRANSLATE(A2978,""es"",""en"")"),"you see")</f>
        <v>you see</v>
      </c>
    </row>
    <row r="2979">
      <c r="A2979" s="2" t="s">
        <v>2979</v>
      </c>
      <c r="B2979" s="3" t="str">
        <f>IFERROR(__xludf.DUMMYFUNCTION("GOOGLETRANSLATE(A2979,""es"",""en"")"),"They offer")</f>
        <v>They offer</v>
      </c>
    </row>
    <row r="2980">
      <c r="A2980" s="2" t="s">
        <v>2980</v>
      </c>
      <c r="B2980" s="3" t="str">
        <f>IFERROR(__xludf.DUMMYFUNCTION("GOOGLETRANSLATE(A2980,""es"",""en"")"),"It ended")</f>
        <v>It ended</v>
      </c>
    </row>
    <row r="2981">
      <c r="A2981" s="2" t="s">
        <v>2981</v>
      </c>
      <c r="B2981" s="3" t="str">
        <f>IFERROR(__xludf.DUMMYFUNCTION("GOOGLETRANSLATE(A2981,""es"",""en"")"),"determined")</f>
        <v>determined</v>
      </c>
    </row>
    <row r="2982">
      <c r="A2982" s="2" t="s">
        <v>2982</v>
      </c>
      <c r="B2982" s="3" t="str">
        <f>IFERROR(__xludf.DUMMYFUNCTION("GOOGLETRANSLATE(A2982,""es"",""en"")"),"ciu")</f>
        <v>ciu</v>
      </c>
    </row>
    <row r="2983">
      <c r="A2983" s="2" t="s">
        <v>2983</v>
      </c>
      <c r="B2983" s="3" t="str">
        <f>IFERROR(__xludf.DUMMYFUNCTION("GOOGLETRANSLATE(A2983,""es"",""en"")"),"sauce")</f>
        <v>sauce</v>
      </c>
    </row>
    <row r="2984">
      <c r="A2984" s="2" t="s">
        <v>2984</v>
      </c>
      <c r="B2984" s="3" t="str">
        <f>IFERROR(__xludf.DUMMYFUNCTION("GOOGLETRANSLATE(A2984,""es"",""en"")"),"route")</f>
        <v>route</v>
      </c>
    </row>
    <row r="2985">
      <c r="A2985" s="2" t="s">
        <v>2985</v>
      </c>
      <c r="B2985" s="3" t="str">
        <f>IFERROR(__xludf.DUMMYFUNCTION("GOOGLETRANSLATE(A2985,""es"",""en"")"),"courses")</f>
        <v>courses</v>
      </c>
    </row>
    <row r="2986">
      <c r="A2986" s="2" t="s">
        <v>2986</v>
      </c>
      <c r="B2986" s="3" t="str">
        <f>IFERROR(__xludf.DUMMYFUNCTION("GOOGLETRANSLATE(A2986,""es"",""en"")"),"bones")</f>
        <v>bones</v>
      </c>
    </row>
    <row r="2987">
      <c r="A2987" s="2" t="s">
        <v>2987</v>
      </c>
      <c r="B2987" s="3" t="str">
        <f>IFERROR(__xludf.DUMMYFUNCTION("GOOGLETRANSLATE(A2987,""es"",""en"")"),"permitted")</f>
        <v>permitted</v>
      </c>
    </row>
    <row r="2988">
      <c r="A2988" s="2" t="s">
        <v>2988</v>
      </c>
      <c r="B2988" s="3" t="str">
        <f>IFERROR(__xludf.DUMMYFUNCTION("GOOGLETRANSLATE(A2988,""es"",""en"")"),"difficult")</f>
        <v>difficult</v>
      </c>
    </row>
    <row r="2989">
      <c r="A2989" s="2" t="s">
        <v>2989</v>
      </c>
      <c r="B2989" s="3" t="str">
        <f>IFERROR(__xludf.DUMMYFUNCTION("GOOGLETRANSLATE(A2989,""es"",""en"")"),"friend")</f>
        <v>friend</v>
      </c>
    </row>
    <row r="2990">
      <c r="A2990" s="2" t="s">
        <v>2990</v>
      </c>
      <c r="B2990" s="3" t="str">
        <f>IFERROR(__xludf.DUMMYFUNCTION("GOOGLETRANSLATE(A2990,""es"",""en"")"),"observation")</f>
        <v>observation</v>
      </c>
    </row>
    <row r="2991">
      <c r="A2991" s="2" t="s">
        <v>2991</v>
      </c>
      <c r="B2991" s="3" t="str">
        <f>IFERROR(__xludf.DUMMYFUNCTION("GOOGLETRANSLATE(A2991,""es"",""en"")"),"writers")</f>
        <v>writers</v>
      </c>
    </row>
    <row r="2992">
      <c r="A2992" s="2" t="s">
        <v>2992</v>
      </c>
      <c r="B2992" s="3" t="str">
        <f>IFERROR(__xludf.DUMMYFUNCTION("GOOGLETRANSLATE(A2992,""es"",""en"")"),"to assume")</f>
        <v>to assume</v>
      </c>
    </row>
    <row r="2993">
      <c r="A2993" s="2" t="s">
        <v>2993</v>
      </c>
      <c r="B2993" s="3" t="str">
        <f>IFERROR(__xludf.DUMMYFUNCTION("GOOGLETRANSLATE(A2993,""es"",""en"")"),"suffered")</f>
        <v>suffered</v>
      </c>
    </row>
    <row r="2994">
      <c r="A2994" s="2" t="s">
        <v>2994</v>
      </c>
      <c r="B2994" s="3" t="str">
        <f>IFERROR(__xludf.DUMMYFUNCTION("GOOGLETRANSLATE(A2994,""es"",""en"")"),"seventy")</f>
        <v>seventy</v>
      </c>
    </row>
    <row r="2995">
      <c r="A2995" s="2" t="s">
        <v>2995</v>
      </c>
      <c r="B2995" s="3" t="str">
        <f>IFERROR(__xludf.DUMMYFUNCTION("GOOGLETRANSLATE(A2995,""es"",""en"")"),"They left")</f>
        <v>They left</v>
      </c>
    </row>
    <row r="2996">
      <c r="A2996" s="2" t="s">
        <v>2996</v>
      </c>
      <c r="B2996" s="3" t="str">
        <f>IFERROR(__xludf.DUMMYFUNCTION("GOOGLETRANSLATE(A2996,""es"",""en"")"),"guide")</f>
        <v>guide</v>
      </c>
    </row>
    <row r="2997">
      <c r="A2997" s="2" t="s">
        <v>2997</v>
      </c>
      <c r="B2997" s="3" t="str">
        <f>IFERROR(__xludf.DUMMYFUNCTION("GOOGLETRANSLATE(A2997,""es"",""en"")"),"would do")</f>
        <v>would do</v>
      </c>
    </row>
    <row r="2998">
      <c r="A2998" s="2" t="s">
        <v>2998</v>
      </c>
      <c r="B2998" s="3" t="str">
        <f>IFERROR(__xludf.DUMMYFUNCTION("GOOGLETRANSLATE(A2998,""es"",""en"")"),"highly strung")</f>
        <v>highly strung</v>
      </c>
    </row>
    <row r="2999">
      <c r="A2999" s="2" t="s">
        <v>2999</v>
      </c>
      <c r="B2999" s="3" t="str">
        <f>IFERROR(__xludf.DUMMYFUNCTION("GOOGLETRANSLATE(A2999,""es"",""en"")"),"alive")</f>
        <v>alive</v>
      </c>
    </row>
    <row r="3000">
      <c r="A3000" s="2" t="s">
        <v>3000</v>
      </c>
      <c r="B3000" s="3" t="str">
        <f>IFERROR(__xludf.DUMMYFUNCTION("GOOGLETRANSLATE(A3000,""es"",""en"")"),"dimensions")</f>
        <v>dimensions</v>
      </c>
    </row>
    <row r="3001">
      <c r="A3001" s="2" t="s">
        <v>3001</v>
      </c>
      <c r="B3001" s="3" t="str">
        <f>IFERROR(__xludf.DUMMYFUNCTION("GOOGLETRANSLATE(A3001,""es"",""en"")"),"attend")</f>
        <v>attend</v>
      </c>
    </row>
    <row r="3002">
      <c r="A3002" s="2" t="s">
        <v>3002</v>
      </c>
      <c r="B3002" s="3" t="str">
        <f>IFERROR(__xludf.DUMMYFUNCTION("GOOGLETRANSLATE(A3002,""es"",""en"")"),"Contracts")</f>
        <v>Contracts</v>
      </c>
    </row>
    <row r="3003">
      <c r="A3003" s="2" t="s">
        <v>3003</v>
      </c>
      <c r="B3003" s="3" t="str">
        <f>IFERROR(__xludf.DUMMYFUNCTION("GOOGLETRANSLATE(A3003,""es"",""en"")"),"Fidel")</f>
        <v>Fidel</v>
      </c>
    </row>
    <row r="3004">
      <c r="A3004" s="2" t="s">
        <v>3004</v>
      </c>
      <c r="B3004" s="3" t="str">
        <f>IFERROR(__xludf.DUMMYFUNCTION("GOOGLETRANSLATE(A3004,""es"",""en"")"),"flag")</f>
        <v>flag</v>
      </c>
    </row>
    <row r="3005">
      <c r="A3005" s="2" t="s">
        <v>3005</v>
      </c>
      <c r="B3005" s="3" t="str">
        <f>IFERROR(__xludf.DUMMYFUNCTION("GOOGLETRANSLATE(A3005,""es"",""en"")"),"to stay")</f>
        <v>to stay</v>
      </c>
    </row>
    <row r="3006">
      <c r="A3006" s="2" t="s">
        <v>3006</v>
      </c>
      <c r="B3006" s="3" t="str">
        <f>IFERROR(__xludf.DUMMYFUNCTION("GOOGLETRANSLATE(A3006,""es"",""en"")"),"regular")</f>
        <v>regular</v>
      </c>
    </row>
    <row r="3007">
      <c r="A3007" s="2" t="s">
        <v>3007</v>
      </c>
      <c r="B3007" s="3" t="str">
        <f>IFERROR(__xludf.DUMMYFUNCTION("GOOGLETRANSLATE(A3007,""es"",""en"")"),"India")</f>
        <v>India</v>
      </c>
    </row>
    <row r="3008">
      <c r="A3008" s="2" t="s">
        <v>3008</v>
      </c>
      <c r="B3008" s="3" t="str">
        <f>IFERROR(__xludf.DUMMYFUNCTION("GOOGLETRANSLATE(A3008,""es"",""en"")"),"Budgets")</f>
        <v>Budgets</v>
      </c>
    </row>
    <row r="3009">
      <c r="A3009" s="2" t="s">
        <v>3009</v>
      </c>
      <c r="B3009" s="3" t="str">
        <f>IFERROR(__xludf.DUMMYFUNCTION("GOOGLETRANSLATE(A3009,""es"",""en"")"),"performance")</f>
        <v>performance</v>
      </c>
    </row>
    <row r="3010">
      <c r="A3010" s="2" t="s">
        <v>3010</v>
      </c>
      <c r="B3010" s="3" t="str">
        <f>IFERROR(__xludf.DUMMYFUNCTION("GOOGLETRANSLATE(A3010,""es"",""en"")"),"equality")</f>
        <v>equality</v>
      </c>
    </row>
    <row r="3011">
      <c r="A3011" s="2" t="s">
        <v>3011</v>
      </c>
      <c r="B3011" s="3" t="str">
        <f>IFERROR(__xludf.DUMMYFUNCTION("GOOGLETRANSLATE(A3011,""es"",""en"")"),"tap")</f>
        <v>tap</v>
      </c>
    </row>
    <row r="3012">
      <c r="A3012" s="2" t="s">
        <v>3012</v>
      </c>
      <c r="B3012" s="3" t="str">
        <f>IFERROR(__xludf.DUMMYFUNCTION("GOOGLETRANSLATE(A3012,""es"",""en"")"),"legal")</f>
        <v>legal</v>
      </c>
    </row>
    <row r="3013">
      <c r="A3013" s="2" t="s">
        <v>3013</v>
      </c>
      <c r="B3013" s="3" t="str">
        <f>IFERROR(__xludf.DUMMYFUNCTION("GOOGLETRANSLATE(A3013,""es"",""en"")"),"confusion")</f>
        <v>confusion</v>
      </c>
    </row>
    <row r="3014">
      <c r="A3014" s="2" t="s">
        <v>3014</v>
      </c>
      <c r="B3014" s="3" t="str">
        <f>IFERROR(__xludf.DUMMYFUNCTION("GOOGLETRANSLATE(A3014,""es"",""en"")"),"suffer")</f>
        <v>suffer</v>
      </c>
    </row>
    <row r="3015">
      <c r="A3015" s="2" t="s">
        <v>3015</v>
      </c>
      <c r="B3015" s="3" t="str">
        <f>IFERROR(__xludf.DUMMYFUNCTION("GOOGLETRANSLATE(A3015,""es"",""en"")"),"description")</f>
        <v>description</v>
      </c>
    </row>
    <row r="3016">
      <c r="A3016" s="2" t="s">
        <v>3016</v>
      </c>
      <c r="B3016" s="3" t="str">
        <f>IFERROR(__xludf.DUMMYFUNCTION("GOOGLETRANSLATE(A3016,""es"",""en"")"),"delusion")</f>
        <v>delusion</v>
      </c>
    </row>
    <row r="3017">
      <c r="A3017" s="2" t="s">
        <v>3017</v>
      </c>
      <c r="B3017" s="3" t="str">
        <f>IFERROR(__xludf.DUMMYFUNCTION("GOOGLETRANSLATE(A3017,""es"",""en"")"),"low")</f>
        <v>low</v>
      </c>
    </row>
    <row r="3018">
      <c r="A3018" s="2" t="s">
        <v>3018</v>
      </c>
      <c r="B3018" s="3" t="str">
        <f>IFERROR(__xludf.DUMMYFUNCTION("GOOGLETRANSLATE(A3018,""es"",""en"")"),"actress")</f>
        <v>actress</v>
      </c>
    </row>
    <row r="3019">
      <c r="A3019" s="2" t="s">
        <v>3019</v>
      </c>
      <c r="B3019" s="3" t="str">
        <f>IFERROR(__xludf.DUMMYFUNCTION("GOOGLETRANSLATE(A3019,""es"",""en"")"),"profile")</f>
        <v>profile</v>
      </c>
    </row>
    <row r="3020">
      <c r="A3020" s="2" t="s">
        <v>3020</v>
      </c>
      <c r="B3020" s="3" t="str">
        <f>IFERROR(__xludf.DUMMYFUNCTION("GOOGLETRANSLATE(A3020,""es"",""en"")"),"bad")</f>
        <v>bad</v>
      </c>
    </row>
    <row r="3021">
      <c r="A3021" s="2" t="s">
        <v>3021</v>
      </c>
      <c r="B3021" s="3" t="str">
        <f>IFERROR(__xludf.DUMMYFUNCTION("GOOGLETRANSLATE(A3021,""es"",""en"")"),"I consider")</f>
        <v>I consider</v>
      </c>
    </row>
    <row r="3022">
      <c r="A3022" s="2" t="s">
        <v>3022</v>
      </c>
      <c r="B3022" s="3" t="str">
        <f>IFERROR(__xludf.DUMMYFUNCTION("GOOGLETRANSLATE(A3022,""es"",""en"")"),"possibly")</f>
        <v>possibly</v>
      </c>
    </row>
    <row r="3023">
      <c r="A3023" s="2" t="s">
        <v>3023</v>
      </c>
      <c r="B3023" s="3" t="str">
        <f>IFERROR(__xludf.DUMMYFUNCTION("GOOGLETRANSLATE(A3023,""es"",""en"")"),"threw")</f>
        <v>threw</v>
      </c>
    </row>
    <row r="3024">
      <c r="A3024" s="2" t="s">
        <v>3024</v>
      </c>
      <c r="B3024" s="3" t="str">
        <f>IFERROR(__xludf.DUMMYFUNCTION("GOOGLETRANSLATE(A3024,""es"",""en"")"),"Suburb")</f>
        <v>Suburb</v>
      </c>
    </row>
    <row r="3025">
      <c r="A3025" s="2" t="s">
        <v>3025</v>
      </c>
      <c r="B3025" s="3" t="str">
        <f>IFERROR(__xludf.DUMMYFUNCTION("GOOGLETRANSLATE(A3025,""es"",""en"")"),"awards")</f>
        <v>awards</v>
      </c>
    </row>
    <row r="3026">
      <c r="A3026" s="2" t="s">
        <v>3026</v>
      </c>
      <c r="B3026" s="3" t="str">
        <f>IFERROR(__xludf.DUMMYFUNCTION("GOOGLETRANSLATE(A3026,""es"",""en"")"),"spectators")</f>
        <v>spectators</v>
      </c>
    </row>
    <row r="3027">
      <c r="A3027" s="2" t="s">
        <v>3027</v>
      </c>
      <c r="B3027" s="3" t="str">
        <f>IFERROR(__xludf.DUMMYFUNCTION("GOOGLETRANSLATE(A3027,""es"",""en"")"),"Banesto")</f>
        <v>Banesto</v>
      </c>
    </row>
    <row r="3028">
      <c r="A3028" s="2" t="s">
        <v>3028</v>
      </c>
      <c r="B3028" s="3" t="str">
        <f>IFERROR(__xludf.DUMMYFUNCTION("GOOGLETRANSLATE(A3028,""es"",""en"")"),"finger")</f>
        <v>finger</v>
      </c>
    </row>
    <row r="3029">
      <c r="A3029" s="2" t="s">
        <v>3029</v>
      </c>
      <c r="B3029" s="3" t="str">
        <f>IFERROR(__xludf.DUMMYFUNCTION("GOOGLETRANSLATE(A3029,""es"",""en"")"),"determined")</f>
        <v>determined</v>
      </c>
    </row>
    <row r="3030">
      <c r="A3030" s="2" t="s">
        <v>3030</v>
      </c>
      <c r="B3030" s="3" t="str">
        <f>IFERROR(__xludf.DUMMYFUNCTION("GOOGLETRANSLATE(A3030,""es"",""en"")"),"smoke")</f>
        <v>smoke</v>
      </c>
    </row>
    <row r="3031">
      <c r="A3031" s="2" t="s">
        <v>3031</v>
      </c>
      <c r="B3031" s="3" t="str">
        <f>IFERROR(__xludf.DUMMYFUNCTION("GOOGLETRANSLATE(A3031,""es"",""en"")"),"subjects")</f>
        <v>subjects</v>
      </c>
    </row>
    <row r="3032">
      <c r="A3032" s="2" t="s">
        <v>3032</v>
      </c>
      <c r="B3032" s="3" t="str">
        <f>IFERROR(__xludf.DUMMYFUNCTION("GOOGLETRANSLATE(A3032,""es"",""en"")"),"west")</f>
        <v>west</v>
      </c>
    </row>
    <row r="3033">
      <c r="A3033" s="2" t="s">
        <v>3033</v>
      </c>
      <c r="B3033" s="3" t="str">
        <f>IFERROR(__xludf.DUMMYFUNCTION("GOOGLETRANSLATE(A3033,""es"",""en"")"),"backs")</f>
        <v>backs</v>
      </c>
    </row>
    <row r="3034">
      <c r="A3034" s="2" t="s">
        <v>3034</v>
      </c>
      <c r="B3034" s="3" t="str">
        <f>IFERROR(__xludf.DUMMYFUNCTION("GOOGLETRANSLATE(A3034,""es"",""en"")"),"tour")</f>
        <v>tour</v>
      </c>
    </row>
    <row r="3035">
      <c r="A3035" s="2" t="s">
        <v>3035</v>
      </c>
      <c r="B3035" s="3" t="str">
        <f>IFERROR(__xludf.DUMMYFUNCTION("GOOGLETRANSLATE(A3035,""es"",""en"")"),"leaf")</f>
        <v>leaf</v>
      </c>
    </row>
    <row r="3036">
      <c r="A3036" s="2" t="s">
        <v>3036</v>
      </c>
      <c r="B3036" s="3" t="str">
        <f>IFERROR(__xludf.DUMMYFUNCTION("GOOGLETRANSLATE(A3036,""es"",""en"")"),"members")</f>
        <v>members</v>
      </c>
    </row>
    <row r="3037">
      <c r="A3037" s="2" t="s">
        <v>3037</v>
      </c>
      <c r="B3037" s="3" t="str">
        <f>IFERROR(__xludf.DUMMYFUNCTION("GOOGLETRANSLATE(A3037,""es"",""en"")"),"rural")</f>
        <v>rural</v>
      </c>
    </row>
    <row r="3038">
      <c r="A3038" s="2" t="s">
        <v>3038</v>
      </c>
      <c r="B3038" s="3" t="str">
        <f>IFERROR(__xludf.DUMMYFUNCTION("GOOGLETRANSLATE(A3038,""es"",""en"")"),"nose")</f>
        <v>nose</v>
      </c>
    </row>
    <row r="3039">
      <c r="A3039" s="2" t="s">
        <v>3039</v>
      </c>
      <c r="B3039" s="3" t="str">
        <f>IFERROR(__xludf.DUMMYFUNCTION("GOOGLETRANSLATE(A3039,""es"",""en"")"),"essence")</f>
        <v>essence</v>
      </c>
    </row>
    <row r="3040">
      <c r="A3040" s="2" t="s">
        <v>3040</v>
      </c>
      <c r="B3040" s="3" t="str">
        <f>IFERROR(__xludf.DUMMYFUNCTION("GOOGLETRANSLATE(A3040,""es"",""en"")"),"healing")</f>
        <v>healing</v>
      </c>
    </row>
    <row r="3041">
      <c r="A3041" s="2" t="s">
        <v>3041</v>
      </c>
      <c r="B3041" s="3" t="str">
        <f>IFERROR(__xludf.DUMMYFUNCTION("GOOGLETRANSLATE(A3041,""es"",""en"")"),"reduced")</f>
        <v>reduced</v>
      </c>
    </row>
    <row r="3042">
      <c r="A3042" s="2" t="s">
        <v>3042</v>
      </c>
      <c r="B3042" s="3" t="str">
        <f>IFERROR(__xludf.DUMMYFUNCTION("GOOGLETRANSLATE(A3042,""es"",""en"")"),"perfect")</f>
        <v>perfect</v>
      </c>
    </row>
    <row r="3043">
      <c r="A3043" s="2" t="s">
        <v>3043</v>
      </c>
      <c r="B3043" s="3" t="str">
        <f>IFERROR(__xludf.DUMMYFUNCTION("GOOGLETRANSLATE(A3043,""es"",""en"")"),"tried")</f>
        <v>tried</v>
      </c>
    </row>
    <row r="3044">
      <c r="A3044" s="2" t="s">
        <v>3044</v>
      </c>
      <c r="B3044" s="3" t="str">
        <f>IFERROR(__xludf.DUMMYFUNCTION("GOOGLETRANSLATE(A3044,""es"",""en"")"),"Gustavo")</f>
        <v>Gustavo</v>
      </c>
    </row>
    <row r="3045">
      <c r="A3045" s="2" t="s">
        <v>3045</v>
      </c>
      <c r="B3045" s="3" t="str">
        <f>IFERROR(__xludf.DUMMYFUNCTION("GOOGLETRANSLATE(A3045,""es"",""en"")"),"basic")</f>
        <v>basic</v>
      </c>
    </row>
    <row r="3046">
      <c r="A3046" s="2" t="s">
        <v>3046</v>
      </c>
      <c r="B3046" s="3" t="str">
        <f>IFERROR(__xludf.DUMMYFUNCTION("GOOGLETRANSLATE(A3046,""es"",""en"")"),"enemies")</f>
        <v>enemies</v>
      </c>
    </row>
    <row r="3047">
      <c r="A3047" s="2" t="s">
        <v>3047</v>
      </c>
      <c r="B3047" s="3" t="str">
        <f>IFERROR(__xludf.DUMMYFUNCTION("GOOGLETRANSLATE(A3047,""es"",""en"")"),"samples")</f>
        <v>samples</v>
      </c>
    </row>
    <row r="3048">
      <c r="A3048" s="2" t="s">
        <v>3048</v>
      </c>
      <c r="B3048" s="3" t="str">
        <f>IFERROR(__xludf.DUMMYFUNCTION("GOOGLETRANSLATE(A3048,""es"",""en"")"),"insisted")</f>
        <v>insisted</v>
      </c>
    </row>
    <row r="3049">
      <c r="A3049" s="2" t="s">
        <v>3049</v>
      </c>
      <c r="B3049" s="3" t="str">
        <f>IFERROR(__xludf.DUMMYFUNCTION("GOOGLETRANSLATE(A3049,""es"",""en"")"),"letter")</f>
        <v>letter</v>
      </c>
    </row>
    <row r="3050">
      <c r="A3050" s="2" t="s">
        <v>3050</v>
      </c>
      <c r="B3050" s="3" t="str">
        <f>IFERROR(__xludf.DUMMYFUNCTION("GOOGLETRANSLATE(A3050,""es"",""en"")"),"fish")</f>
        <v>fish</v>
      </c>
    </row>
    <row r="3051">
      <c r="A3051" s="2" t="s">
        <v>3051</v>
      </c>
      <c r="B3051" s="3" t="str">
        <f>IFERROR(__xludf.DUMMYFUNCTION("GOOGLETRANSLATE(A3051,""es"",""en"")"),"car")</f>
        <v>car</v>
      </c>
    </row>
    <row r="3052">
      <c r="A3052" s="2" t="s">
        <v>3052</v>
      </c>
      <c r="B3052" s="3" t="str">
        <f>IFERROR(__xludf.DUMMYFUNCTION("GOOGLETRANSLATE(A3052,""es"",""en"")"),"Witnesses")</f>
        <v>Witnesses</v>
      </c>
    </row>
    <row r="3053">
      <c r="A3053" s="2" t="s">
        <v>3053</v>
      </c>
      <c r="B3053" s="3" t="str">
        <f>IFERROR(__xludf.DUMMYFUNCTION("GOOGLETRANSLATE(A3053,""es"",""en"")"),"tons")</f>
        <v>tons</v>
      </c>
    </row>
    <row r="3054">
      <c r="A3054" s="2" t="s">
        <v>3054</v>
      </c>
      <c r="B3054" s="3" t="str">
        <f>IFERROR(__xludf.DUMMYFUNCTION("GOOGLETRANSLATE(A3054,""es"",""en"")"),"fame")</f>
        <v>fame</v>
      </c>
    </row>
    <row r="3055">
      <c r="A3055" s="2" t="s">
        <v>3055</v>
      </c>
      <c r="B3055" s="3" t="str">
        <f>IFERROR(__xludf.DUMMYFUNCTION("GOOGLETRANSLATE(A3055,""es"",""en"")"),"prevent")</f>
        <v>prevent</v>
      </c>
    </row>
    <row r="3056">
      <c r="A3056" s="2" t="s">
        <v>3056</v>
      </c>
      <c r="B3056" s="3" t="str">
        <f>IFERROR(__xludf.DUMMYFUNCTION("GOOGLETRANSLATE(A3056,""es"",""en"")"),"remove")</f>
        <v>remove</v>
      </c>
    </row>
    <row r="3057">
      <c r="A3057" s="2" t="s">
        <v>3057</v>
      </c>
      <c r="B3057" s="3" t="str">
        <f>IFERROR(__xludf.DUMMYFUNCTION("GOOGLETRANSLATE(A3057,""es"",""en"")"),"ease")</f>
        <v>ease</v>
      </c>
    </row>
    <row r="3058">
      <c r="A3058" s="2" t="s">
        <v>3058</v>
      </c>
      <c r="B3058" s="3" t="str">
        <f>IFERROR(__xludf.DUMMYFUNCTION("GOOGLETRANSLATE(A3058,""es"",""en"")"),"temple")</f>
        <v>temple</v>
      </c>
    </row>
    <row r="3059">
      <c r="A3059" s="2" t="s">
        <v>3059</v>
      </c>
      <c r="B3059" s="3" t="str">
        <f>IFERROR(__xludf.DUMMYFUNCTION("GOOGLETRANSLATE(A3059,""es"",""en"")"),"Bookings")</f>
        <v>Bookings</v>
      </c>
    </row>
    <row r="3060">
      <c r="A3060" s="2" t="s">
        <v>3060</v>
      </c>
      <c r="B3060" s="3" t="str">
        <f>IFERROR(__xludf.DUMMYFUNCTION("GOOGLETRANSLATE(A3060,""es"",""en"")"),"Churches")</f>
        <v>Churches</v>
      </c>
    </row>
    <row r="3061">
      <c r="A3061" s="2" t="s">
        <v>3061</v>
      </c>
      <c r="B3061" s="3" t="str">
        <f>IFERROR(__xludf.DUMMYFUNCTION("GOOGLETRANSLATE(A3061,""es"",""en"")"),"private")</f>
        <v>private</v>
      </c>
    </row>
    <row r="3062">
      <c r="A3062" s="2" t="s">
        <v>3062</v>
      </c>
      <c r="B3062" s="3" t="str">
        <f>IFERROR(__xludf.DUMMYFUNCTION("GOOGLETRANSLATE(A3062,""es"",""en"")"),"achieves")</f>
        <v>achieves</v>
      </c>
    </row>
    <row r="3063">
      <c r="A3063" s="2" t="s">
        <v>3063</v>
      </c>
      <c r="B3063" s="3" t="str">
        <f>IFERROR(__xludf.DUMMYFUNCTION("GOOGLETRANSLATE(A3063,""es"",""en"")"),"necessarily")</f>
        <v>necessarily</v>
      </c>
    </row>
    <row r="3064">
      <c r="A3064" s="2" t="s">
        <v>3064</v>
      </c>
      <c r="B3064" s="3" t="str">
        <f>IFERROR(__xludf.DUMMYFUNCTION("GOOGLETRANSLATE(A3064,""es"",""en"")"),"offered")</f>
        <v>offered</v>
      </c>
    </row>
    <row r="3065">
      <c r="A3065" s="2" t="s">
        <v>3065</v>
      </c>
      <c r="B3065" s="3" t="str">
        <f>IFERROR(__xludf.DUMMYFUNCTION("GOOGLETRANSLATE(A3065,""es"",""en"")"),"EU")</f>
        <v>EU</v>
      </c>
    </row>
    <row r="3066">
      <c r="A3066" s="2" t="s">
        <v>3066</v>
      </c>
      <c r="B3066" s="3" t="str">
        <f>IFERROR(__xludf.DUMMYFUNCTION("GOOGLETRANSLATE(A3066,""es"",""en"")"),"electoral")</f>
        <v>electoral</v>
      </c>
    </row>
    <row r="3067">
      <c r="A3067" s="2" t="s">
        <v>3067</v>
      </c>
      <c r="B3067" s="3" t="str">
        <f>IFERROR(__xludf.DUMMYFUNCTION("GOOGLETRANSLATE(A3067,""es"",""en"")"),"exist")</f>
        <v>exist</v>
      </c>
    </row>
    <row r="3068">
      <c r="A3068" s="2" t="s">
        <v>3068</v>
      </c>
      <c r="B3068" s="3" t="str">
        <f>IFERROR(__xludf.DUMMYFUNCTION("GOOGLETRANSLATE(A3068,""es"",""en"")"),"Opera")</f>
        <v>Opera</v>
      </c>
    </row>
    <row r="3069">
      <c r="A3069" s="2" t="s">
        <v>3069</v>
      </c>
      <c r="B3069" s="3" t="str">
        <f>IFERROR(__xludf.DUMMYFUNCTION("GOOGLETRANSLATE(A3069,""es"",""en"")"),"emotion")</f>
        <v>emotion</v>
      </c>
    </row>
    <row r="3070">
      <c r="A3070" s="2" t="s">
        <v>3070</v>
      </c>
      <c r="B3070" s="3" t="str">
        <f>IFERROR(__xludf.DUMMYFUNCTION("GOOGLETRANSLATE(A3070,""es"",""en"")"),"witness")</f>
        <v>witness</v>
      </c>
    </row>
    <row r="3071">
      <c r="A3071" s="2" t="s">
        <v>3071</v>
      </c>
      <c r="B3071" s="3" t="str">
        <f>IFERROR(__xludf.DUMMYFUNCTION("GOOGLETRANSLATE(A3071,""es"",""en"")"),"ways")</f>
        <v>ways</v>
      </c>
    </row>
    <row r="3072">
      <c r="A3072" s="2" t="s">
        <v>3072</v>
      </c>
      <c r="B3072" s="3" t="str">
        <f>IFERROR(__xludf.DUMMYFUNCTION("GOOGLETRANSLATE(A3072,""es"",""en"")"),"fact")</f>
        <v>fact</v>
      </c>
    </row>
    <row r="3073">
      <c r="A3073" s="2" t="s">
        <v>3073</v>
      </c>
      <c r="B3073" s="3" t="str">
        <f>IFERROR(__xludf.DUMMYFUNCTION("GOOGLETRANSLATE(A3073,""es"",""en"")"),"acid")</f>
        <v>acid</v>
      </c>
    </row>
    <row r="3074">
      <c r="A3074" s="2" t="s">
        <v>3074</v>
      </c>
      <c r="B3074" s="3" t="str">
        <f>IFERROR(__xludf.DUMMYFUNCTION("GOOGLETRANSLATE(A3074,""es"",""en"")"),"banking")</f>
        <v>banking</v>
      </c>
    </row>
    <row r="3075">
      <c r="A3075" s="2" t="s">
        <v>3075</v>
      </c>
      <c r="B3075" s="3" t="str">
        <f>IFERROR(__xludf.DUMMYFUNCTION("GOOGLETRANSLATE(A3075,""es"",""en"")"),"formal")</f>
        <v>formal</v>
      </c>
    </row>
    <row r="3076">
      <c r="A3076" s="2" t="s">
        <v>3076</v>
      </c>
      <c r="B3076" s="3" t="str">
        <f>IFERROR(__xludf.DUMMYFUNCTION("GOOGLETRANSLATE(A3076,""es"",""en"")"),"singing")</f>
        <v>singing</v>
      </c>
    </row>
    <row r="3077">
      <c r="A3077" s="2" t="s">
        <v>3077</v>
      </c>
      <c r="B3077" s="3" t="str">
        <f>IFERROR(__xludf.DUMMYFUNCTION("GOOGLETRANSLATE(A3077,""es"",""en"")"),"ID")</f>
        <v>ID</v>
      </c>
    </row>
    <row r="3078">
      <c r="A3078" s="2" t="s">
        <v>3078</v>
      </c>
      <c r="B3078" s="3" t="str">
        <f>IFERROR(__xludf.DUMMYFUNCTION("GOOGLETRANSLATE(A3078,""es"",""en"")"),"directive")</f>
        <v>directive</v>
      </c>
    </row>
    <row r="3079">
      <c r="A3079" s="2" t="s">
        <v>3079</v>
      </c>
      <c r="B3079" s="3" t="str">
        <f>IFERROR(__xludf.DUMMYFUNCTION("GOOGLETRANSLATE(A3079,""es"",""en"")"),"relatively")</f>
        <v>relatively</v>
      </c>
    </row>
    <row r="3080">
      <c r="A3080" s="2" t="s">
        <v>3080</v>
      </c>
      <c r="B3080" s="3" t="str">
        <f>IFERROR(__xludf.DUMMYFUNCTION("GOOGLETRANSLATE(A3080,""es"",""en"")"),"set up")</f>
        <v>set up</v>
      </c>
    </row>
    <row r="3081">
      <c r="A3081" s="2" t="s">
        <v>3081</v>
      </c>
      <c r="B3081" s="3" t="str">
        <f>IFERROR(__xludf.DUMMYFUNCTION("GOOGLETRANSLATE(A3081,""es"",""en"")"),"White")</f>
        <v>White</v>
      </c>
    </row>
    <row r="3082">
      <c r="A3082" s="2" t="s">
        <v>3082</v>
      </c>
      <c r="B3082" s="3" t="str">
        <f>IFERROR(__xludf.DUMMYFUNCTION("GOOGLETRANSLATE(A3082,""es"",""en"")"),"stand out")</f>
        <v>stand out</v>
      </c>
    </row>
    <row r="3083">
      <c r="A3083" s="2" t="s">
        <v>3083</v>
      </c>
      <c r="B3083" s="3" t="str">
        <f>IFERROR(__xludf.DUMMYFUNCTION("GOOGLETRANSLATE(A3083,""es"",""en"")"),"Julian")</f>
        <v>Julian</v>
      </c>
    </row>
    <row r="3084">
      <c r="A3084" s="2" t="s">
        <v>3084</v>
      </c>
      <c r="B3084" s="3" t="str">
        <f>IFERROR(__xludf.DUMMYFUNCTION("GOOGLETRANSLATE(A3084,""es"",""en"")"),"core")</f>
        <v>core</v>
      </c>
    </row>
    <row r="3085">
      <c r="A3085" s="2" t="s">
        <v>3085</v>
      </c>
      <c r="B3085" s="3" t="str">
        <f>IFERROR(__xludf.DUMMYFUNCTION("GOOGLETRANSLATE(A3085,""es"",""en"")"),"phrases")</f>
        <v>phrases</v>
      </c>
    </row>
    <row r="3086">
      <c r="A3086" s="2" t="s">
        <v>3086</v>
      </c>
      <c r="B3086" s="3" t="str">
        <f>IFERROR(__xludf.DUMMYFUNCTION("GOOGLETRANSLATE(A3086,""es"",""en"")"),"made")</f>
        <v>made</v>
      </c>
    </row>
    <row r="3087">
      <c r="A3087" s="2" t="s">
        <v>3087</v>
      </c>
      <c r="B3087" s="3" t="str">
        <f>IFERROR(__xludf.DUMMYFUNCTION("GOOGLETRANSLATE(A3087,""es"",""en"")"),"simple")</f>
        <v>simple</v>
      </c>
    </row>
    <row r="3088">
      <c r="A3088" s="2" t="s">
        <v>3088</v>
      </c>
      <c r="B3088" s="3" t="str">
        <f>IFERROR(__xludf.DUMMYFUNCTION("GOOGLETRANSLATE(A3088,""es"",""en"")"),"collective")</f>
        <v>collective</v>
      </c>
    </row>
    <row r="3089">
      <c r="A3089" s="2" t="s">
        <v>3089</v>
      </c>
      <c r="B3089" s="3" t="str">
        <f>IFERROR(__xludf.DUMMYFUNCTION("GOOGLETRANSLATE(A3089,""es"",""en"")"),"feminine")</f>
        <v>feminine</v>
      </c>
    </row>
    <row r="3090">
      <c r="A3090" s="2" t="s">
        <v>3090</v>
      </c>
      <c r="B3090" s="3" t="str">
        <f>IFERROR(__xludf.DUMMYFUNCTION("GOOGLETRANSLATE(A3090,""es"",""en"")"),"crystal")</f>
        <v>crystal</v>
      </c>
    </row>
    <row r="3091">
      <c r="A3091" s="2" t="s">
        <v>3091</v>
      </c>
      <c r="B3091" s="3" t="str">
        <f>IFERROR(__xludf.DUMMYFUNCTION("GOOGLETRANSLATE(A3091,""es"",""en"")"),"dry")</f>
        <v>dry</v>
      </c>
    </row>
    <row r="3092">
      <c r="A3092" s="2" t="s">
        <v>3092</v>
      </c>
      <c r="B3092" s="3" t="str">
        <f>IFERROR(__xludf.DUMMYFUNCTION("GOOGLETRANSLATE(A3092,""es"",""en"")"),"weak")</f>
        <v>weak</v>
      </c>
    </row>
    <row r="3093">
      <c r="A3093" s="2" t="s">
        <v>3093</v>
      </c>
      <c r="B3093" s="3" t="str">
        <f>IFERROR(__xludf.DUMMYFUNCTION("GOOGLETRANSLATE(A3093,""es"",""en"")"),"onion")</f>
        <v>onion</v>
      </c>
    </row>
    <row r="3094">
      <c r="A3094" s="2" t="s">
        <v>3094</v>
      </c>
      <c r="B3094" s="3" t="str">
        <f>IFERROR(__xludf.DUMMYFUNCTION("GOOGLETRANSLATE(A3094,""es"",""en"")"),"Frederick")</f>
        <v>Frederick</v>
      </c>
    </row>
    <row r="3095">
      <c r="A3095" s="2" t="s">
        <v>3095</v>
      </c>
      <c r="B3095" s="3" t="str">
        <f>IFERROR(__xludf.DUMMYFUNCTION("GOOGLETRANSLATE(A3095,""es"",""en"")"),"get")</f>
        <v>get</v>
      </c>
    </row>
    <row r="3096">
      <c r="A3096" s="2" t="s">
        <v>3096</v>
      </c>
      <c r="B3096" s="3" t="str">
        <f>IFERROR(__xludf.DUMMYFUNCTION("GOOGLETRANSLATE(A3096,""es"",""en"")"),"religious")</f>
        <v>religious</v>
      </c>
    </row>
    <row r="3097">
      <c r="A3097" s="2" t="s">
        <v>3097</v>
      </c>
      <c r="B3097" s="3" t="str">
        <f>IFERROR(__xludf.DUMMYFUNCTION("GOOGLETRANSLATE(A3097,""es"",""en"")"),"losses")</f>
        <v>losses</v>
      </c>
    </row>
    <row r="3098">
      <c r="A3098" s="2" t="s">
        <v>3098</v>
      </c>
      <c r="B3098" s="3" t="str">
        <f>IFERROR(__xludf.DUMMYFUNCTION("GOOGLETRANSLATE(A3098,""es"",""en"")"),"They perform")</f>
        <v>They perform</v>
      </c>
    </row>
    <row r="3099">
      <c r="A3099" s="2" t="s">
        <v>3099</v>
      </c>
      <c r="B3099" s="3" t="str">
        <f>IFERROR(__xludf.DUMMYFUNCTION("GOOGLETRANSLATE(A3099,""es"",""en"")"),"dish")</f>
        <v>dish</v>
      </c>
    </row>
    <row r="3100">
      <c r="A3100" s="2" t="s">
        <v>3100</v>
      </c>
      <c r="B3100" s="3" t="str">
        <f>IFERROR(__xludf.DUMMYFUNCTION("GOOGLETRANSLATE(A3100,""es"",""en"")"),"curiosity")</f>
        <v>curiosity</v>
      </c>
    </row>
    <row r="3101">
      <c r="A3101" s="2" t="s">
        <v>3101</v>
      </c>
      <c r="B3101" s="3" t="str">
        <f>IFERROR(__xludf.DUMMYFUNCTION("GOOGLETRANSLATE(A3101,""es"",""en"")"),"instance")</f>
        <v>instance</v>
      </c>
    </row>
    <row r="3102">
      <c r="A3102" s="2" t="s">
        <v>3102</v>
      </c>
      <c r="B3102" s="3" t="str">
        <f>IFERROR(__xludf.DUMMYFUNCTION("GOOGLETRANSLATE(A3102,""es"",""en"")"),"mountain")</f>
        <v>mountain</v>
      </c>
    </row>
    <row r="3103">
      <c r="A3103" s="2" t="s">
        <v>3103</v>
      </c>
      <c r="B3103" s="3" t="str">
        <f>IFERROR(__xludf.DUMMYFUNCTION("GOOGLETRANSLATE(A3103,""es"",""en"")"),"ethics")</f>
        <v>ethics</v>
      </c>
    </row>
    <row r="3104">
      <c r="A3104" s="2" t="s">
        <v>3104</v>
      </c>
      <c r="B3104" s="3" t="str">
        <f>IFERROR(__xludf.DUMMYFUNCTION("GOOGLETRANSLATE(A3104,""es"",""en"")"),"chemistry")</f>
        <v>chemistry</v>
      </c>
    </row>
    <row r="3105">
      <c r="A3105" s="2" t="s">
        <v>3105</v>
      </c>
      <c r="B3105" s="3" t="str">
        <f>IFERROR(__xludf.DUMMYFUNCTION("GOOGLETRANSLATE(A3105,""es"",""en"")"),"spoken")</f>
        <v>spoken</v>
      </c>
    </row>
    <row r="3106">
      <c r="A3106" s="2" t="s">
        <v>3106</v>
      </c>
      <c r="B3106" s="3" t="str">
        <f>IFERROR(__xludf.DUMMYFUNCTION("GOOGLETRANSLATE(A3106,""es"",""en"")"),"Allow")</f>
        <v>Allow</v>
      </c>
    </row>
    <row r="3107">
      <c r="A3107" s="2" t="s">
        <v>3107</v>
      </c>
      <c r="B3107" s="3" t="str">
        <f>IFERROR(__xludf.DUMMYFUNCTION("GOOGLETRANSLATE(A3107,""es"",""en"")"),"deserves")</f>
        <v>deserves</v>
      </c>
    </row>
    <row r="3108">
      <c r="A3108" s="2" t="s">
        <v>3108</v>
      </c>
      <c r="B3108" s="3" t="str">
        <f>IFERROR(__xludf.DUMMYFUNCTION("GOOGLETRANSLATE(A3108,""es"",""en"")"),"They leave")</f>
        <v>They leave</v>
      </c>
    </row>
    <row r="3109">
      <c r="A3109" s="2" t="s">
        <v>3109</v>
      </c>
      <c r="B3109" s="3" t="str">
        <f>IFERROR(__xludf.DUMMYFUNCTION("GOOGLETRANSLATE(A3109,""es"",""en"")"),"Pujol")</f>
        <v>Pujol</v>
      </c>
    </row>
    <row r="3110">
      <c r="A3110" s="2" t="s">
        <v>3110</v>
      </c>
      <c r="B3110" s="3" t="str">
        <f>IFERROR(__xludf.DUMMYFUNCTION("GOOGLETRANSLATE(A3110,""es"",""en"")"),"hundreds")</f>
        <v>hundreds</v>
      </c>
    </row>
    <row r="3111">
      <c r="A3111" s="2" t="s">
        <v>3111</v>
      </c>
      <c r="B3111" s="3" t="str">
        <f>IFERROR(__xludf.DUMMYFUNCTION("GOOGLETRANSLATE(A3111,""es"",""en"")"),"developed")</f>
        <v>developed</v>
      </c>
    </row>
    <row r="3112">
      <c r="A3112" s="2" t="s">
        <v>3112</v>
      </c>
      <c r="B3112" s="3" t="str">
        <f>IFERROR(__xludf.DUMMYFUNCTION("GOOGLETRANSLATE(A3112,""es"",""en"")"),"Dr.")</f>
        <v>Dr.</v>
      </c>
    </row>
    <row r="3113">
      <c r="A3113" s="2" t="s">
        <v>3113</v>
      </c>
      <c r="B3113" s="3" t="str">
        <f>IFERROR(__xludf.DUMMYFUNCTION("GOOGLETRANSLATE(A3113,""es"",""en"")"),"damage")</f>
        <v>damage</v>
      </c>
    </row>
    <row r="3114">
      <c r="A3114" s="2" t="s">
        <v>3114</v>
      </c>
      <c r="B3114" s="3" t="str">
        <f>IFERROR(__xludf.DUMMYFUNCTION("GOOGLETRANSLATE(A3114,""es"",""en"")"),"to break")</f>
        <v>to break</v>
      </c>
    </row>
    <row r="3115">
      <c r="A3115" s="2" t="s">
        <v>3115</v>
      </c>
      <c r="B3115" s="3" t="str">
        <f>IFERROR(__xludf.DUMMYFUNCTION("GOOGLETRANSLATE(A3115,""es"",""en"")"),"alternatives")</f>
        <v>alternatives</v>
      </c>
    </row>
    <row r="3116">
      <c r="A3116" s="2" t="s">
        <v>3116</v>
      </c>
      <c r="B3116" s="3" t="str">
        <f>IFERROR(__xludf.DUMMYFUNCTION("GOOGLETRANSLATE(A3116,""es"",""en"")"),"midday")</f>
        <v>midday</v>
      </c>
    </row>
    <row r="3117">
      <c r="A3117" s="2" t="s">
        <v>3117</v>
      </c>
      <c r="B3117" s="3" t="str">
        <f>IFERROR(__xludf.DUMMYFUNCTION("GOOGLETRANSLATE(A3117,""es"",""en"")"),"external")</f>
        <v>external</v>
      </c>
    </row>
    <row r="3118">
      <c r="A3118" s="2" t="s">
        <v>3118</v>
      </c>
      <c r="B3118" s="3" t="str">
        <f>IFERROR(__xludf.DUMMYFUNCTION("GOOGLETRANSLATE(A3118,""es"",""en"")"),"Gallery")</f>
        <v>Gallery</v>
      </c>
    </row>
    <row r="3119">
      <c r="A3119" s="2" t="s">
        <v>3119</v>
      </c>
      <c r="B3119" s="3" t="str">
        <f>IFERROR(__xludf.DUMMYFUNCTION("GOOGLETRANSLATE(A3119,""es"",""en"")"),"Photographs")</f>
        <v>Photographs</v>
      </c>
    </row>
    <row r="3120">
      <c r="A3120" s="2" t="s">
        <v>3120</v>
      </c>
      <c r="B3120" s="3" t="str">
        <f>IFERROR(__xludf.DUMMYFUNCTION("GOOGLETRANSLATE(A3120,""es"",""en"")"),"They speak")</f>
        <v>They speak</v>
      </c>
    </row>
    <row r="3121">
      <c r="A3121" s="2" t="s">
        <v>3121</v>
      </c>
      <c r="B3121" s="3" t="str">
        <f>IFERROR(__xludf.DUMMYFUNCTION("GOOGLETRANSLATE(A3121,""es"",""en"")"),"legal")</f>
        <v>legal</v>
      </c>
    </row>
    <row r="3122">
      <c r="A3122" s="2" t="s">
        <v>3122</v>
      </c>
      <c r="B3122" s="3" t="str">
        <f>IFERROR(__xludf.DUMMYFUNCTION("GOOGLETRANSLATE(A3122,""es"",""en"")"),"develops")</f>
        <v>develops</v>
      </c>
    </row>
    <row r="3123">
      <c r="A3123" s="2" t="s">
        <v>3123</v>
      </c>
      <c r="B3123" s="3" t="str">
        <f>IFERROR(__xludf.DUMMYFUNCTION("GOOGLETRANSLATE(A3123,""es"",""en"")"),"We had")</f>
        <v>We had</v>
      </c>
    </row>
    <row r="3124">
      <c r="A3124" s="2" t="s">
        <v>3124</v>
      </c>
      <c r="B3124" s="3" t="str">
        <f>IFERROR(__xludf.DUMMYFUNCTION("GOOGLETRANSLATE(A3124,""es"",""en"")"),"jump")</f>
        <v>jump</v>
      </c>
    </row>
    <row r="3125">
      <c r="A3125" s="2" t="s">
        <v>3125</v>
      </c>
      <c r="B3125" s="3" t="str">
        <f>IFERROR(__xludf.DUMMYFUNCTION("GOOGLETRANSLATE(A3125,""es"",""en"")"),"art")</f>
        <v>art</v>
      </c>
    </row>
    <row r="3126">
      <c r="A3126" s="2" t="s">
        <v>3126</v>
      </c>
      <c r="B3126" s="3" t="str">
        <f>IFERROR(__xludf.DUMMYFUNCTION("GOOGLETRANSLATE(A3126,""es"",""en"")"),"Gutierrez")</f>
        <v>Gutierrez</v>
      </c>
    </row>
    <row r="3127">
      <c r="A3127" s="2" t="s">
        <v>3127</v>
      </c>
      <c r="B3127" s="3" t="str">
        <f>IFERROR(__xludf.DUMMYFUNCTION("GOOGLETRANSLATE(A3127,""es"",""en"")"),"Portugal")</f>
        <v>Portugal</v>
      </c>
    </row>
    <row r="3128">
      <c r="A3128" s="2" t="s">
        <v>3128</v>
      </c>
      <c r="B3128" s="3" t="str">
        <f>IFERROR(__xludf.DUMMYFUNCTION("GOOGLETRANSLATE(A3128,""es"",""en"")"),"Moscow")</f>
        <v>Moscow</v>
      </c>
    </row>
    <row r="3129">
      <c r="A3129" s="2" t="s">
        <v>3129</v>
      </c>
      <c r="B3129" s="3" t="str">
        <f>IFERROR(__xludf.DUMMYFUNCTION("GOOGLETRANSLATE(A3129,""es"",""en"")"),"dogs")</f>
        <v>dogs</v>
      </c>
    </row>
    <row r="3130">
      <c r="A3130" s="2" t="s">
        <v>3130</v>
      </c>
      <c r="B3130" s="3" t="str">
        <f>IFERROR(__xludf.DUMMYFUNCTION("GOOGLETRANSLATE(A3130,""es"",""en"")"),"plazas")</f>
        <v>plazas</v>
      </c>
    </row>
    <row r="3131">
      <c r="A3131" s="2" t="s">
        <v>3131</v>
      </c>
      <c r="B3131" s="3" t="str">
        <f>IFERROR(__xludf.DUMMYFUNCTION("GOOGLETRANSLATE(A3131,""es"",""en"")"),"Responsibilities")</f>
        <v>Responsibilities</v>
      </c>
    </row>
    <row r="3132">
      <c r="A3132" s="2" t="s">
        <v>3132</v>
      </c>
      <c r="B3132" s="3" t="str">
        <f>IFERROR(__xludf.DUMMYFUNCTION("GOOGLETRANSLATE(A3132,""es"",""en"")"),"Gil")</f>
        <v>Gil</v>
      </c>
    </row>
    <row r="3133">
      <c r="A3133" s="2" t="s">
        <v>3133</v>
      </c>
      <c r="B3133" s="3" t="str">
        <f>IFERROR(__xludf.DUMMYFUNCTION("GOOGLETRANSLATE(A3133,""es"",""en"")"),"Attacks")</f>
        <v>Attacks</v>
      </c>
    </row>
    <row r="3134">
      <c r="A3134" s="2" t="s">
        <v>3134</v>
      </c>
      <c r="B3134" s="3" t="str">
        <f>IFERROR(__xludf.DUMMYFUNCTION("GOOGLETRANSLATE(A3134,""es"",""en"")"),"positive")</f>
        <v>positive</v>
      </c>
    </row>
    <row r="3135">
      <c r="A3135" s="2" t="s">
        <v>3135</v>
      </c>
      <c r="B3135" s="3" t="str">
        <f>IFERROR(__xludf.DUMMYFUNCTION("GOOGLETRANSLATE(A3135,""es"",""en"")"),"peace man")</f>
        <v>peace man</v>
      </c>
    </row>
    <row r="3136">
      <c r="A3136" s="2" t="s">
        <v>3136</v>
      </c>
      <c r="B3136" s="3" t="str">
        <f>IFERROR(__xludf.DUMMYFUNCTION("GOOGLETRANSLATE(A3136,""es"",""en"")"),"touches")</f>
        <v>touches</v>
      </c>
    </row>
    <row r="3137">
      <c r="A3137" s="2" t="s">
        <v>3137</v>
      </c>
      <c r="B3137" s="3" t="str">
        <f>IFERROR(__xludf.DUMMYFUNCTION("GOOGLETRANSLATE(A3137,""es"",""en"")"),"custom")</f>
        <v>custom</v>
      </c>
    </row>
    <row r="3138">
      <c r="A3138" s="2" t="s">
        <v>3138</v>
      </c>
      <c r="B3138" s="3" t="str">
        <f>IFERROR(__xludf.DUMMYFUNCTION("GOOGLETRANSLATE(A3138,""es"",""en"")"),"Adults")</f>
        <v>Adults</v>
      </c>
    </row>
    <row r="3139">
      <c r="A3139" s="2" t="s">
        <v>3139</v>
      </c>
      <c r="B3139" s="3" t="str">
        <f>IFERROR(__xludf.DUMMYFUNCTION("GOOGLETRANSLATE(A3139,""es"",""en"")"),"apparently")</f>
        <v>apparently</v>
      </c>
    </row>
    <row r="3140">
      <c r="A3140" s="2" t="s">
        <v>3140</v>
      </c>
      <c r="B3140" s="3" t="str">
        <f>IFERROR(__xludf.DUMMYFUNCTION("GOOGLETRANSLATE(A3140,""es"",""en"")"),"bishop")</f>
        <v>bishop</v>
      </c>
    </row>
    <row r="3141">
      <c r="A3141" s="2" t="s">
        <v>3141</v>
      </c>
      <c r="B3141" s="3" t="str">
        <f>IFERROR(__xludf.DUMMYFUNCTION("GOOGLETRANSLATE(A3141,""es"",""en"")"),"accused")</f>
        <v>accused</v>
      </c>
    </row>
    <row r="3142">
      <c r="A3142" s="2" t="s">
        <v>3142</v>
      </c>
      <c r="B3142" s="3" t="str">
        <f>IFERROR(__xludf.DUMMYFUNCTION("GOOGLETRANSLATE(A3142,""es"",""en"")"),"including")</f>
        <v>including</v>
      </c>
    </row>
    <row r="3143">
      <c r="A3143" s="2" t="s">
        <v>3143</v>
      </c>
      <c r="B3143" s="3" t="str">
        <f>IFERROR(__xludf.DUMMYFUNCTION("GOOGLETRANSLATE(A3143,""es"",""en"")"),"hatred")</f>
        <v>hatred</v>
      </c>
    </row>
    <row r="3144">
      <c r="A3144" s="2" t="s">
        <v>3144</v>
      </c>
      <c r="B3144" s="3" t="str">
        <f>IFERROR(__xludf.DUMMYFUNCTION("GOOGLETRANSLATE(A3144,""es"",""en"")"),"Contacts")</f>
        <v>Contacts</v>
      </c>
    </row>
    <row r="3145">
      <c r="A3145" s="2" t="s">
        <v>3145</v>
      </c>
      <c r="B3145" s="3" t="str">
        <f>IFERROR(__xludf.DUMMYFUNCTION("GOOGLETRANSLATE(A3145,""es"",""en"")"),"bomb")</f>
        <v>bomb</v>
      </c>
    </row>
    <row r="3146">
      <c r="A3146" s="2" t="s">
        <v>3146</v>
      </c>
      <c r="B3146" s="3" t="str">
        <f>IFERROR(__xludf.DUMMYFUNCTION("GOOGLETRANSLATE(A3146,""es"",""en"")"),"reactions")</f>
        <v>reactions</v>
      </c>
    </row>
    <row r="3147">
      <c r="A3147" s="2" t="s">
        <v>3147</v>
      </c>
      <c r="B3147" s="3" t="str">
        <f>IFERROR(__xludf.DUMMYFUNCTION("GOOGLETRANSLATE(A3147,""es"",""en"")"),"rounds")</f>
        <v>rounds</v>
      </c>
    </row>
    <row r="3148">
      <c r="A3148" s="2" t="s">
        <v>3148</v>
      </c>
      <c r="B3148" s="3" t="str">
        <f>IFERROR(__xludf.DUMMYFUNCTION("GOOGLETRANSLATE(A3148,""es"",""en"")"),"We were")</f>
        <v>We were</v>
      </c>
    </row>
    <row r="3149">
      <c r="A3149" s="2" t="s">
        <v>3149</v>
      </c>
      <c r="B3149" s="3" t="str">
        <f>IFERROR(__xludf.DUMMYFUNCTION("GOOGLETRANSLATE(A3149,""es"",""en"")"),"disappearance")</f>
        <v>disappearance</v>
      </c>
    </row>
    <row r="3150">
      <c r="A3150" s="2" t="s">
        <v>3150</v>
      </c>
      <c r="B3150" s="3" t="str">
        <f>IFERROR(__xludf.DUMMYFUNCTION("GOOGLETRANSLATE(A3150,""es"",""en"")"),"corner")</f>
        <v>corner</v>
      </c>
    </row>
    <row r="3151">
      <c r="A3151" s="2" t="s">
        <v>3151</v>
      </c>
      <c r="B3151" s="3" t="str">
        <f>IFERROR(__xludf.DUMMYFUNCTION("GOOGLETRANSLATE(A3151,""es"",""en"")"),"Gray")</f>
        <v>Gray</v>
      </c>
    </row>
    <row r="3152">
      <c r="A3152" s="2" t="s">
        <v>3152</v>
      </c>
      <c r="B3152" s="3" t="str">
        <f>IFERROR(__xludf.DUMMYFUNCTION("GOOGLETRANSLATE(A3152,""es"",""en"")"),"we make")</f>
        <v>we make</v>
      </c>
    </row>
    <row r="3153">
      <c r="A3153" s="2" t="s">
        <v>3153</v>
      </c>
      <c r="B3153" s="3" t="str">
        <f>IFERROR(__xludf.DUMMYFUNCTION("GOOGLETRANSLATE(A3153,""es"",""en"")"),"Mercedes")</f>
        <v>Mercedes</v>
      </c>
    </row>
    <row r="3154">
      <c r="A3154" s="2" t="s">
        <v>3154</v>
      </c>
      <c r="B3154" s="3" t="str">
        <f>IFERROR(__xludf.DUMMYFUNCTION("GOOGLETRANSLATE(A3154,""es"",""en"")"),"exchange")</f>
        <v>exchange</v>
      </c>
    </row>
    <row r="3155">
      <c r="A3155" s="2" t="s">
        <v>3155</v>
      </c>
      <c r="B3155" s="3" t="str">
        <f>IFERROR(__xludf.DUMMYFUNCTION("GOOGLETRANSLATE(A3155,""es"",""en"")"),"credits")</f>
        <v>credits</v>
      </c>
    </row>
    <row r="3156">
      <c r="A3156" s="2" t="s">
        <v>3156</v>
      </c>
      <c r="B3156" s="3" t="str">
        <f>IFERROR(__xludf.DUMMYFUNCTION("GOOGLETRANSLATE(A3156,""es"",""en"")"),"characteristic")</f>
        <v>characteristic</v>
      </c>
    </row>
    <row r="3157">
      <c r="A3157" s="2" t="s">
        <v>3157</v>
      </c>
      <c r="B3157" s="3" t="str">
        <f>IFERROR(__xludf.DUMMYFUNCTION("GOOGLETRANSLATE(A3157,""es"",""en"")"),"wounded")</f>
        <v>wounded</v>
      </c>
    </row>
    <row r="3158">
      <c r="A3158" s="2" t="s">
        <v>3158</v>
      </c>
      <c r="B3158" s="3" t="str">
        <f>IFERROR(__xludf.DUMMYFUNCTION("GOOGLETRANSLATE(A3158,""es"",""en"")"),"communists")</f>
        <v>communists</v>
      </c>
    </row>
    <row r="3159">
      <c r="A3159" s="2" t="s">
        <v>3159</v>
      </c>
      <c r="B3159" s="3" t="str">
        <f>IFERROR(__xludf.DUMMYFUNCTION("GOOGLETRANSLATE(A3159,""es"",""en"")"),"They should")</f>
        <v>They should</v>
      </c>
    </row>
    <row r="3160">
      <c r="A3160" s="2" t="s">
        <v>3160</v>
      </c>
      <c r="B3160" s="3" t="str">
        <f>IFERROR(__xludf.DUMMYFUNCTION("GOOGLETRANSLATE(A3160,""es"",""en"")"),"He directed")</f>
        <v>He directed</v>
      </c>
    </row>
    <row r="3161">
      <c r="A3161" s="2" t="s">
        <v>3161</v>
      </c>
      <c r="B3161" s="3" t="str">
        <f>IFERROR(__xludf.DUMMYFUNCTION("GOOGLETRANSLATE(A3161,""es"",""en"")"),"feel")</f>
        <v>feel</v>
      </c>
    </row>
    <row r="3162">
      <c r="A3162" s="2" t="s">
        <v>3162</v>
      </c>
      <c r="B3162" s="3" t="str">
        <f>IFERROR(__xludf.DUMMYFUNCTION("GOOGLETRANSLATE(A3162,""es"",""en"")"),"flour")</f>
        <v>flour</v>
      </c>
    </row>
    <row r="3163">
      <c r="A3163" s="2" t="s">
        <v>3163</v>
      </c>
      <c r="B3163" s="3" t="str">
        <f>IFERROR(__xludf.DUMMYFUNCTION("GOOGLETRANSLATE(A3163,""es"",""en"")"),"dynamic")</f>
        <v>dynamic</v>
      </c>
    </row>
    <row r="3164">
      <c r="A3164" s="2" t="s">
        <v>3164</v>
      </c>
      <c r="B3164" s="3" t="str">
        <f>IFERROR(__xludf.DUMMYFUNCTION("GOOGLETRANSLATE(A3164,""es"",""en"")"),"guarantee")</f>
        <v>guarantee</v>
      </c>
    </row>
    <row r="3165">
      <c r="A3165" s="2" t="s">
        <v>3165</v>
      </c>
      <c r="B3165" s="3" t="str">
        <f>IFERROR(__xludf.DUMMYFUNCTION("GOOGLETRANSLATE(A3165,""es"",""en"")"),"card")</f>
        <v>card</v>
      </c>
    </row>
    <row r="3166">
      <c r="A3166" s="2" t="s">
        <v>3166</v>
      </c>
      <c r="B3166" s="3" t="str">
        <f>IFERROR(__xludf.DUMMYFUNCTION("GOOGLETRANSLATE(A3166,""es"",""en"")"),"consensus")</f>
        <v>consensus</v>
      </c>
    </row>
    <row r="3167">
      <c r="A3167" s="2" t="s">
        <v>3167</v>
      </c>
      <c r="B3167" s="3" t="str">
        <f>IFERROR(__xludf.DUMMYFUNCTION("GOOGLETRANSLATE(A3167,""es"",""en"")"),"financial")</f>
        <v>financial</v>
      </c>
    </row>
    <row r="3168">
      <c r="A3168" s="2" t="s">
        <v>3168</v>
      </c>
      <c r="B3168" s="3" t="str">
        <f>IFERROR(__xludf.DUMMYFUNCTION("GOOGLETRANSLATE(A3168,""es"",""en"")"),"called")</f>
        <v>called</v>
      </c>
    </row>
    <row r="3169">
      <c r="A3169" s="2" t="s">
        <v>3169</v>
      </c>
      <c r="B3169" s="3" t="str">
        <f>IFERROR(__xludf.DUMMYFUNCTION("GOOGLETRANSLATE(A3169,""es"",""en"")"),"consequent")</f>
        <v>consequent</v>
      </c>
    </row>
    <row r="3170">
      <c r="A3170" s="2" t="s">
        <v>3170</v>
      </c>
      <c r="B3170" s="3" t="str">
        <f>IFERROR(__xludf.DUMMYFUNCTION("GOOGLETRANSLATE(A3170,""es"",""en"")"),"Secrets")</f>
        <v>Secrets</v>
      </c>
    </row>
    <row r="3171">
      <c r="A3171" s="2" t="s">
        <v>3171</v>
      </c>
      <c r="B3171" s="3" t="str">
        <f>IFERROR(__xludf.DUMMYFUNCTION("GOOGLETRANSLATE(A3171,""es"",""en"")"),"They should")</f>
        <v>They should</v>
      </c>
    </row>
    <row r="3172">
      <c r="A3172" s="2" t="s">
        <v>3172</v>
      </c>
      <c r="B3172" s="3" t="str">
        <f>IFERROR(__xludf.DUMMYFUNCTION("GOOGLETRANSLATE(A3172,""es"",""en"")"),"ready")</f>
        <v>ready</v>
      </c>
    </row>
    <row r="3173">
      <c r="A3173" s="2" t="s">
        <v>3173</v>
      </c>
      <c r="B3173" s="3" t="str">
        <f>IFERROR(__xludf.DUMMYFUNCTION("GOOGLETRANSLATE(A3173,""es"",""en"")"),"thought-out")</f>
        <v>thought-out</v>
      </c>
    </row>
    <row r="3174">
      <c r="A3174" s="2" t="s">
        <v>3174</v>
      </c>
      <c r="B3174" s="3" t="str">
        <f>IFERROR(__xludf.DUMMYFUNCTION("GOOGLETRANSLATE(A3174,""es"",""en"")"),"arises")</f>
        <v>arises</v>
      </c>
    </row>
    <row r="3175">
      <c r="A3175" s="2" t="s">
        <v>3175</v>
      </c>
      <c r="B3175" s="3" t="str">
        <f>IFERROR(__xludf.DUMMYFUNCTION("GOOGLETRANSLATE(A3175,""es"",""en"")"),"Pepe")</f>
        <v>Pepe</v>
      </c>
    </row>
    <row r="3176">
      <c r="A3176" s="2" t="s">
        <v>3176</v>
      </c>
      <c r="B3176" s="3" t="str">
        <f>IFERROR(__xludf.DUMMYFUNCTION("GOOGLETRANSLATE(A3176,""es"",""en"")"),"existed")</f>
        <v>existed</v>
      </c>
    </row>
    <row r="3177">
      <c r="A3177" s="2" t="s">
        <v>3177</v>
      </c>
      <c r="B3177" s="3" t="str">
        <f>IFERROR(__xludf.DUMMYFUNCTION("GOOGLETRANSLATE(A3177,""es"",""en"")"),"viewer")</f>
        <v>viewer</v>
      </c>
    </row>
    <row r="3178">
      <c r="A3178" s="2" t="s">
        <v>3178</v>
      </c>
      <c r="B3178" s="3" t="str">
        <f>IFERROR(__xludf.DUMMYFUNCTION("GOOGLETRANSLATE(A3178,""es"",""en"")"),"Precise")</f>
        <v>Precise</v>
      </c>
    </row>
    <row r="3179">
      <c r="A3179" s="2" t="s">
        <v>3179</v>
      </c>
      <c r="B3179" s="3" t="str">
        <f>IFERROR(__xludf.DUMMYFUNCTION("GOOGLETRANSLATE(A3179,""es"",""en"")"),"jury")</f>
        <v>jury</v>
      </c>
    </row>
    <row r="3180">
      <c r="A3180" s="2" t="s">
        <v>3180</v>
      </c>
      <c r="B3180" s="3" t="str">
        <f>IFERROR(__xludf.DUMMYFUNCTION("GOOGLETRANSLATE(A3180,""es"",""en"")"),"Agencies")</f>
        <v>Agencies</v>
      </c>
    </row>
    <row r="3181">
      <c r="A3181" s="2" t="s">
        <v>3181</v>
      </c>
      <c r="B3181" s="3" t="str">
        <f>IFERROR(__xludf.DUMMYFUNCTION("GOOGLETRANSLATE(A3181,""es"",""en"")"),"convinced")</f>
        <v>convinced</v>
      </c>
    </row>
    <row r="3182">
      <c r="A3182" s="2" t="s">
        <v>3182</v>
      </c>
      <c r="B3182" s="3" t="str">
        <f>IFERROR(__xludf.DUMMYFUNCTION("GOOGLETRANSLATE(A3182,""es"",""en"")"),"Prosecutors")</f>
        <v>Prosecutors</v>
      </c>
    </row>
    <row r="3183">
      <c r="A3183" s="2" t="s">
        <v>3183</v>
      </c>
      <c r="B3183" s="3" t="str">
        <f>IFERROR(__xludf.DUMMYFUNCTION("GOOGLETRANSLATE(A3183,""es"",""en"")"),"Cordova")</f>
        <v>Cordova</v>
      </c>
    </row>
    <row r="3184">
      <c r="A3184" s="2" t="s">
        <v>3184</v>
      </c>
      <c r="B3184" s="3" t="str">
        <f>IFERROR(__xludf.DUMMYFUNCTION("GOOGLETRANSLATE(A3184,""es"",""en"")"),"ear")</f>
        <v>ear</v>
      </c>
    </row>
    <row r="3185">
      <c r="A3185" s="2" t="s">
        <v>3185</v>
      </c>
      <c r="B3185" s="3" t="str">
        <f>IFERROR(__xludf.DUMMYFUNCTION("GOOGLETRANSLATE(A3185,""es"",""en"")"),"German")</f>
        <v>German</v>
      </c>
    </row>
    <row r="3186">
      <c r="A3186" s="2" t="s">
        <v>3186</v>
      </c>
      <c r="B3186" s="3" t="str">
        <f>IFERROR(__xludf.DUMMYFUNCTION("GOOGLETRANSLATE(A3186,""es"",""en"")"),"Boys")</f>
        <v>Boys</v>
      </c>
    </row>
    <row r="3187">
      <c r="A3187" s="2" t="s">
        <v>3187</v>
      </c>
      <c r="B3187" s="3" t="str">
        <f>IFERROR(__xludf.DUMMYFUNCTION("GOOGLETRANSLATE(A3187,""es"",""en"")"),"eighty")</f>
        <v>eighty</v>
      </c>
    </row>
    <row r="3188">
      <c r="A3188" s="2" t="s">
        <v>3188</v>
      </c>
      <c r="B3188" s="3" t="str">
        <f>IFERROR(__xludf.DUMMYFUNCTION("GOOGLETRANSLATE(A3188,""es"",""en"")"),"bottle")</f>
        <v>bottle</v>
      </c>
    </row>
    <row r="3189">
      <c r="A3189" s="2" t="s">
        <v>3189</v>
      </c>
      <c r="B3189" s="3" t="str">
        <f>IFERROR(__xludf.DUMMYFUNCTION("GOOGLETRANSLATE(A3189,""es"",""en"")"),"female")</f>
        <v>female</v>
      </c>
    </row>
    <row r="3190">
      <c r="A3190" s="2" t="s">
        <v>3190</v>
      </c>
      <c r="B3190" s="3" t="str">
        <f>IFERROR(__xludf.DUMMYFUNCTION("GOOGLETRANSLATE(A3190,""es"",""en"")"),"test")</f>
        <v>test</v>
      </c>
    </row>
    <row r="3191">
      <c r="A3191" s="2" t="s">
        <v>3191</v>
      </c>
      <c r="B3191" s="3" t="str">
        <f>IFERROR(__xludf.DUMMYFUNCTION("GOOGLETRANSLATE(A3191,""es"",""en"")"),"environmental")</f>
        <v>environmental</v>
      </c>
    </row>
    <row r="3192">
      <c r="A3192" s="2" t="s">
        <v>3192</v>
      </c>
      <c r="B3192" s="3" t="str">
        <f>IFERROR(__xludf.DUMMYFUNCTION("GOOGLETRANSLATE(A3192,""es"",""en"")"),"PRI")</f>
        <v>PRI</v>
      </c>
    </row>
    <row r="3193">
      <c r="A3193" s="2" t="s">
        <v>3193</v>
      </c>
      <c r="B3193" s="3" t="str">
        <f>IFERROR(__xludf.DUMMYFUNCTION("GOOGLETRANSLATE(A3193,""es"",""en"")"),"They passed")</f>
        <v>They passed</v>
      </c>
    </row>
    <row r="3194">
      <c r="A3194" s="2" t="s">
        <v>3194</v>
      </c>
      <c r="B3194" s="3" t="str">
        <f>IFERROR(__xludf.DUMMYFUNCTION("GOOGLETRANSLATE(A3194,""es"",""en"")"),"He counted")</f>
        <v>He counted</v>
      </c>
    </row>
    <row r="3195">
      <c r="A3195" s="2" t="s">
        <v>3195</v>
      </c>
      <c r="B3195" s="3" t="str">
        <f>IFERROR(__xludf.DUMMYFUNCTION("GOOGLETRANSLATE(A3195,""es"",""en"")"),"neighborhoods")</f>
        <v>neighborhoods</v>
      </c>
    </row>
    <row r="3196">
      <c r="A3196" s="2" t="s">
        <v>3196</v>
      </c>
      <c r="B3196" s="3" t="str">
        <f>IFERROR(__xludf.DUMMYFUNCTION("GOOGLETRANSLATE(A3196,""es"",""en"")"),"They carried")</f>
        <v>They carried</v>
      </c>
    </row>
    <row r="3197">
      <c r="A3197" s="2" t="s">
        <v>3197</v>
      </c>
      <c r="B3197" s="3" t="str">
        <f>IFERROR(__xludf.DUMMYFUNCTION("GOOGLETRANSLATE(A3197,""es"",""en"")"),"Police")</f>
        <v>Police</v>
      </c>
    </row>
    <row r="3198">
      <c r="A3198" s="2" t="s">
        <v>3198</v>
      </c>
      <c r="B3198" s="3" t="str">
        <f>IFERROR(__xludf.DUMMYFUNCTION("GOOGLETRANSLATE(A3198,""es"",""en"")"),"guests")</f>
        <v>guests</v>
      </c>
    </row>
    <row r="3199">
      <c r="A3199" s="2" t="s">
        <v>3199</v>
      </c>
      <c r="B3199" s="3" t="str">
        <f>IFERROR(__xludf.DUMMYFUNCTION("GOOGLETRANSLATE(A3199,""es"",""en"")"),"coach")</f>
        <v>coach</v>
      </c>
    </row>
    <row r="3200">
      <c r="A3200" s="2" t="s">
        <v>3200</v>
      </c>
      <c r="B3200" s="3" t="str">
        <f>IFERROR(__xludf.DUMMYFUNCTION("GOOGLETRANSLATE(A3200,""es"",""en"")"),"laughter")</f>
        <v>laughter</v>
      </c>
    </row>
    <row r="3201">
      <c r="A3201" s="2" t="s">
        <v>3201</v>
      </c>
      <c r="B3201" s="3" t="str">
        <f>IFERROR(__xludf.DUMMYFUNCTION("GOOGLETRANSLATE(A3201,""es"",""en"")"),"circumstance")</f>
        <v>circumstance</v>
      </c>
    </row>
    <row r="3202">
      <c r="A3202" s="2" t="s">
        <v>3202</v>
      </c>
      <c r="B3202" s="3" t="str">
        <f>IFERROR(__xludf.DUMMYFUNCTION("GOOGLETRANSLATE(A3202,""es"",""en"")"),"trends")</f>
        <v>trends</v>
      </c>
    </row>
    <row r="3203">
      <c r="A3203" s="2" t="s">
        <v>3203</v>
      </c>
      <c r="B3203" s="3" t="str">
        <f>IFERROR(__xludf.DUMMYFUNCTION("GOOGLETRANSLATE(A3203,""es"",""en"")"),"stages")</f>
        <v>stages</v>
      </c>
    </row>
    <row r="3204">
      <c r="A3204" s="2" t="s">
        <v>3204</v>
      </c>
      <c r="B3204" s="3" t="str">
        <f>IFERROR(__xludf.DUMMYFUNCTION("GOOGLETRANSLATE(A3204,""es"",""en"")"),"stone")</f>
        <v>stone</v>
      </c>
    </row>
    <row r="3205">
      <c r="A3205" s="2" t="s">
        <v>3205</v>
      </c>
      <c r="B3205" s="3" t="str">
        <f>IFERROR(__xludf.DUMMYFUNCTION("GOOGLETRANSLATE(A3205,""es"",""en"")"),"comparison")</f>
        <v>comparison</v>
      </c>
    </row>
    <row r="3206">
      <c r="A3206" s="2" t="s">
        <v>3206</v>
      </c>
      <c r="B3206" s="3" t="str">
        <f>IFERROR(__xludf.DUMMYFUNCTION("GOOGLETRANSLATE(A3206,""es"",""en"")"),"causes")</f>
        <v>causes</v>
      </c>
    </row>
    <row r="3207">
      <c r="A3207" s="2" t="s">
        <v>3207</v>
      </c>
      <c r="B3207" s="3" t="str">
        <f>IFERROR(__xludf.DUMMYFUNCTION("GOOGLETRANSLATE(A3207,""es"",""en"")"),"They saw")</f>
        <v>They saw</v>
      </c>
    </row>
    <row r="3208">
      <c r="A3208" s="2" t="s">
        <v>3208</v>
      </c>
      <c r="B3208" s="3" t="str">
        <f>IFERROR(__xludf.DUMMYFUNCTION("GOOGLETRANSLATE(A3208,""es"",""en"")"),"Muñoz")</f>
        <v>Muñoz</v>
      </c>
    </row>
    <row r="3209">
      <c r="A3209" s="2" t="s">
        <v>3209</v>
      </c>
      <c r="B3209" s="3" t="str">
        <f>IFERROR(__xludf.DUMMYFUNCTION("GOOGLETRANSLATE(A3209,""es"",""en"")"),"Autonomous")</f>
        <v>Autonomous</v>
      </c>
    </row>
    <row r="3210">
      <c r="A3210" s="2" t="s">
        <v>3210</v>
      </c>
      <c r="B3210" s="3" t="str">
        <f>IFERROR(__xludf.DUMMYFUNCTION("GOOGLETRANSLATE(A3210,""es"",""en"")"),"prevention")</f>
        <v>prevention</v>
      </c>
    </row>
    <row r="3211">
      <c r="A3211" s="2" t="s">
        <v>3211</v>
      </c>
      <c r="B3211" s="3" t="str">
        <f>IFERROR(__xludf.DUMMYFUNCTION("GOOGLETRANSLATE(A3211,""es"",""en"")"),"lady")</f>
        <v>lady</v>
      </c>
    </row>
    <row r="3212">
      <c r="A3212" s="2" t="s">
        <v>3212</v>
      </c>
      <c r="B3212" s="3" t="str">
        <f>IFERROR(__xludf.DUMMYFUNCTION("GOOGLETRANSLATE(A3212,""es"",""en"")"),"liquid")</f>
        <v>liquid</v>
      </c>
    </row>
    <row r="3213">
      <c r="A3213" s="2" t="s">
        <v>3213</v>
      </c>
      <c r="B3213" s="3" t="str">
        <f>IFERROR(__xludf.DUMMYFUNCTION("GOOGLETRANSLATE(A3213,""es"",""en"")"),"will be")</f>
        <v>will be</v>
      </c>
    </row>
    <row r="3214">
      <c r="A3214" s="2" t="s">
        <v>3214</v>
      </c>
      <c r="B3214" s="3" t="str">
        <f>IFERROR(__xludf.DUMMYFUNCTION("GOOGLETRANSLATE(A3214,""es"",""en"")"),"XVIII")</f>
        <v>XVIII</v>
      </c>
    </row>
    <row r="3215">
      <c r="A3215" s="2" t="s">
        <v>3215</v>
      </c>
      <c r="B3215" s="3" t="str">
        <f>IFERROR(__xludf.DUMMYFUNCTION("GOOGLETRANSLATE(A3215,""es"",""en"")"),"decide")</f>
        <v>decide</v>
      </c>
    </row>
    <row r="3216">
      <c r="A3216" s="2" t="s">
        <v>3216</v>
      </c>
      <c r="B3216" s="3" t="str">
        <f>IFERROR(__xludf.DUMMYFUNCTION("GOOGLETRANSLATE(A3216,""es"",""en"")"),"Courts")</f>
        <v>Courts</v>
      </c>
    </row>
    <row r="3217">
      <c r="A3217" s="2" t="s">
        <v>3217</v>
      </c>
      <c r="B3217" s="3" t="str">
        <f>IFERROR(__xludf.DUMMYFUNCTION("GOOGLETRANSLATE(A3217,""es"",""en"")"),"Calm down")</f>
        <v>Calm down</v>
      </c>
    </row>
    <row r="3218">
      <c r="A3218" s="2" t="s">
        <v>3218</v>
      </c>
      <c r="B3218" s="3" t="str">
        <f>IFERROR(__xludf.DUMMYFUNCTION("GOOGLETRANSLATE(A3218,""es"",""en"")"),"enough")</f>
        <v>enough</v>
      </c>
    </row>
    <row r="3219">
      <c r="A3219" s="2" t="s">
        <v>3219</v>
      </c>
      <c r="B3219" s="3" t="str">
        <f>IFERROR(__xludf.DUMMYFUNCTION("GOOGLETRANSLATE(A3219,""es"",""en"")"),"commentary")</f>
        <v>commentary</v>
      </c>
    </row>
    <row r="3220">
      <c r="A3220" s="2" t="s">
        <v>3220</v>
      </c>
      <c r="B3220" s="3" t="str">
        <f>IFERROR(__xludf.DUMMYFUNCTION("GOOGLETRANSLATE(A3220,""es"",""en"")"),"TV")</f>
        <v>TV</v>
      </c>
    </row>
    <row r="3221">
      <c r="A3221" s="2" t="s">
        <v>3221</v>
      </c>
      <c r="B3221" s="3" t="str">
        <f>IFERROR(__xludf.DUMMYFUNCTION("GOOGLETRANSLATE(A3221,""es"",""en"")"),"warranty")</f>
        <v>warranty</v>
      </c>
    </row>
    <row r="3222">
      <c r="A3222" s="2" t="s">
        <v>3222</v>
      </c>
      <c r="B3222" s="3" t="str">
        <f>IFERROR(__xludf.DUMMYFUNCTION("GOOGLETRANSLATE(A3222,""es"",""en"")"),"protagonists")</f>
        <v>protagonists</v>
      </c>
    </row>
    <row r="3223">
      <c r="A3223" s="2" t="s">
        <v>3223</v>
      </c>
      <c r="B3223" s="3" t="str">
        <f>IFERROR(__xludf.DUMMYFUNCTION("GOOGLETRANSLATE(A3223,""es"",""en"")"),"mandate")</f>
        <v>mandate</v>
      </c>
    </row>
    <row r="3224">
      <c r="A3224" s="2" t="s">
        <v>3224</v>
      </c>
      <c r="B3224" s="3" t="str">
        <f>IFERROR(__xludf.DUMMYFUNCTION("GOOGLETRANSLATE(A3224,""es"",""en"")"),"early")</f>
        <v>early</v>
      </c>
    </row>
    <row r="3225">
      <c r="A3225" s="2" t="s">
        <v>3225</v>
      </c>
      <c r="B3225" s="3" t="str">
        <f>IFERROR(__xludf.DUMMYFUNCTION("GOOGLETRANSLATE(A3225,""es"",""en"")"),"artistic")</f>
        <v>artistic</v>
      </c>
    </row>
    <row r="3226">
      <c r="A3226" s="2" t="s">
        <v>3226</v>
      </c>
      <c r="B3226" s="3" t="str">
        <f>IFERROR(__xludf.DUMMYFUNCTION("GOOGLETRANSLATE(A3226,""es"",""en"")"),"workers")</f>
        <v>workers</v>
      </c>
    </row>
    <row r="3227">
      <c r="A3227" s="2" t="s">
        <v>3227</v>
      </c>
      <c r="B3227" s="3" t="str">
        <f>IFERROR(__xludf.DUMMYFUNCTION("GOOGLETRANSLATE(A3227,""es"",""en"")"),"fifth")</f>
        <v>fifth</v>
      </c>
    </row>
    <row r="3228">
      <c r="A3228" s="2" t="s">
        <v>3228</v>
      </c>
      <c r="B3228" s="3" t="str">
        <f>IFERROR(__xludf.DUMMYFUNCTION("GOOGLETRANSLATE(A3228,""es"",""en"")"),"essential")</f>
        <v>essential</v>
      </c>
    </row>
    <row r="3229">
      <c r="A3229" s="2" t="s">
        <v>3229</v>
      </c>
      <c r="B3229" s="3" t="str">
        <f>IFERROR(__xludf.DUMMYFUNCTION("GOOGLETRANSLATE(A3229,""es"",""en"")"),"portrait")</f>
        <v>portrait</v>
      </c>
    </row>
    <row r="3230">
      <c r="A3230" s="2" t="s">
        <v>3230</v>
      </c>
      <c r="B3230" s="3" t="str">
        <f>IFERROR(__xludf.DUMMYFUNCTION("GOOGLETRANSLATE(A3230,""es"",""en"")"),"zero")</f>
        <v>zero</v>
      </c>
    </row>
    <row r="3231">
      <c r="A3231" s="2" t="s">
        <v>3231</v>
      </c>
      <c r="B3231" s="3" t="str">
        <f>IFERROR(__xludf.DUMMYFUNCTION("GOOGLETRANSLATE(A3231,""es"",""en"")"),"that")</f>
        <v>that</v>
      </c>
    </row>
    <row r="3232">
      <c r="A3232" s="2" t="s">
        <v>3232</v>
      </c>
      <c r="B3232" s="3" t="str">
        <f>IFERROR(__xludf.DUMMYFUNCTION("GOOGLETRANSLATE(A3232,""es"",""en"")"),"missing")</f>
        <v>missing</v>
      </c>
    </row>
    <row r="3233">
      <c r="A3233" s="2" t="s">
        <v>3233</v>
      </c>
      <c r="B3233" s="3" t="str">
        <f>IFERROR(__xludf.DUMMYFUNCTION("GOOGLETRANSLATE(A3233,""es"",""en"")"),"Soviet")</f>
        <v>Soviet</v>
      </c>
    </row>
    <row r="3234">
      <c r="A3234" s="2" t="s">
        <v>3234</v>
      </c>
      <c r="B3234" s="3" t="str">
        <f>IFERROR(__xludf.DUMMYFUNCTION("GOOGLETRANSLATE(A3234,""es"",""en"")"),"temperatures")</f>
        <v>temperatures</v>
      </c>
    </row>
    <row r="3235">
      <c r="A3235" s="2" t="s">
        <v>3235</v>
      </c>
      <c r="B3235" s="3" t="str">
        <f>IFERROR(__xludf.DUMMYFUNCTION("GOOGLETRANSLATE(A3235,""es"",""en"")"),"dance")</f>
        <v>dance</v>
      </c>
    </row>
    <row r="3236">
      <c r="A3236" s="2" t="s">
        <v>3236</v>
      </c>
      <c r="B3236" s="3" t="str">
        <f>IFERROR(__xludf.DUMMYFUNCTION("GOOGLETRANSLATE(A3236,""es"",""en"")"),"curious")</f>
        <v>curious</v>
      </c>
    </row>
    <row r="3237">
      <c r="A3237" s="2" t="s">
        <v>3237</v>
      </c>
      <c r="B3237" s="3" t="str">
        <f>IFERROR(__xludf.DUMMYFUNCTION("GOOGLETRANSLATE(A3237,""es"",""en"")"),"borders")</f>
        <v>borders</v>
      </c>
    </row>
    <row r="3238">
      <c r="A3238" s="2" t="s">
        <v>3238</v>
      </c>
      <c r="B3238" s="3" t="str">
        <f>IFERROR(__xludf.DUMMYFUNCTION("GOOGLETRANSLATE(A3238,""es"",""en"")"),"rehearsal")</f>
        <v>rehearsal</v>
      </c>
    </row>
    <row r="3239">
      <c r="A3239" s="2" t="s">
        <v>3239</v>
      </c>
      <c r="B3239" s="3" t="str">
        <f>IFERROR(__xludf.DUMMYFUNCTION("GOOGLETRANSLATE(A3239,""es"",""en"")"),"unknown")</f>
        <v>unknown</v>
      </c>
    </row>
    <row r="3240">
      <c r="A3240" s="2" t="s">
        <v>3240</v>
      </c>
      <c r="B3240" s="3" t="str">
        <f>IFERROR(__xludf.DUMMYFUNCTION("GOOGLETRANSLATE(A3240,""es"",""en"")"),"sayings")</f>
        <v>sayings</v>
      </c>
    </row>
    <row r="3241">
      <c r="A3241" s="2" t="s">
        <v>3241</v>
      </c>
      <c r="B3241" s="3" t="str">
        <f>IFERROR(__xludf.DUMMYFUNCTION("GOOGLETRANSLATE(A3241,""es"",""en"")"),"cheese")</f>
        <v>cheese</v>
      </c>
    </row>
    <row r="3242">
      <c r="A3242" s="2" t="s">
        <v>3242</v>
      </c>
      <c r="B3242" s="3" t="str">
        <f>IFERROR(__xludf.DUMMYFUNCTION("GOOGLETRANSLATE(A3242,""es"",""en"")"),"neighbour")</f>
        <v>neighbour</v>
      </c>
    </row>
    <row r="3243">
      <c r="A3243" s="2" t="s">
        <v>3243</v>
      </c>
      <c r="B3243" s="3" t="str">
        <f>IFERROR(__xludf.DUMMYFUNCTION("GOOGLETRANSLATE(A3243,""es"",""en"")"),"Business")</f>
        <v>Business</v>
      </c>
    </row>
    <row r="3244">
      <c r="A3244" s="2" t="s">
        <v>3244</v>
      </c>
      <c r="B3244" s="3" t="str">
        <f>IFERROR(__xludf.DUMMYFUNCTION("GOOGLETRANSLATE(A3244,""es"",""en"")"),"move")</f>
        <v>move</v>
      </c>
    </row>
    <row r="3245">
      <c r="A3245" s="2" t="s">
        <v>3245</v>
      </c>
      <c r="B3245" s="3" t="str">
        <f>IFERROR(__xludf.DUMMYFUNCTION("GOOGLETRANSLATE(A3245,""es"",""en"")"),"health")</f>
        <v>health</v>
      </c>
    </row>
    <row r="3246">
      <c r="A3246" s="2" t="s">
        <v>3246</v>
      </c>
      <c r="B3246" s="3" t="str">
        <f>IFERROR(__xludf.DUMMYFUNCTION("GOOGLETRANSLATE(A3246,""es"",""en"")"),"medicines")</f>
        <v>medicines</v>
      </c>
    </row>
    <row r="3247">
      <c r="A3247" s="2" t="s">
        <v>3247</v>
      </c>
      <c r="B3247" s="3" t="str">
        <f>IFERROR(__xludf.DUMMYFUNCTION("GOOGLETRANSLATE(A3247,""es"",""en"")"),"organized")</f>
        <v>organized</v>
      </c>
    </row>
    <row r="3248">
      <c r="A3248" s="2" t="s">
        <v>3248</v>
      </c>
      <c r="B3248" s="3" t="str">
        <f>IFERROR(__xludf.DUMMYFUNCTION("GOOGLETRANSLATE(A3248,""es"",""en"")"),"left")</f>
        <v>left</v>
      </c>
    </row>
    <row r="3249">
      <c r="A3249" s="2" t="s">
        <v>3249</v>
      </c>
      <c r="B3249" s="3" t="str">
        <f>IFERROR(__xludf.DUMMYFUNCTION("GOOGLETRANSLATE(A3249,""es"",""en"")"),"know")</f>
        <v>know</v>
      </c>
    </row>
    <row r="3250">
      <c r="A3250" s="2" t="s">
        <v>3250</v>
      </c>
      <c r="B3250" s="3" t="str">
        <f>IFERROR(__xludf.DUMMYFUNCTION("GOOGLETRANSLATE(A3250,""es"",""en"")"),"luxury")</f>
        <v>luxury</v>
      </c>
    </row>
    <row r="3251">
      <c r="A3251" s="2" t="s">
        <v>3251</v>
      </c>
      <c r="B3251" s="3" t="str">
        <f>IFERROR(__xludf.DUMMYFUNCTION("GOOGLETRANSLATE(A3251,""es"",""en"")"),"Terrorists")</f>
        <v>Terrorists</v>
      </c>
    </row>
    <row r="3252">
      <c r="A3252" s="2" t="s">
        <v>3252</v>
      </c>
      <c r="B3252" s="3" t="str">
        <f>IFERROR(__xludf.DUMMYFUNCTION("GOOGLETRANSLATE(A3252,""es"",""en"")"),"euros")</f>
        <v>euros</v>
      </c>
    </row>
    <row r="3253">
      <c r="A3253" s="2" t="s">
        <v>3253</v>
      </c>
      <c r="B3253" s="3" t="str">
        <f>IFERROR(__xludf.DUMMYFUNCTION("GOOGLETRANSLATE(A3253,""es"",""en"")"),"American")</f>
        <v>American</v>
      </c>
    </row>
    <row r="3254">
      <c r="A3254" s="2" t="s">
        <v>3254</v>
      </c>
      <c r="B3254" s="3" t="str">
        <f>IFERROR(__xludf.DUMMYFUNCTION("GOOGLETRANSLATE(A3254,""es"",""en"")"),"Aid")</f>
        <v>Aid</v>
      </c>
    </row>
    <row r="3255">
      <c r="A3255" s="2" t="s">
        <v>3255</v>
      </c>
      <c r="B3255" s="3" t="str">
        <f>IFERROR(__xludf.DUMMYFUNCTION("GOOGLETRANSLATE(A3255,""es"",""en"")"),"cost")</f>
        <v>cost</v>
      </c>
    </row>
    <row r="3256">
      <c r="A3256" s="2" t="s">
        <v>3256</v>
      </c>
      <c r="B3256" s="3" t="str">
        <f>IFERROR(__xludf.DUMMYFUNCTION("GOOGLETRANSLATE(A3256,""es"",""en"")"),"rosary beads")</f>
        <v>rosary beads</v>
      </c>
    </row>
    <row r="3257">
      <c r="A3257" s="2" t="s">
        <v>3257</v>
      </c>
      <c r="B3257" s="3" t="str">
        <f>IFERROR(__xludf.DUMMYFUNCTION("GOOGLETRANSLATE(A3257,""es"",""en"")"),"AP")</f>
        <v>AP</v>
      </c>
    </row>
    <row r="3258">
      <c r="A3258" s="2" t="s">
        <v>3258</v>
      </c>
      <c r="B3258" s="3" t="str">
        <f>IFERROR(__xludf.DUMMYFUNCTION("GOOGLETRANSLATE(A3258,""es"",""en"")"),"right away")</f>
        <v>right away</v>
      </c>
    </row>
    <row r="3259">
      <c r="A3259" s="2" t="s">
        <v>3259</v>
      </c>
      <c r="B3259" s="3" t="str">
        <f>IFERROR(__xludf.DUMMYFUNCTION("GOOGLETRANSLATE(A3259,""es"",""en"")"),"Readers")</f>
        <v>Readers</v>
      </c>
    </row>
    <row r="3260">
      <c r="A3260" s="2" t="s">
        <v>3260</v>
      </c>
      <c r="B3260" s="3" t="str">
        <f>IFERROR(__xludf.DUMMYFUNCTION("GOOGLETRANSLATE(A3260,""es"",""en"")"),"emergency")</f>
        <v>emergency</v>
      </c>
    </row>
    <row r="3261">
      <c r="A3261" s="2" t="s">
        <v>3261</v>
      </c>
      <c r="B3261" s="3" t="str">
        <f>IFERROR(__xludf.DUMMYFUNCTION("GOOGLETRANSLATE(A3261,""es"",""en"")"),"classic")</f>
        <v>classic</v>
      </c>
    </row>
    <row r="3262">
      <c r="A3262" s="2" t="s">
        <v>3262</v>
      </c>
      <c r="B3262" s="3" t="str">
        <f>IFERROR(__xludf.DUMMYFUNCTION("GOOGLETRANSLATE(A3262,""es"",""en"")"),"regulation")</f>
        <v>regulation</v>
      </c>
    </row>
    <row r="3263">
      <c r="A3263" s="2" t="s">
        <v>3263</v>
      </c>
      <c r="B3263" s="3" t="str">
        <f>IFERROR(__xludf.DUMMYFUNCTION("GOOGLETRANSLATE(A3263,""es"",""en"")"),"give to")</f>
        <v>give to</v>
      </c>
    </row>
    <row r="3264">
      <c r="A3264" s="2" t="s">
        <v>3264</v>
      </c>
      <c r="B3264" s="3" t="str">
        <f>IFERROR(__xludf.DUMMYFUNCTION("GOOGLETRANSLATE(A3264,""es"",""en"")"),"union")</f>
        <v>union</v>
      </c>
    </row>
    <row r="3265">
      <c r="A3265" s="2" t="s">
        <v>3265</v>
      </c>
      <c r="B3265" s="3" t="str">
        <f>IFERROR(__xludf.DUMMYFUNCTION("GOOGLETRANSLATE(A3265,""es"",""en"")"),"weird")</f>
        <v>weird</v>
      </c>
    </row>
    <row r="3266">
      <c r="A3266" s="2" t="s">
        <v>3266</v>
      </c>
      <c r="B3266" s="3" t="str">
        <f>IFERROR(__xludf.DUMMYFUNCTION("GOOGLETRANSLATE(A3266,""es"",""en"")"),"food")</f>
        <v>food</v>
      </c>
    </row>
    <row r="3267">
      <c r="A3267" s="2" t="s">
        <v>3267</v>
      </c>
      <c r="B3267" s="3" t="str">
        <f>IFERROR(__xludf.DUMMYFUNCTION("GOOGLETRANSLATE(A3267,""es"",""en"")"),"populations")</f>
        <v>populations</v>
      </c>
    </row>
    <row r="3268">
      <c r="A3268" s="2" t="s">
        <v>3268</v>
      </c>
      <c r="B3268" s="3" t="str">
        <f>IFERROR(__xludf.DUMMYFUNCTION("GOOGLETRANSLATE(A3268,""es"",""en"")"),"round")</f>
        <v>round</v>
      </c>
    </row>
    <row r="3269">
      <c r="A3269" s="2" t="s">
        <v>3269</v>
      </c>
      <c r="B3269" s="3" t="str">
        <f>IFERROR(__xludf.DUMMYFUNCTION("GOOGLETRANSLATE(A3269,""es"",""en"")"),"horizon")</f>
        <v>horizon</v>
      </c>
    </row>
    <row r="3270">
      <c r="A3270" s="2" t="s">
        <v>3270</v>
      </c>
      <c r="B3270" s="3" t="str">
        <f>IFERROR(__xludf.DUMMYFUNCTION("GOOGLETRANSLATE(A3270,""es"",""en"")"),"disorders")</f>
        <v>disorders</v>
      </c>
    </row>
    <row r="3271">
      <c r="A3271" s="2" t="s">
        <v>3271</v>
      </c>
      <c r="B3271" s="3" t="str">
        <f>IFERROR(__xludf.DUMMYFUNCTION("GOOGLETRANSLATE(A3271,""es"",""en"")"),"kilos")</f>
        <v>kilos</v>
      </c>
    </row>
    <row r="3272">
      <c r="A3272" s="2" t="s">
        <v>3272</v>
      </c>
      <c r="B3272" s="3" t="str">
        <f>IFERROR(__xludf.DUMMYFUNCTION("GOOGLETRANSLATE(A3272,""es"",""en"")"),"needed")</f>
        <v>needed</v>
      </c>
    </row>
    <row r="3273">
      <c r="A3273" s="2" t="s">
        <v>3273</v>
      </c>
      <c r="B3273" s="3" t="str">
        <f>IFERROR(__xludf.DUMMYFUNCTION("GOOGLETRANSLATE(A3273,""es"",""en"")"),"forces")</f>
        <v>forces</v>
      </c>
    </row>
    <row r="3274">
      <c r="A3274" s="2" t="s">
        <v>3274</v>
      </c>
      <c r="B3274" s="3" t="str">
        <f>IFERROR(__xludf.DUMMYFUNCTION("GOOGLETRANSLATE(A3274,""es"",""en"")"),"nuclear")</f>
        <v>nuclear</v>
      </c>
    </row>
    <row r="3275">
      <c r="A3275" s="2" t="s">
        <v>3275</v>
      </c>
      <c r="B3275" s="3" t="str">
        <f>IFERROR(__xludf.DUMMYFUNCTION("GOOGLETRANSLATE(A3275,""es"",""en"")"),"rigor")</f>
        <v>rigor</v>
      </c>
    </row>
    <row r="3276">
      <c r="A3276" s="2" t="s">
        <v>3276</v>
      </c>
      <c r="B3276" s="3" t="str">
        <f>IFERROR(__xludf.DUMMYFUNCTION("GOOGLETRANSLATE(A3276,""es"",""en"")"),"mail")</f>
        <v>mail</v>
      </c>
    </row>
    <row r="3277">
      <c r="A3277" s="2" t="s">
        <v>3277</v>
      </c>
      <c r="B3277" s="3" t="str">
        <f>IFERROR(__xludf.DUMMYFUNCTION("GOOGLETRANSLATE(A3277,""es"",""en"")"),"esthetic")</f>
        <v>esthetic</v>
      </c>
    </row>
    <row r="3278">
      <c r="A3278" s="2" t="s">
        <v>3278</v>
      </c>
      <c r="B3278" s="3" t="str">
        <f>IFERROR(__xludf.DUMMYFUNCTION("GOOGLETRANSLATE(A3278,""es"",""en"")"),"shoes")</f>
        <v>shoes</v>
      </c>
    </row>
    <row r="3279">
      <c r="A3279" s="2" t="s">
        <v>3279</v>
      </c>
      <c r="B3279" s="3" t="str">
        <f>IFERROR(__xludf.DUMMYFUNCTION("GOOGLETRANSLATE(A3279,""es"",""en"")"),"put")</f>
        <v>put</v>
      </c>
    </row>
    <row r="3280">
      <c r="A3280" s="2" t="s">
        <v>3280</v>
      </c>
      <c r="B3280" s="3" t="str">
        <f>IFERROR(__xludf.DUMMYFUNCTION("GOOGLETRANSLATE(A3280,""es"",""en"")"),"intense")</f>
        <v>intense</v>
      </c>
    </row>
    <row r="3281">
      <c r="A3281" s="2" t="s">
        <v>3281</v>
      </c>
      <c r="B3281" s="3" t="str">
        <f>IFERROR(__xludf.DUMMYFUNCTION("GOOGLETRANSLATE(A3281,""es"",""en"")"),"block")</f>
        <v>block</v>
      </c>
    </row>
    <row r="3282">
      <c r="A3282" s="2" t="s">
        <v>3282</v>
      </c>
      <c r="B3282" s="3" t="str">
        <f>IFERROR(__xludf.DUMMYFUNCTION("GOOGLETRANSLATE(A3282,""es"",""en"")"),"shades")</f>
        <v>shades</v>
      </c>
    </row>
    <row r="3283">
      <c r="A3283" s="2" t="s">
        <v>3283</v>
      </c>
      <c r="B3283" s="3" t="str">
        <f>IFERROR(__xludf.DUMMYFUNCTION("GOOGLETRANSLATE(A3283,""es"",""en"")"),"transmission")</f>
        <v>transmission</v>
      </c>
    </row>
    <row r="3284">
      <c r="A3284" s="2" t="s">
        <v>3284</v>
      </c>
      <c r="B3284" s="3" t="str">
        <f>IFERROR(__xludf.DUMMYFUNCTION("GOOGLETRANSLATE(A3284,""es"",""en"")"),"with him")</f>
        <v>with him</v>
      </c>
    </row>
    <row r="3285">
      <c r="A3285" s="2" t="s">
        <v>3285</v>
      </c>
      <c r="B3285" s="3" t="str">
        <f>IFERROR(__xludf.DUMMYFUNCTION("GOOGLETRANSLATE(A3285,""es"",""en"")"),"mystery")</f>
        <v>mystery</v>
      </c>
    </row>
    <row r="3286">
      <c r="A3286" s="2" t="s">
        <v>3286</v>
      </c>
      <c r="B3286" s="3" t="str">
        <f>IFERROR(__xludf.DUMMYFUNCTION("GOOGLETRANSLATE(A3286,""es"",""en"")"),"liked")</f>
        <v>liked</v>
      </c>
    </row>
    <row r="3287">
      <c r="A3287" s="2" t="s">
        <v>3287</v>
      </c>
      <c r="B3287" s="3" t="str">
        <f>IFERROR(__xludf.DUMMYFUNCTION("GOOGLETRANSLATE(A3287,""es"",""en"")"),"hill")</f>
        <v>hill</v>
      </c>
    </row>
    <row r="3288">
      <c r="A3288" s="2" t="s">
        <v>3288</v>
      </c>
      <c r="B3288" s="3" t="str">
        <f>IFERROR(__xludf.DUMMYFUNCTION("GOOGLETRANSLATE(A3288,""es"",""en"")"),"Useless")</f>
        <v>Useless</v>
      </c>
    </row>
    <row r="3289">
      <c r="A3289" s="2" t="s">
        <v>3289</v>
      </c>
      <c r="B3289" s="3" t="str">
        <f>IFERROR(__xludf.DUMMYFUNCTION("GOOGLETRANSLATE(A3289,""es"",""en"")"),"palm")</f>
        <v>palm</v>
      </c>
    </row>
    <row r="3290">
      <c r="A3290" s="2" t="s">
        <v>3290</v>
      </c>
      <c r="B3290" s="3" t="str">
        <f>IFERROR(__xludf.DUMMYFUNCTION("GOOGLETRANSLATE(A3290,""es"",""en"")"),"shift")</f>
        <v>shift</v>
      </c>
    </row>
    <row r="3291">
      <c r="A3291" s="2" t="s">
        <v>3291</v>
      </c>
      <c r="B3291" s="3" t="str">
        <f>IFERROR(__xludf.DUMMYFUNCTION("GOOGLETRANSLATE(A3291,""es"",""en"")"),"planes")</f>
        <v>planes</v>
      </c>
    </row>
    <row r="3292">
      <c r="A3292" s="2" t="s">
        <v>3292</v>
      </c>
      <c r="B3292" s="3" t="str">
        <f>IFERROR(__xludf.DUMMYFUNCTION("GOOGLETRANSLATE(A3292,""es"",""en"")"),"Uruguay")</f>
        <v>Uruguay</v>
      </c>
    </row>
    <row r="3293">
      <c r="A3293" s="2" t="s">
        <v>3293</v>
      </c>
      <c r="B3293" s="3" t="str">
        <f>IFERROR(__xludf.DUMMYFUNCTION("GOOGLETRANSLATE(A3293,""es"",""en"")"),"expectations")</f>
        <v>expectations</v>
      </c>
    </row>
    <row r="3294">
      <c r="A3294" s="2" t="s">
        <v>3294</v>
      </c>
      <c r="B3294" s="3" t="str">
        <f>IFERROR(__xludf.DUMMYFUNCTION("GOOGLETRANSLATE(A3294,""es"",""en"")"),"commissions")</f>
        <v>commissions</v>
      </c>
    </row>
    <row r="3295">
      <c r="A3295" s="2" t="s">
        <v>3295</v>
      </c>
      <c r="B3295" s="3" t="str">
        <f>IFERROR(__xludf.DUMMYFUNCTION("GOOGLETRANSLATE(A3295,""es"",""en"")"),"To imagine")</f>
        <v>To imagine</v>
      </c>
    </row>
    <row r="3296">
      <c r="A3296" s="2" t="s">
        <v>3296</v>
      </c>
      <c r="B3296" s="3" t="str">
        <f>IFERROR(__xludf.DUMMYFUNCTION("GOOGLETRANSLATE(A3296,""es"",""en"")"),"scream")</f>
        <v>scream</v>
      </c>
    </row>
    <row r="3297">
      <c r="A3297" s="2" t="s">
        <v>3297</v>
      </c>
      <c r="B3297" s="3" t="str">
        <f>IFERROR(__xludf.DUMMYFUNCTION("GOOGLETRANSLATE(A3297,""es"",""en"")"),"idiom")</f>
        <v>idiom</v>
      </c>
    </row>
    <row r="3298">
      <c r="A3298" s="2" t="s">
        <v>3298</v>
      </c>
      <c r="B3298" s="3" t="str">
        <f>IFERROR(__xludf.DUMMYFUNCTION("GOOGLETRANSLATE(A3298,""es"",""en"")"),"obtained")</f>
        <v>obtained</v>
      </c>
    </row>
    <row r="3299">
      <c r="A3299" s="2" t="s">
        <v>3299</v>
      </c>
      <c r="B3299" s="3" t="str">
        <f>IFERROR(__xludf.DUMMYFUNCTION("GOOGLETRANSLATE(A3299,""es"",""en"")"),"carried out")</f>
        <v>carried out</v>
      </c>
    </row>
    <row r="3300">
      <c r="A3300" s="2" t="s">
        <v>3300</v>
      </c>
      <c r="B3300" s="3" t="str">
        <f>IFERROR(__xludf.DUMMYFUNCTION("GOOGLETRANSLATE(A3300,""es"",""en"")"),"private")</f>
        <v>private</v>
      </c>
    </row>
    <row r="3301">
      <c r="A3301" s="2" t="s">
        <v>3301</v>
      </c>
      <c r="B3301" s="3" t="str">
        <f>IFERROR(__xludf.DUMMYFUNCTION("GOOGLETRANSLATE(A3301,""es"",""en"")"),"background")</f>
        <v>background</v>
      </c>
    </row>
    <row r="3302">
      <c r="A3302" s="2" t="s">
        <v>3302</v>
      </c>
      <c r="B3302" s="3" t="str">
        <f>IFERROR(__xludf.DUMMYFUNCTION("GOOGLETRANSLATE(A3302,""es"",""en"")"),"complies")</f>
        <v>complies</v>
      </c>
    </row>
    <row r="3303">
      <c r="A3303" s="2" t="s">
        <v>3303</v>
      </c>
      <c r="B3303" s="3" t="str">
        <f>IFERROR(__xludf.DUMMYFUNCTION("GOOGLETRANSLATE(A3303,""es"",""en"")"),"to provoke")</f>
        <v>to provoke</v>
      </c>
    </row>
    <row r="3304">
      <c r="A3304" s="2" t="s">
        <v>3304</v>
      </c>
      <c r="B3304" s="3" t="str">
        <f>IFERROR(__xludf.DUMMYFUNCTION("GOOGLETRANSLATE(A3304,""es"",""en"")"),"Nicholas")</f>
        <v>Nicholas</v>
      </c>
    </row>
    <row r="3305">
      <c r="A3305" s="2" t="s">
        <v>3305</v>
      </c>
      <c r="B3305" s="3" t="str">
        <f>IFERROR(__xludf.DUMMYFUNCTION("GOOGLETRANSLATE(A3305,""es"",""en"")"),"syndrome")</f>
        <v>syndrome</v>
      </c>
    </row>
    <row r="3306">
      <c r="A3306" s="2" t="s">
        <v>3306</v>
      </c>
      <c r="B3306" s="3" t="str">
        <f>IFERROR(__xludf.DUMMYFUNCTION("GOOGLETRANSLATE(A3306,""es"",""en"")"),"mourn")</f>
        <v>mourn</v>
      </c>
    </row>
    <row r="3307">
      <c r="A3307" s="2" t="s">
        <v>3307</v>
      </c>
      <c r="B3307" s="3" t="str">
        <f>IFERROR(__xludf.DUMMYFUNCTION("GOOGLETRANSLATE(A3307,""es"",""en"")"),"Mariano")</f>
        <v>Mariano</v>
      </c>
    </row>
    <row r="3308">
      <c r="A3308" s="2" t="s">
        <v>3308</v>
      </c>
      <c r="B3308" s="3" t="str">
        <f>IFERROR(__xludf.DUMMYFUNCTION("GOOGLETRANSLATE(A3308,""es"",""en"")"),"Lawrence")</f>
        <v>Lawrence</v>
      </c>
    </row>
    <row r="3309">
      <c r="A3309" s="2" t="s">
        <v>3309</v>
      </c>
      <c r="B3309" s="3" t="str">
        <f>IFERROR(__xludf.DUMMYFUNCTION("GOOGLETRANSLATE(A3309,""es"",""en"")"),"must")</f>
        <v>must</v>
      </c>
    </row>
    <row r="3310">
      <c r="A3310" s="2" t="s">
        <v>3310</v>
      </c>
      <c r="B3310" s="3" t="str">
        <f>IFERROR(__xludf.DUMMYFUNCTION("GOOGLETRANSLATE(A3310,""es"",""en"")"),"branches")</f>
        <v>branches</v>
      </c>
    </row>
    <row r="3311">
      <c r="A3311" s="2" t="s">
        <v>3311</v>
      </c>
      <c r="B3311" s="3" t="str">
        <f>IFERROR(__xludf.DUMMYFUNCTION("GOOGLETRANSLATE(A3311,""es"",""en"")"),"planning")</f>
        <v>planning</v>
      </c>
    </row>
    <row r="3312">
      <c r="A3312" s="2" t="s">
        <v>3312</v>
      </c>
      <c r="B3312" s="3" t="str">
        <f>IFERROR(__xludf.DUMMYFUNCTION("GOOGLETRANSLATE(A3312,""es"",""en"")"),"journals")</f>
        <v>journals</v>
      </c>
    </row>
    <row r="3313">
      <c r="A3313" s="2" t="s">
        <v>3313</v>
      </c>
      <c r="B3313" s="3" t="str">
        <f>IFERROR(__xludf.DUMMYFUNCTION("GOOGLETRANSLATE(A3313,""es"",""en"")"),"shop")</f>
        <v>shop</v>
      </c>
    </row>
    <row r="3314">
      <c r="A3314" s="2" t="s">
        <v>3314</v>
      </c>
      <c r="B3314" s="3" t="str">
        <f>IFERROR(__xludf.DUMMYFUNCTION("GOOGLETRANSLATE(A3314,""es"",""en"")"),"embassy")</f>
        <v>embassy</v>
      </c>
    </row>
    <row r="3315">
      <c r="A3315" s="2" t="s">
        <v>3315</v>
      </c>
      <c r="B3315" s="3" t="str">
        <f>IFERROR(__xludf.DUMMYFUNCTION("GOOGLETRANSLATE(A3315,""es"",""en"")"),"slow")</f>
        <v>slow</v>
      </c>
    </row>
    <row r="3316">
      <c r="A3316" s="2" t="s">
        <v>3316</v>
      </c>
      <c r="B3316" s="3" t="str">
        <f>IFERROR(__xludf.DUMMYFUNCTION("GOOGLETRANSLATE(A3316,""es"",""en"")"),"collect")</f>
        <v>collect</v>
      </c>
    </row>
    <row r="3317">
      <c r="A3317" s="2" t="s">
        <v>3317</v>
      </c>
      <c r="B3317" s="3" t="str">
        <f>IFERROR(__xludf.DUMMYFUNCTION("GOOGLETRANSLATE(A3317,""es"",""en"")"),"separation")</f>
        <v>separation</v>
      </c>
    </row>
    <row r="3318">
      <c r="A3318" s="2" t="s">
        <v>3318</v>
      </c>
      <c r="B3318" s="3" t="str">
        <f>IFERROR(__xludf.DUMMYFUNCTION("GOOGLETRANSLATE(A3318,""es"",""en"")"),"resume")</f>
        <v>resume</v>
      </c>
    </row>
    <row r="3319">
      <c r="A3319" s="2" t="s">
        <v>3319</v>
      </c>
      <c r="B3319" s="3" t="str">
        <f>IFERROR(__xludf.DUMMYFUNCTION("GOOGLETRANSLATE(A3319,""es"",""en"")"),"to drink")</f>
        <v>to drink</v>
      </c>
    </row>
    <row r="3320">
      <c r="A3320" s="2" t="s">
        <v>3320</v>
      </c>
      <c r="B3320" s="3" t="str">
        <f>IFERROR(__xludf.DUMMYFUNCTION("GOOGLETRANSLATE(A3320,""es"",""en"")"),"cars")</f>
        <v>cars</v>
      </c>
    </row>
    <row r="3321">
      <c r="A3321" s="2" t="s">
        <v>3321</v>
      </c>
      <c r="B3321" s="3" t="str">
        <f>IFERROR(__xludf.DUMMYFUNCTION("GOOGLETRANSLATE(A3321,""es"",""en"")"),"Act")</f>
        <v>Act</v>
      </c>
    </row>
    <row r="3322">
      <c r="A3322" s="2" t="s">
        <v>3322</v>
      </c>
      <c r="B3322" s="3" t="str">
        <f>IFERROR(__xludf.DUMMYFUNCTION("GOOGLETRANSLATE(A3322,""es"",""en"")"),"land")</f>
        <v>land</v>
      </c>
    </row>
    <row r="3323">
      <c r="A3323" s="2" t="s">
        <v>3323</v>
      </c>
      <c r="B3323" s="3" t="str">
        <f>IFERROR(__xludf.DUMMYFUNCTION("GOOGLETRANSLATE(A3323,""es"",""en"")"),"I felt")</f>
        <v>I felt</v>
      </c>
    </row>
    <row r="3324">
      <c r="A3324" s="2" t="s">
        <v>3324</v>
      </c>
      <c r="B3324" s="3" t="str">
        <f>IFERROR(__xludf.DUMMYFUNCTION("GOOGLETRANSLATE(A3324,""es"",""en"")"),"channels")</f>
        <v>channels</v>
      </c>
    </row>
    <row r="3325">
      <c r="A3325" s="2" t="s">
        <v>3325</v>
      </c>
      <c r="B3325" s="3" t="str">
        <f>IFERROR(__xludf.DUMMYFUNCTION("GOOGLETRANSLATE(A3325,""es"",""en"")"),"walk")</f>
        <v>walk</v>
      </c>
    </row>
    <row r="3326">
      <c r="A3326" s="2" t="s">
        <v>3326</v>
      </c>
      <c r="B3326" s="3" t="str">
        <f>IFERROR(__xludf.DUMMYFUNCTION("GOOGLETRANSLATE(A3326,""es"",""en"")"),"signed")</f>
        <v>signed</v>
      </c>
    </row>
    <row r="3327">
      <c r="A3327" s="2" t="s">
        <v>3327</v>
      </c>
      <c r="B3327" s="3" t="str">
        <f>IFERROR(__xludf.DUMMYFUNCTION("GOOGLETRANSLATE(A3327,""es"",""en"")"),"It came out")</f>
        <v>It came out</v>
      </c>
    </row>
    <row r="3328">
      <c r="A3328" s="2" t="s">
        <v>3328</v>
      </c>
      <c r="B3328" s="3" t="str">
        <f>IFERROR(__xludf.DUMMYFUNCTION("GOOGLETRANSLATE(A3328,""es"",""en"")"),"truly")</f>
        <v>truly</v>
      </c>
    </row>
    <row r="3329">
      <c r="A3329" s="2" t="s">
        <v>3329</v>
      </c>
      <c r="B3329" s="3" t="str">
        <f>IFERROR(__xludf.DUMMYFUNCTION("GOOGLETRANSLATE(A3329,""es"",""en"")"),"coordination")</f>
        <v>coordination</v>
      </c>
    </row>
    <row r="3330">
      <c r="A3330" s="2" t="s">
        <v>3330</v>
      </c>
      <c r="B3330" s="3" t="str">
        <f>IFERROR(__xludf.DUMMYFUNCTION("GOOGLETRANSLATE(A3330,""es"",""en"")"),"singer")</f>
        <v>singer</v>
      </c>
    </row>
    <row r="3331">
      <c r="A3331" s="2" t="s">
        <v>3331</v>
      </c>
      <c r="B3331" s="3" t="str">
        <f>IFERROR(__xludf.DUMMYFUNCTION("GOOGLETRANSLATE(A3331,""es"",""en"")"),"with you")</f>
        <v>with you</v>
      </c>
    </row>
    <row r="3332">
      <c r="A3332" s="2" t="s">
        <v>3332</v>
      </c>
      <c r="B3332" s="3" t="str">
        <f>IFERROR(__xludf.DUMMYFUNCTION("GOOGLETRANSLATE(A3332,""es"",""en"")"),"precision")</f>
        <v>precision</v>
      </c>
    </row>
    <row r="3333">
      <c r="A3333" s="2" t="s">
        <v>3333</v>
      </c>
      <c r="B3333" s="3" t="str">
        <f>IFERROR(__xludf.DUMMYFUNCTION("GOOGLETRANSLATE(A3333,""es"",""en"")"),"fallen")</f>
        <v>fallen</v>
      </c>
    </row>
    <row r="3334">
      <c r="A3334" s="2" t="s">
        <v>3334</v>
      </c>
      <c r="B3334" s="3" t="str">
        <f>IFERROR(__xludf.DUMMYFUNCTION("GOOGLETRANSLATE(A3334,""es"",""en"")"),"near")</f>
        <v>near</v>
      </c>
    </row>
    <row r="3335">
      <c r="A3335" s="2" t="s">
        <v>3335</v>
      </c>
      <c r="B3335" s="3" t="str">
        <f>IFERROR(__xludf.DUMMYFUNCTION("GOOGLETRANSLATE(A3335,""es"",""en"")"),"egg")</f>
        <v>egg</v>
      </c>
    </row>
    <row r="3336">
      <c r="A3336" s="2" t="s">
        <v>3336</v>
      </c>
      <c r="B3336" s="3" t="str">
        <f>IFERROR(__xludf.DUMMYFUNCTION("GOOGLETRANSLATE(A3336,""es"",""en"")"),"crew")</f>
        <v>crew</v>
      </c>
    </row>
    <row r="3337">
      <c r="A3337" s="2" t="s">
        <v>3337</v>
      </c>
      <c r="B3337" s="3" t="str">
        <f>IFERROR(__xludf.DUMMYFUNCTION("GOOGLETRANSLATE(A3337,""es"",""en"")"),"requirements")</f>
        <v>requirements</v>
      </c>
    </row>
    <row r="3338">
      <c r="A3338" s="2" t="s">
        <v>3338</v>
      </c>
      <c r="B3338" s="3" t="str">
        <f>IFERROR(__xludf.DUMMYFUNCTION("GOOGLETRANSLATE(A3338,""es"",""en"")"),"suffered")</f>
        <v>suffered</v>
      </c>
    </row>
    <row r="3339">
      <c r="A3339" s="2" t="s">
        <v>3339</v>
      </c>
      <c r="B3339" s="3" t="str">
        <f>IFERROR(__xludf.DUMMYFUNCTION("GOOGLETRANSLATE(A3339,""es"",""en"")"),"run")</f>
        <v>run</v>
      </c>
    </row>
    <row r="3340">
      <c r="A3340" s="2" t="s">
        <v>3340</v>
      </c>
      <c r="B3340" s="3" t="str">
        <f>IFERROR(__xludf.DUMMYFUNCTION("GOOGLETRANSLATE(A3340,""es"",""en"")"),"happened")</f>
        <v>happened</v>
      </c>
    </row>
    <row r="3341">
      <c r="A3341" s="2" t="s">
        <v>3341</v>
      </c>
      <c r="B3341" s="3" t="str">
        <f>IFERROR(__xludf.DUMMYFUNCTION("GOOGLETRANSLATE(A3341,""es"",""en"")"),"testimony")</f>
        <v>testimony</v>
      </c>
    </row>
    <row r="3342">
      <c r="A3342" s="2" t="s">
        <v>3342</v>
      </c>
      <c r="B3342" s="3" t="str">
        <f>IFERROR(__xludf.DUMMYFUNCTION("GOOGLETRANSLATE(A3342,""es"",""en"")"),"appearance")</f>
        <v>appearance</v>
      </c>
    </row>
    <row r="3343">
      <c r="A3343" s="2" t="s">
        <v>3343</v>
      </c>
      <c r="B3343" s="3" t="str">
        <f>IFERROR(__xludf.DUMMYFUNCTION("GOOGLETRANSLATE(A3343,""es"",""en"")"),"play")</f>
        <v>play</v>
      </c>
    </row>
    <row r="3344">
      <c r="A3344" s="2" t="s">
        <v>3344</v>
      </c>
      <c r="B3344" s="3" t="str">
        <f>IFERROR(__xludf.DUMMYFUNCTION("GOOGLETRANSLATE(A3344,""es"",""en"")"),"esteem")</f>
        <v>esteem</v>
      </c>
    </row>
    <row r="3345">
      <c r="A3345" s="2" t="s">
        <v>3345</v>
      </c>
      <c r="B3345" s="3" t="str">
        <f>IFERROR(__xludf.DUMMYFUNCTION("GOOGLETRANSLATE(A3345,""es"",""en"")"),"UN")</f>
        <v>UN</v>
      </c>
    </row>
    <row r="3346">
      <c r="A3346" s="2" t="s">
        <v>3346</v>
      </c>
      <c r="B3346" s="3" t="str">
        <f>IFERROR(__xludf.DUMMYFUNCTION("GOOGLETRANSLATE(A3346,""es"",""en"")"),"infrastructure")</f>
        <v>infrastructure</v>
      </c>
    </row>
    <row r="3347">
      <c r="A3347" s="2" t="s">
        <v>3347</v>
      </c>
      <c r="B3347" s="3" t="str">
        <f>IFERROR(__xludf.DUMMYFUNCTION("GOOGLETRANSLATE(A3347,""es"",""en"")"),"possession")</f>
        <v>possession</v>
      </c>
    </row>
    <row r="3348">
      <c r="A3348" s="2" t="s">
        <v>3348</v>
      </c>
      <c r="B3348" s="3" t="str">
        <f>IFERROR(__xludf.DUMMYFUNCTION("GOOGLETRANSLATE(A3348,""es"",""en"")"),"deal")</f>
        <v>deal</v>
      </c>
    </row>
    <row r="3349">
      <c r="A3349" s="2" t="s">
        <v>3349</v>
      </c>
      <c r="B3349" s="3" t="str">
        <f>IFERROR(__xludf.DUMMYFUNCTION("GOOGLETRANSLATE(A3349,""es"",""en"")"),"pride")</f>
        <v>pride</v>
      </c>
    </row>
    <row r="3350">
      <c r="A3350" s="2" t="s">
        <v>3350</v>
      </c>
      <c r="B3350" s="3" t="str">
        <f>IFERROR(__xludf.DUMMYFUNCTION("GOOGLETRANSLATE(A3350,""es"",""en"")"),"previous")</f>
        <v>previous</v>
      </c>
    </row>
    <row r="3351">
      <c r="A3351" s="2" t="s">
        <v>3351</v>
      </c>
      <c r="B3351" s="3" t="str">
        <f>IFERROR(__xludf.DUMMYFUNCTION("GOOGLETRANSLATE(A3351,""es"",""en"")"),"vigor")</f>
        <v>vigor</v>
      </c>
    </row>
    <row r="3352">
      <c r="A3352" s="2" t="s">
        <v>3352</v>
      </c>
      <c r="B3352" s="3" t="str">
        <f>IFERROR(__xludf.DUMMYFUNCTION("GOOGLETRANSLATE(A3352,""es"",""en"")"),"They know")</f>
        <v>They know</v>
      </c>
    </row>
    <row r="3353">
      <c r="A3353" s="2" t="s">
        <v>3353</v>
      </c>
      <c r="B3353" s="3" t="str">
        <f>IFERROR(__xludf.DUMMYFUNCTION("GOOGLETRANSLATE(A3353,""es"",""en"")"),"Information")</f>
        <v>Information</v>
      </c>
    </row>
    <row r="3354">
      <c r="A3354" s="2" t="s">
        <v>3354</v>
      </c>
      <c r="B3354" s="3" t="str">
        <f>IFERROR(__xludf.DUMMYFUNCTION("GOOGLETRANSLATE(A3354,""es"",""en"")"),"Mothers")</f>
        <v>Mothers</v>
      </c>
    </row>
    <row r="3355">
      <c r="A3355" s="2" t="s">
        <v>3355</v>
      </c>
      <c r="B3355" s="3" t="str">
        <f>IFERROR(__xludf.DUMMYFUNCTION("GOOGLETRANSLATE(A3355,""es"",""en"")"),"networks")</f>
        <v>networks</v>
      </c>
    </row>
    <row r="3356">
      <c r="A3356" s="2" t="s">
        <v>3356</v>
      </c>
      <c r="B3356" s="3" t="str">
        <f>IFERROR(__xludf.DUMMYFUNCTION("GOOGLETRANSLATE(A3356,""es"",""en"")"),"contamination")</f>
        <v>contamination</v>
      </c>
    </row>
    <row r="3357">
      <c r="A3357" s="2" t="s">
        <v>3357</v>
      </c>
      <c r="B3357" s="3" t="str">
        <f>IFERROR(__xludf.DUMMYFUNCTION("GOOGLETRANSLATE(A3357,""es"",""en"")"),"acquire")</f>
        <v>acquire</v>
      </c>
    </row>
    <row r="3358">
      <c r="A3358" s="2" t="s">
        <v>3358</v>
      </c>
      <c r="B3358" s="3" t="str">
        <f>IFERROR(__xludf.DUMMYFUNCTION("GOOGLETRANSLATE(A3358,""es"",""en"")"),"serving")</f>
        <v>serving</v>
      </c>
    </row>
    <row r="3359">
      <c r="A3359" s="2" t="s">
        <v>3359</v>
      </c>
      <c r="B3359" s="3" t="str">
        <f>IFERROR(__xludf.DUMMYFUNCTION("GOOGLETRANSLATE(A3359,""es"",""en"")"),"come on")</f>
        <v>come on</v>
      </c>
    </row>
    <row r="3360">
      <c r="A3360" s="2" t="s">
        <v>3360</v>
      </c>
      <c r="B3360" s="3" t="str">
        <f>IFERROR(__xludf.DUMMYFUNCTION("GOOGLETRANSLATE(A3360,""es"",""en"")"),"favorable")</f>
        <v>favorable</v>
      </c>
    </row>
    <row r="3361">
      <c r="A3361" s="2" t="s">
        <v>3361</v>
      </c>
      <c r="B3361" s="3" t="str">
        <f>IFERROR(__xludf.DUMMYFUNCTION("GOOGLETRANSLATE(A3361,""es"",""en"")"),"primary")</f>
        <v>primary</v>
      </c>
    </row>
    <row r="3362">
      <c r="A3362" s="2" t="s">
        <v>3362</v>
      </c>
      <c r="B3362" s="3" t="str">
        <f>IFERROR(__xludf.DUMMYFUNCTION("GOOGLETRANSLATE(A3362,""es"",""en"")"),"Salinas")</f>
        <v>Salinas</v>
      </c>
    </row>
    <row r="3363">
      <c r="A3363" s="2" t="s">
        <v>3363</v>
      </c>
      <c r="B3363" s="3" t="str">
        <f>IFERROR(__xludf.DUMMYFUNCTION("GOOGLETRANSLATE(A3363,""es"",""en"")"),"resignation")</f>
        <v>resignation</v>
      </c>
    </row>
    <row r="3364">
      <c r="A3364" s="2" t="s">
        <v>3364</v>
      </c>
      <c r="B3364" s="3" t="str">
        <f>IFERROR(__xludf.DUMMYFUNCTION("GOOGLETRANSLATE(A3364,""es"",""en"")"),"accidents")</f>
        <v>accidents</v>
      </c>
    </row>
    <row r="3365">
      <c r="A3365" s="2" t="s">
        <v>3365</v>
      </c>
      <c r="B3365" s="3" t="str">
        <f>IFERROR(__xludf.DUMMYFUNCTION("GOOGLETRANSLATE(A3365,""es"",""en"")"),"transit")</f>
        <v>transit</v>
      </c>
    </row>
    <row r="3366">
      <c r="A3366" s="2" t="s">
        <v>3366</v>
      </c>
      <c r="B3366" s="3" t="str">
        <f>IFERROR(__xludf.DUMMYFUNCTION("GOOGLETRANSLATE(A3366,""es"",""en"")"),"wounds")</f>
        <v>wounds</v>
      </c>
    </row>
    <row r="3367">
      <c r="A3367" s="2" t="s">
        <v>3367</v>
      </c>
      <c r="B3367" s="3" t="str">
        <f>IFERROR(__xludf.DUMMYFUNCTION("GOOGLETRANSLATE(A3367,""es"",""en"")"),"understands")</f>
        <v>understands</v>
      </c>
    </row>
    <row r="3368">
      <c r="A3368" s="2" t="s">
        <v>3368</v>
      </c>
      <c r="B3368" s="3" t="str">
        <f>IFERROR(__xludf.DUMMYFUNCTION("GOOGLETRANSLATE(A3368,""es"",""en"")"),"customer")</f>
        <v>customer</v>
      </c>
    </row>
    <row r="3369">
      <c r="A3369" s="2" t="s">
        <v>3369</v>
      </c>
      <c r="B3369" s="3" t="str">
        <f>IFERROR(__xludf.DUMMYFUNCTION("GOOGLETRANSLATE(A3369,""es"",""en"")"),"confirmed")</f>
        <v>confirmed</v>
      </c>
    </row>
    <row r="3370">
      <c r="A3370" s="2" t="s">
        <v>3370</v>
      </c>
      <c r="B3370" s="3" t="str">
        <f>IFERROR(__xludf.DUMMYFUNCTION("GOOGLETRANSLATE(A3370,""es"",""en"")"),"individual")</f>
        <v>individual</v>
      </c>
    </row>
    <row r="3371">
      <c r="A3371" s="2" t="s">
        <v>3371</v>
      </c>
      <c r="B3371" s="3" t="str">
        <f>IFERROR(__xludf.DUMMYFUNCTION("GOOGLETRANSLATE(A3371,""es"",""en"")"),"here")</f>
        <v>here</v>
      </c>
    </row>
    <row r="3372">
      <c r="A3372" s="2" t="s">
        <v>3372</v>
      </c>
      <c r="B3372" s="3" t="str">
        <f>IFERROR(__xludf.DUMMYFUNCTION("GOOGLETRANSLATE(A3372,""es"",""en"")"),"ordered")</f>
        <v>ordered</v>
      </c>
    </row>
    <row r="3373">
      <c r="A3373" s="2" t="s">
        <v>3373</v>
      </c>
      <c r="B3373" s="3" t="str">
        <f>IFERROR(__xludf.DUMMYFUNCTION("GOOGLETRANSLATE(A3373,""es"",""en"")"),"application")</f>
        <v>application</v>
      </c>
    </row>
    <row r="3374">
      <c r="A3374" s="2" t="s">
        <v>3374</v>
      </c>
      <c r="B3374" s="3" t="str">
        <f>IFERROR(__xludf.DUMMYFUNCTION("GOOGLETRANSLATE(A3374,""es"",""en"")"),"tragedy")</f>
        <v>tragedy</v>
      </c>
    </row>
    <row r="3375">
      <c r="A3375" s="2" t="s">
        <v>3375</v>
      </c>
      <c r="B3375" s="3" t="str">
        <f>IFERROR(__xludf.DUMMYFUNCTION("GOOGLETRANSLATE(A3375,""es"",""en"")"),"lift up")</f>
        <v>lift up</v>
      </c>
    </row>
    <row r="3376">
      <c r="A3376" s="2" t="s">
        <v>3376</v>
      </c>
      <c r="B3376" s="3" t="str">
        <f>IFERROR(__xludf.DUMMYFUNCTION("GOOGLETRANSLATE(A3376,""es"",""en"")"),"command")</f>
        <v>command</v>
      </c>
    </row>
    <row r="3377">
      <c r="A3377" s="2" t="s">
        <v>3377</v>
      </c>
      <c r="B3377" s="3" t="str">
        <f>IFERROR(__xludf.DUMMYFUNCTION("GOOGLETRANSLATE(A3377,""es"",""en"")"),"Oriental")</f>
        <v>Oriental</v>
      </c>
    </row>
    <row r="3378">
      <c r="A3378" s="2" t="s">
        <v>3378</v>
      </c>
      <c r="B3378" s="3" t="str">
        <f>IFERROR(__xludf.DUMMYFUNCTION("GOOGLETRANSLATE(A3378,""es"",""en"")"),"coming")</f>
        <v>coming</v>
      </c>
    </row>
    <row r="3379">
      <c r="A3379" s="2" t="s">
        <v>3379</v>
      </c>
      <c r="B3379" s="3" t="str">
        <f>IFERROR(__xludf.DUMMYFUNCTION("GOOGLETRANSLATE(A3379,""es"",""en"")"),"stopped")</f>
        <v>stopped</v>
      </c>
    </row>
    <row r="3380">
      <c r="A3380" s="2" t="s">
        <v>3380</v>
      </c>
      <c r="B3380" s="3" t="str">
        <f>IFERROR(__xludf.DUMMYFUNCTION("GOOGLETRANSLATE(A3380,""es"",""en"")"),"do")</f>
        <v>do</v>
      </c>
    </row>
    <row r="3381">
      <c r="A3381" s="2" t="s">
        <v>3381</v>
      </c>
      <c r="B3381" s="3" t="str">
        <f>IFERROR(__xludf.DUMMYFUNCTION("GOOGLETRANSLATE(A3381,""es"",""en"")"),"trajectory")</f>
        <v>trajectory</v>
      </c>
    </row>
    <row r="3382">
      <c r="A3382" s="2" t="s">
        <v>3382</v>
      </c>
      <c r="B3382" s="3" t="str">
        <f>IFERROR(__xludf.DUMMYFUNCTION("GOOGLETRANSLATE(A3382,""es"",""en"")"),"socialism")</f>
        <v>socialism</v>
      </c>
    </row>
    <row r="3383">
      <c r="A3383" s="2" t="s">
        <v>3383</v>
      </c>
      <c r="B3383" s="3" t="str">
        <f>IFERROR(__xludf.DUMMYFUNCTION("GOOGLETRANSLATE(A3383,""es"",""en"")"),"religious")</f>
        <v>religious</v>
      </c>
    </row>
    <row r="3384">
      <c r="A3384" s="2" t="s">
        <v>3384</v>
      </c>
      <c r="B3384" s="3" t="str">
        <f>IFERROR(__xludf.DUMMYFUNCTION("GOOGLETRANSLATE(A3384,""es"",""en"")"),"pretty")</f>
        <v>pretty</v>
      </c>
    </row>
    <row r="3385">
      <c r="A3385" s="2" t="s">
        <v>3385</v>
      </c>
      <c r="B3385" s="3" t="str">
        <f>IFERROR(__xludf.DUMMYFUNCTION("GOOGLETRANSLATE(A3385,""es"",""en"")"),"issue")</f>
        <v>issue</v>
      </c>
    </row>
    <row r="3386">
      <c r="A3386" s="2" t="s">
        <v>3386</v>
      </c>
      <c r="B3386" s="3" t="str">
        <f>IFERROR(__xludf.DUMMYFUNCTION("GOOGLETRANSLATE(A3386,""es"",""en"")"),"human")</f>
        <v>human</v>
      </c>
    </row>
    <row r="3387">
      <c r="A3387" s="2" t="s">
        <v>3387</v>
      </c>
      <c r="B3387" s="3" t="str">
        <f>IFERROR(__xludf.DUMMYFUNCTION("GOOGLETRANSLATE(A3387,""es"",""en"")"),"pressures")</f>
        <v>pressures</v>
      </c>
    </row>
    <row r="3388">
      <c r="A3388" s="2" t="s">
        <v>3388</v>
      </c>
      <c r="B3388" s="3" t="str">
        <f>IFERROR(__xludf.DUMMYFUNCTION("GOOGLETRANSLATE(A3388,""es"",""en"")"),"emperor")</f>
        <v>emperor</v>
      </c>
    </row>
    <row r="3389">
      <c r="A3389" s="2" t="s">
        <v>3389</v>
      </c>
      <c r="B3389" s="3" t="str">
        <f>IFERROR(__xludf.DUMMYFUNCTION("GOOGLETRANSLATE(A3389,""es"",""en"")"),"Encounters")</f>
        <v>Encounters</v>
      </c>
    </row>
    <row r="3390">
      <c r="A3390" s="2" t="s">
        <v>3390</v>
      </c>
      <c r="B3390" s="3" t="str">
        <f>IFERROR(__xludf.DUMMYFUNCTION("GOOGLETRANSLATE(A3390,""es"",""en"")"),"to ease")</f>
        <v>to ease</v>
      </c>
    </row>
    <row r="3391">
      <c r="A3391" s="2" t="s">
        <v>3391</v>
      </c>
      <c r="B3391" s="3" t="str">
        <f>IFERROR(__xludf.DUMMYFUNCTION("GOOGLETRANSLATE(A3391,""es"",""en"")"),"leave")</f>
        <v>leave</v>
      </c>
    </row>
    <row r="3392">
      <c r="A3392" s="2" t="s">
        <v>3392</v>
      </c>
      <c r="B3392" s="3" t="str">
        <f>IFERROR(__xludf.DUMMYFUNCTION("GOOGLETRANSLATE(A3392,""es"",""en"")"),"terror")</f>
        <v>terror</v>
      </c>
    </row>
    <row r="3393">
      <c r="A3393" s="2" t="s">
        <v>3393</v>
      </c>
      <c r="B3393" s="3" t="str">
        <f>IFERROR(__xludf.DUMMYFUNCTION("GOOGLETRANSLATE(A3393,""es"",""en"")"),"signals")</f>
        <v>signals</v>
      </c>
    </row>
    <row r="3394">
      <c r="A3394" s="2" t="s">
        <v>3394</v>
      </c>
      <c r="B3394" s="3" t="str">
        <f>IFERROR(__xludf.DUMMYFUNCTION("GOOGLETRANSLATE(A3394,""es"",""en"")"),"technologies")</f>
        <v>technologies</v>
      </c>
    </row>
    <row r="3395">
      <c r="A3395" s="2" t="s">
        <v>3395</v>
      </c>
      <c r="B3395" s="3" t="str">
        <f>IFERROR(__xludf.DUMMYFUNCTION("GOOGLETRANSLATE(A3395,""es"",""en"")"),"documentation")</f>
        <v>documentation</v>
      </c>
    </row>
    <row r="3396">
      <c r="A3396" s="2" t="s">
        <v>3396</v>
      </c>
      <c r="B3396" s="3" t="str">
        <f>IFERROR(__xludf.DUMMYFUNCTION("GOOGLETRANSLATE(A3396,""es"",""en"")"),"spiritual")</f>
        <v>spiritual</v>
      </c>
    </row>
    <row r="3397">
      <c r="A3397" s="2" t="s">
        <v>3397</v>
      </c>
      <c r="B3397" s="3" t="str">
        <f>IFERROR(__xludf.DUMMYFUNCTION("GOOGLETRANSLATE(A3397,""es"",""en"")"),"visit")</f>
        <v>visit</v>
      </c>
    </row>
    <row r="3398">
      <c r="A3398" s="2" t="s">
        <v>3398</v>
      </c>
      <c r="B3398" s="3" t="str">
        <f>IFERROR(__xludf.DUMMYFUNCTION("GOOGLETRANSLATE(A3398,""es"",""en"")"),"Add")</f>
        <v>Add</v>
      </c>
    </row>
    <row r="3399">
      <c r="A3399" s="2" t="s">
        <v>3399</v>
      </c>
      <c r="B3399" s="3" t="str">
        <f>IFERROR(__xludf.DUMMYFUNCTION("GOOGLETRANSLATE(A3399,""es"",""en"")"),"Presidents")</f>
        <v>Presidents</v>
      </c>
    </row>
    <row r="3400">
      <c r="A3400" s="2" t="s">
        <v>3400</v>
      </c>
      <c r="B3400" s="3" t="str">
        <f>IFERROR(__xludf.DUMMYFUNCTION("GOOGLETRANSLATE(A3400,""es"",""en"")"),"meet")</f>
        <v>meet</v>
      </c>
    </row>
    <row r="3401">
      <c r="A3401" s="2" t="s">
        <v>3401</v>
      </c>
      <c r="B3401" s="3" t="str">
        <f>IFERROR(__xludf.DUMMYFUNCTION("GOOGLETRANSLATE(A3401,""es"",""en"")"),"to access")</f>
        <v>to access</v>
      </c>
    </row>
    <row r="3402">
      <c r="A3402" s="2" t="s">
        <v>3402</v>
      </c>
      <c r="B3402" s="3" t="str">
        <f>IFERROR(__xludf.DUMMYFUNCTION("GOOGLETRANSLATE(A3402,""es"",""en"")"),"pulls out")</f>
        <v>pulls out</v>
      </c>
    </row>
    <row r="3403">
      <c r="A3403" s="2" t="s">
        <v>3403</v>
      </c>
      <c r="B3403" s="3" t="str">
        <f>IFERROR(__xludf.DUMMYFUNCTION("GOOGLETRANSLATE(A3403,""es"",""en"")"),"I get it")</f>
        <v>I get it</v>
      </c>
    </row>
    <row r="3404">
      <c r="A3404" s="2" t="s">
        <v>3404</v>
      </c>
      <c r="B3404" s="3" t="str">
        <f>IFERROR(__xludf.DUMMYFUNCTION("GOOGLETRANSLATE(A3404,""es"",""en"")"),"forgotten")</f>
        <v>forgotten</v>
      </c>
    </row>
    <row r="3405">
      <c r="A3405" s="2" t="s">
        <v>3405</v>
      </c>
      <c r="B3405" s="3" t="str">
        <f>IFERROR(__xludf.DUMMYFUNCTION("GOOGLETRANSLATE(A3405,""es"",""en"")"),"deeply")</f>
        <v>deeply</v>
      </c>
    </row>
    <row r="3406">
      <c r="A3406" s="2" t="s">
        <v>3406</v>
      </c>
      <c r="B3406" s="3" t="str">
        <f>IFERROR(__xludf.DUMMYFUNCTION("GOOGLETRANSLATE(A3406,""es"",""en"")"),"sentence")</f>
        <v>sentence</v>
      </c>
    </row>
    <row r="3407">
      <c r="A3407" s="2" t="s">
        <v>3407</v>
      </c>
      <c r="B3407" s="3" t="str">
        <f>IFERROR(__xludf.DUMMYFUNCTION("GOOGLETRANSLATE(A3407,""es"",""en"")"),"They gave")</f>
        <v>They gave</v>
      </c>
    </row>
    <row r="3408">
      <c r="A3408" s="2" t="s">
        <v>3408</v>
      </c>
      <c r="B3408" s="3" t="str">
        <f>IFERROR(__xludf.DUMMYFUNCTION("GOOGLETRANSLATE(A3408,""es"",""en"")"),"back")</f>
        <v>back</v>
      </c>
    </row>
    <row r="3409">
      <c r="A3409" s="2" t="s">
        <v>3409</v>
      </c>
      <c r="B3409" s="3" t="str">
        <f>IFERROR(__xludf.DUMMYFUNCTION("GOOGLETRANSLATE(A3409,""es"",""en"")"),"PNV")</f>
        <v>PNV</v>
      </c>
    </row>
    <row r="3410">
      <c r="A3410" s="2" t="s">
        <v>3410</v>
      </c>
      <c r="B3410" s="3" t="str">
        <f>IFERROR(__xludf.DUMMYFUNCTION("GOOGLETRANSLATE(A3410,""es"",""en"")"),"suffers")</f>
        <v>suffers</v>
      </c>
    </row>
    <row r="3411">
      <c r="A3411" s="2" t="s">
        <v>3411</v>
      </c>
      <c r="B3411" s="3" t="str">
        <f>IFERROR(__xludf.DUMMYFUNCTION("GOOGLETRANSLATE(A3411,""es"",""en"")"),"sadness")</f>
        <v>sadness</v>
      </c>
    </row>
    <row r="3412">
      <c r="A3412" s="2" t="s">
        <v>3412</v>
      </c>
      <c r="B3412" s="3" t="str">
        <f>IFERROR(__xludf.DUMMYFUNCTION("GOOGLETRANSLATE(A3412,""es"",""en"")"),"regional")</f>
        <v>regional</v>
      </c>
    </row>
    <row r="3413">
      <c r="A3413" s="2" t="s">
        <v>3413</v>
      </c>
      <c r="B3413" s="3" t="str">
        <f>IFERROR(__xludf.DUMMYFUNCTION("GOOGLETRANSLATE(A3413,""es"",""en"")"),"existing")</f>
        <v>existing</v>
      </c>
    </row>
    <row r="3414">
      <c r="A3414" s="2" t="s">
        <v>3414</v>
      </c>
      <c r="B3414" s="3" t="str">
        <f>IFERROR(__xludf.DUMMYFUNCTION("GOOGLETRANSLATE(A3414,""es"",""en"")"),"They could")</f>
        <v>They could</v>
      </c>
    </row>
    <row r="3415">
      <c r="A3415" s="2" t="s">
        <v>3415</v>
      </c>
      <c r="B3415" s="3" t="str">
        <f>IFERROR(__xludf.DUMMYFUNCTION("GOOGLETRANSLATE(A3415,""es"",""en"")"),"organic")</f>
        <v>organic</v>
      </c>
    </row>
    <row r="3416">
      <c r="A3416" s="2" t="s">
        <v>3416</v>
      </c>
      <c r="B3416" s="3" t="str">
        <f>IFERROR(__xludf.DUMMYFUNCTION("GOOGLETRANSLATE(A3416,""es"",""en"")"),"arc")</f>
        <v>arc</v>
      </c>
    </row>
    <row r="3417">
      <c r="A3417" s="2" t="s">
        <v>3417</v>
      </c>
      <c r="B3417" s="3" t="str">
        <f>IFERROR(__xludf.DUMMYFUNCTION("GOOGLETRANSLATE(A3417,""es"",""en"")"),"Change")</f>
        <v>Change</v>
      </c>
    </row>
    <row r="3418">
      <c r="A3418" s="2" t="s">
        <v>3418</v>
      </c>
      <c r="B3418" s="3" t="str">
        <f>IFERROR(__xludf.DUMMYFUNCTION("GOOGLETRANSLATE(A3418,""es"",""en"")"),"punishment")</f>
        <v>punishment</v>
      </c>
    </row>
    <row r="3419">
      <c r="A3419" s="2" t="s">
        <v>3419</v>
      </c>
      <c r="B3419" s="3" t="str">
        <f>IFERROR(__xludf.DUMMYFUNCTION("GOOGLETRANSLATE(A3419,""es"",""en"")"),"Valladolid")</f>
        <v>Valladolid</v>
      </c>
    </row>
    <row r="3420">
      <c r="A3420" s="2" t="s">
        <v>3420</v>
      </c>
      <c r="B3420" s="3" t="str">
        <f>IFERROR(__xludf.DUMMYFUNCTION("GOOGLETRANSLATE(A3420,""es"",""en"")"),"breaking off")</f>
        <v>breaking off</v>
      </c>
    </row>
    <row r="3421">
      <c r="A3421" s="2" t="s">
        <v>3421</v>
      </c>
      <c r="B3421" s="3" t="str">
        <f>IFERROR(__xludf.DUMMYFUNCTION("GOOGLETRANSLATE(A3421,""es"",""en"")"),"lover")</f>
        <v>lover</v>
      </c>
    </row>
    <row r="3422">
      <c r="A3422" s="2" t="s">
        <v>3422</v>
      </c>
      <c r="B3422" s="3" t="str">
        <f>IFERROR(__xludf.DUMMYFUNCTION("GOOGLETRANSLATE(A3422,""es"",""en"")"),"Directors")</f>
        <v>Directors</v>
      </c>
    </row>
    <row r="3423">
      <c r="A3423" s="2" t="s">
        <v>3423</v>
      </c>
      <c r="B3423" s="3" t="str">
        <f>IFERROR(__xludf.DUMMYFUNCTION("GOOGLETRANSLATE(A3423,""es"",""en"")"),"knitting")</f>
        <v>knitting</v>
      </c>
    </row>
    <row r="3424">
      <c r="A3424" s="2" t="s">
        <v>3424</v>
      </c>
      <c r="B3424" s="3" t="str">
        <f>IFERROR(__xludf.DUMMYFUNCTION("GOOGLETRANSLATE(A3424,""es"",""en"")"),"provisions")</f>
        <v>provisions</v>
      </c>
    </row>
    <row r="3425">
      <c r="A3425" s="2" t="s">
        <v>3425</v>
      </c>
      <c r="B3425" s="3" t="str">
        <f>IFERROR(__xludf.DUMMYFUNCTION("GOOGLETRANSLATE(A3425,""es"",""en"")"),"mountains")</f>
        <v>mountains</v>
      </c>
    </row>
    <row r="3426">
      <c r="A3426" s="2" t="s">
        <v>3426</v>
      </c>
      <c r="B3426" s="3" t="str">
        <f>IFERROR(__xludf.DUMMYFUNCTION("GOOGLETRANSLATE(A3426,""es"",""en"")"),"public")</f>
        <v>public</v>
      </c>
    </row>
    <row r="3427">
      <c r="A3427" s="2" t="s">
        <v>3427</v>
      </c>
      <c r="B3427" s="3" t="str">
        <f>IFERROR(__xludf.DUMMYFUNCTION("GOOGLETRANSLATE(A3427,""es"",""en"")"),"intense")</f>
        <v>intense</v>
      </c>
    </row>
    <row r="3428">
      <c r="A3428" s="2" t="s">
        <v>3428</v>
      </c>
      <c r="B3428" s="3" t="str">
        <f>IFERROR(__xludf.DUMMYFUNCTION("GOOGLETRANSLATE(A3428,""es"",""en"")"),"workshop")</f>
        <v>workshop</v>
      </c>
    </row>
    <row r="3429">
      <c r="A3429" s="2" t="s">
        <v>3429</v>
      </c>
      <c r="B3429" s="3" t="str">
        <f>IFERROR(__xludf.DUMMYFUNCTION("GOOGLETRANSLATE(A3429,""es"",""en"")"),"et")</f>
        <v>et</v>
      </c>
    </row>
    <row r="3430">
      <c r="A3430" s="2" t="s">
        <v>3430</v>
      </c>
      <c r="B3430" s="3" t="str">
        <f>IFERROR(__xludf.DUMMYFUNCTION("GOOGLETRANSLATE(A3430,""es"",""en"")"),"km")</f>
        <v>km</v>
      </c>
    </row>
    <row r="3431">
      <c r="A3431" s="2" t="s">
        <v>3431</v>
      </c>
      <c r="B3431" s="3" t="str">
        <f>IFERROR(__xludf.DUMMYFUNCTION("GOOGLETRANSLATE(A3431,""es"",""en"")"),"balance")</f>
        <v>balance</v>
      </c>
    </row>
    <row r="3432">
      <c r="A3432" s="2" t="s">
        <v>3432</v>
      </c>
      <c r="B3432" s="3" t="str">
        <f>IFERROR(__xludf.DUMMYFUNCTION("GOOGLETRANSLATE(A3432,""es"",""en"")"),"fruits")</f>
        <v>fruits</v>
      </c>
    </row>
    <row r="3433">
      <c r="A3433" s="2" t="s">
        <v>3433</v>
      </c>
      <c r="B3433" s="3" t="str">
        <f>IFERROR(__xludf.DUMMYFUNCTION("GOOGLETRANSLATE(A3433,""es"",""en"")"),"Tel")</f>
        <v>Tel</v>
      </c>
    </row>
    <row r="3434">
      <c r="A3434" s="2" t="s">
        <v>3434</v>
      </c>
      <c r="B3434" s="3" t="str">
        <f>IFERROR(__xludf.DUMMYFUNCTION("GOOGLETRANSLATE(A3434,""es"",""en"")"),"exports")</f>
        <v>exports</v>
      </c>
    </row>
    <row r="3435">
      <c r="A3435" s="2" t="s">
        <v>3435</v>
      </c>
      <c r="B3435" s="3" t="str">
        <f>IFERROR(__xludf.DUMMYFUNCTION("GOOGLETRANSLATE(A3435,""es"",""en"")"),"Ramírez")</f>
        <v>Ramírez</v>
      </c>
    </row>
    <row r="3436">
      <c r="A3436" s="2" t="s">
        <v>3436</v>
      </c>
      <c r="B3436" s="3" t="str">
        <f>IFERROR(__xludf.DUMMYFUNCTION("GOOGLETRANSLATE(A3436,""es"",""en"")"),"restaurant")</f>
        <v>restaurant</v>
      </c>
    </row>
    <row r="3437">
      <c r="A3437" s="2" t="s">
        <v>3437</v>
      </c>
      <c r="B3437" s="3" t="str">
        <f>IFERROR(__xludf.DUMMYFUNCTION("GOOGLETRANSLATE(A3437,""es"",""en"")"),"demands")</f>
        <v>demands</v>
      </c>
    </row>
    <row r="3438">
      <c r="A3438" s="2" t="s">
        <v>3438</v>
      </c>
      <c r="B3438" s="3" t="str">
        <f>IFERROR(__xludf.DUMMYFUNCTION("GOOGLETRANSLATE(A3438,""es"",""en"")"),"works")</f>
        <v>works</v>
      </c>
    </row>
    <row r="3439">
      <c r="A3439" s="2" t="s">
        <v>3439</v>
      </c>
      <c r="B3439" s="3" t="str">
        <f>IFERROR(__xludf.DUMMYFUNCTION("GOOGLETRANSLATE(A3439,""es"",""en"")"),"they would have")</f>
        <v>they would have</v>
      </c>
    </row>
    <row r="3440">
      <c r="A3440" s="2" t="s">
        <v>3440</v>
      </c>
      <c r="B3440" s="3" t="str">
        <f>IFERROR(__xludf.DUMMYFUNCTION("GOOGLETRANSLATE(A3440,""es"",""en"")"),"they work")</f>
        <v>they work</v>
      </c>
    </row>
    <row r="3441">
      <c r="A3441" s="2" t="s">
        <v>3441</v>
      </c>
      <c r="B3441" s="3" t="str">
        <f>IFERROR(__xludf.DUMMYFUNCTION("GOOGLETRANSLATE(A3441,""es"",""en"")"),"Cuban")</f>
        <v>Cuban</v>
      </c>
    </row>
    <row r="3442">
      <c r="A3442" s="2" t="s">
        <v>3442</v>
      </c>
      <c r="B3442" s="3" t="str">
        <f>IFERROR(__xludf.DUMMYFUNCTION("GOOGLETRANSLATE(A3442,""es"",""en"")"),"municipalities")</f>
        <v>municipalities</v>
      </c>
    </row>
    <row r="3443">
      <c r="A3443" s="2" t="s">
        <v>3443</v>
      </c>
      <c r="B3443" s="3" t="str">
        <f>IFERROR(__xludf.DUMMYFUNCTION("GOOGLETRANSLATE(A3443,""es"",""en"")"),"Louise")</f>
        <v>Louise</v>
      </c>
    </row>
    <row r="3444">
      <c r="A3444" s="2" t="s">
        <v>3444</v>
      </c>
      <c r="B3444" s="3" t="str">
        <f>IFERROR(__xludf.DUMMYFUNCTION("GOOGLETRANSLATE(A3444,""es"",""en"")"),"suppose")</f>
        <v>suppose</v>
      </c>
    </row>
    <row r="3445">
      <c r="A3445" s="2" t="s">
        <v>3445</v>
      </c>
      <c r="B3445" s="3" t="str">
        <f>IFERROR(__xludf.DUMMYFUNCTION("GOOGLETRANSLATE(A3445,""es"",""en"")"),"injuries")</f>
        <v>injuries</v>
      </c>
    </row>
    <row r="3446">
      <c r="A3446" s="2" t="s">
        <v>3446</v>
      </c>
      <c r="B3446" s="3" t="str">
        <f>IFERROR(__xludf.DUMMYFUNCTION("GOOGLETRANSLATE(A3446,""es"",""en"")"),"reflects")</f>
        <v>reflects</v>
      </c>
    </row>
    <row r="3447">
      <c r="A3447" s="2" t="s">
        <v>3447</v>
      </c>
      <c r="B3447" s="3" t="str">
        <f>IFERROR(__xludf.DUMMYFUNCTION("GOOGLETRANSLATE(A3447,""es"",""en"")"),"purpose")</f>
        <v>purpose</v>
      </c>
    </row>
    <row r="3448">
      <c r="A3448" s="2" t="s">
        <v>3448</v>
      </c>
      <c r="B3448" s="3" t="str">
        <f>IFERROR(__xludf.DUMMYFUNCTION("GOOGLETRANSLATE(A3448,""es"",""en"")"),"urgency")</f>
        <v>urgency</v>
      </c>
    </row>
    <row r="3449">
      <c r="A3449" s="2" t="s">
        <v>3449</v>
      </c>
      <c r="B3449" s="3" t="str">
        <f>IFERROR(__xludf.DUMMYFUNCTION("GOOGLETRANSLATE(A3449,""es"",""en"")"),"Adolfo")</f>
        <v>Adolfo</v>
      </c>
    </row>
    <row r="3450">
      <c r="A3450" s="2" t="s">
        <v>3450</v>
      </c>
      <c r="B3450" s="3" t="str">
        <f>IFERROR(__xludf.DUMMYFUNCTION("GOOGLETRANSLATE(A3450,""es"",""en"")"),"Germans")</f>
        <v>Germans</v>
      </c>
    </row>
    <row r="3451">
      <c r="A3451" s="2" t="s">
        <v>3451</v>
      </c>
      <c r="B3451" s="3" t="str">
        <f>IFERROR(__xludf.DUMMYFUNCTION("GOOGLETRANSLATE(A3451,""es"",""en"")"),"negative")</f>
        <v>negative</v>
      </c>
    </row>
    <row r="3452">
      <c r="A3452" s="2" t="s">
        <v>3452</v>
      </c>
      <c r="B3452" s="3" t="str">
        <f>IFERROR(__xludf.DUMMYFUNCTION("GOOGLETRANSLATE(A3452,""es"",""en"")"),"independent")</f>
        <v>independent</v>
      </c>
    </row>
    <row r="3453">
      <c r="A3453" s="2" t="s">
        <v>3453</v>
      </c>
      <c r="B3453" s="3" t="str">
        <f>IFERROR(__xludf.DUMMYFUNCTION("GOOGLETRANSLATE(A3453,""es"",""en"")"),"renewal")</f>
        <v>renewal</v>
      </c>
    </row>
    <row r="3454">
      <c r="A3454" s="2" t="s">
        <v>3454</v>
      </c>
      <c r="B3454" s="3" t="str">
        <f>IFERROR(__xludf.DUMMYFUNCTION("GOOGLETRANSLATE(A3454,""es"",""en"")"),"rule")</f>
        <v>rule</v>
      </c>
    </row>
    <row r="3455">
      <c r="A3455" s="2" t="s">
        <v>3455</v>
      </c>
      <c r="B3455" s="3" t="str">
        <f>IFERROR(__xludf.DUMMYFUNCTION("GOOGLETRANSLATE(A3455,""es"",""en"")"),"included")</f>
        <v>included</v>
      </c>
    </row>
    <row r="3456">
      <c r="A3456" s="2" t="s">
        <v>3456</v>
      </c>
      <c r="B3456" s="3" t="str">
        <f>IFERROR(__xludf.DUMMYFUNCTION("GOOGLETRANSLATE(A3456,""es"",""en"")"),"alterations")</f>
        <v>alterations</v>
      </c>
    </row>
    <row r="3457">
      <c r="A3457" s="2" t="s">
        <v>3457</v>
      </c>
      <c r="B3457" s="3" t="str">
        <f>IFERROR(__xludf.DUMMYFUNCTION("GOOGLETRANSLATE(A3457,""es"",""en"")"),"ideology")</f>
        <v>ideology</v>
      </c>
    </row>
    <row r="3458">
      <c r="A3458" s="2" t="s">
        <v>3458</v>
      </c>
      <c r="B3458" s="3" t="str">
        <f>IFERROR(__xludf.DUMMYFUNCTION("GOOGLETRANSLATE(A3458,""es"",""en"")"),"Suddenly")</f>
        <v>Suddenly</v>
      </c>
    </row>
    <row r="3459">
      <c r="A3459" s="2" t="s">
        <v>3459</v>
      </c>
      <c r="B3459" s="3" t="str">
        <f>IFERROR(__xludf.DUMMYFUNCTION("GOOGLETRANSLATE(A3459,""es"",""en"")"),"modifications")</f>
        <v>modifications</v>
      </c>
    </row>
    <row r="3460">
      <c r="A3460" s="2" t="s">
        <v>3460</v>
      </c>
      <c r="B3460" s="3" t="str">
        <f>IFERROR(__xludf.DUMMYFUNCTION("GOOGLETRANSLATE(A3460,""es"",""en"")"),"incidence")</f>
        <v>incidence</v>
      </c>
    </row>
    <row r="3461">
      <c r="A3461" s="2" t="s">
        <v>3461</v>
      </c>
      <c r="B3461" s="3" t="str">
        <f>IFERROR(__xludf.DUMMYFUNCTION("GOOGLETRANSLATE(A3461,""es"",""en"")"),"They found")</f>
        <v>They found</v>
      </c>
    </row>
    <row r="3462">
      <c r="A3462" s="2" t="s">
        <v>3462</v>
      </c>
      <c r="B3462" s="3" t="str">
        <f>IFERROR(__xludf.DUMMYFUNCTION("GOOGLETRANSLATE(A3462,""es"",""en"")"),"boys")</f>
        <v>boys</v>
      </c>
    </row>
    <row r="3463">
      <c r="A3463" s="2" t="s">
        <v>3463</v>
      </c>
      <c r="B3463" s="3" t="str">
        <f>IFERROR(__xludf.DUMMYFUNCTION("GOOGLETRANSLATE(A3463,""es"",""en"")"),"subjects")</f>
        <v>subjects</v>
      </c>
    </row>
    <row r="3464">
      <c r="A3464" s="2" t="s">
        <v>3464</v>
      </c>
      <c r="B3464" s="3" t="str">
        <f>IFERROR(__xludf.DUMMYFUNCTION("GOOGLETRANSLATE(A3464,""es"",""en"")"),"huge")</f>
        <v>huge</v>
      </c>
    </row>
    <row r="3465">
      <c r="A3465" s="2" t="s">
        <v>3465</v>
      </c>
      <c r="B3465" s="3" t="str">
        <f>IFERROR(__xludf.DUMMYFUNCTION("GOOGLETRANSLATE(A3465,""es"",""en"")"),"writing")</f>
        <v>writing</v>
      </c>
    </row>
    <row r="3466">
      <c r="A3466" s="2" t="s">
        <v>3466</v>
      </c>
      <c r="B3466" s="3" t="str">
        <f>IFERROR(__xludf.DUMMYFUNCTION("GOOGLETRANSLATE(A3466,""es"",""en"")"),"factory")</f>
        <v>factory</v>
      </c>
    </row>
    <row r="3467">
      <c r="A3467" s="2" t="s">
        <v>3467</v>
      </c>
      <c r="B3467" s="3" t="str">
        <f>IFERROR(__xludf.DUMMYFUNCTION("GOOGLETRANSLATE(A3467,""es"",""en"")"),"uniform")</f>
        <v>uniform</v>
      </c>
    </row>
    <row r="3468">
      <c r="A3468" s="2" t="s">
        <v>3468</v>
      </c>
      <c r="B3468" s="3" t="str">
        <f>IFERROR(__xludf.DUMMYFUNCTION("GOOGLETRANSLATE(A3468,""es"",""en"")"),"Variables")</f>
        <v>Variables</v>
      </c>
    </row>
    <row r="3469">
      <c r="A3469" s="2" t="s">
        <v>3469</v>
      </c>
      <c r="B3469" s="3" t="str">
        <f>IFERROR(__xludf.DUMMYFUNCTION("GOOGLETRANSLATE(A3469,""es"",""en"")"),"chronicle")</f>
        <v>chronicle</v>
      </c>
    </row>
    <row r="3470">
      <c r="A3470" s="2" t="s">
        <v>3470</v>
      </c>
      <c r="B3470" s="3" t="str">
        <f>IFERROR(__xludf.DUMMYFUNCTION("GOOGLETRANSLATE(A3470,""es"",""en"")"),"windows")</f>
        <v>windows</v>
      </c>
    </row>
    <row r="3471">
      <c r="A3471" s="2" t="s">
        <v>3471</v>
      </c>
      <c r="B3471" s="3" t="str">
        <f>IFERROR(__xludf.DUMMYFUNCTION("GOOGLETRANSLATE(A3471,""es"",""en"")"),"warfare")</f>
        <v>warfare</v>
      </c>
    </row>
    <row r="3472">
      <c r="A3472" s="2" t="s">
        <v>3472</v>
      </c>
      <c r="B3472" s="3" t="str">
        <f>IFERROR(__xludf.DUMMYFUNCTION("GOOGLETRANSLATE(A3472,""es"",""en"")"),"lie")</f>
        <v>lie</v>
      </c>
    </row>
    <row r="3473">
      <c r="A3473" s="2" t="s">
        <v>3473</v>
      </c>
      <c r="B3473" s="3" t="str">
        <f>IFERROR(__xludf.DUMMYFUNCTION("GOOGLETRANSLATE(A3473,""es"",""en"")"),"tranquility")</f>
        <v>tranquility</v>
      </c>
    </row>
    <row r="3474">
      <c r="A3474" s="2" t="s">
        <v>3474</v>
      </c>
      <c r="B3474" s="3" t="str">
        <f>IFERROR(__xludf.DUMMYFUNCTION("GOOGLETRANSLATE(A3474,""es"",""en"")"),"shirt")</f>
        <v>shirt</v>
      </c>
    </row>
    <row r="3475">
      <c r="A3475" s="2" t="s">
        <v>3475</v>
      </c>
      <c r="B3475" s="3" t="str">
        <f>IFERROR(__xludf.DUMMYFUNCTION("GOOGLETRANSLATE(A3475,""es"",""en"")"),"pick up")</f>
        <v>pick up</v>
      </c>
    </row>
    <row r="3476">
      <c r="A3476" s="2" t="s">
        <v>3476</v>
      </c>
      <c r="B3476" s="3" t="str">
        <f>IFERROR(__xludf.DUMMYFUNCTION("GOOGLETRANSLATE(A3476,""es"",""en"")"),"authentic")</f>
        <v>authentic</v>
      </c>
    </row>
    <row r="3477">
      <c r="A3477" s="2" t="s">
        <v>3477</v>
      </c>
      <c r="B3477" s="3" t="str">
        <f>IFERROR(__xludf.DUMMYFUNCTION("GOOGLETRANSLATE(A3477,""es"",""en"")"),"faithful")</f>
        <v>faithful</v>
      </c>
    </row>
    <row r="3478">
      <c r="A3478" s="2" t="s">
        <v>3478</v>
      </c>
      <c r="B3478" s="3" t="str">
        <f>IFERROR(__xludf.DUMMYFUNCTION("GOOGLETRANSLATE(A3478,""es"",""en"")"),"Max")</f>
        <v>Max</v>
      </c>
    </row>
    <row r="3479">
      <c r="A3479" s="2" t="s">
        <v>3479</v>
      </c>
      <c r="B3479" s="3" t="str">
        <f>IFERROR(__xludf.DUMMYFUNCTION("GOOGLETRANSLATE(A3479,""es"",""en"")"),"substance")</f>
        <v>substance</v>
      </c>
    </row>
    <row r="3480">
      <c r="A3480" s="2" t="s">
        <v>3480</v>
      </c>
      <c r="B3480" s="3" t="str">
        <f>IFERROR(__xludf.DUMMYFUNCTION("GOOGLETRANSLATE(A3480,""es"",""en"")"),"will allow")</f>
        <v>will allow</v>
      </c>
    </row>
    <row r="3481">
      <c r="A3481" s="2" t="s">
        <v>3481</v>
      </c>
      <c r="B3481" s="3" t="str">
        <f>IFERROR(__xludf.DUMMYFUNCTION("GOOGLETRANSLATE(A3481,""es"",""en"")"),"Catalan")</f>
        <v>Catalan</v>
      </c>
    </row>
    <row r="3482">
      <c r="A3482" s="2" t="s">
        <v>3482</v>
      </c>
      <c r="B3482" s="3" t="str">
        <f>IFERROR(__xludf.DUMMYFUNCTION("GOOGLETRANSLATE(A3482,""es"",""en"")"),"instructions")</f>
        <v>instructions</v>
      </c>
    </row>
    <row r="3483">
      <c r="A3483" s="2" t="s">
        <v>3483</v>
      </c>
      <c r="B3483" s="3" t="str">
        <f>IFERROR(__xludf.DUMMYFUNCTION("GOOGLETRANSLATE(A3483,""es"",""en"")"),"they were saying")</f>
        <v>they were saying</v>
      </c>
    </row>
    <row r="3484">
      <c r="A3484" s="2" t="s">
        <v>3484</v>
      </c>
      <c r="B3484" s="3" t="str">
        <f>IFERROR(__xludf.DUMMYFUNCTION("GOOGLETRANSLATE(A3484,""es"",""en"")"),"Clear")</f>
        <v>Clear</v>
      </c>
    </row>
    <row r="3485">
      <c r="A3485" s="2" t="s">
        <v>3485</v>
      </c>
      <c r="B3485" s="3" t="str">
        <f>IFERROR(__xludf.DUMMYFUNCTION("GOOGLETRANSLATE(A3485,""es"",""en"")"),"Mendoza")</f>
        <v>Mendoza</v>
      </c>
    </row>
    <row r="3486">
      <c r="A3486" s="2" t="s">
        <v>3486</v>
      </c>
      <c r="B3486" s="3" t="str">
        <f>IFERROR(__xludf.DUMMYFUNCTION("GOOGLETRANSLATE(A3486,""es"",""en"")"),"wages")</f>
        <v>wages</v>
      </c>
    </row>
    <row r="3487">
      <c r="A3487" s="2" t="s">
        <v>3487</v>
      </c>
      <c r="B3487" s="3" t="str">
        <f>IFERROR(__xludf.DUMMYFUNCTION("GOOGLETRANSLATE(A3487,""es"",""en"")"),"conquest")</f>
        <v>conquest</v>
      </c>
    </row>
    <row r="3488">
      <c r="A3488" s="2" t="s">
        <v>3488</v>
      </c>
      <c r="B3488" s="3" t="str">
        <f>IFERROR(__xludf.DUMMYFUNCTION("GOOGLETRANSLATE(A3488,""es"",""en"")"),"candidacy")</f>
        <v>candidacy</v>
      </c>
    </row>
    <row r="3489">
      <c r="A3489" s="2" t="s">
        <v>3489</v>
      </c>
      <c r="B3489" s="3" t="str">
        <f>IFERROR(__xludf.DUMMYFUNCTION("GOOGLETRANSLATE(A3489,""es"",""en"")"),"pregnancy")</f>
        <v>pregnancy</v>
      </c>
    </row>
    <row r="3490">
      <c r="A3490" s="2" t="s">
        <v>3490</v>
      </c>
      <c r="B3490" s="3" t="str">
        <f>IFERROR(__xludf.DUMMYFUNCTION("GOOGLETRANSLATE(A3490,""es"",""en"")"),"shame")</f>
        <v>shame</v>
      </c>
    </row>
    <row r="3491">
      <c r="A3491" s="2" t="s">
        <v>3491</v>
      </c>
      <c r="B3491" s="3" t="str">
        <f>IFERROR(__xludf.DUMMYFUNCTION("GOOGLETRANSLATE(A3491,""es"",""en"")"),"incorporation")</f>
        <v>incorporation</v>
      </c>
    </row>
    <row r="3492">
      <c r="A3492" s="2" t="s">
        <v>3492</v>
      </c>
      <c r="B3492" s="3" t="str">
        <f>IFERROR(__xludf.DUMMYFUNCTION("GOOGLETRANSLATE(A3492,""es"",""en"")"),"cleaning")</f>
        <v>cleaning</v>
      </c>
    </row>
    <row r="3493">
      <c r="A3493" s="2" t="s">
        <v>3493</v>
      </c>
      <c r="B3493" s="3" t="str">
        <f>IFERROR(__xludf.DUMMYFUNCTION("GOOGLETRANSLATE(A3493,""es"",""en"")"),"Cristina")</f>
        <v>Cristina</v>
      </c>
    </row>
    <row r="3494">
      <c r="A3494" s="2" t="s">
        <v>3494</v>
      </c>
      <c r="B3494" s="3" t="str">
        <f>IFERROR(__xludf.DUMMYFUNCTION("GOOGLETRANSLATE(A3494,""es"",""en"")"),"terrorist")</f>
        <v>terrorist</v>
      </c>
    </row>
    <row r="3495">
      <c r="A3495" s="2" t="s">
        <v>3495</v>
      </c>
      <c r="B3495" s="3" t="str">
        <f>IFERROR(__xludf.DUMMYFUNCTION("GOOGLETRANSLATE(A3495,""es"",""en"")"),"It resulted")</f>
        <v>It resulted</v>
      </c>
    </row>
    <row r="3496">
      <c r="A3496" s="2" t="s">
        <v>3496</v>
      </c>
      <c r="B3496" s="3" t="str">
        <f>IFERROR(__xludf.DUMMYFUNCTION("GOOGLETRANSLATE(A3496,""es"",""en"")"),"correspondent")</f>
        <v>correspondent</v>
      </c>
    </row>
    <row r="3497">
      <c r="A3497" s="2" t="s">
        <v>3497</v>
      </c>
      <c r="B3497" s="3" t="str">
        <f>IFERROR(__xludf.DUMMYFUNCTION("GOOGLETRANSLATE(A3497,""es"",""en"")"),"engineer")</f>
        <v>engineer</v>
      </c>
    </row>
    <row r="3498">
      <c r="A3498" s="2" t="s">
        <v>3498</v>
      </c>
      <c r="B3498" s="3" t="str">
        <f>IFERROR(__xludf.DUMMYFUNCTION("GOOGLETRANSLATE(A3498,""es"",""en"")"),"poem")</f>
        <v>poem</v>
      </c>
    </row>
    <row r="3499">
      <c r="A3499" s="2" t="s">
        <v>3499</v>
      </c>
      <c r="B3499" s="3" t="str">
        <f>IFERROR(__xludf.DUMMYFUNCTION("GOOGLETRANSLATE(A3499,""es"",""en"")"),"stain")</f>
        <v>stain</v>
      </c>
    </row>
    <row r="3500">
      <c r="A3500" s="2" t="s">
        <v>3500</v>
      </c>
      <c r="B3500" s="3" t="str">
        <f>IFERROR(__xludf.DUMMYFUNCTION("GOOGLETRANSLATE(A3500,""es"",""en"")"),"adaptation")</f>
        <v>adaptation</v>
      </c>
    </row>
    <row r="3501">
      <c r="A3501" s="2" t="s">
        <v>3501</v>
      </c>
      <c r="B3501" s="3" t="str">
        <f>IFERROR(__xludf.DUMMYFUNCTION("GOOGLETRANSLATE(A3501,""es"",""en"")"),"anxiety")</f>
        <v>anxiety</v>
      </c>
    </row>
    <row r="3502">
      <c r="A3502" s="2" t="s">
        <v>3502</v>
      </c>
      <c r="B3502" s="3" t="str">
        <f>IFERROR(__xludf.DUMMYFUNCTION("GOOGLETRANSLATE(A3502,""es"",""en"")"),"held")</f>
        <v>held</v>
      </c>
    </row>
    <row r="3503">
      <c r="A3503" s="2" t="s">
        <v>3503</v>
      </c>
      <c r="B3503" s="3" t="str">
        <f>IFERROR(__xludf.DUMMYFUNCTION("GOOGLETRANSLATE(A3503,""es"",""en"")"),"lemon")</f>
        <v>lemon</v>
      </c>
    </row>
    <row r="3504">
      <c r="A3504" s="2" t="s">
        <v>3504</v>
      </c>
      <c r="B3504" s="3" t="str">
        <f>IFERROR(__xludf.DUMMYFUNCTION("GOOGLETRANSLATE(A3504,""es"",""en"")"),"to struggle")</f>
        <v>to struggle</v>
      </c>
    </row>
    <row r="3505">
      <c r="A3505" s="2" t="s">
        <v>3505</v>
      </c>
      <c r="B3505" s="3" t="str">
        <f>IFERROR(__xludf.DUMMYFUNCTION("GOOGLETRANSLATE(A3505,""es"",""en"")"),"stay")</f>
        <v>stay</v>
      </c>
    </row>
    <row r="3506">
      <c r="A3506" s="2" t="s">
        <v>3506</v>
      </c>
      <c r="B3506" s="3" t="str">
        <f>IFERROR(__xludf.DUMMYFUNCTION("GOOGLETRANSLATE(A3506,""es"",""en"")"),"dollar")</f>
        <v>dollar</v>
      </c>
    </row>
    <row r="3507">
      <c r="A3507" s="2" t="s">
        <v>3507</v>
      </c>
      <c r="B3507" s="3" t="str">
        <f>IFERROR(__xludf.DUMMYFUNCTION("GOOGLETRANSLATE(A3507,""es"",""en"")"),"Fifth")</f>
        <v>Fifth</v>
      </c>
    </row>
    <row r="3508">
      <c r="A3508" s="2" t="s">
        <v>3508</v>
      </c>
      <c r="B3508" s="3" t="str">
        <f>IFERROR(__xludf.DUMMYFUNCTION("GOOGLETRANSLATE(A3508,""es"",""en"")"),"ladder")</f>
        <v>ladder</v>
      </c>
    </row>
    <row r="3509">
      <c r="A3509" s="2" t="s">
        <v>3509</v>
      </c>
      <c r="B3509" s="3" t="str">
        <f>IFERROR(__xludf.DUMMYFUNCTION("GOOGLETRANSLATE(A3509,""es"",""en"")"),"humidity")</f>
        <v>humidity</v>
      </c>
    </row>
    <row r="3510">
      <c r="A3510" s="2" t="s">
        <v>3510</v>
      </c>
      <c r="B3510" s="3" t="str">
        <f>IFERROR(__xludf.DUMMYFUNCTION("GOOGLETRANSLATE(A3510,""es"",""en"")"),"Canada")</f>
        <v>Canada</v>
      </c>
    </row>
    <row r="3511">
      <c r="A3511" s="2" t="s">
        <v>3511</v>
      </c>
      <c r="B3511" s="3" t="str">
        <f>IFERROR(__xludf.DUMMYFUNCTION("GOOGLETRANSLATE(A3511,""es"",""en"")"),"advice")</f>
        <v>advice</v>
      </c>
    </row>
    <row r="3512">
      <c r="A3512" s="2" t="s">
        <v>3512</v>
      </c>
      <c r="B3512" s="3" t="str">
        <f>IFERROR(__xludf.DUMMYFUNCTION("GOOGLETRANSLATE(A3512,""es"",""en"")"),"corn")</f>
        <v>corn</v>
      </c>
    </row>
    <row r="3513">
      <c r="A3513" s="2" t="s">
        <v>3513</v>
      </c>
      <c r="B3513" s="3" t="str">
        <f>IFERROR(__xludf.DUMMYFUNCTION("GOOGLETRANSLATE(A3513,""es"",""en"")"),"West")</f>
        <v>West</v>
      </c>
    </row>
    <row r="3514">
      <c r="A3514" s="2" t="s">
        <v>3514</v>
      </c>
      <c r="B3514" s="3" t="str">
        <f>IFERROR(__xludf.DUMMYFUNCTION("GOOGLETRANSLATE(A3514,""es"",""en"")"),"Pattern")</f>
        <v>Pattern</v>
      </c>
    </row>
    <row r="3515">
      <c r="A3515" s="2" t="s">
        <v>3515</v>
      </c>
      <c r="B3515" s="3" t="str">
        <f>IFERROR(__xludf.DUMMYFUNCTION("GOOGLETRANSLATE(A3515,""es"",""en"")"),"Rodrigo")</f>
        <v>Rodrigo</v>
      </c>
    </row>
    <row r="3516">
      <c r="A3516" s="2" t="s">
        <v>3516</v>
      </c>
      <c r="B3516" s="3" t="str">
        <f>IFERROR(__xludf.DUMMYFUNCTION("GOOGLETRANSLATE(A3516,""es"",""en"")"),"sexual")</f>
        <v>sexual</v>
      </c>
    </row>
    <row r="3517">
      <c r="A3517" s="2" t="s">
        <v>3517</v>
      </c>
      <c r="B3517" s="3" t="str">
        <f>IFERROR(__xludf.DUMMYFUNCTION("GOOGLETRANSLATE(A3517,""es"",""en"")"),"Hugo")</f>
        <v>Hugo</v>
      </c>
    </row>
    <row r="3518">
      <c r="A3518" s="2" t="s">
        <v>3518</v>
      </c>
      <c r="B3518" s="3" t="str">
        <f>IFERROR(__xludf.DUMMYFUNCTION("GOOGLETRANSLATE(A3518,""es"",""en"")"),"detention")</f>
        <v>detention</v>
      </c>
    </row>
    <row r="3519">
      <c r="A3519" s="2" t="s">
        <v>3519</v>
      </c>
      <c r="B3519" s="3" t="str">
        <f>IFERROR(__xludf.DUMMYFUNCTION("GOOGLETRANSLATE(A3519,""es"",""en"")"),"approached")</f>
        <v>approached</v>
      </c>
    </row>
    <row r="3520">
      <c r="A3520" s="2" t="s">
        <v>3520</v>
      </c>
      <c r="B3520" s="3" t="str">
        <f>IFERROR(__xludf.DUMMYFUNCTION("GOOGLETRANSLATE(A3520,""es"",""en"")"),"infection")</f>
        <v>infection</v>
      </c>
    </row>
    <row r="3521">
      <c r="A3521" s="2" t="s">
        <v>3521</v>
      </c>
      <c r="B3521" s="3" t="str">
        <f>IFERROR(__xludf.DUMMYFUNCTION("GOOGLETRANSLATE(A3521,""es"",""en"")"),"acceptance")</f>
        <v>acceptance</v>
      </c>
    </row>
    <row r="3522">
      <c r="A3522" s="2" t="s">
        <v>3522</v>
      </c>
      <c r="B3522" s="3" t="str">
        <f>IFERROR(__xludf.DUMMYFUNCTION("GOOGLETRANSLATE(A3522,""es"",""en"")"),"advances")</f>
        <v>advances</v>
      </c>
    </row>
    <row r="3523">
      <c r="A3523" s="2" t="s">
        <v>3523</v>
      </c>
      <c r="B3523" s="3" t="str">
        <f>IFERROR(__xludf.DUMMYFUNCTION("GOOGLETRANSLATE(A3523,""es"",""en"")"),"manager")</f>
        <v>manager</v>
      </c>
    </row>
    <row r="3524">
      <c r="A3524" s="2" t="s">
        <v>3524</v>
      </c>
      <c r="B3524" s="3" t="str">
        <f>IFERROR(__xludf.DUMMYFUNCTION("GOOGLETRANSLATE(A3524,""es"",""en"")"),"personally")</f>
        <v>personally</v>
      </c>
    </row>
    <row r="3525">
      <c r="A3525" s="2" t="s">
        <v>3525</v>
      </c>
      <c r="B3525" s="3" t="str">
        <f>IFERROR(__xludf.DUMMYFUNCTION("GOOGLETRANSLATE(A3525,""es"",""en"")"),"combination")</f>
        <v>combination</v>
      </c>
    </row>
    <row r="3526">
      <c r="A3526" s="2" t="s">
        <v>3526</v>
      </c>
      <c r="B3526" s="3" t="str">
        <f>IFERROR(__xludf.DUMMYFUNCTION("GOOGLETRANSLATE(A3526,""es"",""en"")"),"whole")</f>
        <v>whole</v>
      </c>
    </row>
    <row r="3527">
      <c r="A3527" s="2" t="s">
        <v>3527</v>
      </c>
      <c r="B3527" s="3" t="str">
        <f>IFERROR(__xludf.DUMMYFUNCTION("GOOGLETRANSLATE(A3527,""es"",""en"")"),"shoulder")</f>
        <v>shoulder</v>
      </c>
    </row>
    <row r="3528">
      <c r="A3528" s="2" t="s">
        <v>3528</v>
      </c>
      <c r="B3528" s="3" t="str">
        <f>IFERROR(__xludf.DUMMYFUNCTION("GOOGLETRANSLATE(A3528,""es"",""en"")"),"statute")</f>
        <v>statute</v>
      </c>
    </row>
    <row r="3529">
      <c r="A3529" s="2" t="s">
        <v>3529</v>
      </c>
      <c r="B3529" s="3" t="str">
        <f>IFERROR(__xludf.DUMMYFUNCTION("GOOGLETRANSLATE(A3529,""es"",""en"")"),"seat")</f>
        <v>seat</v>
      </c>
    </row>
    <row r="3530">
      <c r="A3530" s="2" t="s">
        <v>3530</v>
      </c>
      <c r="B3530" s="3" t="str">
        <f>IFERROR(__xludf.DUMMYFUNCTION("GOOGLETRANSLATE(A3530,""es"",""en"")"),"You believe")</f>
        <v>You believe</v>
      </c>
    </row>
    <row r="3531">
      <c r="A3531" s="2" t="s">
        <v>3531</v>
      </c>
      <c r="B3531" s="3" t="str">
        <f>IFERROR(__xludf.DUMMYFUNCTION("GOOGLETRANSLATE(A3531,""es"",""en"")"),"They started")</f>
        <v>They started</v>
      </c>
    </row>
    <row r="3532">
      <c r="A3532" s="2" t="s">
        <v>3532</v>
      </c>
      <c r="B3532" s="3" t="str">
        <f>IFERROR(__xludf.DUMMYFUNCTION("GOOGLETRANSLATE(A3532,""es"",""en"")"),"Robert")</f>
        <v>Robert</v>
      </c>
    </row>
    <row r="3533">
      <c r="A3533" s="2" t="s">
        <v>3533</v>
      </c>
      <c r="B3533" s="3" t="str">
        <f>IFERROR(__xludf.DUMMYFUNCTION("GOOGLETRANSLATE(A3533,""es"",""en"")"),"compliment")</f>
        <v>compliment</v>
      </c>
    </row>
    <row r="3534">
      <c r="A3534" s="2" t="s">
        <v>3534</v>
      </c>
      <c r="B3534" s="3" t="str">
        <f>IFERROR(__xludf.DUMMYFUNCTION("GOOGLETRANSLATE(A3534,""es"",""en"")"),"rent")</f>
        <v>rent</v>
      </c>
    </row>
    <row r="3535">
      <c r="A3535" s="2" t="s">
        <v>3535</v>
      </c>
      <c r="B3535" s="3" t="str">
        <f>IFERROR(__xludf.DUMMYFUNCTION("GOOGLETRANSLATE(A3535,""es"",""en"")"),"Santander")</f>
        <v>Santander</v>
      </c>
    </row>
    <row r="3536">
      <c r="A3536" s="2" t="s">
        <v>3536</v>
      </c>
      <c r="B3536" s="3" t="str">
        <f>IFERROR(__xludf.DUMMYFUNCTION("GOOGLETRANSLATE(A3536,""es"",""en"")"),"mass")</f>
        <v>mass</v>
      </c>
    </row>
    <row r="3537">
      <c r="A3537" s="2" t="s">
        <v>3537</v>
      </c>
      <c r="B3537" s="3" t="str">
        <f>IFERROR(__xludf.DUMMYFUNCTION("GOOGLETRANSLATE(A3537,""es"",""en"")"),"ball")</f>
        <v>ball</v>
      </c>
    </row>
    <row r="3538">
      <c r="A3538" s="2" t="s">
        <v>3538</v>
      </c>
      <c r="B3538" s="3" t="str">
        <f>IFERROR(__xludf.DUMMYFUNCTION("GOOGLETRANSLATE(A3538,""es"",""en"")"),"knees")</f>
        <v>knees</v>
      </c>
    </row>
    <row r="3539">
      <c r="A3539" s="2" t="s">
        <v>3539</v>
      </c>
      <c r="B3539" s="3" t="str">
        <f>IFERROR(__xludf.DUMMYFUNCTION("GOOGLETRANSLATE(A3539,""es"",""en"")"),"cousin")</f>
        <v>cousin</v>
      </c>
    </row>
    <row r="3540">
      <c r="A3540" s="2" t="s">
        <v>3540</v>
      </c>
      <c r="B3540" s="3" t="str">
        <f>IFERROR(__xludf.DUMMYFUNCTION("GOOGLETRANSLATE(A3540,""es"",""en"")"),"thin")</f>
        <v>thin</v>
      </c>
    </row>
    <row r="3541">
      <c r="A3541" s="2" t="s">
        <v>3541</v>
      </c>
      <c r="B3541" s="3" t="str">
        <f>IFERROR(__xludf.DUMMYFUNCTION("GOOGLETRANSLATE(A3541,""es"",""en"")"),"generations")</f>
        <v>generations</v>
      </c>
    </row>
    <row r="3542">
      <c r="A3542" s="2" t="s">
        <v>3542</v>
      </c>
      <c r="B3542" s="3" t="str">
        <f>IFERROR(__xludf.DUMMYFUNCTION("GOOGLETRANSLATE(A3542,""es"",""en"")"),"senses")</f>
        <v>senses</v>
      </c>
    </row>
    <row r="3543">
      <c r="A3543" s="2" t="s">
        <v>3543</v>
      </c>
      <c r="B3543" s="3" t="str">
        <f>IFERROR(__xludf.DUMMYFUNCTION("GOOGLETRANSLATE(A3543,""es"",""en"")"),"hurry")</f>
        <v>hurry</v>
      </c>
    </row>
    <row r="3544">
      <c r="A3544" s="2" t="s">
        <v>3544</v>
      </c>
      <c r="B3544" s="3" t="str">
        <f>IFERROR(__xludf.DUMMYFUNCTION("GOOGLETRANSLATE(A3544,""es"",""en"")"),"Theories")</f>
        <v>Theories</v>
      </c>
    </row>
    <row r="3545">
      <c r="A3545" s="2" t="s">
        <v>3545</v>
      </c>
      <c r="B3545" s="3" t="str">
        <f>IFERROR(__xludf.DUMMYFUNCTION("GOOGLETRANSLATE(A3545,""es"",""en"")"),"Bring")</f>
        <v>Bring</v>
      </c>
    </row>
    <row r="3546">
      <c r="A3546" s="2" t="s">
        <v>3546</v>
      </c>
      <c r="B3546" s="3" t="str">
        <f>IFERROR(__xludf.DUMMYFUNCTION("GOOGLETRANSLATE(A3546,""es"",""en"")"),"boxes")</f>
        <v>boxes</v>
      </c>
    </row>
    <row r="3547">
      <c r="A3547" s="2" t="s">
        <v>3547</v>
      </c>
      <c r="B3547" s="3" t="str">
        <f>IFERROR(__xludf.DUMMYFUNCTION("GOOGLETRANSLATE(A3547,""es"",""en"")"),"sweetie")</f>
        <v>sweetie</v>
      </c>
    </row>
    <row r="3548">
      <c r="A3548" s="2" t="s">
        <v>3548</v>
      </c>
      <c r="B3548" s="3" t="str">
        <f>IFERROR(__xludf.DUMMYFUNCTION("GOOGLETRANSLATE(A3548,""es"",""en"")"),"Competencies")</f>
        <v>Competencies</v>
      </c>
    </row>
    <row r="3549">
      <c r="A3549" s="2" t="s">
        <v>3549</v>
      </c>
      <c r="B3549" s="3" t="str">
        <f>IFERROR(__xludf.DUMMYFUNCTION("GOOGLETRANSLATE(A3549,""es"",""en"")"),"misfortune")</f>
        <v>misfortune</v>
      </c>
    </row>
    <row r="3550">
      <c r="A3550" s="2" t="s">
        <v>3550</v>
      </c>
      <c r="B3550" s="3" t="str">
        <f>IFERROR(__xludf.DUMMYFUNCTION("GOOGLETRANSLATE(A3550,""es"",""en"")"),"specimens")</f>
        <v>specimens</v>
      </c>
    </row>
    <row r="3551">
      <c r="A3551" s="2" t="s">
        <v>3551</v>
      </c>
      <c r="B3551" s="3" t="str">
        <f>IFERROR(__xludf.DUMMYFUNCTION("GOOGLETRANSLATE(A3551,""es"",""en"")"),"passed")</f>
        <v>passed</v>
      </c>
    </row>
    <row r="3552">
      <c r="A3552" s="2" t="s">
        <v>3552</v>
      </c>
      <c r="B3552" s="3" t="str">
        <f>IFERROR(__xludf.DUMMYFUNCTION("GOOGLETRANSLATE(A3552,""es"",""en"")"),"specific")</f>
        <v>specific</v>
      </c>
    </row>
    <row r="3553">
      <c r="A3553" s="2" t="s">
        <v>3553</v>
      </c>
      <c r="B3553" s="3" t="str">
        <f>IFERROR(__xludf.DUMMYFUNCTION("GOOGLETRANSLATE(A3553,""es"",""en"")"),"warns")</f>
        <v>warns</v>
      </c>
    </row>
    <row r="3554">
      <c r="A3554" s="2" t="s">
        <v>3554</v>
      </c>
      <c r="B3554" s="3" t="str">
        <f>IFERROR(__xludf.DUMMYFUNCTION("GOOGLETRANSLATE(A3554,""es"",""en"")"),"read")</f>
        <v>read</v>
      </c>
    </row>
    <row r="3555">
      <c r="A3555" s="2" t="s">
        <v>3555</v>
      </c>
      <c r="B3555" s="3" t="str">
        <f>IFERROR(__xludf.DUMMYFUNCTION("GOOGLETRANSLATE(A3555,""es"",""en"")"),"fruits")</f>
        <v>fruits</v>
      </c>
    </row>
    <row r="3556">
      <c r="A3556" s="2" t="s">
        <v>3556</v>
      </c>
      <c r="B3556" s="3" t="str">
        <f>IFERROR(__xludf.DUMMYFUNCTION("GOOGLETRANSLATE(A3556,""es"",""en"")"),"dangerous")</f>
        <v>dangerous</v>
      </c>
    </row>
    <row r="3557">
      <c r="A3557" s="2" t="s">
        <v>3557</v>
      </c>
      <c r="B3557" s="3" t="str">
        <f>IFERROR(__xludf.DUMMYFUNCTION("GOOGLETRANSLATE(A3557,""es"",""en"")"),"Caribbean")</f>
        <v>Caribbean</v>
      </c>
    </row>
    <row r="3558">
      <c r="A3558" s="2" t="s">
        <v>3558</v>
      </c>
      <c r="B3558" s="3" t="str">
        <f>IFERROR(__xludf.DUMMYFUNCTION("GOOGLETRANSLATE(A3558,""es"",""en"")"),"concluded")</f>
        <v>concluded</v>
      </c>
    </row>
    <row r="3559">
      <c r="A3559" s="2" t="s">
        <v>3559</v>
      </c>
      <c r="B3559" s="3" t="str">
        <f>IFERROR(__xludf.DUMMYFUNCTION("GOOGLETRANSLATE(A3559,""es"",""en"")"),"we will see")</f>
        <v>we will see</v>
      </c>
    </row>
    <row r="3560">
      <c r="A3560" s="2" t="s">
        <v>3560</v>
      </c>
      <c r="B3560" s="3" t="str">
        <f>IFERROR(__xludf.DUMMYFUNCTION("GOOGLETRANSLATE(A3560,""es"",""en"")"),"address")</f>
        <v>address</v>
      </c>
    </row>
    <row r="3561">
      <c r="A3561" s="2" t="s">
        <v>3561</v>
      </c>
      <c r="B3561" s="3" t="str">
        <f>IFERROR(__xludf.DUMMYFUNCTION("GOOGLETRANSLATE(A3561,""es"",""en"")"),"listens")</f>
        <v>listens</v>
      </c>
    </row>
    <row r="3562">
      <c r="A3562" s="2" t="s">
        <v>3562</v>
      </c>
      <c r="B3562" s="3" t="str">
        <f>IFERROR(__xludf.DUMMYFUNCTION("GOOGLETRANSLATE(A3562,""es"",""en"")"),"UGT")</f>
        <v>UGT</v>
      </c>
    </row>
    <row r="3563">
      <c r="A3563" s="2" t="s">
        <v>3563</v>
      </c>
      <c r="B3563" s="3" t="str">
        <f>IFERROR(__xludf.DUMMYFUNCTION("GOOGLETRANSLATE(A3563,""es"",""en"")"),"fiancee")</f>
        <v>fiancee</v>
      </c>
    </row>
    <row r="3564">
      <c r="A3564" s="2" t="s">
        <v>3564</v>
      </c>
      <c r="B3564" s="3" t="str">
        <f>IFERROR(__xludf.DUMMYFUNCTION("GOOGLETRANSLATE(A3564,""es"",""en"")"),"faces")</f>
        <v>faces</v>
      </c>
    </row>
    <row r="3565">
      <c r="A3565" s="2" t="s">
        <v>3565</v>
      </c>
      <c r="B3565" s="3" t="str">
        <f>IFERROR(__xludf.DUMMYFUNCTION("GOOGLETRANSLATE(A3565,""es"",""en"")"),"reflection")</f>
        <v>reflection</v>
      </c>
    </row>
    <row r="3566">
      <c r="A3566" s="2" t="s">
        <v>3566</v>
      </c>
      <c r="B3566" s="3" t="str">
        <f>IFERROR(__xludf.DUMMYFUNCTION("GOOGLETRANSLATE(A3566,""es"",""en"")"),"diversity")</f>
        <v>diversity</v>
      </c>
    </row>
    <row r="3567">
      <c r="A3567" s="2" t="s">
        <v>3567</v>
      </c>
      <c r="B3567" s="3" t="str">
        <f>IFERROR(__xludf.DUMMYFUNCTION("GOOGLETRANSLATE(A3567,""es"",""en"")"),"Feel")</f>
        <v>Feel</v>
      </c>
    </row>
    <row r="3568">
      <c r="A3568" s="2" t="s">
        <v>3568</v>
      </c>
      <c r="B3568" s="3" t="str">
        <f>IFERROR(__xludf.DUMMYFUNCTION("GOOGLETRANSLATE(A3568,""es"",""en"")"),"slightly")</f>
        <v>slightly</v>
      </c>
    </row>
    <row r="3569">
      <c r="A3569" s="2" t="s">
        <v>3569</v>
      </c>
      <c r="B3569" s="3" t="str">
        <f>IFERROR(__xludf.DUMMYFUNCTION("GOOGLETRANSLATE(A3569,""es"",""en"")"),"Paco")</f>
        <v>Paco</v>
      </c>
    </row>
    <row r="3570">
      <c r="A3570" s="2" t="s">
        <v>3570</v>
      </c>
      <c r="B3570" s="3" t="str">
        <f>IFERROR(__xludf.DUMMYFUNCTION("GOOGLETRANSLATE(A3570,""es"",""en"")"),"suspension")</f>
        <v>suspension</v>
      </c>
    </row>
    <row r="3571">
      <c r="A3571" s="2" t="s">
        <v>3571</v>
      </c>
      <c r="B3571" s="3" t="str">
        <f>IFERROR(__xludf.DUMMYFUNCTION("GOOGLETRANSLATE(A3571,""es"",""en"")"),"projection")</f>
        <v>projection</v>
      </c>
    </row>
    <row r="3572">
      <c r="A3572" s="2" t="s">
        <v>3572</v>
      </c>
      <c r="B3572" s="3" t="str">
        <f>IFERROR(__xludf.DUMMYFUNCTION("GOOGLETRANSLATE(A3572,""es"",""en"")"),"tends")</f>
        <v>tends</v>
      </c>
    </row>
    <row r="3573">
      <c r="A3573" s="2" t="s">
        <v>3573</v>
      </c>
      <c r="B3573" s="3" t="str">
        <f>IFERROR(__xludf.DUMMYFUNCTION("GOOGLETRANSLATE(A3573,""es"",""en"")"),"see him")</f>
        <v>see him</v>
      </c>
    </row>
    <row r="3574">
      <c r="A3574" s="2" t="s">
        <v>3574</v>
      </c>
      <c r="B3574" s="3" t="str">
        <f>IFERROR(__xludf.DUMMYFUNCTION("GOOGLETRANSLATE(A3574,""es"",""en"")"),"task")</f>
        <v>task</v>
      </c>
    </row>
    <row r="3575">
      <c r="A3575" s="2" t="s">
        <v>3575</v>
      </c>
      <c r="B3575" s="3" t="str">
        <f>IFERROR(__xludf.DUMMYFUNCTION("GOOGLETRANSLATE(A3575,""es"",""en"")"),"prevents")</f>
        <v>prevents</v>
      </c>
    </row>
    <row r="3576">
      <c r="A3576" s="2" t="s">
        <v>3576</v>
      </c>
      <c r="B3576" s="3" t="str">
        <f>IFERROR(__xludf.DUMMYFUNCTION("GOOGLETRANSLATE(A3576,""es"",""en"")"),"consumers")</f>
        <v>consumers</v>
      </c>
    </row>
    <row r="3577">
      <c r="A3577" s="2" t="s">
        <v>3577</v>
      </c>
      <c r="B3577" s="3" t="str">
        <f>IFERROR(__xludf.DUMMYFUNCTION("GOOGLETRANSLATE(A3577,""es"",""en"")"),"are waiting")</f>
        <v>are waiting</v>
      </c>
    </row>
    <row r="3578">
      <c r="A3578" s="2" t="s">
        <v>3578</v>
      </c>
      <c r="B3578" s="3" t="str">
        <f>IFERROR(__xludf.DUMMYFUNCTION("GOOGLETRANSLATE(A3578,""es"",""en"")"),"basic")</f>
        <v>basic</v>
      </c>
    </row>
    <row r="3579">
      <c r="A3579" s="2" t="s">
        <v>3579</v>
      </c>
      <c r="B3579" s="3" t="str">
        <f>IFERROR(__xludf.DUMMYFUNCTION("GOOGLETRANSLATE(A3579,""es"",""en"")"),"snow")</f>
        <v>snow</v>
      </c>
    </row>
    <row r="3580">
      <c r="A3580" s="2" t="s">
        <v>3580</v>
      </c>
      <c r="B3580" s="3" t="str">
        <f>IFERROR(__xludf.DUMMYFUNCTION("GOOGLETRANSLATE(A3580,""es"",""en"")"),"attend")</f>
        <v>attend</v>
      </c>
    </row>
    <row r="3581">
      <c r="A3581" s="2" t="s">
        <v>3581</v>
      </c>
      <c r="B3581" s="3" t="str">
        <f>IFERROR(__xludf.DUMMYFUNCTION("GOOGLETRANSLATE(A3581,""es"",""en"")"),"I arrived")</f>
        <v>I arrived</v>
      </c>
    </row>
    <row r="3582">
      <c r="A3582" s="2" t="s">
        <v>3582</v>
      </c>
      <c r="B3582" s="3" t="str">
        <f>IFERROR(__xludf.DUMMYFUNCTION("GOOGLETRANSLATE(A3582,""es"",""en"")"),"Agustin")</f>
        <v>Agustin</v>
      </c>
    </row>
    <row r="3583">
      <c r="A3583" s="2" t="s">
        <v>3583</v>
      </c>
      <c r="B3583" s="3" t="str">
        <f>IFERROR(__xludf.DUMMYFUNCTION("GOOGLETRANSLATE(A3583,""es"",""en"")"),"drug trafficking")</f>
        <v>drug trafficking</v>
      </c>
    </row>
    <row r="3584">
      <c r="A3584" s="2" t="s">
        <v>3584</v>
      </c>
      <c r="B3584" s="3" t="str">
        <f>IFERROR(__xludf.DUMMYFUNCTION("GOOGLETRANSLATE(A3584,""es"",""en"")"),"package")</f>
        <v>package</v>
      </c>
    </row>
    <row r="3585">
      <c r="A3585" s="2" t="s">
        <v>3585</v>
      </c>
      <c r="B3585" s="3" t="str">
        <f>IFERROR(__xludf.DUMMYFUNCTION("GOOGLETRANSLATE(A3585,""es"",""en"")"),"athletic")</f>
        <v>athletic</v>
      </c>
    </row>
    <row r="3586">
      <c r="A3586" s="2" t="s">
        <v>3586</v>
      </c>
      <c r="B3586" s="3" t="str">
        <f>IFERROR(__xludf.DUMMYFUNCTION("GOOGLETRANSLATE(A3586,""es"",""en"")"),"vocation")</f>
        <v>vocation</v>
      </c>
    </row>
    <row r="3587">
      <c r="A3587" s="2" t="s">
        <v>3587</v>
      </c>
      <c r="B3587" s="3" t="str">
        <f>IFERROR(__xludf.DUMMYFUNCTION("GOOGLETRANSLATE(A3587,""es"",""en"")"),"she drives")</f>
        <v>she drives</v>
      </c>
    </row>
    <row r="3588">
      <c r="A3588" s="2" t="s">
        <v>3588</v>
      </c>
      <c r="B3588" s="3" t="str">
        <f>IFERROR(__xludf.DUMMYFUNCTION("GOOGLETRANSLATE(A3588,""es"",""en"")"),"intentions")</f>
        <v>intentions</v>
      </c>
    </row>
    <row r="3589">
      <c r="A3589" s="2" t="s">
        <v>3589</v>
      </c>
      <c r="B3589" s="3" t="str">
        <f>IFERROR(__xludf.DUMMYFUNCTION("GOOGLETRANSLATE(A3589,""es"",""en"")"),"soldier")</f>
        <v>soldier</v>
      </c>
    </row>
    <row r="3590">
      <c r="A3590" s="2" t="s">
        <v>3590</v>
      </c>
      <c r="B3590" s="3" t="str">
        <f>IFERROR(__xludf.DUMMYFUNCTION("GOOGLETRANSLATE(A3590,""es"",""en"")"),"advocate")</f>
        <v>advocate</v>
      </c>
    </row>
    <row r="3591">
      <c r="A3591" s="2" t="s">
        <v>3591</v>
      </c>
      <c r="B3591" s="3" t="str">
        <f>IFERROR(__xludf.DUMMYFUNCTION("GOOGLETRANSLATE(A3591,""es"",""en"")"),"blueprints")</f>
        <v>blueprints</v>
      </c>
    </row>
    <row r="3592">
      <c r="A3592" s="2" t="s">
        <v>3592</v>
      </c>
      <c r="B3592" s="3" t="str">
        <f>IFERROR(__xludf.DUMMYFUNCTION("GOOGLETRANSLATE(A3592,""es"",""en"")"),"do")</f>
        <v>do</v>
      </c>
    </row>
    <row r="3593">
      <c r="A3593" s="2" t="s">
        <v>3593</v>
      </c>
      <c r="B3593" s="3" t="str">
        <f>IFERROR(__xludf.DUMMYFUNCTION("GOOGLETRANSLATE(A3593,""es"",""en"")"),"sides")</f>
        <v>sides</v>
      </c>
    </row>
    <row r="3594">
      <c r="A3594" s="2" t="s">
        <v>3594</v>
      </c>
      <c r="B3594" s="3" t="str">
        <f>IFERROR(__xludf.DUMMYFUNCTION("GOOGLETRANSLATE(A3594,""es"",""en"")"),"Literary")</f>
        <v>Literary</v>
      </c>
    </row>
    <row r="3595">
      <c r="A3595" s="2" t="s">
        <v>3595</v>
      </c>
      <c r="B3595" s="3" t="str">
        <f>IFERROR(__xludf.DUMMYFUNCTION("GOOGLETRANSLATE(A3595,""es"",""en"")"),"Argentines")</f>
        <v>Argentines</v>
      </c>
    </row>
    <row r="3596">
      <c r="A3596" s="2" t="s">
        <v>3596</v>
      </c>
      <c r="B3596" s="3" t="str">
        <f>IFERROR(__xludf.DUMMYFUNCTION("GOOGLETRANSLATE(A3596,""es"",""en"")"),"protection")</f>
        <v>protection</v>
      </c>
    </row>
    <row r="3597">
      <c r="A3597" s="2" t="s">
        <v>3597</v>
      </c>
      <c r="B3597" s="3" t="str">
        <f>IFERROR(__xludf.DUMMYFUNCTION("GOOGLETRANSLATE(A3597,""es"",""en"")"),"intelligent")</f>
        <v>intelligent</v>
      </c>
    </row>
    <row r="3598">
      <c r="A3598" s="2" t="s">
        <v>3598</v>
      </c>
      <c r="B3598" s="3" t="str">
        <f>IFERROR(__xludf.DUMMYFUNCTION("GOOGLETRANSLATE(A3598,""es"",""en"")"),"affirmation")</f>
        <v>affirmation</v>
      </c>
    </row>
    <row r="3599">
      <c r="A3599" s="2" t="s">
        <v>3599</v>
      </c>
      <c r="B3599" s="3" t="str">
        <f>IFERROR(__xludf.DUMMYFUNCTION("GOOGLETRANSLATE(A3599,""es"",""en"")"),"Cathedral")</f>
        <v>Cathedral</v>
      </c>
    </row>
    <row r="3600">
      <c r="A3600" s="2" t="s">
        <v>3600</v>
      </c>
      <c r="B3600" s="3" t="str">
        <f>IFERROR(__xludf.DUMMYFUNCTION("GOOGLETRANSLATE(A3600,""es"",""en"")"),"Warrior")</f>
        <v>Warrior</v>
      </c>
    </row>
    <row r="3601">
      <c r="A3601" s="2" t="s">
        <v>3601</v>
      </c>
      <c r="B3601" s="3" t="str">
        <f>IFERROR(__xludf.DUMMYFUNCTION("GOOGLETRANSLATE(A3601,""es"",""en"")"),"to travel")</f>
        <v>to travel</v>
      </c>
    </row>
    <row r="3602">
      <c r="A3602" s="2" t="s">
        <v>3602</v>
      </c>
      <c r="B3602" s="3" t="str">
        <f>IFERROR(__xludf.DUMMYFUNCTION("GOOGLETRANSLATE(A3602,""es"",""en"")"),"definitive")</f>
        <v>definitive</v>
      </c>
    </row>
    <row r="3603">
      <c r="A3603" s="2" t="s">
        <v>3603</v>
      </c>
      <c r="B3603" s="3" t="str">
        <f>IFERROR(__xludf.DUMMYFUNCTION("GOOGLETRANSLATE(A3603,""es"",""en"")"),"cat")</f>
        <v>cat</v>
      </c>
    </row>
    <row r="3604">
      <c r="A3604" s="2" t="s">
        <v>3604</v>
      </c>
      <c r="B3604" s="3" t="str">
        <f>IFERROR(__xludf.DUMMYFUNCTION("GOOGLETRANSLATE(A3604,""es"",""en"")"),"cm")</f>
        <v>cm</v>
      </c>
    </row>
    <row r="3605">
      <c r="A3605" s="2" t="s">
        <v>3605</v>
      </c>
      <c r="B3605" s="3" t="str">
        <f>IFERROR(__xludf.DUMMYFUNCTION("GOOGLETRANSLATE(A3605,""es"",""en"")"),"to repeat")</f>
        <v>to repeat</v>
      </c>
    </row>
    <row r="3606">
      <c r="A3606" s="2" t="s">
        <v>3606</v>
      </c>
      <c r="B3606" s="3" t="str">
        <f>IFERROR(__xludf.DUMMYFUNCTION("GOOGLETRANSLATE(A3606,""es"",""en"")"),"save")</f>
        <v>save</v>
      </c>
    </row>
    <row r="3607">
      <c r="A3607" s="2" t="s">
        <v>3607</v>
      </c>
      <c r="B3607" s="3" t="str">
        <f>IFERROR(__xludf.DUMMYFUNCTION("GOOGLETRANSLATE(A3607,""es"",""en"")"),"gestures")</f>
        <v>gestures</v>
      </c>
    </row>
    <row r="3608">
      <c r="A3608" s="2" t="s">
        <v>3608</v>
      </c>
      <c r="B3608" s="3" t="str">
        <f>IFERROR(__xludf.DUMMYFUNCTION("GOOGLETRANSLATE(A3608,""es"",""en"")"),"inevitable")</f>
        <v>inevitable</v>
      </c>
    </row>
    <row r="3609">
      <c r="A3609" s="2" t="s">
        <v>3609</v>
      </c>
      <c r="B3609" s="3" t="str">
        <f>IFERROR(__xludf.DUMMYFUNCTION("GOOGLETRANSLATE(A3609,""es"",""en"")"),"employee")</f>
        <v>employee</v>
      </c>
    </row>
    <row r="3610">
      <c r="A3610" s="2" t="s">
        <v>3610</v>
      </c>
      <c r="B3610" s="3" t="str">
        <f>IFERROR(__xludf.DUMMYFUNCTION("GOOGLETRANSLATE(A3610,""es"",""en"")"),"chorus")</f>
        <v>chorus</v>
      </c>
    </row>
    <row r="3611">
      <c r="A3611" s="2" t="s">
        <v>3611</v>
      </c>
      <c r="B3611" s="3" t="str">
        <f>IFERROR(__xludf.DUMMYFUNCTION("GOOGLETRANSLATE(A3611,""es"",""en"")"),"Asturias")</f>
        <v>Asturias</v>
      </c>
    </row>
    <row r="3612">
      <c r="A3612" s="2" t="s">
        <v>3612</v>
      </c>
      <c r="B3612" s="3" t="str">
        <f>IFERROR(__xludf.DUMMYFUNCTION("GOOGLETRANSLATE(A3612,""es"",""en"")"),"blond")</f>
        <v>blond</v>
      </c>
    </row>
    <row r="3613">
      <c r="A3613" s="2" t="s">
        <v>3613</v>
      </c>
      <c r="B3613" s="3" t="str">
        <f>IFERROR(__xludf.DUMMYFUNCTION("GOOGLETRANSLATE(A3613,""es"",""en"")"),"Supreme")</f>
        <v>Supreme</v>
      </c>
    </row>
    <row r="3614">
      <c r="A3614" s="2" t="s">
        <v>3614</v>
      </c>
      <c r="B3614" s="3" t="str">
        <f>IFERROR(__xludf.DUMMYFUNCTION("GOOGLETRANSLATE(A3614,""es"",""en"")"),"discovered")</f>
        <v>discovered</v>
      </c>
    </row>
    <row r="3615">
      <c r="A3615" s="2" t="s">
        <v>3615</v>
      </c>
      <c r="B3615" s="3" t="str">
        <f>IFERROR(__xludf.DUMMYFUNCTION("GOOGLETRANSLATE(A3615,""es"",""en"")"),"throw")</f>
        <v>throw</v>
      </c>
    </row>
    <row r="3616">
      <c r="A3616" s="2" t="s">
        <v>3616</v>
      </c>
      <c r="B3616" s="3" t="str">
        <f>IFERROR(__xludf.DUMMYFUNCTION("GOOGLETRANSLATE(A3616,""es"",""en"")"),"comprehensive")</f>
        <v>comprehensive</v>
      </c>
    </row>
    <row r="3617">
      <c r="A3617" s="2" t="s">
        <v>3617</v>
      </c>
      <c r="B3617" s="3" t="str">
        <f>IFERROR(__xludf.DUMMYFUNCTION("GOOGLETRANSLATE(A3617,""es"",""en"")"),"remain")</f>
        <v>remain</v>
      </c>
    </row>
    <row r="3618">
      <c r="A3618" s="2" t="s">
        <v>3618</v>
      </c>
      <c r="B3618" s="3" t="str">
        <f>IFERROR(__xludf.DUMMYFUNCTION("GOOGLETRANSLATE(A3618,""es"",""en"")"),"leverage")</f>
        <v>leverage</v>
      </c>
    </row>
    <row r="3619">
      <c r="A3619" s="2" t="s">
        <v>3619</v>
      </c>
      <c r="B3619" s="3" t="str">
        <f>IFERROR(__xludf.DUMMYFUNCTION("GOOGLETRANSLATE(A3619,""es"",""en"")"),"deck")</f>
        <v>deck</v>
      </c>
    </row>
    <row r="3620">
      <c r="A3620" s="2" t="s">
        <v>3620</v>
      </c>
      <c r="B3620" s="3" t="str">
        <f>IFERROR(__xludf.DUMMYFUNCTION("GOOGLETRANSLATE(A3620,""es"",""en"")"),"go")</f>
        <v>go</v>
      </c>
    </row>
    <row r="3621">
      <c r="A3621" s="2" t="s">
        <v>3621</v>
      </c>
      <c r="B3621" s="3" t="str">
        <f>IFERROR(__xludf.DUMMYFUNCTION("GOOGLETRANSLATE(A3621,""es"",""en"")"),"archive")</f>
        <v>archive</v>
      </c>
    </row>
    <row r="3622">
      <c r="A3622" s="2" t="s">
        <v>3622</v>
      </c>
      <c r="B3622" s="3" t="str">
        <f>IFERROR(__xludf.DUMMYFUNCTION("GOOGLETRANSLATE(A3622,""es"",""en"")"),"define")</f>
        <v>define</v>
      </c>
    </row>
    <row r="3623">
      <c r="A3623" s="2" t="s">
        <v>3623</v>
      </c>
      <c r="B3623" s="3" t="str">
        <f>IFERROR(__xludf.DUMMYFUNCTION("GOOGLETRANSLATE(A3623,""es"",""en"")"),"correspond")</f>
        <v>correspond</v>
      </c>
    </row>
    <row r="3624">
      <c r="A3624" s="2" t="s">
        <v>3624</v>
      </c>
      <c r="B3624" s="3" t="str">
        <f>IFERROR(__xludf.DUMMYFUNCTION("GOOGLETRANSLATE(A3624,""es"",""en"")"),"They found")</f>
        <v>They found</v>
      </c>
    </row>
    <row r="3625">
      <c r="A3625" s="2" t="s">
        <v>3625</v>
      </c>
      <c r="B3625" s="3" t="str">
        <f>IFERROR(__xludf.DUMMYFUNCTION("GOOGLETRANSLATE(A3625,""es"",""en"")"),"immense")</f>
        <v>immense</v>
      </c>
    </row>
    <row r="3626">
      <c r="A3626" s="2" t="s">
        <v>3626</v>
      </c>
      <c r="B3626" s="3" t="str">
        <f>IFERROR(__xludf.DUMMYFUNCTION("GOOGLETRANSLATE(A3626,""es"",""en"")"),"Map")</f>
        <v>Map</v>
      </c>
    </row>
    <row r="3627">
      <c r="A3627" s="2" t="s">
        <v>3627</v>
      </c>
      <c r="B3627" s="3" t="str">
        <f>IFERROR(__xludf.DUMMYFUNCTION("GOOGLETRANSLATE(A3627,""es"",""en"")"),"Sergio")</f>
        <v>Sergio</v>
      </c>
    </row>
    <row r="3628">
      <c r="A3628" s="2" t="s">
        <v>3628</v>
      </c>
      <c r="B3628" s="3" t="str">
        <f>IFERROR(__xludf.DUMMYFUNCTION("GOOGLETRANSLATE(A3628,""es"",""en"")"),"thread")</f>
        <v>thread</v>
      </c>
    </row>
    <row r="3629">
      <c r="A3629" s="2" t="s">
        <v>3629</v>
      </c>
      <c r="B3629" s="3" t="str">
        <f>IFERROR(__xludf.DUMMYFUNCTION("GOOGLETRANSLATE(A3629,""es"",""en"")"),"Navarrese")</f>
        <v>Navarrese</v>
      </c>
    </row>
    <row r="3630">
      <c r="A3630" s="2" t="s">
        <v>3630</v>
      </c>
      <c r="B3630" s="3" t="str">
        <f>IFERROR(__xludf.DUMMYFUNCTION("GOOGLETRANSLATE(A3630,""es"",""en"")"),"indeed")</f>
        <v>indeed</v>
      </c>
    </row>
    <row r="3631">
      <c r="A3631" s="2" t="s">
        <v>3631</v>
      </c>
      <c r="B3631" s="3" t="str">
        <f>IFERROR(__xludf.DUMMYFUNCTION("GOOGLETRANSLATE(A3631,""es"",""en"")"),"Explanations")</f>
        <v>Explanations</v>
      </c>
    </row>
    <row r="3632">
      <c r="A3632" s="2" t="s">
        <v>3632</v>
      </c>
      <c r="B3632" s="3" t="str">
        <f>IFERROR(__xludf.DUMMYFUNCTION("GOOGLETRANSLATE(A3632,""es"",""en"")"),"pocket")</f>
        <v>pocket</v>
      </c>
    </row>
    <row r="3633">
      <c r="A3633" s="2" t="s">
        <v>3633</v>
      </c>
      <c r="B3633" s="3" t="str">
        <f>IFERROR(__xludf.DUMMYFUNCTION("GOOGLETRANSLATE(A3633,""es"",""en"")"),"critics")</f>
        <v>critics</v>
      </c>
    </row>
    <row r="3634">
      <c r="A3634" s="2" t="s">
        <v>3634</v>
      </c>
      <c r="B3634" s="3" t="str">
        <f>IFERROR(__xludf.DUMMYFUNCTION("GOOGLETRANSLATE(A3634,""es"",""en"")"),"occupy")</f>
        <v>occupy</v>
      </c>
    </row>
    <row r="3635">
      <c r="A3635" s="2" t="s">
        <v>3635</v>
      </c>
      <c r="B3635" s="3" t="str">
        <f>IFERROR(__xludf.DUMMYFUNCTION("GOOGLETRANSLATE(A3635,""es"",""en"")"),"asset")</f>
        <v>asset</v>
      </c>
    </row>
    <row r="3636">
      <c r="A3636" s="2" t="s">
        <v>3636</v>
      </c>
      <c r="B3636" s="3" t="str">
        <f>IFERROR(__xludf.DUMMYFUNCTION("GOOGLETRANSLATE(A3636,""es"",""en"")"),"looking for")</f>
        <v>looking for</v>
      </c>
    </row>
    <row r="3637">
      <c r="A3637" s="2" t="s">
        <v>3637</v>
      </c>
      <c r="B3637" s="3" t="str">
        <f>IFERROR(__xludf.DUMMYFUNCTION("GOOGLETRANSLATE(A3637,""es"",""en"")"),"I returned to")</f>
        <v>I returned to</v>
      </c>
    </row>
    <row r="3638">
      <c r="A3638" s="2" t="s">
        <v>3638</v>
      </c>
      <c r="B3638" s="3" t="str">
        <f>IFERROR(__xludf.DUMMYFUNCTION("GOOGLETRANSLATE(A3638,""es"",""en"")"),"coexistence")</f>
        <v>coexistence</v>
      </c>
    </row>
    <row r="3639">
      <c r="A3639" s="2" t="s">
        <v>3639</v>
      </c>
      <c r="B3639" s="3" t="str">
        <f>IFERROR(__xludf.DUMMYFUNCTION("GOOGLETRANSLATE(A3639,""es"",""en"")"),"performed")</f>
        <v>performed</v>
      </c>
    </row>
    <row r="3640">
      <c r="A3640" s="2" t="s">
        <v>3640</v>
      </c>
      <c r="B3640" s="3" t="str">
        <f>IFERROR(__xludf.DUMMYFUNCTION("GOOGLETRANSLATE(A3640,""es"",""en"")"),"Switzerland")</f>
        <v>Switzerland</v>
      </c>
    </row>
    <row r="3641">
      <c r="A3641" s="2" t="s">
        <v>3641</v>
      </c>
      <c r="B3641" s="3" t="str">
        <f>IFERROR(__xludf.DUMMYFUNCTION("GOOGLETRANSLATE(A3641,""es"",""en"")"),"and")</f>
        <v>and</v>
      </c>
    </row>
    <row r="3642">
      <c r="A3642" s="2" t="s">
        <v>3642</v>
      </c>
      <c r="B3642" s="3" t="str">
        <f>IFERROR(__xludf.DUMMYFUNCTION("GOOGLETRANSLATE(A3642,""es"",""en"")"),"continuous")</f>
        <v>continuous</v>
      </c>
    </row>
    <row r="3643">
      <c r="A3643" s="2" t="s">
        <v>3643</v>
      </c>
      <c r="B3643" s="3" t="str">
        <f>IFERROR(__xludf.DUMMYFUNCTION("GOOGLETRANSLATE(A3643,""es"",""en"")"),"peninsula")</f>
        <v>peninsula</v>
      </c>
    </row>
    <row r="3644">
      <c r="A3644" s="2" t="s">
        <v>3644</v>
      </c>
      <c r="B3644" s="3" t="str">
        <f>IFERROR(__xludf.DUMMYFUNCTION("GOOGLETRANSLATE(A3644,""es"",""en"")"),"Urban")</f>
        <v>Urban</v>
      </c>
    </row>
    <row r="3645">
      <c r="A3645" s="2" t="s">
        <v>3645</v>
      </c>
      <c r="B3645" s="3" t="str">
        <f>IFERROR(__xludf.DUMMYFUNCTION("GOOGLETRANSLATE(A3645,""es"",""en"")"),"Oh")</f>
        <v>Oh</v>
      </c>
    </row>
    <row r="3646">
      <c r="A3646" s="2" t="s">
        <v>3646</v>
      </c>
      <c r="B3646" s="3" t="str">
        <f>IFERROR(__xludf.DUMMYFUNCTION("GOOGLETRANSLATE(A3646,""es"",""en"")"),"forgot")</f>
        <v>forgot</v>
      </c>
    </row>
    <row r="3647">
      <c r="A3647" s="2" t="s">
        <v>3647</v>
      </c>
      <c r="B3647" s="3" t="str">
        <f>IFERROR(__xludf.DUMMYFUNCTION("GOOGLETRANSLATE(A3647,""es"",""en"")"),"exercise")</f>
        <v>exercise</v>
      </c>
    </row>
    <row r="3648">
      <c r="A3648" s="2" t="s">
        <v>3648</v>
      </c>
      <c r="B3648" s="3" t="str">
        <f>IFERROR(__xludf.DUMMYFUNCTION("GOOGLETRANSLATE(A3648,""es"",""en"")"),"fabric")</f>
        <v>fabric</v>
      </c>
    </row>
    <row r="3649">
      <c r="A3649" s="2" t="s">
        <v>3649</v>
      </c>
      <c r="B3649" s="3" t="str">
        <f>IFERROR(__xludf.DUMMYFUNCTION("GOOGLETRANSLATE(A3649,""es"",""en"")"),"passengers")</f>
        <v>passengers</v>
      </c>
    </row>
    <row r="3650">
      <c r="A3650" s="2" t="s">
        <v>3650</v>
      </c>
      <c r="B3650" s="3" t="str">
        <f>IFERROR(__xludf.DUMMYFUNCTION("GOOGLETRANSLATE(A3650,""es"",""en"")"),"authentic")</f>
        <v>authentic</v>
      </c>
    </row>
    <row r="3651">
      <c r="A3651" s="2" t="s">
        <v>3651</v>
      </c>
      <c r="B3651" s="3" t="str">
        <f>IFERROR(__xludf.DUMMYFUNCTION("GOOGLETRANSLATE(A3651,""es"",""en"")"),"hunt")</f>
        <v>hunt</v>
      </c>
    </row>
    <row r="3652">
      <c r="A3652" s="2" t="s">
        <v>3652</v>
      </c>
      <c r="B3652" s="3" t="str">
        <f>IFERROR(__xludf.DUMMYFUNCTION("GOOGLETRANSLATE(A3652,""es"",""en"")"),"Navarre")</f>
        <v>Navarre</v>
      </c>
    </row>
    <row r="3653">
      <c r="A3653" s="2" t="s">
        <v>3653</v>
      </c>
      <c r="B3653" s="3" t="str">
        <f>IFERROR(__xludf.DUMMYFUNCTION("GOOGLETRANSLATE(A3653,""es"",""en"")"),"partner")</f>
        <v>partner</v>
      </c>
    </row>
    <row r="3654">
      <c r="A3654" s="2" t="s">
        <v>3654</v>
      </c>
      <c r="B3654" s="3" t="str">
        <f>IFERROR(__xludf.DUMMYFUNCTION("GOOGLETRANSLATE(A3654,""es"",""en"")"),"written")</f>
        <v>written</v>
      </c>
    </row>
    <row r="3655">
      <c r="A3655" s="2" t="s">
        <v>3655</v>
      </c>
      <c r="B3655" s="3" t="str">
        <f>IFERROR(__xludf.DUMMYFUNCTION("GOOGLETRANSLATE(A3655,""es"",""en"")"),"They wanted")</f>
        <v>They wanted</v>
      </c>
    </row>
    <row r="3656">
      <c r="A3656" s="2" t="s">
        <v>3656</v>
      </c>
      <c r="B3656" s="3" t="str">
        <f>IFERROR(__xludf.DUMMYFUNCTION("GOOGLETRANSLATE(A3656,""es"",""en"")"),"piano")</f>
        <v>piano</v>
      </c>
    </row>
    <row r="3657">
      <c r="A3657" s="2" t="s">
        <v>3657</v>
      </c>
      <c r="B3657" s="3" t="str">
        <f>IFERROR(__xludf.DUMMYFUNCTION("GOOGLETRANSLATE(A3657,""es"",""en"")"),"Florida")</f>
        <v>Florida</v>
      </c>
    </row>
    <row r="3658">
      <c r="A3658" s="2" t="s">
        <v>3658</v>
      </c>
      <c r="B3658" s="3" t="str">
        <f>IFERROR(__xludf.DUMMYFUNCTION("GOOGLETRANSLATE(A3658,""es"",""en"")"),"obligations")</f>
        <v>obligations</v>
      </c>
    </row>
    <row r="3659">
      <c r="A3659" s="2" t="s">
        <v>3659</v>
      </c>
      <c r="B3659" s="3" t="str">
        <f>IFERROR(__xludf.DUMMYFUNCTION("GOOGLETRANSLATE(A3659,""es"",""en"")"),"confrontation")</f>
        <v>confrontation</v>
      </c>
    </row>
    <row r="3660">
      <c r="A3660" s="2" t="s">
        <v>3660</v>
      </c>
      <c r="B3660" s="3" t="str">
        <f>IFERROR(__xludf.DUMMYFUNCTION("GOOGLETRANSLATE(A3660,""es"",""en"")"),"talent")</f>
        <v>talent</v>
      </c>
    </row>
    <row r="3661">
      <c r="A3661" s="2" t="s">
        <v>3661</v>
      </c>
      <c r="B3661" s="3" t="str">
        <f>IFERROR(__xludf.DUMMYFUNCTION("GOOGLETRANSLATE(A3661,""es"",""en"")"),"desert")</f>
        <v>desert</v>
      </c>
    </row>
    <row r="3662">
      <c r="A3662" s="2" t="s">
        <v>3662</v>
      </c>
      <c r="B3662" s="3" t="str">
        <f>IFERROR(__xludf.DUMMYFUNCTION("GOOGLETRANSLATE(A3662,""es"",""en"")"),"leg")</f>
        <v>leg</v>
      </c>
    </row>
    <row r="3663">
      <c r="A3663" s="2" t="s">
        <v>3663</v>
      </c>
      <c r="B3663" s="3" t="str">
        <f>IFERROR(__xludf.DUMMYFUNCTION("GOOGLETRANSLATE(A3663,""es"",""en"")"),"inside")</f>
        <v>inside</v>
      </c>
    </row>
    <row r="3664">
      <c r="A3664" s="2" t="s">
        <v>3664</v>
      </c>
      <c r="B3664" s="3" t="str">
        <f>IFERROR(__xludf.DUMMYFUNCTION("GOOGLETRANSLATE(A3664,""es"",""en"")"),"beginnings")</f>
        <v>beginnings</v>
      </c>
    </row>
    <row r="3665">
      <c r="A3665" s="2" t="s">
        <v>3665</v>
      </c>
      <c r="B3665" s="3" t="str">
        <f>IFERROR(__xludf.DUMMYFUNCTION("GOOGLETRANSLATE(A3665,""es"",""en"")"),"winds")</f>
        <v>winds</v>
      </c>
    </row>
    <row r="3666">
      <c r="A3666" s="2" t="s">
        <v>3666</v>
      </c>
      <c r="B3666" s="3" t="str">
        <f>IFERROR(__xludf.DUMMYFUNCTION("GOOGLETRANSLATE(A3666,""es"",""en"")"),"commissar")</f>
        <v>commissar</v>
      </c>
    </row>
    <row r="3667">
      <c r="A3667" s="2" t="s">
        <v>3667</v>
      </c>
      <c r="B3667" s="3" t="str">
        <f>IFERROR(__xludf.DUMMYFUNCTION("GOOGLETRANSLATE(A3667,""es"",""en"")"),"rise")</f>
        <v>rise</v>
      </c>
    </row>
    <row r="3668">
      <c r="A3668" s="2" t="s">
        <v>3668</v>
      </c>
      <c r="B3668" s="3" t="str">
        <f>IFERROR(__xludf.DUMMYFUNCTION("GOOGLETRANSLATE(A3668,""es"",""en"")"),"Honduras")</f>
        <v>Honduras</v>
      </c>
    </row>
    <row r="3669">
      <c r="A3669" s="2" t="s">
        <v>3669</v>
      </c>
      <c r="B3669" s="3" t="str">
        <f>IFERROR(__xludf.DUMMYFUNCTION("GOOGLETRANSLATE(A3669,""es"",""en"")"),"forests")</f>
        <v>forests</v>
      </c>
    </row>
    <row r="3670">
      <c r="A3670" s="2" t="s">
        <v>3670</v>
      </c>
      <c r="B3670" s="3" t="str">
        <f>IFERROR(__xludf.DUMMYFUNCTION("GOOGLETRANSLATE(A3670,""es"",""en"")"),"Christian")</f>
        <v>Christian</v>
      </c>
    </row>
    <row r="3671">
      <c r="A3671" s="2" t="s">
        <v>3671</v>
      </c>
      <c r="B3671" s="3" t="str">
        <f>IFERROR(__xludf.DUMMYFUNCTION("GOOGLETRANSLATE(A3671,""es"",""en"")"),"proposed")</f>
        <v>proposed</v>
      </c>
    </row>
    <row r="3672">
      <c r="A3672" s="2" t="s">
        <v>3672</v>
      </c>
      <c r="B3672" s="3" t="str">
        <f>IFERROR(__xludf.DUMMYFUNCTION("GOOGLETRANSLATE(A3672,""es"",""en"")"),"autumn")</f>
        <v>autumn</v>
      </c>
    </row>
    <row r="3673">
      <c r="A3673" s="2" t="s">
        <v>3673</v>
      </c>
      <c r="B3673" s="3" t="str">
        <f>IFERROR(__xludf.DUMMYFUNCTION("GOOGLETRANSLATE(A3673,""es"",""en"")"),"read")</f>
        <v>read</v>
      </c>
    </row>
    <row r="3674">
      <c r="A3674" s="2" t="s">
        <v>3674</v>
      </c>
      <c r="B3674" s="3" t="str">
        <f>IFERROR(__xludf.DUMMYFUNCTION("GOOGLETRANSLATE(A3674,""es"",""en"")"),"later")</f>
        <v>later</v>
      </c>
    </row>
    <row r="3675">
      <c r="A3675" s="2" t="s">
        <v>3675</v>
      </c>
      <c r="B3675" s="3" t="str">
        <f>IFERROR(__xludf.DUMMYFUNCTION("GOOGLETRANSLATE(A3675,""es"",""en"")"),"doctrine")</f>
        <v>doctrine</v>
      </c>
    </row>
    <row r="3676">
      <c r="A3676" s="2" t="s">
        <v>3676</v>
      </c>
      <c r="B3676" s="3" t="str">
        <f>IFERROR(__xludf.DUMMYFUNCTION("GOOGLETRANSLATE(A3676,""es"",""en"")"),"EVENTS")</f>
        <v>EVENTS</v>
      </c>
    </row>
    <row r="3677">
      <c r="A3677" s="2" t="s">
        <v>3677</v>
      </c>
      <c r="B3677" s="3" t="str">
        <f>IFERROR(__xludf.DUMMYFUNCTION("GOOGLETRANSLATE(A3677,""es"",""en"")"),"Visits")</f>
        <v>Visits</v>
      </c>
    </row>
    <row r="3678">
      <c r="A3678" s="2" t="s">
        <v>3678</v>
      </c>
      <c r="B3678" s="3" t="str">
        <f>IFERROR(__xludf.DUMMYFUNCTION("GOOGLETRANSLATE(A3678,""es"",""en"")"),"express")</f>
        <v>express</v>
      </c>
    </row>
    <row r="3679">
      <c r="A3679" s="2" t="s">
        <v>3679</v>
      </c>
      <c r="B3679" s="3" t="str">
        <f>IFERROR(__xludf.DUMMYFUNCTION("GOOGLETRANSLATE(A3679,""es"",""en"")"),"meadow")</f>
        <v>meadow</v>
      </c>
    </row>
    <row r="3680">
      <c r="A3680" s="2" t="s">
        <v>3680</v>
      </c>
      <c r="B3680" s="3" t="str">
        <f>IFERROR(__xludf.DUMMYFUNCTION("GOOGLETRANSLATE(A3680,""es"",""en"")"),"fixed")</f>
        <v>fixed</v>
      </c>
    </row>
    <row r="3681">
      <c r="A3681" s="2" t="s">
        <v>3681</v>
      </c>
      <c r="B3681" s="3" t="str">
        <f>IFERROR(__xludf.DUMMYFUNCTION("GOOGLETRANSLATE(A3681,""es"",""en"")"),"open")</f>
        <v>open</v>
      </c>
    </row>
    <row r="3682">
      <c r="A3682" s="2" t="s">
        <v>3682</v>
      </c>
      <c r="B3682" s="3" t="str">
        <f>IFERROR(__xludf.DUMMYFUNCTION("GOOGLETRANSLATE(A3682,""es"",""en"")"),"chains")</f>
        <v>chains</v>
      </c>
    </row>
    <row r="3683">
      <c r="A3683" s="2" t="s">
        <v>3683</v>
      </c>
      <c r="B3683" s="3" t="str">
        <f>IFERROR(__xludf.DUMMYFUNCTION("GOOGLETRANSLATE(A3683,""es"",""en"")"),"beautifull")</f>
        <v>beautifull</v>
      </c>
    </row>
    <row r="3684">
      <c r="A3684" s="2" t="s">
        <v>3684</v>
      </c>
      <c r="B3684" s="3" t="str">
        <f>IFERROR(__xludf.DUMMYFUNCTION("GOOGLETRANSLATE(A3684,""es"",""en"")"),"journeys")</f>
        <v>journeys</v>
      </c>
    </row>
    <row r="3685">
      <c r="A3685" s="2" t="s">
        <v>3685</v>
      </c>
      <c r="B3685" s="3" t="str">
        <f>IFERROR(__xludf.DUMMYFUNCTION("GOOGLETRANSLATE(A3685,""es"",""en"")"),"Attempts")</f>
        <v>Attempts</v>
      </c>
    </row>
    <row r="3686">
      <c r="A3686" s="2" t="s">
        <v>3686</v>
      </c>
      <c r="B3686" s="3" t="str">
        <f>IFERROR(__xludf.DUMMYFUNCTION("GOOGLETRANSLATE(A3686,""es"",""en"")"),"relative")</f>
        <v>relative</v>
      </c>
    </row>
    <row r="3687">
      <c r="A3687" s="2" t="s">
        <v>3687</v>
      </c>
      <c r="B3687" s="3" t="str">
        <f>IFERROR(__xludf.DUMMYFUNCTION("GOOGLETRANSLATE(A3687,""es"",""en"")"),"artistic")</f>
        <v>artistic</v>
      </c>
    </row>
    <row r="3688">
      <c r="A3688" s="2" t="s">
        <v>3688</v>
      </c>
      <c r="B3688" s="3" t="str">
        <f>IFERROR(__xludf.DUMMYFUNCTION("GOOGLETRANSLATE(A3688,""es"",""en"")"),"putting up")</f>
        <v>putting up</v>
      </c>
    </row>
    <row r="3689">
      <c r="A3689" s="2" t="s">
        <v>3689</v>
      </c>
      <c r="B3689" s="3" t="str">
        <f>IFERROR(__xludf.DUMMYFUNCTION("GOOGLETRANSLATE(A3689,""es"",""en"")"),"extremes")</f>
        <v>extremes</v>
      </c>
    </row>
    <row r="3690">
      <c r="A3690" s="2" t="s">
        <v>3690</v>
      </c>
      <c r="B3690" s="3" t="str">
        <f>IFERROR(__xludf.DUMMYFUNCTION("GOOGLETRANSLATE(A3690,""es"",""en"")"),"caused")</f>
        <v>caused</v>
      </c>
    </row>
    <row r="3691">
      <c r="A3691" s="2" t="s">
        <v>3691</v>
      </c>
      <c r="B3691" s="3" t="str">
        <f>IFERROR(__xludf.DUMMYFUNCTION("GOOGLETRANSLATE(A3691,""es"",""en"")"),"concession")</f>
        <v>concession</v>
      </c>
    </row>
    <row r="3692">
      <c r="A3692" s="2" t="s">
        <v>3692</v>
      </c>
      <c r="B3692" s="3" t="str">
        <f>IFERROR(__xludf.DUMMYFUNCTION("GOOGLETRANSLATE(A3692,""es"",""en"")"),"we had")</f>
        <v>we had</v>
      </c>
    </row>
    <row r="3693">
      <c r="A3693" s="2" t="s">
        <v>3693</v>
      </c>
      <c r="B3693" s="3" t="str">
        <f>IFERROR(__xludf.DUMMYFUNCTION("GOOGLETRANSLATE(A3693,""es"",""en"")"),"Find")</f>
        <v>Find</v>
      </c>
    </row>
    <row r="3694">
      <c r="A3694" s="2" t="s">
        <v>3694</v>
      </c>
      <c r="B3694" s="3" t="str">
        <f>IFERROR(__xludf.DUMMYFUNCTION("GOOGLETRANSLATE(A3694,""es"",""en"")"),"youth")</f>
        <v>youth</v>
      </c>
    </row>
    <row r="3695">
      <c r="A3695" s="2" t="s">
        <v>3695</v>
      </c>
      <c r="B3695" s="3" t="str">
        <f>IFERROR(__xludf.DUMMYFUNCTION("GOOGLETRANSLATE(A3695,""es"",""en"")"),"happened")</f>
        <v>happened</v>
      </c>
    </row>
    <row r="3696">
      <c r="A3696" s="2" t="s">
        <v>3696</v>
      </c>
      <c r="B3696" s="3" t="str">
        <f>IFERROR(__xludf.DUMMYFUNCTION("GOOGLETRANSLATE(A3696,""es"",""en"")"),"space")</f>
        <v>space</v>
      </c>
    </row>
    <row r="3697">
      <c r="A3697" s="2" t="s">
        <v>3697</v>
      </c>
      <c r="B3697" s="3" t="str">
        <f>IFERROR(__xludf.DUMMYFUNCTION("GOOGLETRANSLATE(A3697,""es"",""en"")"),"agricultural")</f>
        <v>agricultural</v>
      </c>
    </row>
    <row r="3698">
      <c r="A3698" s="2" t="s">
        <v>3698</v>
      </c>
      <c r="B3698" s="3" t="str">
        <f>IFERROR(__xludf.DUMMYFUNCTION("GOOGLETRANSLATE(A3698,""es"",""en"")"),"intended")</f>
        <v>intended</v>
      </c>
    </row>
    <row r="3699">
      <c r="A3699" s="2" t="s">
        <v>3699</v>
      </c>
      <c r="B3699" s="3" t="str">
        <f>IFERROR(__xludf.DUMMYFUNCTION("GOOGLETRANSLATE(A3699,""es"",""en"")"),"kept")</f>
        <v>kept</v>
      </c>
    </row>
    <row r="3700">
      <c r="A3700" s="2" t="s">
        <v>3700</v>
      </c>
      <c r="B3700" s="3" t="str">
        <f>IFERROR(__xludf.DUMMYFUNCTION("GOOGLETRANSLATE(A3700,""es"",""en"")"),"burst")</f>
        <v>burst</v>
      </c>
    </row>
    <row r="3701">
      <c r="A3701" s="2" t="s">
        <v>3701</v>
      </c>
      <c r="B3701" s="3" t="str">
        <f>IFERROR(__xludf.DUMMYFUNCTION("GOOGLETRANSLATE(A3701,""es"",""en"")"),"Garlic")</f>
        <v>Garlic</v>
      </c>
    </row>
    <row r="3702">
      <c r="A3702" s="2" t="s">
        <v>3702</v>
      </c>
      <c r="B3702" s="3" t="str">
        <f>IFERROR(__xludf.DUMMYFUNCTION("GOOGLETRANSLATE(A3702,""es"",""en"")"),"Jordi")</f>
        <v>Jordi</v>
      </c>
    </row>
    <row r="3703">
      <c r="A3703" s="2" t="s">
        <v>3703</v>
      </c>
      <c r="B3703" s="3" t="str">
        <f>IFERROR(__xludf.DUMMYFUNCTION("GOOGLETRANSLATE(A3703,""es"",""en"")"),"served")</f>
        <v>served</v>
      </c>
    </row>
    <row r="3704">
      <c r="A3704" s="2" t="s">
        <v>3704</v>
      </c>
      <c r="B3704" s="3" t="str">
        <f>IFERROR(__xludf.DUMMYFUNCTION("GOOGLETRANSLATE(A3704,""es"",""en"")"),"parliamentary")</f>
        <v>parliamentary</v>
      </c>
    </row>
    <row r="3705">
      <c r="A3705" s="2" t="s">
        <v>3705</v>
      </c>
      <c r="B3705" s="3" t="str">
        <f>IFERROR(__xludf.DUMMYFUNCTION("GOOGLETRANSLATE(A3705,""es"",""en"")"),"Devil")</f>
        <v>Devil</v>
      </c>
    </row>
    <row r="3706">
      <c r="A3706" s="2" t="s">
        <v>3706</v>
      </c>
      <c r="B3706" s="3" t="str">
        <f>IFERROR(__xludf.DUMMYFUNCTION("GOOGLETRANSLATE(A3706,""es"",""en"")"),"grease")</f>
        <v>grease</v>
      </c>
    </row>
    <row r="3707">
      <c r="A3707" s="2" t="s">
        <v>3707</v>
      </c>
      <c r="B3707" s="3" t="str">
        <f>IFERROR(__xludf.DUMMYFUNCTION("GOOGLETRANSLATE(A3707,""es"",""en"")"),"include")</f>
        <v>include</v>
      </c>
    </row>
    <row r="3708">
      <c r="A3708" s="2" t="s">
        <v>3708</v>
      </c>
      <c r="B3708" s="3" t="str">
        <f>IFERROR(__xludf.DUMMYFUNCTION("GOOGLETRANSLATE(A3708,""es"",""en"")"),"they possess")</f>
        <v>they possess</v>
      </c>
    </row>
    <row r="3709">
      <c r="A3709" s="2" t="s">
        <v>3709</v>
      </c>
      <c r="B3709" s="3" t="str">
        <f>IFERROR(__xludf.DUMMYFUNCTION("GOOGLETRANSLATE(A3709,""es"",""en"")"),"XVI")</f>
        <v>XVI</v>
      </c>
    </row>
    <row r="3710">
      <c r="A3710" s="2" t="s">
        <v>3710</v>
      </c>
      <c r="B3710" s="3" t="str">
        <f>IFERROR(__xludf.DUMMYFUNCTION("GOOGLETRANSLATE(A3710,""es"",""en"")"),"compound")</f>
        <v>compound</v>
      </c>
    </row>
    <row r="3711">
      <c r="A3711" s="2" t="s">
        <v>3711</v>
      </c>
      <c r="B3711" s="3" t="str">
        <f>IFERROR(__xludf.DUMMYFUNCTION("GOOGLETRANSLATE(A3711,""es"",""en"")"),"determination")</f>
        <v>determination</v>
      </c>
    </row>
    <row r="3712">
      <c r="A3712" s="2" t="s">
        <v>3712</v>
      </c>
      <c r="B3712" s="3" t="str">
        <f>IFERROR(__xludf.DUMMYFUNCTION("GOOGLETRANSLATE(A3712,""es"",""en"")"),"old")</f>
        <v>old</v>
      </c>
    </row>
    <row r="3713">
      <c r="A3713" s="2" t="s">
        <v>3713</v>
      </c>
      <c r="B3713" s="3" t="str">
        <f>IFERROR(__xludf.DUMMYFUNCTION("GOOGLETRANSLATE(A3713,""es"",""en"")"),"He met")</f>
        <v>He met</v>
      </c>
    </row>
    <row r="3714">
      <c r="A3714" s="2" t="s">
        <v>3714</v>
      </c>
      <c r="B3714" s="3" t="str">
        <f>IFERROR(__xludf.DUMMYFUNCTION("GOOGLETRANSLATE(A3714,""es"",""en"")"),"parliamentarians")</f>
        <v>parliamentarians</v>
      </c>
    </row>
    <row r="3715">
      <c r="A3715" s="2" t="s">
        <v>3715</v>
      </c>
      <c r="B3715" s="3" t="str">
        <f>IFERROR(__xludf.DUMMYFUNCTION("GOOGLETRANSLATE(A3715,""es"",""en"")"),"indicated")</f>
        <v>indicated</v>
      </c>
    </row>
    <row r="3716">
      <c r="A3716" s="2" t="s">
        <v>3716</v>
      </c>
      <c r="B3716" s="3" t="str">
        <f>IFERROR(__xludf.DUMMYFUNCTION("GOOGLETRANSLATE(A3716,""es"",""en"")"),"Menem")</f>
        <v>Menem</v>
      </c>
    </row>
    <row r="3717">
      <c r="A3717" s="2" t="s">
        <v>3717</v>
      </c>
      <c r="B3717" s="3" t="str">
        <f>IFERROR(__xludf.DUMMYFUNCTION("GOOGLETRANSLATE(A3717,""es"",""en"")"),"They left")</f>
        <v>They left</v>
      </c>
    </row>
    <row r="3718">
      <c r="A3718" s="2" t="s">
        <v>3718</v>
      </c>
      <c r="B3718" s="3" t="str">
        <f>IFERROR(__xludf.DUMMYFUNCTION("GOOGLETRANSLATE(A3718,""es"",""en"")"),"Generalitat")</f>
        <v>Generalitat</v>
      </c>
    </row>
    <row r="3719">
      <c r="A3719" s="2" t="s">
        <v>3719</v>
      </c>
      <c r="B3719" s="3" t="str">
        <f>IFERROR(__xludf.DUMMYFUNCTION("GOOGLETRANSLATE(A3719,""es"",""en"")"),"stop")</f>
        <v>stop</v>
      </c>
    </row>
    <row r="3720">
      <c r="A3720" s="2" t="s">
        <v>3720</v>
      </c>
      <c r="B3720" s="3" t="str">
        <f>IFERROR(__xludf.DUMMYFUNCTION("GOOGLETRANSLATE(A3720,""es"",""en"")"),"race")</f>
        <v>race</v>
      </c>
    </row>
    <row r="3721">
      <c r="A3721" s="2" t="s">
        <v>3721</v>
      </c>
      <c r="B3721" s="3" t="str">
        <f>IFERROR(__xludf.DUMMYFUNCTION("GOOGLETRANSLATE(A3721,""es"",""en"")"),"requirements")</f>
        <v>requirements</v>
      </c>
    </row>
    <row r="3722">
      <c r="A3722" s="2" t="s">
        <v>3722</v>
      </c>
      <c r="B3722" s="3" t="str">
        <f>IFERROR(__xludf.DUMMYFUNCTION("GOOGLETRANSLATE(A3722,""es"",""en"")"),"valid")</f>
        <v>valid</v>
      </c>
    </row>
    <row r="3723">
      <c r="A3723" s="2" t="s">
        <v>3723</v>
      </c>
      <c r="B3723" s="3" t="str">
        <f>IFERROR(__xludf.DUMMYFUNCTION("GOOGLETRANSLATE(A3723,""es"",""en"")"),"commitments")</f>
        <v>commitments</v>
      </c>
    </row>
    <row r="3724">
      <c r="A3724" s="2" t="s">
        <v>3724</v>
      </c>
      <c r="B3724" s="3" t="str">
        <f>IFERROR(__xludf.DUMMYFUNCTION("GOOGLETRANSLATE(A3724,""es"",""en"")"),"cash")</f>
        <v>cash</v>
      </c>
    </row>
    <row r="3725">
      <c r="A3725" s="2" t="s">
        <v>3725</v>
      </c>
      <c r="B3725" s="3" t="str">
        <f>IFERROR(__xludf.DUMMYFUNCTION("GOOGLETRANSLATE(A3725,""es"",""en"")"),"utility")</f>
        <v>utility</v>
      </c>
    </row>
    <row r="3726">
      <c r="A3726" s="2" t="s">
        <v>3726</v>
      </c>
      <c r="B3726" s="3" t="str">
        <f>IFERROR(__xludf.DUMMYFUNCTION("GOOGLETRANSLATE(A3726,""es"",""en"")"),"said")</f>
        <v>said</v>
      </c>
    </row>
    <row r="3727">
      <c r="A3727" s="2" t="s">
        <v>3727</v>
      </c>
      <c r="B3727" s="3" t="str">
        <f>IFERROR(__xludf.DUMMYFUNCTION("GOOGLETRANSLATE(A3727,""es"",""en"")"),"poems")</f>
        <v>poems</v>
      </c>
    </row>
    <row r="3728">
      <c r="A3728" s="2" t="s">
        <v>3728</v>
      </c>
      <c r="B3728" s="3" t="str">
        <f>IFERROR(__xludf.DUMMYFUNCTION("GOOGLETRANSLATE(A3728,""es"",""en"")"),"Threats")</f>
        <v>Threats</v>
      </c>
    </row>
    <row r="3729">
      <c r="A3729" s="2" t="s">
        <v>3729</v>
      </c>
      <c r="B3729" s="3" t="str">
        <f>IFERROR(__xludf.DUMMYFUNCTION("GOOGLETRANSLATE(A3729,""es"",""en"")"),"negotiate")</f>
        <v>negotiate</v>
      </c>
    </row>
    <row r="3730">
      <c r="A3730" s="2" t="s">
        <v>3730</v>
      </c>
      <c r="B3730" s="3" t="str">
        <f>IFERROR(__xludf.DUMMYFUNCTION("GOOGLETRANSLATE(A3730,""es"",""en"")"),"singular")</f>
        <v>singular</v>
      </c>
    </row>
    <row r="3731">
      <c r="A3731" s="2" t="s">
        <v>3731</v>
      </c>
      <c r="B3731" s="3" t="str">
        <f>IFERROR(__xludf.DUMMYFUNCTION("GOOGLETRANSLATE(A3731,""es"",""en"")"),"assessment")</f>
        <v>assessment</v>
      </c>
    </row>
    <row r="3732">
      <c r="A3732" s="2" t="s">
        <v>3732</v>
      </c>
      <c r="B3732" s="3" t="str">
        <f>IFERROR(__xludf.DUMMYFUNCTION("GOOGLETRANSLATE(A3732,""es"",""en"")"),"Italian")</f>
        <v>Italian</v>
      </c>
    </row>
    <row r="3733">
      <c r="A3733" s="2" t="s">
        <v>3733</v>
      </c>
      <c r="B3733" s="3" t="str">
        <f>IFERROR(__xludf.DUMMYFUNCTION("GOOGLETRANSLATE(A3733,""es"",""en"")"),"labor")</f>
        <v>labor</v>
      </c>
    </row>
    <row r="3734">
      <c r="A3734" s="2" t="s">
        <v>3734</v>
      </c>
      <c r="B3734" s="3" t="str">
        <f>IFERROR(__xludf.DUMMYFUNCTION("GOOGLETRANSLATE(A3734,""es"",""en"")"),"fans")</f>
        <v>fans</v>
      </c>
    </row>
    <row r="3735">
      <c r="A3735" s="2" t="s">
        <v>3735</v>
      </c>
      <c r="B3735" s="3" t="str">
        <f>IFERROR(__xludf.DUMMYFUNCTION("GOOGLETRANSLATE(A3735,""es"",""en"")"),"lake")</f>
        <v>lake</v>
      </c>
    </row>
    <row r="3736">
      <c r="A3736" s="2" t="s">
        <v>3736</v>
      </c>
      <c r="B3736" s="3" t="str">
        <f>IFERROR(__xludf.DUMMYFUNCTION("GOOGLETRANSLATE(A3736,""es"",""en"")"),"brands")</f>
        <v>brands</v>
      </c>
    </row>
    <row r="3737">
      <c r="A3737" s="2" t="s">
        <v>3737</v>
      </c>
      <c r="B3737" s="3" t="str">
        <f>IFERROR(__xludf.DUMMYFUNCTION("GOOGLETRANSLATE(A3737,""es"",""en"")"),"Cubans")</f>
        <v>Cubans</v>
      </c>
    </row>
    <row r="3738">
      <c r="A3738" s="2" t="s">
        <v>3738</v>
      </c>
      <c r="B3738" s="3" t="str">
        <f>IFERROR(__xludf.DUMMYFUNCTION("GOOGLETRANSLATE(A3738,""es"",""en"")"),"regulation")</f>
        <v>regulation</v>
      </c>
    </row>
    <row r="3739">
      <c r="A3739" s="2" t="s">
        <v>3739</v>
      </c>
      <c r="B3739" s="3" t="str">
        <f>IFERROR(__xludf.DUMMYFUNCTION("GOOGLETRANSLATE(A3739,""es"",""en"")"),"support")</f>
        <v>support</v>
      </c>
    </row>
    <row r="3740">
      <c r="A3740" s="2" t="s">
        <v>3740</v>
      </c>
      <c r="B3740" s="3" t="str">
        <f>IFERROR(__xludf.DUMMYFUNCTION("GOOGLETRANSLATE(A3740,""es"",""en"")"),"computer")</f>
        <v>computer</v>
      </c>
    </row>
    <row r="3741">
      <c r="A3741" s="2" t="s">
        <v>3741</v>
      </c>
      <c r="B3741" s="3" t="str">
        <f>IFERROR(__xludf.DUMMYFUNCTION("GOOGLETRANSLATE(A3741,""es"",""en"")"),"extreme")</f>
        <v>extreme</v>
      </c>
    </row>
    <row r="3742">
      <c r="A3742" s="2" t="s">
        <v>3742</v>
      </c>
      <c r="B3742" s="3" t="str">
        <f>IFERROR(__xludf.DUMMYFUNCTION("GOOGLETRANSLATE(A3742,""es"",""en"")"),"exercises")</f>
        <v>exercises</v>
      </c>
    </row>
    <row r="3743">
      <c r="A3743" s="2" t="s">
        <v>3743</v>
      </c>
      <c r="B3743" s="3" t="str">
        <f>IFERROR(__xludf.DUMMYFUNCTION("GOOGLETRANSLATE(A3743,""es"",""en"")"),"poll")</f>
        <v>poll</v>
      </c>
    </row>
    <row r="3744">
      <c r="A3744" s="2" t="s">
        <v>3744</v>
      </c>
      <c r="B3744" s="3" t="str">
        <f>IFERROR(__xludf.DUMMYFUNCTION("GOOGLETRANSLATE(A3744,""es"",""en"")"),"United")</f>
        <v>United</v>
      </c>
    </row>
    <row r="3745">
      <c r="A3745" s="2" t="s">
        <v>3745</v>
      </c>
      <c r="B3745" s="3" t="str">
        <f>IFERROR(__xludf.DUMMYFUNCTION("GOOGLETRANSLATE(A3745,""es"",""en"")"),"fully")</f>
        <v>fully</v>
      </c>
    </row>
    <row r="3746">
      <c r="A3746" s="2" t="s">
        <v>3746</v>
      </c>
      <c r="B3746" s="3" t="str">
        <f>IFERROR(__xludf.DUMMYFUNCTION("GOOGLETRANSLATE(A3746,""es"",""en"")"),"anniversary")</f>
        <v>anniversary</v>
      </c>
    </row>
    <row r="3747">
      <c r="A3747" s="2" t="s">
        <v>3747</v>
      </c>
      <c r="B3747" s="3" t="str">
        <f>IFERROR(__xludf.DUMMYFUNCTION("GOOGLETRANSLATE(A3747,""es"",""en"")"),"Brittany")</f>
        <v>Brittany</v>
      </c>
    </row>
    <row r="3748">
      <c r="A3748" s="2" t="s">
        <v>3748</v>
      </c>
      <c r="B3748" s="3" t="str">
        <f>IFERROR(__xludf.DUMMYFUNCTION("GOOGLETRANSLATE(A3748,""es"",""en"")"),"variable")</f>
        <v>variable</v>
      </c>
    </row>
    <row r="3749">
      <c r="A3749" s="2" t="s">
        <v>3749</v>
      </c>
      <c r="B3749" s="3" t="str">
        <f>IFERROR(__xludf.DUMMYFUNCTION("GOOGLETRANSLATE(A3749,""es"",""en"")"),"guard")</f>
        <v>guard</v>
      </c>
    </row>
    <row r="3750">
      <c r="A3750" s="2" t="s">
        <v>3750</v>
      </c>
      <c r="B3750" s="3" t="str">
        <f>IFERROR(__xludf.DUMMYFUNCTION("GOOGLETRANSLATE(A3750,""es"",""en"")"),"happy")</f>
        <v>happy</v>
      </c>
    </row>
    <row r="3751">
      <c r="A3751" s="2" t="s">
        <v>3751</v>
      </c>
      <c r="B3751" s="3" t="str">
        <f>IFERROR(__xludf.DUMMYFUNCTION("GOOGLETRANSLATE(A3751,""es"",""en"")"),"Scenes")</f>
        <v>Scenes</v>
      </c>
    </row>
    <row r="3752">
      <c r="A3752" s="2" t="s">
        <v>3752</v>
      </c>
      <c r="B3752" s="3" t="str">
        <f>IFERROR(__xludf.DUMMYFUNCTION("GOOGLETRANSLATE(A3752,""es"",""en"")"),"mounting")</f>
        <v>mounting</v>
      </c>
    </row>
    <row r="3753">
      <c r="A3753" s="2" t="s">
        <v>3753</v>
      </c>
      <c r="B3753" s="3" t="str">
        <f>IFERROR(__xludf.DUMMYFUNCTION("GOOGLETRANSLATE(A3753,""es"",""en"")"),"i guess")</f>
        <v>i guess</v>
      </c>
    </row>
    <row r="3754">
      <c r="A3754" s="2" t="s">
        <v>3754</v>
      </c>
      <c r="B3754" s="3" t="str">
        <f>IFERROR(__xludf.DUMMYFUNCTION("GOOGLETRANSLATE(A3754,""es"",""en"")"),"TVE")</f>
        <v>TVE</v>
      </c>
    </row>
    <row r="3755">
      <c r="A3755" s="2" t="s">
        <v>3755</v>
      </c>
      <c r="B3755" s="3" t="str">
        <f>IFERROR(__xludf.DUMMYFUNCTION("GOOGLETRANSLATE(A3755,""es"",""en"")"),"abandonment")</f>
        <v>abandonment</v>
      </c>
    </row>
    <row r="3756">
      <c r="A3756" s="2" t="s">
        <v>3756</v>
      </c>
      <c r="B3756" s="3" t="str">
        <f>IFERROR(__xludf.DUMMYFUNCTION("GOOGLETRANSLATE(A3756,""es"",""en"")"),"Irene")</f>
        <v>Irene</v>
      </c>
    </row>
    <row r="3757">
      <c r="A3757" s="2" t="s">
        <v>3757</v>
      </c>
      <c r="B3757" s="3" t="str">
        <f>IFERROR(__xludf.DUMMYFUNCTION("GOOGLETRANSLATE(A3757,""es"",""en"")"),"modification")</f>
        <v>modification</v>
      </c>
    </row>
    <row r="3758">
      <c r="A3758" s="2" t="s">
        <v>3758</v>
      </c>
      <c r="B3758" s="3" t="str">
        <f>IFERROR(__xludf.DUMMYFUNCTION("GOOGLETRANSLATE(A3758,""es"",""en"")"),"echo")</f>
        <v>echo</v>
      </c>
    </row>
    <row r="3759">
      <c r="A3759" s="2" t="s">
        <v>3759</v>
      </c>
      <c r="B3759" s="3" t="str">
        <f>IFERROR(__xludf.DUMMYFUNCTION("GOOGLETRANSLATE(A3759,""es"",""en"")"),"New")</f>
        <v>New</v>
      </c>
    </row>
    <row r="3760">
      <c r="A3760" s="2" t="s">
        <v>3760</v>
      </c>
      <c r="B3760" s="3" t="str">
        <f>IFERROR(__xludf.DUMMYFUNCTION("GOOGLETRANSLATE(A3760,""es"",""en"")"),"exile")</f>
        <v>exile</v>
      </c>
    </row>
    <row r="3761">
      <c r="A3761" s="2" t="s">
        <v>3761</v>
      </c>
      <c r="B3761" s="3" t="str">
        <f>IFERROR(__xludf.DUMMYFUNCTION("GOOGLETRANSLATE(A3761,""es"",""en"")"),"caused")</f>
        <v>caused</v>
      </c>
    </row>
    <row r="3762">
      <c r="A3762" s="2" t="s">
        <v>3762</v>
      </c>
      <c r="B3762" s="3" t="str">
        <f>IFERROR(__xludf.DUMMYFUNCTION("GOOGLETRANSLATE(A3762,""es"",""en"")"),"sessions")</f>
        <v>sessions</v>
      </c>
    </row>
    <row r="3763">
      <c r="A3763" s="2" t="s">
        <v>3763</v>
      </c>
      <c r="B3763" s="3" t="str">
        <f>IFERROR(__xludf.DUMMYFUNCTION("GOOGLETRANSLATE(A3763,""es"",""en"")"),"clouds")</f>
        <v>clouds</v>
      </c>
    </row>
    <row r="3764">
      <c r="A3764" s="2" t="s">
        <v>3764</v>
      </c>
      <c r="B3764" s="3" t="str">
        <f>IFERROR(__xludf.DUMMYFUNCTION("GOOGLETRANSLATE(A3764,""es"",""en"")"),"Paul")</f>
        <v>Paul</v>
      </c>
    </row>
    <row r="3765">
      <c r="A3765" s="2" t="s">
        <v>3765</v>
      </c>
      <c r="B3765" s="3" t="str">
        <f>IFERROR(__xludf.DUMMYFUNCTION("GOOGLETRANSLATE(A3765,""es"",""en"")"),"training")</f>
        <v>training</v>
      </c>
    </row>
    <row r="3766">
      <c r="A3766" s="2" t="s">
        <v>3766</v>
      </c>
      <c r="B3766" s="3" t="str">
        <f>IFERROR(__xludf.DUMMYFUNCTION("GOOGLETRANSLATE(A3766,""es"",""en"")"),"spectacular")</f>
        <v>spectacular</v>
      </c>
    </row>
    <row r="3767">
      <c r="A3767" s="2" t="s">
        <v>3767</v>
      </c>
      <c r="B3767" s="3" t="str">
        <f>IFERROR(__xludf.DUMMYFUNCTION("GOOGLETRANSLATE(A3767,""es"",""en"")"),"Perfect")</f>
        <v>Perfect</v>
      </c>
    </row>
    <row r="3768">
      <c r="A3768" s="2" t="s">
        <v>3768</v>
      </c>
      <c r="B3768" s="3" t="str">
        <f>IFERROR(__xludf.DUMMYFUNCTION("GOOGLETRANSLATE(A3768,""es"",""en"")"),"extraordinary")</f>
        <v>extraordinary</v>
      </c>
    </row>
    <row r="3769">
      <c r="A3769" s="2" t="s">
        <v>3769</v>
      </c>
      <c r="B3769" s="3" t="str">
        <f>IFERROR(__xludf.DUMMYFUNCTION("GOOGLETRANSLATE(A3769,""es"",""en"")"),"You say")</f>
        <v>You say</v>
      </c>
    </row>
    <row r="3770">
      <c r="A3770" s="2" t="s">
        <v>3770</v>
      </c>
      <c r="B3770" s="3" t="str">
        <f>IFERROR(__xludf.DUMMYFUNCTION("GOOGLETRANSLATE(A3770,""es"",""en"")"),"husband")</f>
        <v>husband</v>
      </c>
    </row>
    <row r="3771">
      <c r="A3771" s="2" t="s">
        <v>3771</v>
      </c>
      <c r="B3771" s="3" t="str">
        <f>IFERROR(__xludf.DUMMYFUNCTION("GOOGLETRANSLATE(A3771,""es"",""en"")"),"capitals")</f>
        <v>capitals</v>
      </c>
    </row>
    <row r="3772">
      <c r="A3772" s="2" t="s">
        <v>3772</v>
      </c>
      <c r="B3772" s="3" t="str">
        <f>IFERROR(__xludf.DUMMYFUNCTION("GOOGLETRANSLATE(A3772,""es"",""en"")"),"Colombian")</f>
        <v>Colombian</v>
      </c>
    </row>
    <row r="3773">
      <c r="A3773" s="2" t="s">
        <v>3773</v>
      </c>
      <c r="B3773" s="3" t="str">
        <f>IFERROR(__xludf.DUMMYFUNCTION("GOOGLETRANSLATE(A3773,""es"",""en"")"),"Modify")</f>
        <v>Modify</v>
      </c>
    </row>
    <row r="3774">
      <c r="A3774" s="2" t="s">
        <v>3774</v>
      </c>
      <c r="B3774" s="3" t="str">
        <f>IFERROR(__xludf.DUMMYFUNCTION("GOOGLETRANSLATE(A3774,""es"",""en"")"),"dead")</f>
        <v>dead</v>
      </c>
    </row>
    <row r="3775">
      <c r="A3775" s="2" t="s">
        <v>3775</v>
      </c>
      <c r="B3775" s="3" t="str">
        <f>IFERROR(__xludf.DUMMYFUNCTION("GOOGLETRANSLATE(A3775,""es"",""en"")"),"extraordinary")</f>
        <v>extraordinary</v>
      </c>
    </row>
    <row r="3776">
      <c r="A3776" s="2" t="s">
        <v>3776</v>
      </c>
      <c r="B3776" s="3" t="str">
        <f>IFERROR(__xludf.DUMMYFUNCTION("GOOGLETRANSLATE(A3776,""es"",""en"")"),"living")</f>
        <v>living</v>
      </c>
    </row>
    <row r="3777">
      <c r="A3777" s="2" t="s">
        <v>3777</v>
      </c>
      <c r="B3777" s="3" t="str">
        <f>IFERROR(__xludf.DUMMYFUNCTION("GOOGLETRANSLATE(A3777,""es"",""en"")"),"distinguish")</f>
        <v>distinguish</v>
      </c>
    </row>
    <row r="3778">
      <c r="A3778" s="2" t="s">
        <v>3778</v>
      </c>
      <c r="B3778" s="3" t="str">
        <f>IFERROR(__xludf.DUMMYFUNCTION("GOOGLETRANSLATE(A3778,""es"",""en"")"),"to occure")</f>
        <v>to occure</v>
      </c>
    </row>
    <row r="3779">
      <c r="A3779" s="2" t="s">
        <v>3779</v>
      </c>
      <c r="B3779" s="3" t="str">
        <f>IFERROR(__xludf.DUMMYFUNCTION("GOOGLETRANSLATE(A3779,""es"",""en"")"),"He launched")</f>
        <v>He launched</v>
      </c>
    </row>
    <row r="3780">
      <c r="A3780" s="2" t="s">
        <v>3780</v>
      </c>
      <c r="B3780" s="3" t="str">
        <f>IFERROR(__xludf.DUMMYFUNCTION("GOOGLETRANSLATE(A3780,""es"",""en"")"),"Decide")</f>
        <v>Decide</v>
      </c>
    </row>
    <row r="3781">
      <c r="A3781" s="2" t="s">
        <v>3781</v>
      </c>
      <c r="B3781" s="3" t="str">
        <f>IFERROR(__xludf.DUMMYFUNCTION("GOOGLETRANSLATE(A3781,""es"",""en"")"),"He drew")</f>
        <v>He drew</v>
      </c>
    </row>
    <row r="3782">
      <c r="A3782" s="2" t="s">
        <v>3782</v>
      </c>
      <c r="B3782" s="3" t="str">
        <f>IFERROR(__xludf.DUMMYFUNCTION("GOOGLETRANSLATE(A3782,""es"",""en"")"),"times")</f>
        <v>times</v>
      </c>
    </row>
    <row r="3783">
      <c r="A3783" s="2" t="s">
        <v>3783</v>
      </c>
      <c r="B3783" s="3" t="str">
        <f>IFERROR(__xludf.DUMMYFUNCTION("GOOGLETRANSLATE(A3783,""es"",""en"")"),"He delivered")</f>
        <v>He delivered</v>
      </c>
    </row>
    <row r="3784">
      <c r="A3784" s="2" t="s">
        <v>3784</v>
      </c>
      <c r="B3784" s="3" t="str">
        <f>IFERROR(__xludf.DUMMYFUNCTION("GOOGLETRANSLATE(A3784,""es"",""en"")"),"Physical")</f>
        <v>Physical</v>
      </c>
    </row>
    <row r="3785">
      <c r="A3785" s="2" t="s">
        <v>3785</v>
      </c>
      <c r="B3785" s="3" t="str">
        <f>IFERROR(__xludf.DUMMYFUNCTION("GOOGLETRANSLATE(A3785,""es"",""en"")"),"craziness")</f>
        <v>craziness</v>
      </c>
    </row>
    <row r="3786">
      <c r="A3786" s="2" t="s">
        <v>3786</v>
      </c>
      <c r="B3786" s="3" t="str">
        <f>IFERROR(__xludf.DUMMYFUNCTION("GOOGLETRANSLATE(A3786,""es"",""en"")"),"George")</f>
        <v>George</v>
      </c>
    </row>
    <row r="3787">
      <c r="A3787" s="2" t="s">
        <v>3787</v>
      </c>
      <c r="B3787" s="3" t="str">
        <f>IFERROR(__xludf.DUMMYFUNCTION("GOOGLETRANSLATE(A3787,""es"",""en"")"),"pilot")</f>
        <v>pilot</v>
      </c>
    </row>
    <row r="3788">
      <c r="A3788" s="2" t="s">
        <v>3788</v>
      </c>
      <c r="B3788" s="3" t="str">
        <f>IFERROR(__xludf.DUMMYFUNCTION("GOOGLETRANSLATE(A3788,""es"",""en"")"),"closed")</f>
        <v>closed</v>
      </c>
    </row>
    <row r="3789">
      <c r="A3789" s="2" t="s">
        <v>3789</v>
      </c>
      <c r="B3789" s="3" t="str">
        <f>IFERROR(__xludf.DUMMYFUNCTION("GOOGLETRANSLATE(A3789,""es"",""en"")"),"started")</f>
        <v>started</v>
      </c>
    </row>
    <row r="3790">
      <c r="A3790" s="2" t="s">
        <v>3790</v>
      </c>
      <c r="B3790" s="3" t="str">
        <f>IFERROR(__xludf.DUMMYFUNCTION("GOOGLETRANSLATE(A3790,""es"",""en"")"),"psychology")</f>
        <v>psychology</v>
      </c>
    </row>
    <row r="3791">
      <c r="A3791" s="2" t="s">
        <v>3791</v>
      </c>
      <c r="B3791" s="3" t="str">
        <f>IFERROR(__xludf.DUMMYFUNCTION("GOOGLETRANSLATE(A3791,""es"",""en"")"),"convert")</f>
        <v>convert</v>
      </c>
    </row>
    <row r="3792">
      <c r="A3792" s="2" t="s">
        <v>3792</v>
      </c>
      <c r="B3792" s="3" t="str">
        <f>IFERROR(__xludf.DUMMYFUNCTION("GOOGLETRANSLATE(A3792,""es"",""en"")"),"writings")</f>
        <v>writings</v>
      </c>
    </row>
    <row r="3793">
      <c r="A3793" s="2" t="s">
        <v>3793</v>
      </c>
      <c r="B3793" s="3" t="str">
        <f>IFERROR(__xludf.DUMMYFUNCTION("GOOGLETRANSLATE(A3793,""es"",""en"")"),"Aragon")</f>
        <v>Aragon</v>
      </c>
    </row>
    <row r="3794">
      <c r="A3794" s="2" t="s">
        <v>3794</v>
      </c>
      <c r="B3794" s="3" t="str">
        <f>IFERROR(__xludf.DUMMYFUNCTION("GOOGLETRANSLATE(A3794,""es"",""en"")"),"event")</f>
        <v>event</v>
      </c>
    </row>
    <row r="3795">
      <c r="A3795" s="2" t="s">
        <v>3795</v>
      </c>
      <c r="B3795" s="3" t="str">
        <f>IFERROR(__xludf.DUMMYFUNCTION("GOOGLETRANSLATE(A3795,""es"",""en"")"),"muscles")</f>
        <v>muscles</v>
      </c>
    </row>
    <row r="3796">
      <c r="A3796" s="2" t="s">
        <v>3796</v>
      </c>
      <c r="B3796" s="3" t="str">
        <f>IFERROR(__xludf.DUMMYFUNCTION("GOOGLETRANSLATE(A3796,""es"",""en"")"),"circuit")</f>
        <v>circuit</v>
      </c>
    </row>
    <row r="3797">
      <c r="A3797" s="2" t="s">
        <v>3797</v>
      </c>
      <c r="B3797" s="3" t="str">
        <f>IFERROR(__xludf.DUMMYFUNCTION("GOOGLETRANSLATE(A3797,""es"",""en"")"),"unable")</f>
        <v>unable</v>
      </c>
    </row>
    <row r="3798">
      <c r="A3798" s="2" t="s">
        <v>3798</v>
      </c>
      <c r="B3798" s="3" t="str">
        <f>IFERROR(__xludf.DUMMYFUNCTION("GOOGLETRANSLATE(A3798,""es"",""en"")"),"fight")</f>
        <v>fight</v>
      </c>
    </row>
    <row r="3799">
      <c r="A3799" s="2" t="s">
        <v>3799</v>
      </c>
      <c r="B3799" s="3" t="str">
        <f>IFERROR(__xludf.DUMMYFUNCTION("GOOGLETRANSLATE(A3799,""es"",""en"")"),"stomach")</f>
        <v>stomach</v>
      </c>
    </row>
    <row r="3800">
      <c r="A3800" s="2" t="s">
        <v>3800</v>
      </c>
      <c r="B3800" s="3" t="str">
        <f>IFERROR(__xludf.DUMMYFUNCTION("GOOGLETRANSLATE(A3800,""es"",""en"")"),"student")</f>
        <v>student</v>
      </c>
    </row>
    <row r="3801">
      <c r="A3801" s="2" t="s">
        <v>3801</v>
      </c>
      <c r="B3801" s="3" t="str">
        <f>IFERROR(__xludf.DUMMYFUNCTION("GOOGLETRANSLATE(A3801,""es"",""en"")"),"rise")</f>
        <v>rise</v>
      </c>
    </row>
    <row r="3802">
      <c r="A3802" s="2" t="s">
        <v>3802</v>
      </c>
      <c r="B3802" s="3" t="str">
        <f>IFERROR(__xludf.DUMMYFUNCTION("GOOGLETRANSLATE(A3802,""es"",""en"")"),"Toledo")</f>
        <v>Toledo</v>
      </c>
    </row>
    <row r="3803">
      <c r="A3803" s="2" t="s">
        <v>3803</v>
      </c>
      <c r="B3803" s="3" t="str">
        <f>IFERROR(__xludf.DUMMYFUNCTION("GOOGLETRANSLATE(A3803,""es"",""en"")"),"saving")</f>
        <v>saving</v>
      </c>
    </row>
    <row r="3804">
      <c r="A3804" s="2" t="s">
        <v>3804</v>
      </c>
      <c r="B3804" s="3" t="str">
        <f>IFERROR(__xludf.DUMMYFUNCTION("GOOGLETRANSLATE(A3804,""es"",""en"")"),"return")</f>
        <v>return</v>
      </c>
    </row>
    <row r="3805">
      <c r="A3805" s="2" t="s">
        <v>3805</v>
      </c>
      <c r="B3805" s="3" t="str">
        <f>IFERROR(__xludf.DUMMYFUNCTION("GOOGLETRANSLATE(A3805,""es"",""en"")"),"to promote")</f>
        <v>to promote</v>
      </c>
    </row>
    <row r="3806">
      <c r="A3806" s="2" t="s">
        <v>3806</v>
      </c>
      <c r="B3806" s="3" t="str">
        <f>IFERROR(__xludf.DUMMYFUNCTION("GOOGLETRANSLATE(A3806,""es"",""en"")"),"They receive")</f>
        <v>They receive</v>
      </c>
    </row>
    <row r="3807">
      <c r="A3807" s="2" t="s">
        <v>3807</v>
      </c>
      <c r="B3807" s="3" t="str">
        <f>IFERROR(__xludf.DUMMYFUNCTION("GOOGLETRANSLATE(A3807,""es"",""en"")"),"Machines")</f>
        <v>Machines</v>
      </c>
    </row>
    <row r="3808">
      <c r="A3808" s="2" t="s">
        <v>3808</v>
      </c>
      <c r="B3808" s="3" t="str">
        <f>IFERROR(__xludf.DUMMYFUNCTION("GOOGLETRANSLATE(A3808,""es"",""en"")"),"sites")</f>
        <v>sites</v>
      </c>
    </row>
    <row r="3809">
      <c r="A3809" s="2" t="s">
        <v>3809</v>
      </c>
      <c r="B3809" s="3" t="str">
        <f>IFERROR(__xludf.DUMMYFUNCTION("GOOGLETRANSLATE(A3809,""es"",""en"")"),"in a hurry")</f>
        <v>in a hurry</v>
      </c>
    </row>
    <row r="3810">
      <c r="A3810" s="2" t="s">
        <v>3810</v>
      </c>
      <c r="B3810" s="3" t="str">
        <f>IFERROR(__xludf.DUMMYFUNCTION("GOOGLETRANSLATE(A3810,""es"",""en"")"),"get away")</f>
        <v>get away</v>
      </c>
    </row>
    <row r="3811">
      <c r="A3811" s="2" t="s">
        <v>3811</v>
      </c>
      <c r="B3811" s="3" t="str">
        <f>IFERROR(__xludf.DUMMYFUNCTION("GOOGLETRANSLATE(A3811,""es"",""en"")"),"thoughts")</f>
        <v>thoughts</v>
      </c>
    </row>
    <row r="3812">
      <c r="A3812" s="2" t="s">
        <v>3812</v>
      </c>
      <c r="B3812" s="3" t="str">
        <f>IFERROR(__xludf.DUMMYFUNCTION("GOOGLETRANSLATE(A3812,""es"",""en"")"),"Iran")</f>
        <v>Iran</v>
      </c>
    </row>
    <row r="3813">
      <c r="A3813" s="2" t="s">
        <v>3813</v>
      </c>
      <c r="B3813" s="3" t="str">
        <f>IFERROR(__xludf.DUMMYFUNCTION("GOOGLETRANSLATE(A3813,""es"",""en"")"),"Wall")</f>
        <v>Wall</v>
      </c>
    </row>
    <row r="3814">
      <c r="A3814" s="2" t="s">
        <v>3814</v>
      </c>
      <c r="B3814" s="3" t="str">
        <f>IFERROR(__xludf.DUMMYFUNCTION("GOOGLETRANSLATE(A3814,""es"",""en"")"),"occupation")</f>
        <v>occupation</v>
      </c>
    </row>
    <row r="3815">
      <c r="A3815" s="2" t="s">
        <v>3815</v>
      </c>
      <c r="B3815" s="3" t="str">
        <f>IFERROR(__xludf.DUMMYFUNCTION("GOOGLETRANSLATE(A3815,""es"",""en"")"),"it remains")</f>
        <v>it remains</v>
      </c>
    </row>
    <row r="3816">
      <c r="A3816" s="2" t="s">
        <v>3816</v>
      </c>
      <c r="B3816" s="3" t="str">
        <f>IFERROR(__xludf.DUMMYFUNCTION("GOOGLETRANSLATE(A3816,""es"",""en"")"),"Galician")</f>
        <v>Galician</v>
      </c>
    </row>
    <row r="3817">
      <c r="A3817" s="2" t="s">
        <v>3817</v>
      </c>
      <c r="B3817" s="3" t="str">
        <f>IFERROR(__xludf.DUMMYFUNCTION("GOOGLETRANSLATE(A3817,""es"",""en"")"),"They put")</f>
        <v>They put</v>
      </c>
    </row>
    <row r="3818">
      <c r="A3818" s="2" t="s">
        <v>3818</v>
      </c>
      <c r="B3818" s="3" t="str">
        <f>IFERROR(__xludf.DUMMYFUNCTION("GOOGLETRANSLATE(A3818,""es"",""en"")"),"visual")</f>
        <v>visual</v>
      </c>
    </row>
    <row r="3819">
      <c r="A3819" s="2" t="s">
        <v>3819</v>
      </c>
      <c r="B3819" s="3" t="str">
        <f>IFERROR(__xludf.DUMMYFUNCTION("GOOGLETRANSLATE(A3819,""es"",""en"")"),"initiated")</f>
        <v>initiated</v>
      </c>
    </row>
    <row r="3820">
      <c r="A3820" s="2" t="s">
        <v>3820</v>
      </c>
      <c r="B3820" s="3" t="str">
        <f>IFERROR(__xludf.DUMMYFUNCTION("GOOGLETRANSLATE(A3820,""es"",""en"")"),"fever")</f>
        <v>fever</v>
      </c>
    </row>
    <row r="3821">
      <c r="A3821" s="2" t="s">
        <v>3821</v>
      </c>
      <c r="B3821" s="3" t="str">
        <f>IFERROR(__xludf.DUMMYFUNCTION("GOOGLETRANSLATE(A3821,""es"",""en"")"),"rock")</f>
        <v>rock</v>
      </c>
    </row>
    <row r="3822">
      <c r="A3822" s="2" t="s">
        <v>3822</v>
      </c>
      <c r="B3822" s="3" t="str">
        <f>IFERROR(__xludf.DUMMYFUNCTION("GOOGLETRANSLATE(A3822,""es"",""en"")"),"Vargas")</f>
        <v>Vargas</v>
      </c>
    </row>
    <row r="3823">
      <c r="A3823" s="2" t="s">
        <v>3823</v>
      </c>
      <c r="B3823" s="3" t="str">
        <f>IFERROR(__xludf.DUMMYFUNCTION("GOOGLETRANSLATE(A3823,""es"",""en"")"),"territorial")</f>
        <v>territorial</v>
      </c>
    </row>
    <row r="3824">
      <c r="A3824" s="2" t="s">
        <v>3824</v>
      </c>
      <c r="B3824" s="3" t="str">
        <f>IFERROR(__xludf.DUMMYFUNCTION("GOOGLETRANSLATE(A3824,""es"",""en"")"),"nationalist")</f>
        <v>nationalist</v>
      </c>
    </row>
    <row r="3825">
      <c r="A3825" s="2" t="s">
        <v>3825</v>
      </c>
      <c r="B3825" s="3" t="str">
        <f>IFERROR(__xludf.DUMMYFUNCTION("GOOGLETRANSLATE(A3825,""es"",""en"")"),"Brussels")</f>
        <v>Brussels</v>
      </c>
    </row>
    <row r="3826">
      <c r="A3826" s="2" t="s">
        <v>3826</v>
      </c>
      <c r="B3826" s="3" t="str">
        <f>IFERROR(__xludf.DUMMYFUNCTION("GOOGLETRANSLATE(A3826,""es"",""en"")"),"contrast")</f>
        <v>contrast</v>
      </c>
    </row>
    <row r="3827">
      <c r="A3827" s="2" t="s">
        <v>3827</v>
      </c>
      <c r="B3827" s="3" t="str">
        <f>IFERROR(__xludf.DUMMYFUNCTION("GOOGLETRANSLATE(A3827,""es"",""en"")"),"deal")</f>
        <v>deal</v>
      </c>
    </row>
    <row r="3828">
      <c r="A3828" s="2" t="s">
        <v>3828</v>
      </c>
      <c r="B3828" s="3" t="str">
        <f>IFERROR(__xludf.DUMMYFUNCTION("GOOGLETRANSLATE(A3828,""es"",""en"")"),"fishing")</f>
        <v>fishing</v>
      </c>
    </row>
    <row r="3829">
      <c r="A3829" s="2" t="s">
        <v>3829</v>
      </c>
      <c r="B3829" s="3" t="str">
        <f>IFERROR(__xludf.DUMMYFUNCTION("GOOGLETRANSLATE(A3829,""es"",""en"")"),"internal")</f>
        <v>internal</v>
      </c>
    </row>
    <row r="3830">
      <c r="A3830" s="2" t="s">
        <v>3830</v>
      </c>
      <c r="B3830" s="3" t="str">
        <f>IFERROR(__xludf.DUMMYFUNCTION("GOOGLETRANSLATE(A3830,""es"",""en"")"),"alone")</f>
        <v>alone</v>
      </c>
    </row>
    <row r="3831">
      <c r="A3831" s="2" t="s">
        <v>3831</v>
      </c>
      <c r="B3831" s="3" t="str">
        <f>IFERROR(__xludf.DUMMYFUNCTION("GOOGLETRANSLATE(A3831,""es"",""en"")"),"Prosecutor's Office")</f>
        <v>Prosecutor's Office</v>
      </c>
    </row>
    <row r="3832">
      <c r="A3832" s="2" t="s">
        <v>3832</v>
      </c>
      <c r="B3832" s="3" t="str">
        <f>IFERROR(__xludf.DUMMYFUNCTION("GOOGLETRANSLATE(A3832,""es"",""en"")"),"jungle")</f>
        <v>jungle</v>
      </c>
    </row>
    <row r="3833">
      <c r="A3833" s="2" t="s">
        <v>3833</v>
      </c>
      <c r="B3833" s="3" t="str">
        <f>IFERROR(__xludf.DUMMYFUNCTION("GOOGLETRANSLATE(A3833,""es"",""en"")"),"assets")</f>
        <v>assets</v>
      </c>
    </row>
    <row r="3834">
      <c r="A3834" s="2" t="s">
        <v>3834</v>
      </c>
      <c r="B3834" s="3" t="str">
        <f>IFERROR(__xludf.DUMMYFUNCTION("GOOGLETRANSLATE(A3834,""es"",""en"")"),"vote")</f>
        <v>vote</v>
      </c>
    </row>
    <row r="3835">
      <c r="A3835" s="2" t="s">
        <v>3835</v>
      </c>
      <c r="B3835" s="3" t="str">
        <f>IFERROR(__xludf.DUMMYFUNCTION("GOOGLETRANSLATE(A3835,""es"",""en"")"),"I agree")</f>
        <v>I agree</v>
      </c>
    </row>
    <row r="3836">
      <c r="A3836" s="2" t="s">
        <v>3836</v>
      </c>
      <c r="B3836" s="3" t="str">
        <f>IFERROR(__xludf.DUMMYFUNCTION("GOOGLETRANSLATE(A3836,""es"",""en"")"),"Introduce")</f>
        <v>Introduce</v>
      </c>
    </row>
    <row r="3837">
      <c r="A3837" s="2" t="s">
        <v>3837</v>
      </c>
      <c r="B3837" s="3" t="str">
        <f>IFERROR(__xludf.DUMMYFUNCTION("GOOGLETRANSLATE(A3837,""es"",""en"")"),"condemned")</f>
        <v>condemned</v>
      </c>
    </row>
    <row r="3838">
      <c r="A3838" s="2" t="s">
        <v>3838</v>
      </c>
      <c r="B3838" s="3" t="str">
        <f>IFERROR(__xludf.DUMMYFUNCTION("GOOGLETRANSLATE(A3838,""es"",""en"")"),"novels")</f>
        <v>novels</v>
      </c>
    </row>
    <row r="3839">
      <c r="A3839" s="2" t="s">
        <v>3839</v>
      </c>
      <c r="B3839" s="3" t="str">
        <f>IFERROR(__xludf.DUMMYFUNCTION("GOOGLETRANSLATE(A3839,""es"",""en"")"),"kidnapping")</f>
        <v>kidnapping</v>
      </c>
    </row>
    <row r="3840">
      <c r="A3840" s="2" t="s">
        <v>3840</v>
      </c>
      <c r="B3840" s="3" t="str">
        <f>IFERROR(__xludf.DUMMYFUNCTION("GOOGLETRANSLATE(A3840,""es"",""en"")"),"to sing")</f>
        <v>to sing</v>
      </c>
    </row>
    <row r="3841">
      <c r="A3841" s="2" t="s">
        <v>3841</v>
      </c>
      <c r="B3841" s="3" t="str">
        <f>IFERROR(__xludf.DUMMYFUNCTION("GOOGLETRANSLATE(A3841,""es"",""en"")"),"deterioration")</f>
        <v>deterioration</v>
      </c>
    </row>
    <row r="3842">
      <c r="A3842" s="2" t="s">
        <v>3842</v>
      </c>
      <c r="B3842" s="3" t="str">
        <f>IFERROR(__xludf.DUMMYFUNCTION("GOOGLETRANSLATE(A3842,""es"",""en"")"),"dishes")</f>
        <v>dishes</v>
      </c>
    </row>
    <row r="3843">
      <c r="A3843" s="2" t="s">
        <v>3843</v>
      </c>
      <c r="B3843" s="3" t="str">
        <f>IFERROR(__xludf.DUMMYFUNCTION("GOOGLETRANSLATE(A3843,""es"",""en"")"),"Russian")</f>
        <v>Russian</v>
      </c>
    </row>
    <row r="3844">
      <c r="A3844" s="2" t="s">
        <v>3844</v>
      </c>
      <c r="B3844" s="3" t="str">
        <f>IFERROR(__xludf.DUMMYFUNCTION("GOOGLETRANSLATE(A3844,""es"",""en"")"),"false")</f>
        <v>false</v>
      </c>
    </row>
    <row r="3845">
      <c r="A3845" s="2" t="s">
        <v>3845</v>
      </c>
      <c r="B3845" s="3" t="str">
        <f>IFERROR(__xludf.DUMMYFUNCTION("GOOGLETRANSLATE(A3845,""es"",""en"")"),"lists")</f>
        <v>lists</v>
      </c>
    </row>
    <row r="3846">
      <c r="A3846" s="2" t="s">
        <v>3846</v>
      </c>
      <c r="B3846" s="3" t="str">
        <f>IFERROR(__xludf.DUMMYFUNCTION("GOOGLETRANSLATE(A3846,""es"",""en"")"),"magnitude")</f>
        <v>magnitude</v>
      </c>
    </row>
    <row r="3847">
      <c r="A3847" s="2" t="s">
        <v>3847</v>
      </c>
      <c r="B3847" s="3" t="str">
        <f>IFERROR(__xludf.DUMMYFUNCTION("GOOGLETRANSLATE(A3847,""es"",""en"")"),"Vázquez")</f>
        <v>Vázquez</v>
      </c>
    </row>
    <row r="3848">
      <c r="A3848" s="2" t="s">
        <v>3848</v>
      </c>
      <c r="B3848" s="3" t="str">
        <f>IFERROR(__xludf.DUMMYFUNCTION("GOOGLETRANSLATE(A3848,""es"",""en"")"),"driver")</f>
        <v>driver</v>
      </c>
    </row>
    <row r="3849">
      <c r="A3849" s="2" t="s">
        <v>3849</v>
      </c>
      <c r="B3849" s="3" t="str">
        <f>IFERROR(__xludf.DUMMYFUNCTION("GOOGLETRANSLATE(A3849,""es"",""en"")"),"cultures")</f>
        <v>cultures</v>
      </c>
    </row>
    <row r="3850">
      <c r="A3850" s="2" t="s">
        <v>3850</v>
      </c>
      <c r="B3850" s="3" t="str">
        <f>IFERROR(__xludf.DUMMYFUNCTION("GOOGLETRANSLATE(A3850,""es"",""en"")"),"identify")</f>
        <v>identify</v>
      </c>
    </row>
    <row r="3851">
      <c r="A3851" s="2" t="s">
        <v>3851</v>
      </c>
      <c r="B3851" s="3" t="str">
        <f>IFERROR(__xludf.DUMMYFUNCTION("GOOGLETRANSLATE(A3851,""es"",""en"")"),"instruction")</f>
        <v>instruction</v>
      </c>
    </row>
    <row r="3852">
      <c r="A3852" s="2" t="s">
        <v>3852</v>
      </c>
      <c r="B3852" s="3" t="str">
        <f>IFERROR(__xludf.DUMMYFUNCTION("GOOGLETRANSLATE(A3852,""es"",""en"")"),"distribution")</f>
        <v>distribution</v>
      </c>
    </row>
    <row r="3853">
      <c r="A3853" s="2" t="s">
        <v>3853</v>
      </c>
      <c r="B3853" s="3" t="str">
        <f>IFERROR(__xludf.DUMMYFUNCTION("GOOGLETRANSLATE(A3853,""es"",""en"")"),"Sounds")</f>
        <v>Sounds</v>
      </c>
    </row>
    <row r="3854">
      <c r="A3854" s="2" t="s">
        <v>3854</v>
      </c>
      <c r="B3854" s="3" t="str">
        <f>IFERROR(__xludf.DUMMYFUNCTION("GOOGLETRANSLATE(A3854,""es"",""en"")"),"ABC")</f>
        <v>ABC</v>
      </c>
    </row>
    <row r="3855">
      <c r="A3855" s="2" t="s">
        <v>3855</v>
      </c>
      <c r="B3855" s="3" t="str">
        <f>IFERROR(__xludf.DUMMYFUNCTION("GOOGLETRANSLATE(A3855,""es"",""en"")"),"focus")</f>
        <v>focus</v>
      </c>
    </row>
    <row r="3856">
      <c r="A3856" s="2" t="s">
        <v>3856</v>
      </c>
      <c r="B3856" s="3" t="str">
        <f>IFERROR(__xludf.DUMMYFUNCTION("GOOGLETRANSLATE(A3856,""es"",""en"")"),"Daisy flower")</f>
        <v>Daisy flower</v>
      </c>
    </row>
    <row r="3857">
      <c r="A3857" s="2" t="s">
        <v>3857</v>
      </c>
      <c r="B3857" s="3" t="str">
        <f>IFERROR(__xludf.DUMMYFUNCTION("GOOGLETRANSLATE(A3857,""es"",""en"")"),"adopt")</f>
        <v>adopt</v>
      </c>
    </row>
    <row r="3858">
      <c r="A3858" s="2" t="s">
        <v>3858</v>
      </c>
      <c r="B3858" s="3" t="str">
        <f>IFERROR(__xludf.DUMMYFUNCTION("GOOGLETRANSLATE(A3858,""es"",""en"")"),"accusations")</f>
        <v>accusations</v>
      </c>
    </row>
    <row r="3859">
      <c r="A3859" s="2" t="s">
        <v>3859</v>
      </c>
      <c r="B3859" s="3" t="str">
        <f>IFERROR(__xludf.DUMMYFUNCTION("GOOGLETRANSLATE(A3859,""es"",""en"")"),"that")</f>
        <v>that</v>
      </c>
    </row>
    <row r="3860">
      <c r="A3860" s="2" t="s">
        <v>3860</v>
      </c>
      <c r="B3860" s="3" t="str">
        <f>IFERROR(__xludf.DUMMYFUNCTION("GOOGLETRANSLATE(A3860,""es"",""en"")"),"Arthur")</f>
        <v>Arthur</v>
      </c>
    </row>
    <row r="3861">
      <c r="A3861" s="2" t="s">
        <v>3861</v>
      </c>
      <c r="B3861" s="3" t="str">
        <f>IFERROR(__xludf.DUMMYFUNCTION("GOOGLETRANSLATE(A3861,""es"",""en"")"),"considerable")</f>
        <v>considerable</v>
      </c>
    </row>
    <row r="3862">
      <c r="A3862" s="2" t="s">
        <v>3862</v>
      </c>
      <c r="B3862" s="3" t="str">
        <f>IFERROR(__xludf.DUMMYFUNCTION("GOOGLETRANSLATE(A3862,""es"",""en"")"),"fusion")</f>
        <v>fusion</v>
      </c>
    </row>
    <row r="3863">
      <c r="A3863" s="2" t="s">
        <v>3863</v>
      </c>
      <c r="B3863" s="3" t="str">
        <f>IFERROR(__xludf.DUMMYFUNCTION("GOOGLETRANSLATE(A3863,""es"",""en"")"),"Rivera")</f>
        <v>Rivera</v>
      </c>
    </row>
    <row r="3864">
      <c r="A3864" s="2" t="s">
        <v>3864</v>
      </c>
      <c r="B3864" s="3" t="str">
        <f>IFERROR(__xludf.DUMMYFUNCTION("GOOGLETRANSLATE(A3864,""es"",""en"")"),"will follow")</f>
        <v>will follow</v>
      </c>
    </row>
    <row r="3865">
      <c r="A3865" s="2" t="s">
        <v>3865</v>
      </c>
      <c r="B3865" s="3" t="str">
        <f>IFERROR(__xludf.DUMMYFUNCTION("GOOGLETRANSLATE(A3865,""es"",""en"")"),"They are")</f>
        <v>They are</v>
      </c>
    </row>
    <row r="3866">
      <c r="A3866" s="2" t="s">
        <v>3866</v>
      </c>
      <c r="B3866" s="3" t="str">
        <f>IFERROR(__xludf.DUMMYFUNCTION("GOOGLETRANSLATE(A3866,""es"",""en"")"),"simple")</f>
        <v>simple</v>
      </c>
    </row>
    <row r="3867">
      <c r="A3867" s="2" t="s">
        <v>3867</v>
      </c>
      <c r="B3867" s="3" t="str">
        <f>IFERROR(__xludf.DUMMYFUNCTION("GOOGLETRANSLATE(A3867,""es"",""en"")"),"Chinese")</f>
        <v>Chinese</v>
      </c>
    </row>
    <row r="3868">
      <c r="A3868" s="2" t="s">
        <v>3868</v>
      </c>
      <c r="B3868" s="3" t="str">
        <f>IFERROR(__xludf.DUMMYFUNCTION("GOOGLETRANSLATE(A3868,""es"",""en"")"),"weakness")</f>
        <v>weakness</v>
      </c>
    </row>
    <row r="3869">
      <c r="A3869" s="2" t="s">
        <v>3869</v>
      </c>
      <c r="B3869" s="3" t="str">
        <f>IFERROR(__xludf.DUMMYFUNCTION("GOOGLETRANSLATE(A3869,""es"",""en"")"),"together")</f>
        <v>together</v>
      </c>
    </row>
    <row r="3870">
      <c r="A3870" s="2" t="s">
        <v>3870</v>
      </c>
      <c r="B3870" s="3" t="str">
        <f>IFERROR(__xludf.DUMMYFUNCTION("GOOGLETRANSLATE(A3870,""es"",""en"")"),"bye")</f>
        <v>bye</v>
      </c>
    </row>
    <row r="3871">
      <c r="A3871" s="2" t="s">
        <v>3871</v>
      </c>
      <c r="B3871" s="3" t="str">
        <f>IFERROR(__xludf.DUMMYFUNCTION("GOOGLETRANSLATE(A3871,""es"",""en"")"),"essential")</f>
        <v>essential</v>
      </c>
    </row>
    <row r="3872">
      <c r="A3872" s="2" t="s">
        <v>3872</v>
      </c>
      <c r="B3872" s="3" t="str">
        <f>IFERROR(__xludf.DUMMYFUNCTION("GOOGLETRANSLATE(A3872,""es"",""en"")"),"proposed")</f>
        <v>proposed</v>
      </c>
    </row>
    <row r="3873">
      <c r="A3873" s="2" t="s">
        <v>3873</v>
      </c>
      <c r="B3873" s="3" t="str">
        <f>IFERROR(__xludf.DUMMYFUNCTION("GOOGLETRANSLATE(A3873,""es"",""en"")"),"cardinal")</f>
        <v>cardinal</v>
      </c>
    </row>
    <row r="3874">
      <c r="A3874" s="2" t="s">
        <v>3874</v>
      </c>
      <c r="B3874" s="3" t="str">
        <f>IFERROR(__xludf.DUMMYFUNCTION("GOOGLETRANSLATE(A3874,""es"",""en"")"),"constantly")</f>
        <v>constantly</v>
      </c>
    </row>
    <row r="3875">
      <c r="A3875" s="2" t="s">
        <v>3875</v>
      </c>
      <c r="B3875" s="3" t="str">
        <f>IFERROR(__xludf.DUMMYFUNCTION("GOOGLETRANSLATE(A3875,""es"",""en"")"),"strategies")</f>
        <v>strategies</v>
      </c>
    </row>
    <row r="3876">
      <c r="A3876" s="2" t="s">
        <v>3876</v>
      </c>
      <c r="B3876" s="3" t="str">
        <f>IFERROR(__xludf.DUMMYFUNCTION("GOOGLETRANSLATE(A3876,""es"",""en"")"),"bodily")</f>
        <v>bodily</v>
      </c>
    </row>
    <row r="3877">
      <c r="A3877" s="2" t="s">
        <v>3877</v>
      </c>
      <c r="B3877" s="3" t="str">
        <f>IFERROR(__xludf.DUMMYFUNCTION("GOOGLETRANSLATE(A3877,""es"",""en"")"),"trash")</f>
        <v>trash</v>
      </c>
    </row>
    <row r="3878">
      <c r="A3878" s="2" t="s">
        <v>3878</v>
      </c>
      <c r="B3878" s="3" t="str">
        <f>IFERROR(__xludf.DUMMYFUNCTION("GOOGLETRANSLATE(A3878,""es"",""en"")"),"Enter")</f>
        <v>Enter</v>
      </c>
    </row>
    <row r="3879">
      <c r="A3879" s="2" t="s">
        <v>3879</v>
      </c>
      <c r="B3879" s="3" t="str">
        <f>IFERROR(__xludf.DUMMYFUNCTION("GOOGLETRANSLATE(A3879,""es"",""en"")"),"historical")</f>
        <v>historical</v>
      </c>
    </row>
    <row r="3880">
      <c r="A3880" s="2" t="s">
        <v>3880</v>
      </c>
      <c r="B3880" s="3" t="str">
        <f>IFERROR(__xludf.DUMMYFUNCTION("GOOGLETRANSLATE(A3880,""es"",""en"")"),"normal")</f>
        <v>normal</v>
      </c>
    </row>
    <row r="3881">
      <c r="A3881" s="2" t="s">
        <v>3881</v>
      </c>
      <c r="B3881" s="3" t="str">
        <f>IFERROR(__xludf.DUMMYFUNCTION("GOOGLETRANSLATE(A3881,""es"",""en"")"),"recognized")</f>
        <v>recognized</v>
      </c>
    </row>
    <row r="3882">
      <c r="A3882" s="2" t="s">
        <v>3882</v>
      </c>
      <c r="B3882" s="3" t="str">
        <f>IFERROR(__xludf.DUMMYFUNCTION("GOOGLETRANSLATE(A3882,""es"",""en"")"),"stories")</f>
        <v>stories</v>
      </c>
    </row>
    <row r="3883">
      <c r="A3883" s="2" t="s">
        <v>3883</v>
      </c>
      <c r="B3883" s="3" t="str">
        <f>IFERROR(__xludf.DUMMYFUNCTION("GOOGLETRANSLATE(A3883,""es"",""en"")"),"patience")</f>
        <v>patience</v>
      </c>
    </row>
    <row r="3884">
      <c r="A3884" s="2" t="s">
        <v>3884</v>
      </c>
      <c r="B3884" s="3" t="str">
        <f>IFERROR(__xludf.DUMMYFUNCTION("GOOGLETRANSLATE(A3884,""es"",""en"")"),"his")</f>
        <v>his</v>
      </c>
    </row>
    <row r="3885">
      <c r="A3885" s="2" t="s">
        <v>3885</v>
      </c>
      <c r="B3885" s="3" t="str">
        <f>IFERROR(__xludf.DUMMYFUNCTION("GOOGLETRANSLATE(A3885,""es"",""en"")"),"plastic")</f>
        <v>plastic</v>
      </c>
    </row>
    <row r="3886">
      <c r="A3886" s="2" t="s">
        <v>3886</v>
      </c>
      <c r="B3886" s="3" t="str">
        <f>IFERROR(__xludf.DUMMYFUNCTION("GOOGLETRANSLATE(A3886,""es"",""en"")"),"baby")</f>
        <v>baby</v>
      </c>
    </row>
    <row r="3887">
      <c r="A3887" s="2" t="s">
        <v>3887</v>
      </c>
      <c r="B3887" s="3" t="str">
        <f>IFERROR(__xludf.DUMMYFUNCTION("GOOGLETRANSLATE(A3887,""es"",""en"")"),"inheritance")</f>
        <v>inheritance</v>
      </c>
    </row>
    <row r="3888">
      <c r="A3888" s="2" t="s">
        <v>3888</v>
      </c>
      <c r="B3888" s="3" t="str">
        <f>IFERROR(__xludf.DUMMYFUNCTION("GOOGLETRANSLATE(A3888,""es"",""en"")"),"Visitors")</f>
        <v>Visitors</v>
      </c>
    </row>
    <row r="3889">
      <c r="A3889" s="2" t="s">
        <v>3889</v>
      </c>
      <c r="B3889" s="3" t="str">
        <f>IFERROR(__xludf.DUMMYFUNCTION("GOOGLETRANSLATE(A3889,""es"",""en"")"),"located")</f>
        <v>located</v>
      </c>
    </row>
    <row r="3890">
      <c r="A3890" s="2" t="s">
        <v>3890</v>
      </c>
      <c r="B3890" s="3" t="str">
        <f>IFERROR(__xludf.DUMMYFUNCTION("GOOGLETRANSLATE(A3890,""es"",""en"")"),"Eve")</f>
        <v>Eve</v>
      </c>
    </row>
    <row r="3891">
      <c r="A3891" s="2" t="s">
        <v>3891</v>
      </c>
      <c r="B3891" s="3" t="str">
        <f>IFERROR(__xludf.DUMMYFUNCTION("GOOGLETRANSLATE(A3891,""es"",""en"")"),"result")</f>
        <v>result</v>
      </c>
    </row>
    <row r="3892">
      <c r="A3892" s="2" t="s">
        <v>3892</v>
      </c>
      <c r="B3892" s="3" t="str">
        <f>IFERROR(__xludf.DUMMYFUNCTION("GOOGLETRANSLATE(A3892,""es"",""en"")"),"fiction")</f>
        <v>fiction</v>
      </c>
    </row>
    <row r="3893">
      <c r="A3893" s="2" t="s">
        <v>3893</v>
      </c>
      <c r="B3893" s="3" t="str">
        <f>IFERROR(__xludf.DUMMYFUNCTION("GOOGLETRANSLATE(A3893,""es"",""en"")"),"based")</f>
        <v>based</v>
      </c>
    </row>
    <row r="3894">
      <c r="A3894" s="2" t="s">
        <v>3894</v>
      </c>
      <c r="B3894" s="3" t="str">
        <f>IFERROR(__xludf.DUMMYFUNCTION("GOOGLETRANSLATE(A3894,""es"",""en"")"),"abundant")</f>
        <v>abundant</v>
      </c>
    </row>
    <row r="3895">
      <c r="A3895" s="2" t="s">
        <v>3895</v>
      </c>
      <c r="B3895" s="3" t="str">
        <f>IFERROR(__xludf.DUMMYFUNCTION("GOOGLETRANSLATE(A3895,""es"",""en"")"),"to share")</f>
        <v>to share</v>
      </c>
    </row>
    <row r="3896">
      <c r="A3896" s="2" t="s">
        <v>3896</v>
      </c>
      <c r="B3896" s="3" t="str">
        <f>IFERROR(__xludf.DUMMYFUNCTION("GOOGLETRANSLATE(A3896,""es"",""en"")"),"hospitals")</f>
        <v>hospitals</v>
      </c>
    </row>
    <row r="3897">
      <c r="A3897" s="2" t="s">
        <v>3897</v>
      </c>
      <c r="B3897" s="3" t="str">
        <f>IFERROR(__xludf.DUMMYFUNCTION("GOOGLETRANSLATE(A3897,""es"",""en"")"),"conclude")</f>
        <v>conclude</v>
      </c>
    </row>
    <row r="3898">
      <c r="A3898" s="2" t="s">
        <v>3898</v>
      </c>
      <c r="B3898" s="3" t="str">
        <f>IFERROR(__xludf.DUMMYFUNCTION("GOOGLETRANSLATE(A3898,""es"",""en"")"),"organize")</f>
        <v>organize</v>
      </c>
    </row>
    <row r="3899">
      <c r="A3899" s="2" t="s">
        <v>3899</v>
      </c>
      <c r="B3899" s="3" t="str">
        <f>IFERROR(__xludf.DUMMYFUNCTION("GOOGLETRANSLATE(A3899,""es"",""en"")"),"simple")</f>
        <v>simple</v>
      </c>
    </row>
    <row r="3900">
      <c r="A3900" s="2" t="s">
        <v>3900</v>
      </c>
      <c r="B3900" s="3" t="str">
        <f>IFERROR(__xludf.DUMMYFUNCTION("GOOGLETRANSLATE(A3900,""es"",""en"")"),"Canary Islands")</f>
        <v>Canary Islands</v>
      </c>
    </row>
    <row r="3901">
      <c r="A3901" s="2" t="s">
        <v>3901</v>
      </c>
      <c r="B3901" s="3" t="str">
        <f>IFERROR(__xludf.DUMMYFUNCTION("GOOGLETRANSLATE(A3901,""es"",""en"")"),"genetics")</f>
        <v>genetics</v>
      </c>
    </row>
    <row r="3902">
      <c r="A3902" s="2" t="s">
        <v>3902</v>
      </c>
      <c r="B3902" s="3" t="str">
        <f>IFERROR(__xludf.DUMMYFUNCTION("GOOGLETRANSLATE(A3902,""es"",""en"")"),"Berlin")</f>
        <v>Berlin</v>
      </c>
    </row>
    <row r="3903">
      <c r="A3903" s="2" t="s">
        <v>3903</v>
      </c>
      <c r="B3903" s="3" t="str">
        <f>IFERROR(__xludf.DUMMYFUNCTION("GOOGLETRANSLATE(A3903,""es"",""en"")"),"forgiveness")</f>
        <v>forgiveness</v>
      </c>
    </row>
    <row r="3904">
      <c r="A3904" s="2" t="s">
        <v>3904</v>
      </c>
      <c r="B3904" s="3" t="str">
        <f>IFERROR(__xludf.DUMMYFUNCTION("GOOGLETRANSLATE(A3904,""es"",""en"")"),"significant")</f>
        <v>significant</v>
      </c>
    </row>
    <row r="3905">
      <c r="A3905" s="2" t="s">
        <v>3905</v>
      </c>
      <c r="B3905" s="3" t="str">
        <f>IFERROR(__xludf.DUMMYFUNCTION("GOOGLETRANSLATE(A3905,""es"",""en"")"),"versions")</f>
        <v>versions</v>
      </c>
    </row>
    <row r="3906">
      <c r="A3906" s="2" t="s">
        <v>3906</v>
      </c>
      <c r="B3906" s="3" t="str">
        <f>IFERROR(__xludf.DUMMYFUNCTION("GOOGLETRANSLATE(A3906,""es"",""en"")"),"to enjoy")</f>
        <v>to enjoy</v>
      </c>
    </row>
    <row r="3907">
      <c r="A3907" s="2" t="s">
        <v>3907</v>
      </c>
      <c r="B3907" s="3" t="str">
        <f>IFERROR(__xludf.DUMMYFUNCTION("GOOGLETRANSLATE(A3907,""es"",""en"")"),"Vanguard")</f>
        <v>Vanguard</v>
      </c>
    </row>
    <row r="3908">
      <c r="A3908" s="2" t="s">
        <v>3908</v>
      </c>
      <c r="B3908" s="3" t="str">
        <f>IFERROR(__xludf.DUMMYFUNCTION("GOOGLETRANSLATE(A3908,""es"",""en"")"),"Owners")</f>
        <v>Owners</v>
      </c>
    </row>
    <row r="3909">
      <c r="A3909" s="2" t="s">
        <v>3909</v>
      </c>
      <c r="B3909" s="3" t="str">
        <f>IFERROR(__xludf.DUMMYFUNCTION("GOOGLETRANSLATE(A3909,""es"",""en"")"),"worship")</f>
        <v>worship</v>
      </c>
    </row>
    <row r="3910">
      <c r="A3910" s="2" t="s">
        <v>3910</v>
      </c>
      <c r="B3910" s="3" t="str">
        <f>IFERROR(__xludf.DUMMYFUNCTION("GOOGLETRANSLATE(A3910,""es"",""en"")"),"Applications")</f>
        <v>Applications</v>
      </c>
    </row>
    <row r="3911">
      <c r="A3911" s="2" t="s">
        <v>3911</v>
      </c>
      <c r="B3911" s="3" t="str">
        <f>IFERROR(__xludf.DUMMYFUNCTION("GOOGLETRANSLATE(A3911,""es"",""en"")"),"Blue")</f>
        <v>Blue</v>
      </c>
    </row>
    <row r="3912">
      <c r="A3912" s="2" t="s">
        <v>3912</v>
      </c>
      <c r="B3912" s="3" t="str">
        <f>IFERROR(__xludf.DUMMYFUNCTION("GOOGLETRANSLATE(A3912,""es"",""en"")"),"evidently")</f>
        <v>evidently</v>
      </c>
    </row>
    <row r="3913">
      <c r="A3913" s="2" t="s">
        <v>3913</v>
      </c>
      <c r="B3913" s="3" t="str">
        <f>IFERROR(__xludf.DUMMYFUNCTION("GOOGLETRANSLATE(A3913,""es"",""en"")"),"screenplay")</f>
        <v>screenplay</v>
      </c>
    </row>
    <row r="3914">
      <c r="A3914" s="2" t="s">
        <v>3914</v>
      </c>
      <c r="B3914" s="3" t="str">
        <f>IFERROR(__xludf.DUMMYFUNCTION("GOOGLETRANSLATE(A3914,""es"",""en"")"),"treasure")</f>
        <v>treasure</v>
      </c>
    </row>
    <row r="3915">
      <c r="A3915" s="2" t="s">
        <v>3915</v>
      </c>
      <c r="B3915" s="3" t="str">
        <f>IFERROR(__xludf.DUMMYFUNCTION("GOOGLETRANSLATE(A3915,""es"",""en"")"),"denies")</f>
        <v>denies</v>
      </c>
    </row>
    <row r="3916">
      <c r="A3916" s="2" t="s">
        <v>3916</v>
      </c>
      <c r="B3916" s="3" t="str">
        <f>IFERROR(__xludf.DUMMYFUNCTION("GOOGLETRANSLATE(A3916,""es"",""en"")"),"celebrate")</f>
        <v>celebrate</v>
      </c>
    </row>
    <row r="3917">
      <c r="A3917" s="2" t="s">
        <v>3917</v>
      </c>
      <c r="B3917" s="3" t="str">
        <f>IFERROR(__xludf.DUMMYFUNCTION("GOOGLETRANSLATE(A3917,""es"",""en"")"),"remembered")</f>
        <v>remembered</v>
      </c>
    </row>
    <row r="3918">
      <c r="A3918" s="2" t="s">
        <v>3918</v>
      </c>
      <c r="B3918" s="3" t="str">
        <f>IFERROR(__xludf.DUMMYFUNCTION("GOOGLETRANSLATE(A3918,""es"",""en"")"),"equivalent")</f>
        <v>equivalent</v>
      </c>
    </row>
    <row r="3919">
      <c r="A3919" s="2" t="s">
        <v>3919</v>
      </c>
      <c r="B3919" s="3" t="str">
        <f>IFERROR(__xludf.DUMMYFUNCTION("GOOGLETRANSLATE(A3919,""es"",""en"")"),"limitations")</f>
        <v>limitations</v>
      </c>
    </row>
    <row r="3920">
      <c r="A3920" s="2" t="s">
        <v>3920</v>
      </c>
      <c r="B3920" s="3" t="str">
        <f>IFERROR(__xludf.DUMMYFUNCTION("GOOGLETRANSLATE(A3920,""es"",""en"")"),"miracle")</f>
        <v>miracle</v>
      </c>
    </row>
    <row r="3921">
      <c r="A3921" s="2" t="s">
        <v>3921</v>
      </c>
      <c r="B3921" s="3" t="str">
        <f>IFERROR(__xludf.DUMMYFUNCTION("GOOGLETRANSLATE(A3921,""es"",""en"")"),"Playing")</f>
        <v>Playing</v>
      </c>
    </row>
    <row r="3922">
      <c r="A3922" s="2" t="s">
        <v>3922</v>
      </c>
      <c r="B3922" s="3" t="str">
        <f>IFERROR(__xludf.DUMMYFUNCTION("GOOGLETRANSLATE(A3922,""es"",""en"")"),"categories")</f>
        <v>categories</v>
      </c>
    </row>
    <row r="3923">
      <c r="A3923" s="2" t="s">
        <v>3923</v>
      </c>
      <c r="B3923" s="3" t="str">
        <f>IFERROR(__xludf.DUMMYFUNCTION("GOOGLETRANSLATE(A3923,""es"",""en"")"),"educational")</f>
        <v>educational</v>
      </c>
    </row>
    <row r="3924">
      <c r="A3924" s="2" t="s">
        <v>3924</v>
      </c>
      <c r="B3924" s="3" t="str">
        <f>IFERROR(__xludf.DUMMYFUNCTION("GOOGLETRANSLATE(A3924,""es"",""en"")"),"repression")</f>
        <v>repression</v>
      </c>
    </row>
    <row r="3925">
      <c r="A3925" s="2" t="s">
        <v>3925</v>
      </c>
      <c r="B3925" s="3" t="str">
        <f>IFERROR(__xludf.DUMMYFUNCTION("GOOGLETRANSLATE(A3925,""es"",""en"")"),"union")</f>
        <v>union</v>
      </c>
    </row>
    <row r="3926">
      <c r="A3926" s="2" t="s">
        <v>3926</v>
      </c>
      <c r="B3926" s="3" t="str">
        <f>IFERROR(__xludf.DUMMYFUNCTION("GOOGLETRANSLATE(A3926,""es"",""en"")"),"tourists")</f>
        <v>tourists</v>
      </c>
    </row>
    <row r="3927">
      <c r="A3927" s="2" t="s">
        <v>3927</v>
      </c>
      <c r="B3927" s="3" t="str">
        <f>IFERROR(__xludf.DUMMYFUNCTION("GOOGLETRANSLATE(A3927,""es"",""en"")"),"accusation")</f>
        <v>accusation</v>
      </c>
    </row>
    <row r="3928">
      <c r="A3928" s="2" t="s">
        <v>3928</v>
      </c>
      <c r="B3928" s="3" t="str">
        <f>IFERROR(__xludf.DUMMYFUNCTION("GOOGLETRANSLATE(A3928,""es"",""en"")"),"correct")</f>
        <v>correct</v>
      </c>
    </row>
    <row r="3929">
      <c r="A3929" s="2" t="s">
        <v>3929</v>
      </c>
      <c r="B3929" s="3" t="str">
        <f>IFERROR(__xludf.DUMMYFUNCTION("GOOGLETRANSLATE(A3929,""es"",""en"")"),"Couples")</f>
        <v>Couples</v>
      </c>
    </row>
    <row r="3930">
      <c r="A3930" s="2" t="s">
        <v>3930</v>
      </c>
      <c r="B3930" s="3" t="str">
        <f>IFERROR(__xludf.DUMMYFUNCTION("GOOGLETRANSLATE(A3930,""es"",""en"")"),"novelty")</f>
        <v>novelty</v>
      </c>
    </row>
    <row r="3931">
      <c r="A3931" s="2" t="s">
        <v>3931</v>
      </c>
      <c r="B3931" s="3" t="str">
        <f>IFERROR(__xludf.DUMMYFUNCTION("GOOGLETRANSLATE(A3931,""es"",""en"")"),"liberals")</f>
        <v>liberals</v>
      </c>
    </row>
    <row r="3932">
      <c r="A3932" s="2" t="s">
        <v>3932</v>
      </c>
      <c r="B3932" s="3" t="str">
        <f>IFERROR(__xludf.DUMMYFUNCTION("GOOGLETRANSLATE(A3932,""es"",""en"")"),"keep going")</f>
        <v>keep going</v>
      </c>
    </row>
    <row r="3933">
      <c r="A3933" s="2" t="s">
        <v>3933</v>
      </c>
      <c r="B3933" s="3" t="str">
        <f>IFERROR(__xludf.DUMMYFUNCTION("GOOGLETRANSLATE(A3933,""es"",""en"")"),"habits")</f>
        <v>habits</v>
      </c>
    </row>
    <row r="3934">
      <c r="A3934" s="2" t="s">
        <v>3934</v>
      </c>
      <c r="B3934" s="3" t="str">
        <f>IFERROR(__xludf.DUMMYFUNCTION("GOOGLETRANSLATE(A3934,""es"",""en"")"),"Joan")</f>
        <v>Joan</v>
      </c>
    </row>
    <row r="3935">
      <c r="A3935" s="2" t="s">
        <v>3935</v>
      </c>
      <c r="B3935" s="3" t="str">
        <f>IFERROR(__xludf.DUMMYFUNCTION("GOOGLETRANSLATE(A3935,""es"",""en"")"),"delegate")</f>
        <v>delegate</v>
      </c>
    </row>
    <row r="3936">
      <c r="A3936" s="2" t="s">
        <v>3936</v>
      </c>
      <c r="B3936" s="3" t="str">
        <f>IFERROR(__xludf.DUMMYFUNCTION("GOOGLETRANSLATE(A3936,""es"",""en"")"),"appeal")</f>
        <v>appeal</v>
      </c>
    </row>
    <row r="3937">
      <c r="A3937" s="2" t="s">
        <v>3937</v>
      </c>
      <c r="B3937" s="3" t="str">
        <f>IFERROR(__xludf.DUMMYFUNCTION("GOOGLETRANSLATE(A3937,""es"",""en"")"),"qualities")</f>
        <v>qualities</v>
      </c>
    </row>
    <row r="3938">
      <c r="A3938" s="2" t="s">
        <v>3938</v>
      </c>
      <c r="B3938" s="3" t="str">
        <f>IFERROR(__xludf.DUMMYFUNCTION("GOOGLETRANSLATE(A3938,""es"",""en"")"),"Costs")</f>
        <v>Costs</v>
      </c>
    </row>
    <row r="3939">
      <c r="A3939" s="2" t="s">
        <v>3939</v>
      </c>
      <c r="B3939" s="3" t="str">
        <f>IFERROR(__xludf.DUMMYFUNCTION("GOOGLETRANSLATE(A3939,""es"",""en"")"),"Michael")</f>
        <v>Michael</v>
      </c>
    </row>
    <row r="3940">
      <c r="A3940" s="2" t="s">
        <v>3940</v>
      </c>
      <c r="B3940" s="3" t="str">
        <f>IFERROR(__xludf.DUMMYFUNCTION("GOOGLETRANSLATE(A3940,""es"",""en"")"),"academic")</f>
        <v>academic</v>
      </c>
    </row>
    <row r="3941">
      <c r="A3941" s="2" t="s">
        <v>3941</v>
      </c>
      <c r="B3941" s="3" t="str">
        <f>IFERROR(__xludf.DUMMYFUNCTION("GOOGLETRANSLATE(A3941,""es"",""en"")"),"proceedings")</f>
        <v>proceedings</v>
      </c>
    </row>
    <row r="3942">
      <c r="A3942" s="2" t="s">
        <v>3942</v>
      </c>
      <c r="B3942" s="3" t="str">
        <f>IFERROR(__xludf.DUMMYFUNCTION("GOOGLETRANSLATE(A3942,""es"",""en"")"),"Perspectives")</f>
        <v>Perspectives</v>
      </c>
    </row>
    <row r="3943">
      <c r="A3943" s="2" t="s">
        <v>3943</v>
      </c>
      <c r="B3943" s="3" t="str">
        <f>IFERROR(__xludf.DUMMYFUNCTION("GOOGLETRANSLATE(A3943,""es"",""en"")"),"expressions")</f>
        <v>expressions</v>
      </c>
    </row>
    <row r="3944">
      <c r="A3944" s="2" t="s">
        <v>3944</v>
      </c>
      <c r="B3944" s="3" t="str">
        <f>IFERROR(__xludf.DUMMYFUNCTION("GOOGLETRANSLATE(A3944,""es"",""en"")"),"references")</f>
        <v>references</v>
      </c>
    </row>
    <row r="3945">
      <c r="A3945" s="2" t="s">
        <v>3945</v>
      </c>
      <c r="B3945" s="3" t="str">
        <f>IFERROR(__xludf.DUMMYFUNCTION("GOOGLETRANSLATE(A3945,""es"",""en"")"),"It is born")</f>
        <v>It is born</v>
      </c>
    </row>
    <row r="3946">
      <c r="A3946" s="2" t="s">
        <v>3946</v>
      </c>
      <c r="B3946" s="3" t="str">
        <f>IFERROR(__xludf.DUMMYFUNCTION("GOOGLETRANSLATE(A3946,""es"",""en"")"),"Close")</f>
        <v>Close</v>
      </c>
    </row>
    <row r="3947">
      <c r="A3947" s="2" t="s">
        <v>3947</v>
      </c>
      <c r="B3947" s="3" t="str">
        <f>IFERROR(__xludf.DUMMYFUNCTION("GOOGLETRANSLATE(A3947,""es"",""en"")"),"called")</f>
        <v>called</v>
      </c>
    </row>
    <row r="3948">
      <c r="A3948" s="2" t="s">
        <v>3948</v>
      </c>
      <c r="B3948" s="3" t="str">
        <f>IFERROR(__xludf.DUMMYFUNCTION("GOOGLETRANSLATE(A3948,""es"",""en"")"),"cut off")</f>
        <v>cut off</v>
      </c>
    </row>
    <row r="3949">
      <c r="A3949" s="2" t="s">
        <v>3949</v>
      </c>
      <c r="B3949" s="3" t="str">
        <f>IFERROR(__xludf.DUMMYFUNCTION("GOOGLETRANSLATE(A3949,""es"",""en"")"),"except")</f>
        <v>except</v>
      </c>
    </row>
    <row r="3950">
      <c r="A3950" s="2" t="s">
        <v>3950</v>
      </c>
      <c r="B3950" s="3" t="str">
        <f>IFERROR(__xludf.DUMMYFUNCTION("GOOGLETRANSLATE(A3950,""es"",""en"")"),"guarantee")</f>
        <v>guarantee</v>
      </c>
    </row>
    <row r="3951">
      <c r="A3951" s="2" t="s">
        <v>3951</v>
      </c>
      <c r="B3951" s="3" t="str">
        <f>IFERROR(__xludf.DUMMYFUNCTION("GOOGLETRANSLATE(A3951,""es"",""en"")"),"Shipping")</f>
        <v>Shipping</v>
      </c>
    </row>
    <row r="3952">
      <c r="A3952" s="2" t="s">
        <v>3952</v>
      </c>
      <c r="B3952" s="3" t="str">
        <f>IFERROR(__xludf.DUMMYFUNCTION("GOOGLETRANSLATE(A3952,""es"",""en"")"),"industries")</f>
        <v>industries</v>
      </c>
    </row>
    <row r="3953">
      <c r="A3953" s="2" t="s">
        <v>3953</v>
      </c>
      <c r="B3953" s="3" t="str">
        <f>IFERROR(__xludf.DUMMYFUNCTION("GOOGLETRANSLATE(A3953,""es"",""en"")"),"speed")</f>
        <v>speed</v>
      </c>
    </row>
    <row r="3954">
      <c r="A3954" s="2" t="s">
        <v>3954</v>
      </c>
      <c r="B3954" s="3" t="str">
        <f>IFERROR(__xludf.DUMMYFUNCTION("GOOGLETRANSLATE(A3954,""es"",""en"")"),"roads")</f>
        <v>roads</v>
      </c>
    </row>
    <row r="3955">
      <c r="A3955" s="2" t="s">
        <v>3955</v>
      </c>
      <c r="B3955" s="3" t="str">
        <f>IFERROR(__xludf.DUMMYFUNCTION("GOOGLETRANSLATE(A3955,""es"",""en"")"),"digital")</f>
        <v>digital</v>
      </c>
    </row>
    <row r="3956">
      <c r="A3956" s="2" t="s">
        <v>3956</v>
      </c>
      <c r="B3956" s="3" t="str">
        <f>IFERROR(__xludf.DUMMYFUNCTION("GOOGLETRANSLATE(A3956,""es"",""en"")"),"Impose")</f>
        <v>Impose</v>
      </c>
    </row>
    <row r="3957">
      <c r="A3957" s="2" t="s">
        <v>3957</v>
      </c>
      <c r="B3957" s="3" t="str">
        <f>IFERROR(__xludf.DUMMYFUNCTION("GOOGLETRANSLATE(A3957,""es"",""en"")"),"Gregorio")</f>
        <v>Gregorio</v>
      </c>
    </row>
    <row r="3958">
      <c r="A3958" s="2" t="s">
        <v>3958</v>
      </c>
      <c r="B3958" s="3" t="str">
        <f>IFERROR(__xludf.DUMMYFUNCTION("GOOGLETRANSLATE(A3958,""es"",""en"")"),"cream")</f>
        <v>cream</v>
      </c>
    </row>
    <row r="3959">
      <c r="A3959" s="2" t="s">
        <v>3959</v>
      </c>
      <c r="B3959" s="3" t="str">
        <f>IFERROR(__xludf.DUMMYFUNCTION("GOOGLETRANSLATE(A3959,""es"",""en"")"),"They stand out")</f>
        <v>They stand out</v>
      </c>
    </row>
    <row r="3960">
      <c r="A3960" s="2" t="s">
        <v>3960</v>
      </c>
      <c r="B3960" s="3" t="str">
        <f>IFERROR(__xludf.DUMMYFUNCTION("GOOGLETRANSLATE(A3960,""es"",""en"")"),"partial")</f>
        <v>partial</v>
      </c>
    </row>
    <row r="3961">
      <c r="A3961" s="2" t="s">
        <v>3961</v>
      </c>
      <c r="B3961" s="3" t="str">
        <f>IFERROR(__xludf.DUMMYFUNCTION("GOOGLETRANSLATE(A3961,""es"",""en"")"),"places")</f>
        <v>places</v>
      </c>
    </row>
    <row r="3962">
      <c r="A3962" s="2" t="s">
        <v>3962</v>
      </c>
      <c r="B3962" s="3" t="str">
        <f>IFERROR(__xludf.DUMMYFUNCTION("GOOGLETRANSLATE(A3962,""es"",""en"")"),"Connection")</f>
        <v>Connection</v>
      </c>
    </row>
    <row r="3963">
      <c r="A3963" s="2" t="s">
        <v>3963</v>
      </c>
      <c r="B3963" s="3" t="str">
        <f>IFERROR(__xludf.DUMMYFUNCTION("GOOGLETRANSLATE(A3963,""es"",""en"")"),"governmental")</f>
        <v>governmental</v>
      </c>
    </row>
    <row r="3964">
      <c r="A3964" s="2" t="s">
        <v>3964</v>
      </c>
      <c r="B3964" s="3" t="str">
        <f>IFERROR(__xludf.DUMMYFUNCTION("GOOGLETRANSLATE(A3964,""es"",""en"")"),"verses")</f>
        <v>verses</v>
      </c>
    </row>
    <row r="3965">
      <c r="A3965" s="2" t="s">
        <v>3965</v>
      </c>
      <c r="B3965" s="3" t="str">
        <f>IFERROR(__xludf.DUMMYFUNCTION("GOOGLETRANSLATE(A3965,""es"",""en"")"),"concrete")</f>
        <v>concrete</v>
      </c>
    </row>
    <row r="3966">
      <c r="A3966" s="2" t="s">
        <v>3966</v>
      </c>
      <c r="B3966" s="3" t="str">
        <f>IFERROR(__xludf.DUMMYFUNCTION("GOOGLETRANSLATE(A3966,""es"",""en"")"),"Rows")</f>
        <v>Rows</v>
      </c>
    </row>
    <row r="3967">
      <c r="A3967" s="2" t="s">
        <v>3967</v>
      </c>
      <c r="B3967" s="3" t="str">
        <f>IFERROR(__xludf.DUMMYFUNCTION("GOOGLETRANSLATE(A3967,""es"",""en"")"),"disappear")</f>
        <v>disappear</v>
      </c>
    </row>
    <row r="3968">
      <c r="A3968" s="2" t="s">
        <v>3968</v>
      </c>
      <c r="B3968" s="3" t="str">
        <f>IFERROR(__xludf.DUMMYFUNCTION("GOOGLETRANSLATE(A3968,""es"",""en"")"),"withdrawal")</f>
        <v>withdrawal</v>
      </c>
    </row>
    <row r="3969">
      <c r="A3969" s="2" t="s">
        <v>3969</v>
      </c>
      <c r="B3969" s="3" t="str">
        <f>IFERROR(__xludf.DUMMYFUNCTION("GOOGLETRANSLATE(A3969,""es"",""en"")"),"say")</f>
        <v>say</v>
      </c>
    </row>
    <row r="3970">
      <c r="A3970" s="2" t="s">
        <v>3970</v>
      </c>
      <c r="B3970" s="3" t="str">
        <f>IFERROR(__xludf.DUMMYFUNCTION("GOOGLETRANSLATE(A3970,""es"",""en"")"),"sovereignty")</f>
        <v>sovereignty</v>
      </c>
    </row>
    <row r="3971">
      <c r="A3971" s="2" t="s">
        <v>3971</v>
      </c>
      <c r="B3971" s="3" t="str">
        <f>IFERROR(__xludf.DUMMYFUNCTION("GOOGLETRANSLATE(A3971,""es"",""en"")"),"XVII")</f>
        <v>XVII</v>
      </c>
    </row>
    <row r="3972">
      <c r="A3972" s="2" t="s">
        <v>3972</v>
      </c>
      <c r="B3972" s="3" t="str">
        <f>IFERROR(__xludf.DUMMYFUNCTION("GOOGLETRANSLATE(A3972,""es"",""en"")"),"based")</f>
        <v>based</v>
      </c>
    </row>
    <row r="3973">
      <c r="A3973" s="2" t="s">
        <v>3973</v>
      </c>
      <c r="B3973" s="3" t="str">
        <f>IFERROR(__xludf.DUMMYFUNCTION("GOOGLETRANSLATE(A3973,""es"",""en"")"),"Núñez")</f>
        <v>Núñez</v>
      </c>
    </row>
    <row r="3974">
      <c r="A3974" s="2" t="s">
        <v>3974</v>
      </c>
      <c r="B3974" s="3" t="str">
        <f>IFERROR(__xludf.DUMMYFUNCTION("GOOGLETRANSLATE(A3974,""es"",""en"")"),"annual")</f>
        <v>annual</v>
      </c>
    </row>
    <row r="3975">
      <c r="A3975" s="2" t="s">
        <v>3975</v>
      </c>
      <c r="B3975" s="3" t="str">
        <f>IFERROR(__xludf.DUMMYFUNCTION("GOOGLETRANSLATE(A3975,""es"",""en"")"),"Chilean")</f>
        <v>Chilean</v>
      </c>
    </row>
    <row r="3976">
      <c r="A3976" s="2" t="s">
        <v>3976</v>
      </c>
      <c r="B3976" s="3" t="str">
        <f>IFERROR(__xludf.DUMMYFUNCTION("GOOGLETRANSLATE(A3976,""es"",""en"")"),"Mediterranean")</f>
        <v>Mediterranean</v>
      </c>
    </row>
    <row r="3977">
      <c r="A3977" s="2" t="s">
        <v>3977</v>
      </c>
      <c r="B3977" s="3" t="str">
        <f>IFERROR(__xludf.DUMMYFUNCTION("GOOGLETRANSLATE(A3977,""es"",""en"")"),"indispensable")</f>
        <v>indispensable</v>
      </c>
    </row>
    <row r="3978">
      <c r="A3978" s="2" t="s">
        <v>3978</v>
      </c>
      <c r="B3978" s="3" t="str">
        <f>IFERROR(__xludf.DUMMYFUNCTION("GOOGLETRANSLATE(A3978,""es"",""en"")"),"journalism")</f>
        <v>journalism</v>
      </c>
    </row>
    <row r="3979">
      <c r="A3979" s="2" t="s">
        <v>3979</v>
      </c>
      <c r="B3979" s="3" t="str">
        <f>IFERROR(__xludf.DUMMYFUNCTION("GOOGLETRANSLATE(A3979,""es"",""en"")"),"unemployment")</f>
        <v>unemployment</v>
      </c>
    </row>
    <row r="3980">
      <c r="A3980" s="2" t="s">
        <v>3980</v>
      </c>
      <c r="B3980" s="3" t="str">
        <f>IFERROR(__xludf.DUMMYFUNCTION("GOOGLETRANSLATE(A3980,""es"",""en"")"),"ball")</f>
        <v>ball</v>
      </c>
    </row>
    <row r="3981">
      <c r="A3981" s="2" t="s">
        <v>3981</v>
      </c>
      <c r="B3981" s="3" t="str">
        <f>IFERROR(__xludf.DUMMYFUNCTION("GOOGLETRANSLATE(A3981,""es"",""en"")"),"USA")</f>
        <v>USA</v>
      </c>
    </row>
    <row r="3982">
      <c r="A3982" s="2" t="s">
        <v>3982</v>
      </c>
      <c r="B3982" s="3" t="str">
        <f>IFERROR(__xludf.DUMMYFUNCTION("GOOGLETRANSLATE(A3982,""es"",""en"")"),"musicians")</f>
        <v>musicians</v>
      </c>
    </row>
    <row r="3983">
      <c r="A3983" s="2" t="s">
        <v>3983</v>
      </c>
      <c r="B3983" s="3" t="str">
        <f>IFERROR(__xludf.DUMMYFUNCTION("GOOGLETRANSLATE(A3983,""es"",""en"")"),"prepare")</f>
        <v>prepare</v>
      </c>
    </row>
    <row r="3984">
      <c r="A3984" s="2" t="s">
        <v>3984</v>
      </c>
      <c r="B3984" s="3" t="str">
        <f>IFERROR(__xludf.DUMMYFUNCTION("GOOGLETRANSLATE(A3984,""es"",""en"")"),"officially")</f>
        <v>officially</v>
      </c>
    </row>
    <row r="3985">
      <c r="A3985" s="2" t="s">
        <v>3985</v>
      </c>
      <c r="B3985" s="3" t="str">
        <f>IFERROR(__xludf.DUMMYFUNCTION("GOOGLETRANSLATE(A3985,""es"",""en"")"),"priest")</f>
        <v>priest</v>
      </c>
    </row>
    <row r="3986">
      <c r="A3986" s="2" t="s">
        <v>3986</v>
      </c>
      <c r="B3986" s="3" t="str">
        <f>IFERROR(__xludf.DUMMYFUNCTION("GOOGLETRANSLATE(A3986,""es"",""en"")"),"go dead")</f>
        <v>go dead</v>
      </c>
    </row>
    <row r="3987">
      <c r="A3987" s="2" t="s">
        <v>3987</v>
      </c>
      <c r="B3987" s="3" t="str">
        <f>IFERROR(__xludf.DUMMYFUNCTION("GOOGLETRANSLATE(A3987,""es"",""en"")"),"daughters")</f>
        <v>daughters</v>
      </c>
    </row>
    <row r="3988">
      <c r="A3988" s="2" t="s">
        <v>3988</v>
      </c>
      <c r="B3988" s="3" t="str">
        <f>IFERROR(__xludf.DUMMYFUNCTION("GOOGLETRANSLATE(A3988,""es"",""en"")"),"provide")</f>
        <v>provide</v>
      </c>
    </row>
    <row r="3989">
      <c r="A3989" s="2" t="s">
        <v>3989</v>
      </c>
      <c r="B3989" s="3" t="str">
        <f>IFERROR(__xludf.DUMMYFUNCTION("GOOGLETRANSLATE(A3989,""es"",""en"")"),"copy")</f>
        <v>copy</v>
      </c>
    </row>
    <row r="3990">
      <c r="A3990" s="2" t="s">
        <v>3990</v>
      </c>
      <c r="B3990" s="3" t="str">
        <f>IFERROR(__xludf.DUMMYFUNCTION("GOOGLETRANSLATE(A3990,""es"",""en"")"),"misery")</f>
        <v>misery</v>
      </c>
    </row>
    <row r="3991">
      <c r="A3991" s="2" t="s">
        <v>3991</v>
      </c>
      <c r="B3991" s="3" t="str">
        <f>IFERROR(__xludf.DUMMYFUNCTION("GOOGLETRANSLATE(A3991,""es"",""en"")"),"yellow")</f>
        <v>yellow</v>
      </c>
    </row>
    <row r="3992">
      <c r="A3992" s="2" t="s">
        <v>3992</v>
      </c>
      <c r="B3992" s="3" t="str">
        <f>IFERROR(__xludf.DUMMYFUNCTION("GOOGLETRANSLATE(A3992,""es"",""en"")"),"We believe")</f>
        <v>We believe</v>
      </c>
    </row>
    <row r="3993">
      <c r="A3993" s="2" t="s">
        <v>3993</v>
      </c>
      <c r="B3993" s="3" t="str">
        <f>IFERROR(__xludf.DUMMYFUNCTION("GOOGLETRANSLATE(A3993,""es"",""en"")"),"leave")</f>
        <v>leave</v>
      </c>
    </row>
    <row r="3994">
      <c r="A3994" s="2" t="s">
        <v>3994</v>
      </c>
      <c r="B3994" s="3" t="str">
        <f>IFERROR(__xludf.DUMMYFUNCTION("GOOGLETRANSLATE(A3994,""es"",""en"")"),"generate")</f>
        <v>generate</v>
      </c>
    </row>
    <row r="3995">
      <c r="A3995" s="2" t="s">
        <v>3995</v>
      </c>
      <c r="B3995" s="3" t="str">
        <f>IFERROR(__xludf.DUMMYFUNCTION("GOOGLETRANSLATE(A3995,""es"",""en"")"),"remaining")</f>
        <v>remaining</v>
      </c>
    </row>
    <row r="3996">
      <c r="A3996" s="2" t="s">
        <v>3996</v>
      </c>
      <c r="B3996" s="3" t="str">
        <f>IFERROR(__xludf.DUMMYFUNCTION("GOOGLETRANSLATE(A3996,""es"",""en"")"),"beautiful")</f>
        <v>beautiful</v>
      </c>
    </row>
    <row r="3997">
      <c r="A3997" s="2" t="s">
        <v>3997</v>
      </c>
      <c r="B3997" s="3" t="str">
        <f>IFERROR(__xludf.DUMMYFUNCTION("GOOGLETRANSLATE(A3997,""es"",""en"")"),"Sara")</f>
        <v>Sara</v>
      </c>
    </row>
    <row r="3998">
      <c r="A3998" s="2" t="s">
        <v>3998</v>
      </c>
      <c r="B3998" s="3" t="str">
        <f>IFERROR(__xludf.DUMMYFUNCTION("GOOGLETRANSLATE(A3998,""es"",""en"")"),"Love")</f>
        <v>Love</v>
      </c>
    </row>
    <row r="3999">
      <c r="A3999" s="2" t="s">
        <v>3999</v>
      </c>
      <c r="B3999" s="3" t="str">
        <f>IFERROR(__xludf.DUMMYFUNCTION("GOOGLETRANSLATE(A3999,""es"",""en"")"),"episode")</f>
        <v>episode</v>
      </c>
    </row>
    <row r="4000">
      <c r="A4000" s="2" t="s">
        <v>4000</v>
      </c>
      <c r="B4000" s="3" t="str">
        <f>IFERROR(__xludf.DUMMYFUNCTION("GOOGLETRANSLATE(A4000,""es"",""en"")"),"Bush")</f>
        <v>Bush</v>
      </c>
    </row>
    <row r="4001">
      <c r="A4001" s="2" t="s">
        <v>4001</v>
      </c>
      <c r="B4001" s="3" t="str">
        <f>IFERROR(__xludf.DUMMYFUNCTION("GOOGLETRANSLATE(A4001,""es"",""en"")"),"kg")</f>
        <v>kg</v>
      </c>
    </row>
    <row r="4002">
      <c r="A4002" s="2" t="s">
        <v>4002</v>
      </c>
      <c r="B4002" s="3" t="str">
        <f>IFERROR(__xludf.DUMMYFUNCTION("GOOGLETRANSLATE(A4002,""es"",""en"")"),"essays")</f>
        <v>essays</v>
      </c>
    </row>
    <row r="4003">
      <c r="A4003" s="2" t="s">
        <v>4003</v>
      </c>
      <c r="B4003" s="3" t="str">
        <f>IFERROR(__xludf.DUMMYFUNCTION("GOOGLETRANSLATE(A4003,""es"",""en"")"),"tracing")</f>
        <v>tracing</v>
      </c>
    </row>
    <row r="4004">
      <c r="A4004" s="2" t="s">
        <v>4004</v>
      </c>
      <c r="B4004" s="3" t="str">
        <f>IFERROR(__xludf.DUMMYFUNCTION("GOOGLETRANSLATE(A4004,""es"",""en"")"),"They belong")</f>
        <v>They belong</v>
      </c>
    </row>
    <row r="4005">
      <c r="A4005" s="2" t="s">
        <v>4005</v>
      </c>
      <c r="B4005" s="3" t="str">
        <f>IFERROR(__xludf.DUMMYFUNCTION("GOOGLETRANSLATE(A4005,""es"",""en"")"),"return")</f>
        <v>return</v>
      </c>
    </row>
    <row r="4006">
      <c r="A4006" s="2" t="s">
        <v>4006</v>
      </c>
      <c r="B4006" s="3" t="str">
        <f>IFERROR(__xludf.DUMMYFUNCTION("GOOGLETRANSLATE(A4006,""es"",""en"")"),"architect")</f>
        <v>architect</v>
      </c>
    </row>
    <row r="4007">
      <c r="A4007" s="2" t="s">
        <v>4007</v>
      </c>
      <c r="B4007" s="3" t="str">
        <f>IFERROR(__xludf.DUMMYFUNCTION("GOOGLETRANSLATE(A4007,""es"",""en"")"),"com")</f>
        <v>com</v>
      </c>
    </row>
    <row r="4008">
      <c r="A4008" s="2" t="s">
        <v>4008</v>
      </c>
      <c r="B4008" s="3" t="str">
        <f>IFERROR(__xludf.DUMMYFUNCTION("GOOGLETRANSLATE(A4008,""es"",""en"")"),"Vega")</f>
        <v>Vega</v>
      </c>
    </row>
    <row r="4009">
      <c r="A4009" s="2" t="s">
        <v>4009</v>
      </c>
      <c r="B4009" s="3" t="str">
        <f>IFERROR(__xludf.DUMMYFUNCTION("GOOGLETRANSLATE(A4009,""es"",""en"")"),"arriving")</f>
        <v>arriving</v>
      </c>
    </row>
    <row r="4010">
      <c r="A4010" s="2" t="s">
        <v>4010</v>
      </c>
      <c r="B4010" s="3" t="str">
        <f>IFERROR(__xludf.DUMMYFUNCTION("GOOGLETRANSLATE(A4010,""es"",""en"")"),"abandoned")</f>
        <v>abandoned</v>
      </c>
    </row>
    <row r="4011">
      <c r="A4011" s="2" t="s">
        <v>4011</v>
      </c>
      <c r="B4011" s="3" t="str">
        <f>IFERROR(__xludf.DUMMYFUNCTION("GOOGLETRANSLATE(A4011,""es"",""en"")"),"corporation")</f>
        <v>corporation</v>
      </c>
    </row>
    <row r="4012">
      <c r="A4012" s="2" t="s">
        <v>4012</v>
      </c>
      <c r="B4012" s="3" t="str">
        <f>IFERROR(__xludf.DUMMYFUNCTION("GOOGLETRANSLATE(A4012,""es"",""en"")"),"conviction")</f>
        <v>conviction</v>
      </c>
    </row>
    <row r="4013">
      <c r="A4013" s="2" t="s">
        <v>4013</v>
      </c>
      <c r="B4013" s="3" t="str">
        <f>IFERROR(__xludf.DUMMYFUNCTION("GOOGLETRANSLATE(A4013,""es"",""en"")"),"characterize")</f>
        <v>characterize</v>
      </c>
    </row>
    <row r="4014">
      <c r="A4014" s="2" t="s">
        <v>4014</v>
      </c>
      <c r="B4014" s="3" t="str">
        <f>IFERROR(__xludf.DUMMYFUNCTION("GOOGLETRANSLATE(A4014,""es"",""en"")"),"you accept")</f>
        <v>you accept</v>
      </c>
    </row>
    <row r="4015">
      <c r="A4015" s="2" t="s">
        <v>4015</v>
      </c>
      <c r="B4015" s="3" t="str">
        <f>IFERROR(__xludf.DUMMYFUNCTION("GOOGLETRANSLATE(A4015,""es"",""en"")"),"schedule")</f>
        <v>schedule</v>
      </c>
    </row>
    <row r="4016">
      <c r="A4016" s="2" t="s">
        <v>4016</v>
      </c>
      <c r="B4016" s="3" t="str">
        <f>IFERROR(__xludf.DUMMYFUNCTION("GOOGLETRANSLATE(A4016,""es"",""en"")"),"corridor")</f>
        <v>corridor</v>
      </c>
    </row>
    <row r="4017">
      <c r="A4017" s="2" t="s">
        <v>4017</v>
      </c>
      <c r="B4017" s="3" t="str">
        <f>IFERROR(__xludf.DUMMYFUNCTION("GOOGLETRANSLATE(A4017,""es"",""en"")"),"sacrifice")</f>
        <v>sacrifice</v>
      </c>
    </row>
    <row r="4018">
      <c r="A4018" s="2" t="s">
        <v>4018</v>
      </c>
      <c r="B4018" s="3" t="str">
        <f>IFERROR(__xludf.DUMMYFUNCTION("GOOGLETRANSLATE(A4018,""es"",""en"")"),"teenagers")</f>
        <v>teenagers</v>
      </c>
    </row>
    <row r="4019">
      <c r="A4019" s="2" t="s">
        <v>4019</v>
      </c>
      <c r="B4019" s="3" t="str">
        <f>IFERROR(__xludf.DUMMYFUNCTION("GOOGLETRANSLATE(A4019,""es"",""en"")"),"American people")</f>
        <v>American people</v>
      </c>
    </row>
    <row r="4020">
      <c r="A4020" s="2" t="s">
        <v>4020</v>
      </c>
      <c r="B4020" s="3" t="str">
        <f>IFERROR(__xludf.DUMMYFUNCTION("GOOGLETRANSLATE(A4020,""es"",""en"")"),"Alicia")</f>
        <v>Alicia</v>
      </c>
    </row>
    <row r="4021">
      <c r="A4021" s="2" t="s">
        <v>4021</v>
      </c>
      <c r="B4021" s="3" t="str">
        <f>IFERROR(__xludf.DUMMYFUNCTION("GOOGLETRANSLATE(A4021,""es"",""en"")"),"gift")</f>
        <v>gift</v>
      </c>
    </row>
    <row r="4022">
      <c r="A4022" s="2" t="s">
        <v>4022</v>
      </c>
      <c r="B4022" s="3" t="str">
        <f>IFERROR(__xludf.DUMMYFUNCTION("GOOGLETRANSLATE(A4022,""es"",""en"")"),"apparent")</f>
        <v>apparent</v>
      </c>
    </row>
    <row r="4023">
      <c r="A4023" s="2" t="s">
        <v>4023</v>
      </c>
      <c r="B4023" s="3" t="str">
        <f>IFERROR(__xludf.DUMMYFUNCTION("GOOGLETRANSLATE(A4023,""es"",""en"")"),"fairly")</f>
        <v>fairly</v>
      </c>
    </row>
    <row r="4024">
      <c r="A4024" s="2" t="s">
        <v>4024</v>
      </c>
      <c r="B4024" s="3" t="str">
        <f>IFERROR(__xludf.DUMMYFUNCTION("GOOGLETRANSLATE(A4024,""es"",""en"")"),"musicals")</f>
        <v>musicals</v>
      </c>
    </row>
    <row r="4025">
      <c r="A4025" s="2" t="s">
        <v>4025</v>
      </c>
      <c r="B4025" s="3" t="str">
        <f>IFERROR(__xludf.DUMMYFUNCTION("GOOGLETRANSLATE(A4025,""es"",""en"")"),"University")</f>
        <v>University</v>
      </c>
    </row>
    <row r="4026">
      <c r="A4026" s="2" t="s">
        <v>4026</v>
      </c>
      <c r="B4026" s="3" t="str">
        <f>IFERROR(__xludf.DUMMYFUNCTION("GOOGLETRANSLATE(A4026,""es"",""en"")"),"Follow")</f>
        <v>Follow</v>
      </c>
    </row>
    <row r="4027">
      <c r="A4027" s="2" t="s">
        <v>4027</v>
      </c>
      <c r="B4027" s="3" t="str">
        <f>IFERROR(__xludf.DUMMYFUNCTION("GOOGLETRANSLATE(A4027,""es"",""en"")"),"adjustment")</f>
        <v>adjustment</v>
      </c>
    </row>
    <row r="4028">
      <c r="A4028" s="2" t="s">
        <v>4028</v>
      </c>
      <c r="B4028" s="3" t="str">
        <f>IFERROR(__xludf.DUMMYFUNCTION("GOOGLETRANSLATE(A4028,""es"",""en"")"),"creator")</f>
        <v>creator</v>
      </c>
    </row>
    <row r="4029">
      <c r="A4029" s="2" t="s">
        <v>4029</v>
      </c>
      <c r="B4029" s="3" t="str">
        <f>IFERROR(__xludf.DUMMYFUNCTION("GOOGLETRANSLATE(A4029,""es"",""en"")"),"schools")</f>
        <v>schools</v>
      </c>
    </row>
    <row r="4030">
      <c r="A4030" s="2" t="s">
        <v>4030</v>
      </c>
      <c r="B4030" s="3" t="str">
        <f>IFERROR(__xludf.DUMMYFUNCTION("GOOGLETRANSLATE(A4030,""es"",""en"")"),"fresh")</f>
        <v>fresh</v>
      </c>
    </row>
    <row r="4031">
      <c r="A4031" s="2" t="s">
        <v>4031</v>
      </c>
      <c r="B4031" s="3" t="str">
        <f>IFERROR(__xludf.DUMMYFUNCTION("GOOGLETRANSLATE(A4031,""es"",""en"")"),"indigenous")</f>
        <v>indigenous</v>
      </c>
    </row>
    <row r="4032">
      <c r="A4032" s="2" t="s">
        <v>4032</v>
      </c>
      <c r="B4032" s="3" t="str">
        <f>IFERROR(__xludf.DUMMYFUNCTION("GOOGLETRANSLATE(A4032,""es"",""en"")"),"Lucy")</f>
        <v>Lucy</v>
      </c>
    </row>
    <row r="4033">
      <c r="A4033" s="2" t="s">
        <v>4033</v>
      </c>
      <c r="B4033" s="3" t="str">
        <f>IFERROR(__xludf.DUMMYFUNCTION("GOOGLETRANSLATE(A4033,""es"",""en"")"),"was")</f>
        <v>was</v>
      </c>
    </row>
    <row r="4034">
      <c r="A4034" s="2" t="s">
        <v>4034</v>
      </c>
      <c r="B4034" s="3" t="str">
        <f>IFERROR(__xludf.DUMMYFUNCTION("GOOGLETRANSLATE(A4034,""es"",""en"")"),"wound")</f>
        <v>wound</v>
      </c>
    </row>
    <row r="4035">
      <c r="A4035" s="2" t="s">
        <v>4035</v>
      </c>
      <c r="B4035" s="3" t="str">
        <f>IFERROR(__xludf.DUMMYFUNCTION("GOOGLETRANSLATE(A4035,""es"",""en"")"),"electricity")</f>
        <v>electricity</v>
      </c>
    </row>
    <row r="4036">
      <c r="A4036" s="2" t="s">
        <v>4036</v>
      </c>
      <c r="B4036" s="3" t="str">
        <f>IFERROR(__xludf.DUMMYFUNCTION("GOOGLETRANSLATE(A4036,""es"",""en"")"),"generate")</f>
        <v>generate</v>
      </c>
    </row>
    <row r="4037">
      <c r="A4037" s="2" t="s">
        <v>4037</v>
      </c>
      <c r="B4037" s="3" t="str">
        <f>IFERROR(__xludf.DUMMYFUNCTION("GOOGLETRANSLATE(A4037,""es"",""en"")"),"include")</f>
        <v>include</v>
      </c>
    </row>
    <row r="4038">
      <c r="A4038" s="2" t="s">
        <v>4038</v>
      </c>
      <c r="B4038" s="3" t="str">
        <f>IFERROR(__xludf.DUMMYFUNCTION("GOOGLETRANSLATE(A4038,""es"",""en"")"),"Ramos")</f>
        <v>Ramos</v>
      </c>
    </row>
    <row r="4039">
      <c r="A4039" s="2" t="s">
        <v>4039</v>
      </c>
      <c r="B4039" s="3" t="str">
        <f>IFERROR(__xludf.DUMMYFUNCTION("GOOGLETRANSLATE(A4039,""es"",""en"")"),"pain")</f>
        <v>pain</v>
      </c>
    </row>
    <row r="4040">
      <c r="A4040" s="2" t="s">
        <v>4040</v>
      </c>
      <c r="B4040" s="3" t="str">
        <f>IFERROR(__xludf.DUMMYFUNCTION("GOOGLETRANSLATE(A4040,""es"",""en"")"),"Paints")</f>
        <v>Paints</v>
      </c>
    </row>
    <row r="4041">
      <c r="A4041" s="2" t="s">
        <v>4041</v>
      </c>
      <c r="B4041" s="3" t="str">
        <f>IFERROR(__xludf.DUMMYFUNCTION("GOOGLETRANSLATE(A4041,""es"",""en"")"),"threw out")</f>
        <v>threw out</v>
      </c>
    </row>
    <row r="4042">
      <c r="A4042" s="2" t="s">
        <v>4042</v>
      </c>
      <c r="B4042" s="3" t="str">
        <f>IFERROR(__xludf.DUMMYFUNCTION("GOOGLETRANSLATE(A4042,""es"",""en"")"),"Felix")</f>
        <v>Felix</v>
      </c>
    </row>
    <row r="4043">
      <c r="A4043" s="2" t="s">
        <v>4043</v>
      </c>
      <c r="B4043" s="3" t="str">
        <f>IFERROR(__xludf.DUMMYFUNCTION("GOOGLETRANSLATE(A4043,""es"",""en"")"),"Laura")</f>
        <v>Laura</v>
      </c>
    </row>
    <row r="4044">
      <c r="A4044" s="2" t="s">
        <v>4044</v>
      </c>
      <c r="B4044" s="3" t="str">
        <f>IFERROR(__xludf.DUMMYFUNCTION("GOOGLETRANSLATE(A4044,""es"",""en"")"),"eagerness")</f>
        <v>eagerness</v>
      </c>
    </row>
    <row r="4045">
      <c r="A4045" s="2" t="s">
        <v>4045</v>
      </c>
      <c r="B4045" s="3" t="str">
        <f>IFERROR(__xludf.DUMMYFUNCTION("GOOGLETRANSLATE(A4045,""es"",""en"")"),"change")</f>
        <v>change</v>
      </c>
    </row>
    <row r="4046">
      <c r="A4046" s="2" t="s">
        <v>4046</v>
      </c>
      <c r="B4046" s="3" t="str">
        <f>IFERROR(__xludf.DUMMYFUNCTION("GOOGLETRANSLATE(A4046,""es"",""en"")"),"protect")</f>
        <v>protect</v>
      </c>
    </row>
    <row r="4047">
      <c r="A4047" s="2" t="s">
        <v>4047</v>
      </c>
      <c r="B4047" s="3" t="str">
        <f>IFERROR(__xludf.DUMMYFUNCTION("GOOGLETRANSLATE(A4047,""es"",""en"")"),"enclosure")</f>
        <v>enclosure</v>
      </c>
    </row>
    <row r="4048">
      <c r="A4048" s="2" t="s">
        <v>4048</v>
      </c>
      <c r="B4048" s="3" t="str">
        <f>IFERROR(__xludf.DUMMYFUNCTION("GOOGLETRANSLATE(A4048,""es"",""en"")"),"They come back")</f>
        <v>They come back</v>
      </c>
    </row>
    <row r="4049">
      <c r="A4049" s="2" t="s">
        <v>4049</v>
      </c>
      <c r="B4049" s="3" t="str">
        <f>IFERROR(__xludf.DUMMYFUNCTION("GOOGLETRANSLATE(A4049,""es"",""en"")"),"tens")</f>
        <v>tens</v>
      </c>
    </row>
    <row r="4050">
      <c r="A4050" s="2" t="s">
        <v>4050</v>
      </c>
      <c r="B4050" s="3" t="str">
        <f>IFERROR(__xludf.DUMMYFUNCTION("GOOGLETRANSLATE(A4050,""es"",""en"")"),"validity")</f>
        <v>validity</v>
      </c>
    </row>
    <row r="4051">
      <c r="A4051" s="2" t="s">
        <v>4051</v>
      </c>
      <c r="B4051" s="3" t="str">
        <f>IFERROR(__xludf.DUMMYFUNCTION("GOOGLETRANSLATE(A4051,""es"",""en"")"),"administrative")</f>
        <v>administrative</v>
      </c>
    </row>
    <row r="4052">
      <c r="A4052" s="2" t="s">
        <v>4052</v>
      </c>
      <c r="B4052" s="3" t="str">
        <f>IFERROR(__xludf.DUMMYFUNCTION("GOOGLETRANSLATE(A4052,""es"",""en"")"),"Girls")</f>
        <v>Girls</v>
      </c>
    </row>
    <row r="4053">
      <c r="A4053" s="2" t="s">
        <v>4053</v>
      </c>
      <c r="B4053" s="3" t="str">
        <f>IFERROR(__xludf.DUMMYFUNCTION("GOOGLETRANSLATE(A4053,""es"",""en"")"),"Username")</f>
        <v>Username</v>
      </c>
    </row>
    <row r="4054">
      <c r="A4054" s="2" t="s">
        <v>4054</v>
      </c>
      <c r="B4054" s="3" t="str">
        <f>IFERROR(__xludf.DUMMYFUNCTION("GOOGLETRANSLATE(A4054,""es"",""en"")"),"handsome")</f>
        <v>handsome</v>
      </c>
    </row>
    <row r="4055">
      <c r="A4055" s="2" t="s">
        <v>4055</v>
      </c>
      <c r="B4055" s="3" t="str">
        <f>IFERROR(__xludf.DUMMYFUNCTION("GOOGLETRANSLATE(A4055,""es"",""en"")"),"UNE")</f>
        <v>UNE</v>
      </c>
    </row>
    <row r="4056">
      <c r="A4056" s="2" t="s">
        <v>4056</v>
      </c>
      <c r="B4056" s="3" t="str">
        <f>IFERROR(__xludf.DUMMYFUNCTION("GOOGLETRANSLATE(A4056,""es"",""en"")"),"tea")</f>
        <v>tea</v>
      </c>
    </row>
    <row r="4057">
      <c r="A4057" s="2" t="s">
        <v>4057</v>
      </c>
      <c r="B4057" s="3" t="str">
        <f>IFERROR(__xludf.DUMMYFUNCTION("GOOGLETRANSLATE(A4057,""es"",""en"")"),"Brief")</f>
        <v>Brief</v>
      </c>
    </row>
    <row r="4058">
      <c r="A4058" s="2" t="s">
        <v>4058</v>
      </c>
      <c r="B4058" s="3" t="str">
        <f>IFERROR(__xludf.DUMMYFUNCTION("GOOGLETRANSLATE(A4058,""es"",""en"")"),"furniture")</f>
        <v>furniture</v>
      </c>
    </row>
    <row r="4059">
      <c r="A4059" s="2" t="s">
        <v>4059</v>
      </c>
      <c r="B4059" s="3" t="str">
        <f>IFERROR(__xludf.DUMMYFUNCTION("GOOGLETRANSLATE(A4059,""es"",""en"")"),"calculation")</f>
        <v>calculation</v>
      </c>
    </row>
    <row r="4060">
      <c r="A4060" s="2" t="s">
        <v>4060</v>
      </c>
      <c r="B4060" s="3" t="str">
        <f>IFERROR(__xludf.DUMMYFUNCTION("GOOGLETRANSLATE(A4060,""es"",""en"")"),"bad")</f>
        <v>bad</v>
      </c>
    </row>
    <row r="4061">
      <c r="A4061" s="2" t="s">
        <v>4061</v>
      </c>
      <c r="B4061" s="3" t="str">
        <f>IFERROR(__xludf.DUMMYFUNCTION("GOOGLETRANSLATE(A4061,""es"",""en"")"),"owner")</f>
        <v>owner</v>
      </c>
    </row>
    <row r="4062">
      <c r="A4062" s="2" t="s">
        <v>4062</v>
      </c>
      <c r="B4062" s="3" t="str">
        <f>IFERROR(__xludf.DUMMYFUNCTION("GOOGLETRANSLATE(A4062,""es"",""en"")"),"bitch")</f>
        <v>bitch</v>
      </c>
    </row>
    <row r="4063">
      <c r="A4063" s="2" t="s">
        <v>4063</v>
      </c>
      <c r="B4063" s="3" t="str">
        <f>IFERROR(__xludf.DUMMYFUNCTION("GOOGLETRANSLATE(A4063,""es"",""en"")"),"make")</f>
        <v>make</v>
      </c>
    </row>
    <row r="4064">
      <c r="A4064" s="2" t="s">
        <v>4064</v>
      </c>
      <c r="B4064" s="3" t="str">
        <f>IFERROR(__xludf.DUMMYFUNCTION("GOOGLETRANSLATE(A4064,""es"",""en"")"),"went")</f>
        <v>went</v>
      </c>
    </row>
    <row r="4065">
      <c r="A4065" s="2" t="s">
        <v>4065</v>
      </c>
      <c r="B4065" s="3" t="str">
        <f>IFERROR(__xludf.DUMMYFUNCTION("GOOGLETRANSLATE(A4065,""es"",""en"")"),"lived")</f>
        <v>lived</v>
      </c>
    </row>
    <row r="4066">
      <c r="A4066" s="2" t="s">
        <v>4066</v>
      </c>
      <c r="B4066" s="3" t="str">
        <f>IFERROR(__xludf.DUMMYFUNCTION("GOOGLETRANSLATE(A4066,""es"",""en"")"),"Autonomous")</f>
        <v>Autonomous</v>
      </c>
    </row>
    <row r="4067">
      <c r="A4067" s="2" t="s">
        <v>4067</v>
      </c>
      <c r="B4067" s="3" t="str">
        <f>IFERROR(__xludf.DUMMYFUNCTION("GOOGLETRANSLATE(A4067,""es"",""en"")"),"fine")</f>
        <v>fine</v>
      </c>
    </row>
    <row r="4068">
      <c r="A4068" s="2" t="s">
        <v>4068</v>
      </c>
      <c r="B4068" s="3" t="str">
        <f>IFERROR(__xludf.DUMMYFUNCTION("GOOGLETRANSLATE(A4068,""es"",""en"")"),"devices")</f>
        <v>devices</v>
      </c>
    </row>
    <row r="4069">
      <c r="A4069" s="2" t="s">
        <v>4069</v>
      </c>
      <c r="B4069" s="3" t="str">
        <f>IFERROR(__xludf.DUMMYFUNCTION("GOOGLETRANSLATE(A4069,""es"",""en"")"),"base")</f>
        <v>base</v>
      </c>
    </row>
    <row r="4070">
      <c r="A4070" s="2" t="s">
        <v>4070</v>
      </c>
      <c r="B4070" s="3" t="str">
        <f>IFERROR(__xludf.DUMMYFUNCTION("GOOGLETRANSLATE(A4070,""es"",""en"")"),"move along")</f>
        <v>move along</v>
      </c>
    </row>
    <row r="4071">
      <c r="A4071" s="2" t="s">
        <v>4071</v>
      </c>
      <c r="B4071" s="3" t="str">
        <f>IFERROR(__xludf.DUMMYFUNCTION("GOOGLETRANSLATE(A4071,""es"",""en"")"),"length")</f>
        <v>length</v>
      </c>
    </row>
    <row r="4072">
      <c r="A4072" s="2" t="s">
        <v>4072</v>
      </c>
      <c r="B4072" s="3" t="str">
        <f>IFERROR(__xludf.DUMMYFUNCTION("GOOGLETRANSLATE(A4072,""es"",""en"")"),"Arias")</f>
        <v>Arias</v>
      </c>
    </row>
    <row r="4073">
      <c r="A4073" s="2" t="s">
        <v>4073</v>
      </c>
      <c r="B4073" s="3" t="str">
        <f>IFERROR(__xludf.DUMMYFUNCTION("GOOGLETRANSLATE(A4073,""es"",""en"")"),"under")</f>
        <v>under</v>
      </c>
    </row>
    <row r="4074">
      <c r="A4074" s="2" t="s">
        <v>4074</v>
      </c>
      <c r="B4074" s="3" t="str">
        <f>IFERROR(__xludf.DUMMYFUNCTION("GOOGLETRANSLATE(A4074,""es"",""en"")"),"British")</f>
        <v>British</v>
      </c>
    </row>
    <row r="4075">
      <c r="A4075" s="2" t="s">
        <v>4075</v>
      </c>
      <c r="B4075" s="3" t="str">
        <f>IFERROR(__xludf.DUMMYFUNCTION("GOOGLETRANSLATE(A4075,""es"",""en"")"),"managers")</f>
        <v>managers</v>
      </c>
    </row>
    <row r="4076">
      <c r="A4076" s="2" t="s">
        <v>4076</v>
      </c>
      <c r="B4076" s="3" t="str">
        <f>IFERROR(__xludf.DUMMYFUNCTION("GOOGLETRANSLATE(A4076,""es"",""en"")"),"approach")</f>
        <v>approach</v>
      </c>
    </row>
    <row r="4077">
      <c r="A4077" s="2" t="s">
        <v>4077</v>
      </c>
      <c r="B4077" s="3" t="str">
        <f>IFERROR(__xludf.DUMMYFUNCTION("GOOGLETRANSLATE(A4077,""es"",""en"")"),"colleagues")</f>
        <v>colleagues</v>
      </c>
    </row>
    <row r="4078">
      <c r="A4078" s="2" t="s">
        <v>4078</v>
      </c>
      <c r="B4078" s="3" t="str">
        <f>IFERROR(__xludf.DUMMYFUNCTION("GOOGLETRANSLATE(A4078,""es"",""en"")"),"sequence")</f>
        <v>sequence</v>
      </c>
    </row>
    <row r="4079">
      <c r="A4079" s="2" t="s">
        <v>4079</v>
      </c>
      <c r="B4079" s="3" t="str">
        <f>IFERROR(__xludf.DUMMYFUNCTION("GOOGLETRANSLATE(A4079,""es"",""en"")"),"Teen")</f>
        <v>Teen</v>
      </c>
    </row>
    <row r="4080">
      <c r="A4080" s="2" t="s">
        <v>4080</v>
      </c>
      <c r="B4080" s="3" t="str">
        <f>IFERROR(__xludf.DUMMYFUNCTION("GOOGLETRANSLATE(A4080,""es"",""en"")"),"related")</f>
        <v>related</v>
      </c>
    </row>
    <row r="4081">
      <c r="A4081" s="2" t="s">
        <v>4081</v>
      </c>
      <c r="B4081" s="3" t="str">
        <f>IFERROR(__xludf.DUMMYFUNCTION("GOOGLETRANSLATE(A4081,""es"",""en"")"),"urgent")</f>
        <v>urgent</v>
      </c>
    </row>
    <row r="4082">
      <c r="A4082" s="2" t="s">
        <v>4082</v>
      </c>
      <c r="B4082" s="3" t="str">
        <f>IFERROR(__xludf.DUMMYFUNCTION("GOOGLETRANSLATE(A4082,""es"",""en"")"),"guilty")</f>
        <v>guilty</v>
      </c>
    </row>
    <row r="4083">
      <c r="A4083" s="2" t="s">
        <v>4083</v>
      </c>
      <c r="B4083" s="3" t="str">
        <f>IFERROR(__xludf.DUMMYFUNCTION("GOOGLETRANSLATE(A4083,""es"",""en"")"),"Payments")</f>
        <v>Payments</v>
      </c>
    </row>
    <row r="4084">
      <c r="A4084" s="2" t="s">
        <v>4084</v>
      </c>
      <c r="B4084" s="3" t="str">
        <f>IFERROR(__xludf.DUMMYFUNCTION("GOOGLETRANSLATE(A4084,""es"",""en"")"),"film")</f>
        <v>film</v>
      </c>
    </row>
    <row r="4085">
      <c r="A4085" s="2" t="s">
        <v>4085</v>
      </c>
      <c r="B4085" s="3" t="str">
        <f>IFERROR(__xludf.DUMMYFUNCTION("GOOGLETRANSLATE(A4085,""es"",""en"")"),"injured")</f>
        <v>injured</v>
      </c>
    </row>
    <row r="4086">
      <c r="A4086" s="2" t="s">
        <v>4086</v>
      </c>
      <c r="B4086" s="3" t="str">
        <f>IFERROR(__xludf.DUMMYFUNCTION("GOOGLETRANSLATE(A4086,""es"",""en"")"),"They affect")</f>
        <v>They affect</v>
      </c>
    </row>
    <row r="4087">
      <c r="A4087" s="2" t="s">
        <v>4087</v>
      </c>
      <c r="B4087" s="3" t="str">
        <f>IFERROR(__xludf.DUMMYFUNCTION("GOOGLETRANSLATE(A4087,""es"",""en"")"),"hat")</f>
        <v>hat</v>
      </c>
    </row>
    <row r="4088">
      <c r="A4088" s="2" t="s">
        <v>4088</v>
      </c>
      <c r="B4088" s="3" t="str">
        <f>IFERROR(__xludf.DUMMYFUNCTION("GOOGLETRANSLATE(A4088,""es"",""en"")"),"broth")</f>
        <v>broth</v>
      </c>
    </row>
    <row r="4089">
      <c r="A4089" s="2" t="s">
        <v>4089</v>
      </c>
      <c r="B4089" s="3" t="str">
        <f>IFERROR(__xludf.DUMMYFUNCTION("GOOGLETRANSLATE(A4089,""es"",""en"")"),"HIV")</f>
        <v>HIV</v>
      </c>
    </row>
    <row r="4090">
      <c r="A4090" s="2" t="s">
        <v>4090</v>
      </c>
      <c r="B4090" s="3" t="str">
        <f>IFERROR(__xludf.DUMMYFUNCTION("GOOGLETRANSLATE(A4090,""es"",""en"")"),"side stand")</f>
        <v>side stand</v>
      </c>
    </row>
    <row r="4091">
      <c r="A4091" s="2" t="s">
        <v>4091</v>
      </c>
      <c r="B4091" s="3" t="str">
        <f>IFERROR(__xludf.DUMMYFUNCTION("GOOGLETRANSLATE(A4091,""es"",""en"")"),"Black")</f>
        <v>Black</v>
      </c>
    </row>
    <row r="4092">
      <c r="A4092" s="2" t="s">
        <v>4092</v>
      </c>
      <c r="B4092" s="3" t="str">
        <f>IFERROR(__xludf.DUMMYFUNCTION("GOOGLETRANSLATE(A4092,""es"",""en"")"),"They think")</f>
        <v>They think</v>
      </c>
    </row>
    <row r="4093">
      <c r="A4093" s="2" t="s">
        <v>4093</v>
      </c>
      <c r="B4093" s="3" t="str">
        <f>IFERROR(__xludf.DUMMYFUNCTION("GOOGLETRANSLATE(A4093,""es"",""en"")"),"slopes")</f>
        <v>slopes</v>
      </c>
    </row>
    <row r="4094">
      <c r="A4094" s="2" t="s">
        <v>4094</v>
      </c>
      <c r="B4094" s="3" t="str">
        <f>IFERROR(__xludf.DUMMYFUNCTION("GOOGLETRANSLATE(A4094,""es"",""en"")"),"be")</f>
        <v>be</v>
      </c>
    </row>
    <row r="4095">
      <c r="A4095" s="2" t="s">
        <v>4095</v>
      </c>
      <c r="B4095" s="3" t="str">
        <f>IFERROR(__xludf.DUMMYFUNCTION("GOOGLETRANSLATE(A4095,""es"",""en"")"),"fourteen")</f>
        <v>fourteen</v>
      </c>
    </row>
    <row r="4096">
      <c r="A4096" s="2" t="s">
        <v>4096</v>
      </c>
      <c r="B4096" s="3" t="str">
        <f>IFERROR(__xludf.DUMMYFUNCTION("GOOGLETRANSLATE(A4096,""es"",""en"")"),"AFP")</f>
        <v>AFP</v>
      </c>
    </row>
    <row r="4097">
      <c r="A4097" s="2" t="s">
        <v>4097</v>
      </c>
      <c r="B4097" s="3" t="str">
        <f>IFERROR(__xludf.DUMMYFUNCTION("GOOGLETRANSLATE(A4097,""es"",""en"")"),"Dark")</f>
        <v>Dark</v>
      </c>
    </row>
    <row r="4098">
      <c r="A4098" s="2" t="s">
        <v>4098</v>
      </c>
      <c r="B4098" s="3" t="str">
        <f>IFERROR(__xludf.DUMMYFUNCTION("GOOGLETRANSLATE(A4098,""es"",""en"")"),"wedding")</f>
        <v>wedding</v>
      </c>
    </row>
    <row r="4099">
      <c r="A4099" s="2" t="s">
        <v>4099</v>
      </c>
      <c r="B4099" s="3" t="str">
        <f>IFERROR(__xludf.DUMMYFUNCTION("GOOGLETRANSLATE(A4099,""es"",""en"")"),"described")</f>
        <v>described</v>
      </c>
    </row>
    <row r="4100">
      <c r="A4100" s="2" t="s">
        <v>4100</v>
      </c>
      <c r="B4100" s="3" t="str">
        <f>IFERROR(__xludf.DUMMYFUNCTION("GOOGLETRANSLATE(A4100,""es"",""en"")"),"Quito")</f>
        <v>Quito</v>
      </c>
    </row>
    <row r="4101">
      <c r="A4101" s="2" t="s">
        <v>4101</v>
      </c>
      <c r="B4101" s="3" t="str">
        <f>IFERROR(__xludf.DUMMYFUNCTION("GOOGLETRANSLATE(A4101,""es"",""en"")"),"gala")</f>
        <v>gala</v>
      </c>
    </row>
    <row r="4102">
      <c r="A4102" s="2" t="s">
        <v>4102</v>
      </c>
      <c r="B4102" s="3" t="str">
        <f>IFERROR(__xludf.DUMMYFUNCTION("GOOGLETRANSLATE(A4102,""es"",""en"")"),"pleasant")</f>
        <v>pleasant</v>
      </c>
    </row>
    <row r="4103">
      <c r="A4103" s="2" t="s">
        <v>4103</v>
      </c>
      <c r="B4103" s="3" t="str">
        <f>IFERROR(__xludf.DUMMYFUNCTION("GOOGLETRANSLATE(A4103,""es"",""en"")"),"effective")</f>
        <v>effective</v>
      </c>
    </row>
    <row r="4104">
      <c r="A4104" s="2" t="s">
        <v>4104</v>
      </c>
      <c r="B4104" s="3" t="str">
        <f>IFERROR(__xludf.DUMMYFUNCTION("GOOGLETRANSLATE(A4104,""es"",""en"")"),"acquisition")</f>
        <v>acquisition</v>
      </c>
    </row>
    <row r="4105">
      <c r="A4105" s="2" t="s">
        <v>4105</v>
      </c>
      <c r="B4105" s="3" t="str">
        <f>IFERROR(__xludf.DUMMYFUNCTION("GOOGLETRANSLATE(A4105,""es"",""en"")"),"treated")</f>
        <v>treated</v>
      </c>
    </row>
    <row r="4106">
      <c r="A4106" s="2" t="s">
        <v>4106</v>
      </c>
      <c r="B4106" s="3" t="str">
        <f>IFERROR(__xludf.DUMMYFUNCTION("GOOGLETRANSLATE(A4106,""es"",""en"")"),"You will see")</f>
        <v>You will see</v>
      </c>
    </row>
    <row r="4107">
      <c r="A4107" s="2" t="s">
        <v>4107</v>
      </c>
      <c r="B4107" s="3" t="str">
        <f>IFERROR(__xludf.DUMMYFUNCTION("GOOGLETRANSLATE(A4107,""es"",""en"")"),"hell")</f>
        <v>hell</v>
      </c>
    </row>
    <row r="4108">
      <c r="A4108" s="2" t="s">
        <v>4108</v>
      </c>
      <c r="B4108" s="3" t="str">
        <f>IFERROR(__xludf.DUMMYFUNCTION("GOOGLETRANSLATE(A4108,""es"",""en"")"),"planned")</f>
        <v>planned</v>
      </c>
    </row>
    <row r="4109">
      <c r="A4109" s="2" t="s">
        <v>4109</v>
      </c>
      <c r="B4109" s="3" t="str">
        <f>IFERROR(__xludf.DUMMYFUNCTION("GOOGLETRANSLATE(A4109,""es"",""en"")"),"Ray")</f>
        <v>Ray</v>
      </c>
    </row>
    <row r="4110">
      <c r="A4110" s="2" t="s">
        <v>4110</v>
      </c>
      <c r="B4110" s="3" t="str">
        <f>IFERROR(__xludf.DUMMYFUNCTION("GOOGLETRANSLATE(A4110,""es"",""en"")"),"Josep")</f>
        <v>Josep</v>
      </c>
    </row>
    <row r="4111">
      <c r="A4111" s="2" t="s">
        <v>4111</v>
      </c>
      <c r="B4111" s="3" t="str">
        <f>IFERROR(__xludf.DUMMYFUNCTION("GOOGLETRANSLATE(A4111,""es"",""en"")"),"Roldán")</f>
        <v>Roldán</v>
      </c>
    </row>
    <row r="4112">
      <c r="A4112" s="2" t="s">
        <v>4112</v>
      </c>
      <c r="B4112" s="3" t="str">
        <f>IFERROR(__xludf.DUMMYFUNCTION("GOOGLETRANSLATE(A4112,""es"",""en"")"),"Cash")</f>
        <v>Cash</v>
      </c>
    </row>
    <row r="4113">
      <c r="A4113" s="2" t="s">
        <v>4113</v>
      </c>
      <c r="B4113" s="3" t="str">
        <f>IFERROR(__xludf.DUMMYFUNCTION("GOOGLETRANSLATE(A4113,""es"",""en"")"),"Police")</f>
        <v>Police</v>
      </c>
    </row>
    <row r="4114">
      <c r="A4114" s="2" t="s">
        <v>4114</v>
      </c>
      <c r="B4114" s="3" t="str">
        <f>IFERROR(__xludf.DUMMYFUNCTION("GOOGLETRANSLATE(A4114,""es"",""en"")"),"elimination")</f>
        <v>elimination</v>
      </c>
    </row>
    <row r="4115">
      <c r="A4115" s="2" t="s">
        <v>4115</v>
      </c>
      <c r="B4115" s="3" t="str">
        <f>IFERROR(__xludf.DUMMYFUNCTION("GOOGLETRANSLATE(A4115,""es"",""en"")"),"initially")</f>
        <v>initially</v>
      </c>
    </row>
    <row r="4116">
      <c r="A4116" s="2" t="s">
        <v>4116</v>
      </c>
      <c r="B4116" s="3" t="str">
        <f>IFERROR(__xludf.DUMMYFUNCTION("GOOGLETRANSLATE(A4116,""es"",""en"")"),"stable")</f>
        <v>stable</v>
      </c>
    </row>
    <row r="4117">
      <c r="A4117" s="2" t="s">
        <v>4117</v>
      </c>
      <c r="B4117" s="3" t="str">
        <f>IFERROR(__xludf.DUMMYFUNCTION("GOOGLETRANSLATE(A4117,""es"",""en"")"),"Physical")</f>
        <v>Physical</v>
      </c>
    </row>
    <row r="4118">
      <c r="A4118" s="2" t="s">
        <v>4118</v>
      </c>
      <c r="B4118" s="3" t="str">
        <f>IFERROR(__xludf.DUMMYFUNCTION("GOOGLETRANSLATE(A4118,""es"",""en"")"),"Dry")</f>
        <v>Dry</v>
      </c>
    </row>
    <row r="4119">
      <c r="A4119" s="2" t="s">
        <v>4119</v>
      </c>
      <c r="B4119" s="3" t="str">
        <f>IFERROR(__xludf.DUMMYFUNCTION("GOOGLETRANSLATE(A4119,""es"",""en"")"),"observations")</f>
        <v>observations</v>
      </c>
    </row>
    <row r="4120">
      <c r="A4120" s="2" t="s">
        <v>4120</v>
      </c>
      <c r="B4120" s="3" t="str">
        <f>IFERROR(__xludf.DUMMYFUNCTION("GOOGLETRANSLATE(A4120,""es"",""en"")"),"broad")</f>
        <v>broad</v>
      </c>
    </row>
    <row r="4121">
      <c r="A4121" s="2" t="s">
        <v>4121</v>
      </c>
      <c r="B4121" s="3" t="str">
        <f>IFERROR(__xludf.DUMMYFUNCTION("GOOGLETRANSLATE(A4121,""es"",""en"")"),"Place")</f>
        <v>Place</v>
      </c>
    </row>
    <row r="4122">
      <c r="A4122" s="2" t="s">
        <v>4122</v>
      </c>
      <c r="B4122" s="3" t="str">
        <f>IFERROR(__xludf.DUMMYFUNCTION("GOOGLETRANSLATE(A4122,""es"",""en"")"),"comedy")</f>
        <v>comedy</v>
      </c>
    </row>
    <row r="4123">
      <c r="A4123" s="2" t="s">
        <v>4123</v>
      </c>
      <c r="B4123" s="3" t="str">
        <f>IFERROR(__xludf.DUMMYFUNCTION("GOOGLETRANSLATE(A4123,""es"",""en"")"),"be considered")</f>
        <v>be considered</v>
      </c>
    </row>
    <row r="4124">
      <c r="A4124" s="2" t="s">
        <v>4124</v>
      </c>
      <c r="B4124" s="3" t="str">
        <f>IFERROR(__xludf.DUMMYFUNCTION("GOOGLETRANSLATE(A4124,""es"",""en"")"),"Administrative")</f>
        <v>Administrative</v>
      </c>
    </row>
    <row r="4125">
      <c r="A4125" s="2" t="s">
        <v>4125</v>
      </c>
      <c r="B4125" s="3" t="str">
        <f>IFERROR(__xludf.DUMMYFUNCTION("GOOGLETRANSLATE(A4125,""es"",""en"")"),"believe")</f>
        <v>believe</v>
      </c>
    </row>
    <row r="4126">
      <c r="A4126" s="2" t="s">
        <v>4126</v>
      </c>
      <c r="B4126" s="3" t="str">
        <f>IFERROR(__xludf.DUMMYFUNCTION("GOOGLETRANSLATE(A4126,""es"",""en"")"),"Elaborated")</f>
        <v>Elaborated</v>
      </c>
    </row>
    <row r="4127">
      <c r="A4127" s="2" t="s">
        <v>4127</v>
      </c>
      <c r="B4127" s="3" t="str">
        <f>IFERROR(__xludf.DUMMYFUNCTION("GOOGLETRANSLATE(A4127,""es"",""en"")"),"grow up")</f>
        <v>grow up</v>
      </c>
    </row>
    <row r="4128">
      <c r="A4128" s="2" t="s">
        <v>4128</v>
      </c>
      <c r="B4128" s="3" t="str">
        <f>IFERROR(__xludf.DUMMYFUNCTION("GOOGLETRANSLATE(A4128,""es"",""en"")"),"Christians")</f>
        <v>Christians</v>
      </c>
    </row>
    <row r="4129">
      <c r="A4129" s="2" t="s">
        <v>4129</v>
      </c>
      <c r="B4129" s="3" t="str">
        <f>IFERROR(__xludf.DUMMYFUNCTION("GOOGLETRANSLATE(A4129,""es"",""en"")"),"gun")</f>
        <v>gun</v>
      </c>
    </row>
    <row r="4130">
      <c r="A4130" s="2" t="s">
        <v>4130</v>
      </c>
      <c r="B4130" s="3" t="str">
        <f>IFERROR(__xludf.DUMMYFUNCTION("GOOGLETRANSLATE(A4130,""es"",""en"")"),"briefcase")</f>
        <v>briefcase</v>
      </c>
    </row>
    <row r="4131">
      <c r="A4131" s="2" t="s">
        <v>4131</v>
      </c>
      <c r="B4131" s="3" t="str">
        <f>IFERROR(__xludf.DUMMYFUNCTION("GOOGLETRANSLATE(A4131,""es"",""en"")"),"breathing")</f>
        <v>breathing</v>
      </c>
    </row>
    <row r="4132">
      <c r="A4132" s="2" t="s">
        <v>4132</v>
      </c>
      <c r="B4132" s="3" t="str">
        <f>IFERROR(__xludf.DUMMYFUNCTION("GOOGLETRANSLATE(A4132,""es"",""en"")"),"nationalists")</f>
        <v>nationalists</v>
      </c>
    </row>
    <row r="4133">
      <c r="A4133" s="2" t="s">
        <v>4133</v>
      </c>
      <c r="B4133" s="3" t="str">
        <f>IFERROR(__xludf.DUMMYFUNCTION("GOOGLETRANSLATE(A4133,""es"",""en"")"),"impose")</f>
        <v>impose</v>
      </c>
    </row>
    <row r="4134">
      <c r="A4134" s="2" t="s">
        <v>4134</v>
      </c>
      <c r="B4134" s="3" t="str">
        <f>IFERROR(__xludf.DUMMYFUNCTION("GOOGLETRANSLATE(A4134,""es"",""en"")"),"worker")</f>
        <v>worker</v>
      </c>
    </row>
    <row r="4135">
      <c r="A4135" s="2" t="s">
        <v>4135</v>
      </c>
      <c r="B4135" s="3" t="str">
        <f>IFERROR(__xludf.DUMMYFUNCTION("GOOGLETRANSLATE(A4135,""es"",""en"")"),"unique")</f>
        <v>unique</v>
      </c>
    </row>
    <row r="4136">
      <c r="A4136" s="2" t="s">
        <v>4136</v>
      </c>
      <c r="B4136" s="3" t="str">
        <f>IFERROR(__xludf.DUMMYFUNCTION("GOOGLETRANSLATE(A4136,""es"",""en"")"),"belly")</f>
        <v>belly</v>
      </c>
    </row>
    <row r="4137">
      <c r="A4137" s="2" t="s">
        <v>4137</v>
      </c>
      <c r="B4137" s="3" t="str">
        <f>IFERROR(__xludf.DUMMYFUNCTION("GOOGLETRANSLATE(A4137,""es"",""en"")"),"director")</f>
        <v>director</v>
      </c>
    </row>
    <row r="4138">
      <c r="A4138" s="2" t="s">
        <v>4138</v>
      </c>
      <c r="B4138" s="3" t="str">
        <f>IFERROR(__xludf.DUMMYFUNCTION("GOOGLETRANSLATE(A4138,""es"",""en"")"),"poets")</f>
        <v>poets</v>
      </c>
    </row>
    <row r="4139">
      <c r="A4139" s="2" t="s">
        <v>4139</v>
      </c>
      <c r="B4139" s="3" t="str">
        <f>IFERROR(__xludf.DUMMYFUNCTION("GOOGLETRANSLATE(A4139,""es"",""en"")"),"Aerial")</f>
        <v>Aerial</v>
      </c>
    </row>
    <row r="4140">
      <c r="A4140" s="2" t="s">
        <v>4140</v>
      </c>
      <c r="B4140" s="3" t="str">
        <f>IFERROR(__xludf.DUMMYFUNCTION("GOOGLETRANSLATE(A4140,""es"",""en"")"),"random")</f>
        <v>random</v>
      </c>
    </row>
    <row r="4141">
      <c r="A4141" s="2" t="s">
        <v>4141</v>
      </c>
      <c r="B4141" s="3" t="str">
        <f>IFERROR(__xludf.DUMMYFUNCTION("GOOGLETRANSLATE(A4141,""es"",""en"")"),"wake up")</f>
        <v>wake up</v>
      </c>
    </row>
    <row r="4142">
      <c r="A4142" s="2" t="s">
        <v>4142</v>
      </c>
      <c r="B4142" s="3" t="str">
        <f>IFERROR(__xludf.DUMMYFUNCTION("GOOGLETRANSLATE(A4142,""es"",""en"")"),"platform")</f>
        <v>platform</v>
      </c>
    </row>
    <row r="4143">
      <c r="A4143" s="2" t="s">
        <v>4143</v>
      </c>
      <c r="B4143" s="3" t="str">
        <f>IFERROR(__xludf.DUMMYFUNCTION("GOOGLETRANSLATE(A4143,""es"",""en"")"),"Executive")</f>
        <v>Executive</v>
      </c>
    </row>
    <row r="4144">
      <c r="A4144" s="2" t="s">
        <v>4144</v>
      </c>
      <c r="B4144" s="3" t="str">
        <f>IFERROR(__xludf.DUMMYFUNCTION("GOOGLETRANSLATE(A4144,""es"",""en"")"),"argue")</f>
        <v>argue</v>
      </c>
    </row>
    <row r="4145">
      <c r="A4145" s="2" t="s">
        <v>4145</v>
      </c>
      <c r="B4145" s="3" t="str">
        <f>IFERROR(__xludf.DUMMYFUNCTION("GOOGLETRANSLATE(A4145,""es"",""en"")"),"indicate")</f>
        <v>indicate</v>
      </c>
    </row>
    <row r="4146">
      <c r="A4146" s="2" t="s">
        <v>4146</v>
      </c>
      <c r="B4146" s="3" t="str">
        <f>IFERROR(__xludf.DUMMYFUNCTION("GOOGLETRANSLATE(A4146,""es"",""en"")"),"visible")</f>
        <v>visible</v>
      </c>
    </row>
    <row r="4147">
      <c r="A4147" s="2" t="s">
        <v>4147</v>
      </c>
      <c r="B4147" s="3" t="str">
        <f>IFERROR(__xludf.DUMMYFUNCTION("GOOGLETRANSLATE(A4147,""es"",""en"")"),"duke")</f>
        <v>duke</v>
      </c>
    </row>
    <row r="4148">
      <c r="A4148" s="2" t="s">
        <v>4148</v>
      </c>
      <c r="B4148" s="3" t="str">
        <f>IFERROR(__xludf.DUMMYFUNCTION("GOOGLETRANSLATE(A4148,""es"",""en"")"),"mortality")</f>
        <v>mortality</v>
      </c>
    </row>
    <row r="4149">
      <c r="A4149" s="2" t="s">
        <v>4149</v>
      </c>
      <c r="B4149" s="3" t="str">
        <f>IFERROR(__xludf.DUMMYFUNCTION("GOOGLETRANSLATE(A4149,""es"",""en"")"),"marked")</f>
        <v>marked</v>
      </c>
    </row>
    <row r="4150">
      <c r="A4150" s="2" t="s">
        <v>4150</v>
      </c>
      <c r="B4150" s="3" t="str">
        <f>IFERROR(__xludf.DUMMYFUNCTION("GOOGLETRANSLATE(A4150,""es"",""en"")"),"finish")</f>
        <v>finish</v>
      </c>
    </row>
    <row r="4151">
      <c r="A4151" s="2" t="s">
        <v>4151</v>
      </c>
      <c r="B4151" s="3" t="str">
        <f>IFERROR(__xludf.DUMMYFUNCTION("GOOGLETRANSLATE(A4151,""es"",""en"")"),"worries")</f>
        <v>worries</v>
      </c>
    </row>
    <row r="4152">
      <c r="A4152" s="2" t="s">
        <v>4152</v>
      </c>
      <c r="B4152" s="3" t="str">
        <f>IFERROR(__xludf.DUMMYFUNCTION("GOOGLETRANSLATE(A4152,""es"",""en"")"),"reproduction")</f>
        <v>reproduction</v>
      </c>
    </row>
    <row r="4153">
      <c r="A4153" s="2" t="s">
        <v>4153</v>
      </c>
      <c r="B4153" s="3" t="str">
        <f>IFERROR(__xludf.DUMMYFUNCTION("GOOGLETRANSLATE(A4153,""es"",""en"")"),"Specific")</f>
        <v>Specific</v>
      </c>
    </row>
    <row r="4154">
      <c r="A4154" s="2" t="s">
        <v>4154</v>
      </c>
      <c r="B4154" s="3" t="str">
        <f>IFERROR(__xludf.DUMMYFUNCTION("GOOGLETRANSLATE(A4154,""es"",""en"")"),"sensitive")</f>
        <v>sensitive</v>
      </c>
    </row>
    <row r="4155">
      <c r="A4155" s="2" t="s">
        <v>4155</v>
      </c>
      <c r="B4155" s="3" t="str">
        <f>IFERROR(__xludf.DUMMYFUNCTION("GOOGLETRANSLATE(A4155,""es"",""en"")"),"territories")</f>
        <v>territories</v>
      </c>
    </row>
    <row r="4156">
      <c r="A4156" s="2" t="s">
        <v>4156</v>
      </c>
      <c r="B4156" s="3" t="str">
        <f>IFERROR(__xludf.DUMMYFUNCTION("GOOGLETRANSLATE(A4156,""es"",""en"")"),"genes")</f>
        <v>genes</v>
      </c>
    </row>
    <row r="4157">
      <c r="A4157" s="2" t="s">
        <v>4157</v>
      </c>
      <c r="B4157" s="3" t="str">
        <f>IFERROR(__xludf.DUMMYFUNCTION("GOOGLETRANSLATE(A4157,""es"",""en"")"),"finance")</f>
        <v>finance</v>
      </c>
    </row>
    <row r="4158">
      <c r="A4158" s="2" t="s">
        <v>4158</v>
      </c>
      <c r="B4158" s="3" t="str">
        <f>IFERROR(__xludf.DUMMYFUNCTION("GOOGLETRANSLATE(A4158,""es"",""en"")"),"tickets")</f>
        <v>tickets</v>
      </c>
    </row>
    <row r="4159">
      <c r="A4159" s="2" t="s">
        <v>4159</v>
      </c>
      <c r="B4159" s="3" t="str">
        <f>IFERROR(__xludf.DUMMYFUNCTION("GOOGLETRANSLATE(A4159,""es"",""en"")"),"They ask")</f>
        <v>They ask</v>
      </c>
    </row>
    <row r="4160">
      <c r="A4160" s="2" t="s">
        <v>4160</v>
      </c>
      <c r="B4160" s="3" t="str">
        <f>IFERROR(__xludf.DUMMYFUNCTION("GOOGLETRANSLATE(A4160,""es"",""en"")"),"to bear")</f>
        <v>to bear</v>
      </c>
    </row>
    <row r="4161">
      <c r="A4161" s="2" t="s">
        <v>4161</v>
      </c>
      <c r="B4161" s="3" t="str">
        <f>IFERROR(__xludf.DUMMYFUNCTION("GOOGLETRANSLATE(A4161,""es"",""en"")"),"announced")</f>
        <v>announced</v>
      </c>
    </row>
    <row r="4162">
      <c r="A4162" s="2" t="s">
        <v>4162</v>
      </c>
      <c r="B4162" s="3" t="str">
        <f>IFERROR(__xludf.DUMMYFUNCTION("GOOGLETRANSLATE(A4162,""es"",""en"")"),"authorization")</f>
        <v>authorization</v>
      </c>
    </row>
    <row r="4163">
      <c r="A4163" s="2" t="s">
        <v>4163</v>
      </c>
      <c r="B4163" s="3" t="str">
        <f>IFERROR(__xludf.DUMMYFUNCTION("GOOGLETRANSLATE(A4163,""es"",""en"")"),"It consists")</f>
        <v>It consists</v>
      </c>
    </row>
    <row r="4164">
      <c r="A4164" s="2" t="s">
        <v>4164</v>
      </c>
      <c r="B4164" s="3" t="str">
        <f>IFERROR(__xludf.DUMMYFUNCTION("GOOGLETRANSLATE(A4164,""es"",""en"")"),"Sofia")</f>
        <v>Sofia</v>
      </c>
    </row>
    <row r="4165">
      <c r="A4165" s="2" t="s">
        <v>4165</v>
      </c>
      <c r="B4165" s="3" t="str">
        <f>IFERROR(__xludf.DUMMYFUNCTION("GOOGLETRANSLATE(A4165,""es"",""en"")"),"get")</f>
        <v>get</v>
      </c>
    </row>
    <row r="4166">
      <c r="A4166" s="2" t="s">
        <v>4166</v>
      </c>
      <c r="B4166" s="3" t="str">
        <f>IFERROR(__xludf.DUMMYFUNCTION("GOOGLETRANSLATE(A4166,""es"",""en"")"),"scarce")</f>
        <v>scarce</v>
      </c>
    </row>
    <row r="4167">
      <c r="A4167" s="2" t="s">
        <v>4167</v>
      </c>
      <c r="B4167" s="3" t="str">
        <f>IFERROR(__xludf.DUMMYFUNCTION("GOOGLETRANSLATE(A4167,""es"",""en"")"),"thirteen")</f>
        <v>thirteen</v>
      </c>
    </row>
    <row r="4168">
      <c r="A4168" s="2" t="s">
        <v>4168</v>
      </c>
      <c r="B4168" s="3" t="str">
        <f>IFERROR(__xludf.DUMMYFUNCTION("GOOGLETRANSLATE(A4168,""es"",""en"")"),"origins")</f>
        <v>origins</v>
      </c>
    </row>
    <row r="4169">
      <c r="A4169" s="2" t="s">
        <v>4169</v>
      </c>
      <c r="B4169" s="3" t="str">
        <f>IFERROR(__xludf.DUMMYFUNCTION("GOOGLETRANSLATE(A4169,""es"",""en"")"),"integrated")</f>
        <v>integrated</v>
      </c>
    </row>
    <row r="4170">
      <c r="A4170" s="2" t="s">
        <v>4170</v>
      </c>
      <c r="B4170" s="3" t="str">
        <f>IFERROR(__xludf.DUMMYFUNCTION("GOOGLETRANSLATE(A4170,""es"",""en"")"),"shit")</f>
        <v>shit</v>
      </c>
    </row>
    <row r="4171">
      <c r="A4171" s="2" t="s">
        <v>4171</v>
      </c>
      <c r="B4171" s="3" t="str">
        <f>IFERROR(__xludf.DUMMYFUNCTION("GOOGLETRANSLATE(A4171,""es"",""en"")"),"Who is it")</f>
        <v>Who is it</v>
      </c>
    </row>
    <row r="4172">
      <c r="A4172" s="2" t="s">
        <v>4172</v>
      </c>
      <c r="B4172" s="3" t="str">
        <f>IFERROR(__xludf.DUMMYFUNCTION("GOOGLETRANSLATE(A4172,""es"",""en"")"),"approved")</f>
        <v>approved</v>
      </c>
    </row>
    <row r="4173">
      <c r="A4173" s="2" t="s">
        <v>4173</v>
      </c>
      <c r="B4173" s="3" t="str">
        <f>IFERROR(__xludf.DUMMYFUNCTION("GOOGLETRANSLATE(A4173,""es"",""en"")"),"centimeters")</f>
        <v>centimeters</v>
      </c>
    </row>
    <row r="4174">
      <c r="A4174" s="2" t="s">
        <v>4174</v>
      </c>
      <c r="B4174" s="3" t="str">
        <f>IFERROR(__xludf.DUMMYFUNCTION("GOOGLETRANSLATE(A4174,""es"",""en"")"),"habitually")</f>
        <v>habitually</v>
      </c>
    </row>
    <row r="4175">
      <c r="A4175" s="2" t="s">
        <v>4175</v>
      </c>
      <c r="B4175" s="3" t="str">
        <f>IFERROR(__xludf.DUMMYFUNCTION("GOOGLETRANSLATE(A4175,""es"",""en"")"),"censorship")</f>
        <v>censorship</v>
      </c>
    </row>
    <row r="4176">
      <c r="A4176" s="2" t="s">
        <v>4176</v>
      </c>
      <c r="B4176" s="3" t="str">
        <f>IFERROR(__xludf.DUMMYFUNCTION("GOOGLETRANSLATE(A4176,""es"",""en"")"),"everyday")</f>
        <v>everyday</v>
      </c>
    </row>
    <row r="4177">
      <c r="A4177" s="2" t="s">
        <v>4177</v>
      </c>
      <c r="B4177" s="3" t="str">
        <f>IFERROR(__xludf.DUMMYFUNCTION("GOOGLETRANSLATE(A4177,""es"",""en"")"),"interested")</f>
        <v>interested</v>
      </c>
    </row>
    <row r="4178">
      <c r="A4178" s="2" t="s">
        <v>4178</v>
      </c>
      <c r="B4178" s="3" t="str">
        <f>IFERROR(__xludf.DUMMYFUNCTION("GOOGLETRANSLATE(A4178,""es"",""en"")"),"Penalty")</f>
        <v>Penalty</v>
      </c>
    </row>
    <row r="4179">
      <c r="A4179" s="2" t="s">
        <v>4179</v>
      </c>
      <c r="B4179" s="3" t="str">
        <f>IFERROR(__xludf.DUMMYFUNCTION("GOOGLETRANSLATE(A4179,""es"",""en"")"),"amazing")</f>
        <v>amazing</v>
      </c>
    </row>
    <row r="4180">
      <c r="A4180" s="2" t="s">
        <v>4180</v>
      </c>
      <c r="B4180" s="3" t="str">
        <f>IFERROR(__xludf.DUMMYFUNCTION("GOOGLETRANSLATE(A4180,""es"",""en"")"),"to declare")</f>
        <v>to declare</v>
      </c>
    </row>
    <row r="4181">
      <c r="A4181" s="2" t="s">
        <v>4181</v>
      </c>
      <c r="B4181" s="3" t="str">
        <f>IFERROR(__xludf.DUMMYFUNCTION("GOOGLETRANSLATE(A4181,""es"",""en"")"),"suspicion")</f>
        <v>suspicion</v>
      </c>
    </row>
    <row r="4182">
      <c r="A4182" s="2" t="s">
        <v>4182</v>
      </c>
      <c r="B4182" s="3" t="str">
        <f>IFERROR(__xludf.DUMMYFUNCTION("GOOGLETRANSLATE(A4182,""es"",""en"")"),"basically")</f>
        <v>basically</v>
      </c>
    </row>
    <row r="4183">
      <c r="A4183" s="2" t="s">
        <v>4183</v>
      </c>
      <c r="B4183" s="3" t="str">
        <f>IFERROR(__xludf.DUMMYFUNCTION("GOOGLETRANSLATE(A4183,""es"",""en"")"),"circular")</f>
        <v>circular</v>
      </c>
    </row>
    <row r="4184">
      <c r="A4184" s="2" t="s">
        <v>4184</v>
      </c>
      <c r="B4184" s="3" t="str">
        <f>IFERROR(__xludf.DUMMYFUNCTION("GOOGLETRANSLATE(A4184,""es"",""en"")"),"widow")</f>
        <v>widow</v>
      </c>
    </row>
    <row r="4185">
      <c r="A4185" s="2" t="s">
        <v>4185</v>
      </c>
      <c r="B4185" s="3" t="str">
        <f>IFERROR(__xludf.DUMMYFUNCTION("GOOGLETRANSLATE(A4185,""es"",""en"")"),"contemplate")</f>
        <v>contemplate</v>
      </c>
    </row>
    <row r="4186">
      <c r="A4186" s="2" t="s">
        <v>4186</v>
      </c>
      <c r="B4186" s="3" t="str">
        <f>IFERROR(__xludf.DUMMYFUNCTION("GOOGLETRANSLATE(A4186,""es"",""en"")"),"married")</f>
        <v>married</v>
      </c>
    </row>
    <row r="4187">
      <c r="A4187" s="2" t="s">
        <v>4187</v>
      </c>
      <c r="B4187" s="3" t="str">
        <f>IFERROR(__xludf.DUMMYFUNCTION("GOOGLETRANSLATE(A4187,""es"",""en"")"),"Specific")</f>
        <v>Specific</v>
      </c>
    </row>
    <row r="4188">
      <c r="A4188" s="2" t="s">
        <v>4188</v>
      </c>
      <c r="B4188" s="3" t="str">
        <f>IFERROR(__xludf.DUMMYFUNCTION("GOOGLETRANSLATE(A4188,""es"",""en"")"),"Tables")</f>
        <v>Tables</v>
      </c>
    </row>
    <row r="4189">
      <c r="A4189" s="2" t="s">
        <v>4189</v>
      </c>
      <c r="B4189" s="3" t="str">
        <f>IFERROR(__xludf.DUMMYFUNCTION("GOOGLETRANSLATE(A4189,""es"",""en"")"),"simultaneously")</f>
        <v>simultaneously</v>
      </c>
    </row>
    <row r="4190">
      <c r="A4190" s="2" t="s">
        <v>4190</v>
      </c>
      <c r="B4190" s="3" t="str">
        <f>IFERROR(__xludf.DUMMYFUNCTION("GOOGLETRANSLATE(A4190,""es"",""en"")"),"variations")</f>
        <v>variations</v>
      </c>
    </row>
    <row r="4191">
      <c r="A4191" s="2" t="s">
        <v>4191</v>
      </c>
      <c r="B4191" s="3" t="str">
        <f>IFERROR(__xludf.DUMMYFUNCTION("GOOGLETRANSLATE(A4191,""es"",""en"")"),"weird")</f>
        <v>weird</v>
      </c>
    </row>
    <row r="4192">
      <c r="A4192" s="2" t="s">
        <v>4192</v>
      </c>
      <c r="B4192" s="3" t="str">
        <f>IFERROR(__xludf.DUMMYFUNCTION("GOOGLETRANSLATE(A4192,""es"",""en"")"),"reception")</f>
        <v>reception</v>
      </c>
    </row>
    <row r="4193">
      <c r="A4193" s="2" t="s">
        <v>4193</v>
      </c>
      <c r="B4193" s="3" t="str">
        <f>IFERROR(__xludf.DUMMYFUNCTION("GOOGLETRANSLATE(A4193,""es"",""en"")"),"calendar")</f>
        <v>calendar</v>
      </c>
    </row>
    <row r="4194">
      <c r="A4194" s="2" t="s">
        <v>4194</v>
      </c>
      <c r="B4194" s="3" t="str">
        <f>IFERROR(__xludf.DUMMYFUNCTION("GOOGLETRANSLATE(A4194,""es"",""en"")"),"mechanics")</f>
        <v>mechanics</v>
      </c>
    </row>
    <row r="4195">
      <c r="A4195" s="2" t="s">
        <v>4195</v>
      </c>
      <c r="B4195" s="3" t="str">
        <f>IFERROR(__xludf.DUMMYFUNCTION("GOOGLETRANSLATE(A4195,""es"",""en"")"),"salary")</f>
        <v>salary</v>
      </c>
    </row>
    <row r="4196">
      <c r="A4196" s="2" t="s">
        <v>4196</v>
      </c>
      <c r="B4196" s="3" t="str">
        <f>IFERROR(__xludf.DUMMYFUNCTION("GOOGLETRANSLATE(A4196,""es"",""en"")"),"mentioned")</f>
        <v>mentioned</v>
      </c>
    </row>
    <row r="4197">
      <c r="A4197" s="2" t="s">
        <v>4197</v>
      </c>
      <c r="B4197" s="3" t="str">
        <f>IFERROR(__xludf.DUMMYFUNCTION("GOOGLETRANSLATE(A4197,""es"",""en"")"),"honey")</f>
        <v>honey</v>
      </c>
    </row>
    <row r="4198">
      <c r="A4198" s="2" t="s">
        <v>4198</v>
      </c>
      <c r="B4198" s="3" t="str">
        <f>IFERROR(__xludf.DUMMYFUNCTION("GOOGLETRANSLATE(A4198,""es"",""en"")"),"excellence")</f>
        <v>excellence</v>
      </c>
    </row>
    <row r="4199">
      <c r="A4199" s="2" t="s">
        <v>4199</v>
      </c>
      <c r="B4199" s="3" t="str">
        <f>IFERROR(__xludf.DUMMYFUNCTION("GOOGLETRANSLATE(A4199,""es"",""en"")"),"graveyard")</f>
        <v>graveyard</v>
      </c>
    </row>
    <row r="4200">
      <c r="A4200" s="2" t="s">
        <v>4200</v>
      </c>
      <c r="B4200" s="3" t="str">
        <f>IFERROR(__xludf.DUMMYFUNCTION("GOOGLETRANSLATE(A4200,""es"",""en"")"),"drawings")</f>
        <v>drawings</v>
      </c>
    </row>
    <row r="4201">
      <c r="A4201" s="2" t="s">
        <v>4201</v>
      </c>
      <c r="B4201" s="3" t="str">
        <f>IFERROR(__xludf.DUMMYFUNCTION("GOOGLETRANSLATE(A4201,""es"",""en"")"),"Americans")</f>
        <v>Americans</v>
      </c>
    </row>
    <row r="4202">
      <c r="A4202" s="2" t="s">
        <v>4202</v>
      </c>
      <c r="B4202" s="3" t="str">
        <f>IFERROR(__xludf.DUMMYFUNCTION("GOOGLETRANSLATE(A4202,""es"",""en"")"),"coverage")</f>
        <v>coverage</v>
      </c>
    </row>
    <row r="4203">
      <c r="A4203" s="2" t="s">
        <v>4203</v>
      </c>
      <c r="B4203" s="3" t="str">
        <f>IFERROR(__xludf.DUMMYFUNCTION("GOOGLETRANSLATE(A4203,""es"",""en"")"),"scarce")</f>
        <v>scarce</v>
      </c>
    </row>
    <row r="4204">
      <c r="A4204" s="2" t="s">
        <v>4204</v>
      </c>
      <c r="B4204" s="3" t="str">
        <f>IFERROR(__xludf.DUMMYFUNCTION("GOOGLETRANSLATE(A4204,""es"",""en"")"),"ancient")</f>
        <v>ancient</v>
      </c>
    </row>
    <row r="4205">
      <c r="A4205" s="2" t="s">
        <v>4205</v>
      </c>
      <c r="B4205" s="3" t="str">
        <f>IFERROR(__xludf.DUMMYFUNCTION("GOOGLETRANSLATE(A4205,""es"",""en"")"),"Brazilian")</f>
        <v>Brazilian</v>
      </c>
    </row>
    <row r="4206">
      <c r="A4206" s="2" t="s">
        <v>4206</v>
      </c>
      <c r="B4206" s="3" t="str">
        <f>IFERROR(__xludf.DUMMYFUNCTION("GOOGLETRANSLATE(A4206,""es"",""en"")"),"sporty")</f>
        <v>sporty</v>
      </c>
    </row>
    <row r="4207">
      <c r="A4207" s="2" t="s">
        <v>4207</v>
      </c>
      <c r="B4207" s="3" t="str">
        <f>IFERROR(__xludf.DUMMYFUNCTION("GOOGLETRANSLATE(A4207,""es"",""en"")"),"miss")</f>
        <v>miss</v>
      </c>
    </row>
    <row r="4208">
      <c r="A4208" s="2" t="s">
        <v>4208</v>
      </c>
      <c r="B4208" s="3" t="str">
        <f>IFERROR(__xludf.DUMMYFUNCTION("GOOGLETRANSLATE(A4208,""es"",""en"")"),"ability")</f>
        <v>ability</v>
      </c>
    </row>
    <row r="4209">
      <c r="A4209" s="2" t="s">
        <v>4209</v>
      </c>
      <c r="B4209" s="3" t="str">
        <f>IFERROR(__xludf.DUMMYFUNCTION("GOOGLETRANSLATE(A4209,""es"",""en"")"),"beer")</f>
        <v>beer</v>
      </c>
    </row>
    <row r="4210">
      <c r="A4210" s="2" t="s">
        <v>4210</v>
      </c>
      <c r="B4210" s="3" t="str">
        <f>IFERROR(__xludf.DUMMYFUNCTION("GOOGLETRANSLATE(A4210,""es"",""en"")"),"seasons")</f>
        <v>seasons</v>
      </c>
    </row>
    <row r="4211">
      <c r="A4211" s="2" t="s">
        <v>4211</v>
      </c>
      <c r="B4211" s="3" t="str">
        <f>IFERROR(__xludf.DUMMYFUNCTION("GOOGLETRANSLATE(A4211,""es"",""en"")"),"Complaints")</f>
        <v>Complaints</v>
      </c>
    </row>
    <row r="4212">
      <c r="A4212" s="2" t="s">
        <v>4212</v>
      </c>
      <c r="B4212" s="3" t="str">
        <f>IFERROR(__xludf.DUMMYFUNCTION("GOOGLETRANSLATE(A4212,""es"",""en"")"),"extremely")</f>
        <v>extremely</v>
      </c>
    </row>
    <row r="4213">
      <c r="A4213" s="2" t="s">
        <v>4213</v>
      </c>
      <c r="B4213" s="3" t="str">
        <f>IFERROR(__xludf.DUMMYFUNCTION("GOOGLETRANSLATE(A4213,""es"",""en"")"),"enlarge")</f>
        <v>enlarge</v>
      </c>
    </row>
    <row r="4214">
      <c r="A4214" s="2" t="s">
        <v>4214</v>
      </c>
      <c r="B4214" s="3" t="str">
        <f>IFERROR(__xludf.DUMMYFUNCTION("GOOGLETRANSLATE(A4214,""es"",""en"")"),"oxygen")</f>
        <v>oxygen</v>
      </c>
    </row>
    <row r="4215">
      <c r="A4215" s="2" t="s">
        <v>4215</v>
      </c>
      <c r="B4215" s="3" t="str">
        <f>IFERROR(__xludf.DUMMYFUNCTION("GOOGLETRANSLATE(A4215,""es"",""en"")"),"open")</f>
        <v>open</v>
      </c>
    </row>
    <row r="4216">
      <c r="A4216" s="2" t="s">
        <v>4216</v>
      </c>
      <c r="B4216" s="3" t="str">
        <f>IFERROR(__xludf.DUMMYFUNCTION("GOOGLETRANSLATE(A4216,""es"",""en"")"),"points")</f>
        <v>points</v>
      </c>
    </row>
    <row r="4217">
      <c r="A4217" s="2" t="s">
        <v>4217</v>
      </c>
      <c r="B4217" s="3" t="str">
        <f>IFERROR(__xludf.DUMMYFUNCTION("GOOGLETRANSLATE(A4217,""es"",""en"")"),"failed")</f>
        <v>failed</v>
      </c>
    </row>
    <row r="4218">
      <c r="A4218" s="2" t="s">
        <v>4218</v>
      </c>
      <c r="B4218" s="3" t="str">
        <f>IFERROR(__xludf.DUMMYFUNCTION("GOOGLETRANSLATE(A4218,""es"",""en"")"),"legend")</f>
        <v>legend</v>
      </c>
    </row>
    <row r="4219">
      <c r="A4219" s="2" t="s">
        <v>4219</v>
      </c>
      <c r="B4219" s="3" t="str">
        <f>IFERROR(__xludf.DUMMYFUNCTION("GOOGLETRANSLATE(A4219,""es"",""en"")"),"theatrical")</f>
        <v>theatrical</v>
      </c>
    </row>
    <row r="4220">
      <c r="A4220" s="2" t="s">
        <v>4220</v>
      </c>
      <c r="B4220" s="3" t="str">
        <f>IFERROR(__xludf.DUMMYFUNCTION("GOOGLETRANSLATE(A4220,""es"",""en"")"),"bar")</f>
        <v>bar</v>
      </c>
    </row>
    <row r="4221">
      <c r="A4221" s="2" t="s">
        <v>4221</v>
      </c>
      <c r="B4221" s="3" t="str">
        <f>IFERROR(__xludf.DUMMYFUNCTION("GOOGLETRANSLATE(A4221,""es"",""en"")"),"manufacturing")</f>
        <v>manufacturing</v>
      </c>
    </row>
    <row r="4222">
      <c r="A4222" s="2" t="s">
        <v>4222</v>
      </c>
      <c r="B4222" s="3" t="str">
        <f>IFERROR(__xludf.DUMMYFUNCTION("GOOGLETRANSLATE(A4222,""es"",""en"")"),"related")</f>
        <v>related</v>
      </c>
    </row>
    <row r="4223">
      <c r="A4223" s="2" t="s">
        <v>4223</v>
      </c>
      <c r="B4223" s="3" t="str">
        <f>IFERROR(__xludf.DUMMYFUNCTION("GOOGLETRANSLATE(A4223,""es"",""en"")"),"served")</f>
        <v>served</v>
      </c>
    </row>
    <row r="4224">
      <c r="A4224" s="2" t="s">
        <v>4224</v>
      </c>
      <c r="B4224" s="3" t="str">
        <f>IFERROR(__xludf.DUMMYFUNCTION("GOOGLETRANSLATE(A4224,""es"",""en"")"),"Hey")</f>
        <v>Hey</v>
      </c>
    </row>
    <row r="4225">
      <c r="A4225" s="2" t="s">
        <v>4225</v>
      </c>
      <c r="B4225" s="3" t="str">
        <f>IFERROR(__xludf.DUMMYFUNCTION("GOOGLETRANSLATE(A4225,""es"",""en"")"),"loss")</f>
        <v>loss</v>
      </c>
    </row>
    <row r="4226">
      <c r="A4226" s="2" t="s">
        <v>4226</v>
      </c>
      <c r="B4226" s="3" t="str">
        <f>IFERROR(__xludf.DUMMYFUNCTION("GOOGLETRANSLATE(A4226,""es"",""en"")"),"cousin")</f>
        <v>cousin</v>
      </c>
    </row>
    <row r="4227">
      <c r="A4227" s="2" t="s">
        <v>4227</v>
      </c>
      <c r="B4227" s="3" t="str">
        <f>IFERROR(__xludf.DUMMYFUNCTION("GOOGLETRANSLATE(A4227,""es"",""en"")"),"transfer")</f>
        <v>transfer</v>
      </c>
    </row>
    <row r="4228">
      <c r="A4228" s="2" t="s">
        <v>4228</v>
      </c>
      <c r="B4228" s="3" t="str">
        <f>IFERROR(__xludf.DUMMYFUNCTION("GOOGLETRANSLATE(A4228,""es"",""en"")"),"shelter")</f>
        <v>shelter</v>
      </c>
    </row>
    <row r="4229">
      <c r="A4229" s="2" t="s">
        <v>4229</v>
      </c>
      <c r="B4229" s="3" t="str">
        <f>IFERROR(__xludf.DUMMYFUNCTION("GOOGLETRANSLATE(A4229,""es"",""en"")"),"represent")</f>
        <v>represent</v>
      </c>
    </row>
    <row r="4230">
      <c r="A4230" s="2" t="s">
        <v>4230</v>
      </c>
      <c r="B4230" s="3" t="str">
        <f>IFERROR(__xludf.DUMMYFUNCTION("GOOGLETRANSLATE(A4230,""es"",""en"")"),"therapy")</f>
        <v>therapy</v>
      </c>
    </row>
    <row r="4231">
      <c r="A4231" s="2" t="s">
        <v>4231</v>
      </c>
      <c r="B4231" s="3" t="str">
        <f>IFERROR(__xludf.DUMMYFUNCTION("GOOGLETRANSLATE(A4231,""es"",""en"")"),"branch")</f>
        <v>branch</v>
      </c>
    </row>
    <row r="4232">
      <c r="A4232" s="2" t="s">
        <v>4232</v>
      </c>
      <c r="B4232" s="3" t="str">
        <f>IFERROR(__xludf.DUMMYFUNCTION("GOOGLETRANSLATE(A4232,""es"",""en"")"),"forming")</f>
        <v>forming</v>
      </c>
    </row>
    <row r="4233">
      <c r="A4233" s="2" t="s">
        <v>4233</v>
      </c>
      <c r="B4233" s="3" t="str">
        <f>IFERROR(__xludf.DUMMYFUNCTION("GOOGLETRANSLATE(A4233,""es"",""en"")"),"tools")</f>
        <v>tools</v>
      </c>
    </row>
    <row r="4234">
      <c r="A4234" s="2" t="s">
        <v>4234</v>
      </c>
      <c r="B4234" s="3" t="str">
        <f>IFERROR(__xludf.DUMMYFUNCTION("GOOGLETRANSLATE(A4234,""es"",""en"")"),"Jews")</f>
        <v>Jews</v>
      </c>
    </row>
    <row r="4235">
      <c r="A4235" s="2" t="s">
        <v>4235</v>
      </c>
      <c r="B4235" s="3" t="str">
        <f>IFERROR(__xludf.DUMMYFUNCTION("GOOGLETRANSLATE(A4235,""es"",""en"")"),"employee")</f>
        <v>employee</v>
      </c>
    </row>
    <row r="4236">
      <c r="A4236" s="2" t="s">
        <v>4236</v>
      </c>
      <c r="B4236" s="3" t="str">
        <f>IFERROR(__xludf.DUMMYFUNCTION("GOOGLETRANSLATE(A4236,""es"",""en"")"),"clean")</f>
        <v>clean</v>
      </c>
    </row>
    <row r="4237">
      <c r="A4237" s="2" t="s">
        <v>4237</v>
      </c>
      <c r="B4237" s="3" t="str">
        <f>IFERROR(__xludf.DUMMYFUNCTION("GOOGLETRANSLATE(A4237,""es"",""en"")"),"declared")</f>
        <v>declared</v>
      </c>
    </row>
    <row r="4238">
      <c r="A4238" s="2" t="s">
        <v>4238</v>
      </c>
      <c r="B4238" s="3" t="str">
        <f>IFERROR(__xludf.DUMMYFUNCTION("GOOGLETRANSLATE(A4238,""es"",""en"")"),"forum")</f>
        <v>forum</v>
      </c>
    </row>
    <row r="4239">
      <c r="A4239" s="2" t="s">
        <v>4239</v>
      </c>
      <c r="B4239" s="3" t="str">
        <f>IFERROR(__xludf.DUMMYFUNCTION("GOOGLETRANSLATE(A4239,""es"",""en"")"),"used")</f>
        <v>used</v>
      </c>
    </row>
    <row r="4240">
      <c r="A4240" s="2" t="s">
        <v>4240</v>
      </c>
      <c r="B4240" s="3" t="str">
        <f>IFERROR(__xludf.DUMMYFUNCTION("GOOGLETRANSLATE(A4240,""es"",""en"")"),"withdrawal")</f>
        <v>withdrawal</v>
      </c>
    </row>
    <row r="4241">
      <c r="A4241" s="2" t="s">
        <v>4241</v>
      </c>
      <c r="B4241" s="3" t="str">
        <f>IFERROR(__xludf.DUMMYFUNCTION("GOOGLETRANSLATE(A4241,""es"",""en"")"),"civilization")</f>
        <v>civilization</v>
      </c>
    </row>
    <row r="4242">
      <c r="A4242" s="2" t="s">
        <v>4242</v>
      </c>
      <c r="B4242" s="3" t="str">
        <f>IFERROR(__xludf.DUMMYFUNCTION("GOOGLETRANSLATE(A4242,""es"",""en"")"),"reveals")</f>
        <v>reveals</v>
      </c>
    </row>
    <row r="4243">
      <c r="A4243" s="2" t="s">
        <v>4243</v>
      </c>
      <c r="B4243" s="3" t="str">
        <f>IFERROR(__xludf.DUMMYFUNCTION("GOOGLETRANSLATE(A4243,""es"",""en"")"),"They feel")</f>
        <v>They feel</v>
      </c>
    </row>
    <row r="4244">
      <c r="A4244" s="2" t="s">
        <v>4244</v>
      </c>
      <c r="B4244" s="3" t="str">
        <f>IFERROR(__xludf.DUMMYFUNCTION("GOOGLETRANSLATE(A4244,""es"",""en"")"),"Heights")</f>
        <v>Heights</v>
      </c>
    </row>
    <row r="4245">
      <c r="A4245" s="2" t="s">
        <v>4245</v>
      </c>
      <c r="B4245" s="3" t="str">
        <f>IFERROR(__xludf.DUMMYFUNCTION("GOOGLETRANSLATE(A4245,""es"",""en"")"),"collaborators")</f>
        <v>collaborators</v>
      </c>
    </row>
    <row r="4246">
      <c r="A4246" s="2" t="s">
        <v>4246</v>
      </c>
      <c r="B4246" s="3" t="str">
        <f>IFERROR(__xludf.DUMMYFUNCTION("GOOGLETRANSLATE(A4246,""es"",""en"")"),"complexity")</f>
        <v>complexity</v>
      </c>
    </row>
    <row r="4247">
      <c r="A4247" s="2" t="s">
        <v>4247</v>
      </c>
      <c r="B4247" s="3" t="str">
        <f>IFERROR(__xludf.DUMMYFUNCTION("GOOGLETRANSLATE(A4247,""es"",""en"")"),"drain")</f>
        <v>drain</v>
      </c>
    </row>
    <row r="4248">
      <c r="A4248" s="2" t="s">
        <v>4248</v>
      </c>
      <c r="B4248" s="3" t="str">
        <f>IFERROR(__xludf.DUMMYFUNCTION("GOOGLETRANSLATE(A4248,""es"",""en"")"),"grams")</f>
        <v>grams</v>
      </c>
    </row>
    <row r="4249">
      <c r="A4249" s="2" t="s">
        <v>4249</v>
      </c>
      <c r="B4249" s="3" t="str">
        <f>IFERROR(__xludf.DUMMYFUNCTION("GOOGLETRANSLATE(A4249,""es"",""en"")"),"Wars")</f>
        <v>Wars</v>
      </c>
    </row>
    <row r="4250">
      <c r="A4250" s="2" t="s">
        <v>4250</v>
      </c>
      <c r="B4250" s="3" t="str">
        <f>IFERROR(__xludf.DUMMYFUNCTION("GOOGLETRANSLATE(A4250,""es"",""en"")"),"literary")</f>
        <v>literary</v>
      </c>
    </row>
    <row r="4251">
      <c r="A4251" s="2" t="s">
        <v>4251</v>
      </c>
      <c r="B4251" s="3" t="str">
        <f>IFERROR(__xludf.DUMMYFUNCTION("GOOGLETRANSLATE(A4251,""es"",""en"")"),"cars")</f>
        <v>cars</v>
      </c>
    </row>
    <row r="4252">
      <c r="A4252" s="2" t="s">
        <v>4252</v>
      </c>
      <c r="B4252" s="3" t="str">
        <f>IFERROR(__xludf.DUMMYFUNCTION("GOOGLETRANSLATE(A4252,""es"",""en"")"),"it sounds")</f>
        <v>it sounds</v>
      </c>
    </row>
    <row r="4253">
      <c r="A4253" s="2" t="s">
        <v>4253</v>
      </c>
      <c r="B4253" s="3" t="str">
        <f>IFERROR(__xludf.DUMMYFUNCTION("GOOGLETRANSLATE(A4253,""es"",""en"")"),"state")</f>
        <v>state</v>
      </c>
    </row>
    <row r="4254">
      <c r="A4254" s="2" t="s">
        <v>4254</v>
      </c>
      <c r="B4254" s="3" t="str">
        <f>IFERROR(__xludf.DUMMYFUNCTION("GOOGLETRANSLATE(A4254,""es"",""en"")"),"how many")</f>
        <v>how many</v>
      </c>
    </row>
    <row r="4255">
      <c r="A4255" s="2" t="s">
        <v>4255</v>
      </c>
      <c r="B4255" s="3" t="str">
        <f>IFERROR(__xludf.DUMMYFUNCTION("GOOGLETRANSLATE(A4255,""es"",""en"")"),"Paraguay")</f>
        <v>Paraguay</v>
      </c>
    </row>
    <row r="4256">
      <c r="A4256" s="2" t="s">
        <v>4256</v>
      </c>
      <c r="B4256" s="3" t="str">
        <f>IFERROR(__xludf.DUMMYFUNCTION("GOOGLETRANSLATE(A4256,""es"",""en"")"),"lower")</f>
        <v>lower</v>
      </c>
    </row>
    <row r="4257">
      <c r="A4257" s="2" t="s">
        <v>4257</v>
      </c>
      <c r="B4257" s="3" t="str">
        <f>IFERROR(__xludf.DUMMYFUNCTION("GOOGLETRANSLATE(A4257,""es"",""en"")"),"submitted")</f>
        <v>submitted</v>
      </c>
    </row>
    <row r="4258">
      <c r="A4258" s="2" t="s">
        <v>4258</v>
      </c>
      <c r="B4258" s="3" t="str">
        <f>IFERROR(__xludf.DUMMYFUNCTION("GOOGLETRANSLATE(A4258,""es"",""en"")"),"birds")</f>
        <v>birds</v>
      </c>
    </row>
    <row r="4259">
      <c r="A4259" s="2" t="s">
        <v>4259</v>
      </c>
      <c r="B4259" s="3" t="str">
        <f>IFERROR(__xludf.DUMMYFUNCTION("GOOGLETRANSLATE(A4259,""es"",""en"")"),"turn")</f>
        <v>turn</v>
      </c>
    </row>
    <row r="4260">
      <c r="A4260" s="2" t="s">
        <v>4260</v>
      </c>
      <c r="B4260" s="3" t="str">
        <f>IFERROR(__xludf.DUMMYFUNCTION("GOOGLETRANSLATE(A4260,""es"",""en"")"),"judicial")</f>
        <v>judicial</v>
      </c>
    </row>
    <row r="4261">
      <c r="A4261" s="2" t="s">
        <v>4261</v>
      </c>
      <c r="B4261" s="3" t="str">
        <f>IFERROR(__xludf.DUMMYFUNCTION("GOOGLETRANSLATE(A4261,""es"",""en"")"),"University")</f>
        <v>University</v>
      </c>
    </row>
    <row r="4262">
      <c r="A4262" s="2" t="s">
        <v>4262</v>
      </c>
      <c r="B4262" s="3" t="str">
        <f>IFERROR(__xludf.DUMMYFUNCTION("GOOGLETRANSLATE(A4262,""es"",""en"")"),"scream")</f>
        <v>scream</v>
      </c>
    </row>
    <row r="4263">
      <c r="A4263" s="2" t="s">
        <v>4263</v>
      </c>
      <c r="B4263" s="3" t="str">
        <f>IFERROR(__xludf.DUMMYFUNCTION("GOOGLETRANSLATE(A4263,""es"",""en"")"),"lonely")</f>
        <v>lonely</v>
      </c>
    </row>
    <row r="4264">
      <c r="A4264" s="2" t="s">
        <v>4264</v>
      </c>
      <c r="B4264" s="3" t="str">
        <f>IFERROR(__xludf.DUMMYFUNCTION("GOOGLETRANSLATE(A4264,""es"",""en"")"),"I give")</f>
        <v>I give</v>
      </c>
    </row>
    <row r="4265">
      <c r="A4265" s="2" t="s">
        <v>4265</v>
      </c>
      <c r="B4265" s="3" t="str">
        <f>IFERROR(__xludf.DUMMYFUNCTION("GOOGLETRANSLATE(A4265,""es"",""en"")"),"salamanca")</f>
        <v>salamanca</v>
      </c>
    </row>
    <row r="4266">
      <c r="A4266" s="2" t="s">
        <v>4266</v>
      </c>
      <c r="B4266" s="3" t="str">
        <f>IFERROR(__xludf.DUMMYFUNCTION("GOOGLETRANSLATE(A4266,""es"",""en"")"),"component")</f>
        <v>component</v>
      </c>
    </row>
    <row r="4267">
      <c r="A4267" s="2" t="s">
        <v>4267</v>
      </c>
      <c r="B4267" s="3" t="str">
        <f>IFERROR(__xludf.DUMMYFUNCTION("GOOGLETRANSLATE(A4267,""es"",""en"")"),"say it")</f>
        <v>say it</v>
      </c>
    </row>
    <row r="4268">
      <c r="A4268" s="2" t="s">
        <v>4268</v>
      </c>
      <c r="B4268" s="3" t="str">
        <f>IFERROR(__xludf.DUMMYFUNCTION("GOOGLETRANSLATE(A4268,""es"",""en"")"),"fancy")</f>
        <v>fancy</v>
      </c>
    </row>
    <row r="4269">
      <c r="A4269" s="2" t="s">
        <v>4269</v>
      </c>
      <c r="B4269" s="3" t="str">
        <f>IFERROR(__xludf.DUMMYFUNCTION("GOOGLETRANSLATE(A4269,""es"",""en"")"),"narrow")</f>
        <v>narrow</v>
      </c>
    </row>
    <row r="4270">
      <c r="A4270" s="2" t="s">
        <v>4270</v>
      </c>
      <c r="B4270" s="3" t="str">
        <f>IFERROR(__xludf.DUMMYFUNCTION("GOOGLETRANSLATE(A4270,""es"",""en"")"),"Mariana")</f>
        <v>Mariana</v>
      </c>
    </row>
    <row r="4271">
      <c r="A4271" s="2" t="s">
        <v>4271</v>
      </c>
      <c r="B4271" s="3" t="str">
        <f>IFERROR(__xludf.DUMMYFUNCTION("GOOGLETRANSLATE(A4271,""es"",""en"")"),"usual")</f>
        <v>usual</v>
      </c>
    </row>
    <row r="4272">
      <c r="A4272" s="2" t="s">
        <v>4272</v>
      </c>
      <c r="B4272" s="3" t="str">
        <f>IFERROR(__xludf.DUMMYFUNCTION("GOOGLETRANSLATE(A4272,""es"",""en"")"),"See")</f>
        <v>See</v>
      </c>
    </row>
    <row r="4273">
      <c r="A4273" s="2" t="s">
        <v>4273</v>
      </c>
      <c r="B4273" s="3" t="str">
        <f>IFERROR(__xludf.DUMMYFUNCTION("GOOGLETRANSLATE(A4273,""es"",""en"")"),"rooms")</f>
        <v>rooms</v>
      </c>
    </row>
    <row r="4274">
      <c r="A4274" s="2" t="s">
        <v>4274</v>
      </c>
      <c r="B4274" s="3" t="str">
        <f>IFERROR(__xludf.DUMMYFUNCTION("GOOGLETRANSLATE(A4274,""es"",""en"")"),"parliamentary")</f>
        <v>parliamentary</v>
      </c>
    </row>
    <row r="4275">
      <c r="A4275" s="2" t="s">
        <v>4275</v>
      </c>
      <c r="B4275" s="3" t="str">
        <f>IFERROR(__xludf.DUMMYFUNCTION("GOOGLETRANSLATE(A4275,""es"",""en"")"),"I asked for")</f>
        <v>I asked for</v>
      </c>
    </row>
    <row r="4276">
      <c r="A4276" s="2" t="s">
        <v>4276</v>
      </c>
      <c r="B4276" s="3" t="str">
        <f>IFERROR(__xludf.DUMMYFUNCTION("GOOGLETRANSLATE(A4276,""es"",""en"")"),"medium")</f>
        <v>medium</v>
      </c>
    </row>
    <row r="4277">
      <c r="A4277" s="2" t="s">
        <v>4277</v>
      </c>
      <c r="B4277" s="3" t="str">
        <f>IFERROR(__xludf.DUMMYFUNCTION("GOOGLETRANSLATE(A4277,""es"",""en"")"),"keep")</f>
        <v>keep</v>
      </c>
    </row>
    <row r="4278">
      <c r="A4278" s="2" t="s">
        <v>4278</v>
      </c>
      <c r="B4278" s="3" t="str">
        <f>IFERROR(__xludf.DUMMYFUNCTION("GOOGLETRANSLATE(A4278,""es"",""en"")"),"Dominican")</f>
        <v>Dominican</v>
      </c>
    </row>
    <row r="4279">
      <c r="A4279" s="2" t="s">
        <v>4279</v>
      </c>
      <c r="B4279" s="3" t="str">
        <f>IFERROR(__xludf.DUMMYFUNCTION("GOOGLETRANSLATE(A4279,""es"",""en"")"),"they take")</f>
        <v>they take</v>
      </c>
    </row>
    <row r="4280">
      <c r="A4280" s="2" t="s">
        <v>4280</v>
      </c>
      <c r="B4280" s="3" t="str">
        <f>IFERROR(__xludf.DUMMYFUNCTION("GOOGLETRANSLATE(A4280,""es"",""en"")"),"bells")</f>
        <v>bells</v>
      </c>
    </row>
    <row r="4281">
      <c r="A4281" s="2" t="s">
        <v>4281</v>
      </c>
      <c r="B4281" s="3" t="str">
        <f>IFERROR(__xludf.DUMMYFUNCTION("GOOGLETRANSLATE(A4281,""es"",""en"")"),"essential")</f>
        <v>essential</v>
      </c>
    </row>
    <row r="4282">
      <c r="A4282" s="2" t="s">
        <v>4282</v>
      </c>
      <c r="B4282" s="3" t="str">
        <f>IFERROR(__xludf.DUMMYFUNCTION("GOOGLETRANSLATE(A4282,""es"",""en"")"),"It was missing")</f>
        <v>It was missing</v>
      </c>
    </row>
    <row r="4283">
      <c r="A4283" s="2" t="s">
        <v>4283</v>
      </c>
      <c r="B4283" s="3" t="str">
        <f>IFERROR(__xludf.DUMMYFUNCTION("GOOGLETRANSLATE(A4283,""es"",""en"")"),"pensions")</f>
        <v>pensions</v>
      </c>
    </row>
    <row r="4284">
      <c r="A4284" s="2" t="s">
        <v>4284</v>
      </c>
      <c r="B4284" s="3" t="str">
        <f>IFERROR(__xludf.DUMMYFUNCTION("GOOGLETRANSLATE(A4284,""es"",""en"")"),"attractive")</f>
        <v>attractive</v>
      </c>
    </row>
    <row r="4285">
      <c r="A4285" s="2" t="s">
        <v>4285</v>
      </c>
      <c r="B4285" s="3" t="str">
        <f>IFERROR(__xludf.DUMMYFUNCTION("GOOGLETRANSLATE(A4285,""es"",""en"")"),"Languages")</f>
        <v>Languages</v>
      </c>
    </row>
    <row r="4286">
      <c r="A4286" s="2" t="s">
        <v>4286</v>
      </c>
      <c r="B4286" s="3" t="str">
        <f>IFERROR(__xludf.DUMMYFUNCTION("GOOGLETRANSLATE(A4286,""es"",""en"")"),"Gal")</f>
        <v>Gal</v>
      </c>
    </row>
    <row r="4287">
      <c r="A4287" s="2" t="s">
        <v>4287</v>
      </c>
      <c r="B4287" s="3" t="str">
        <f>IFERROR(__xludf.DUMMYFUNCTION("GOOGLETRANSLATE(A4287,""es"",""en"")"),"insists")</f>
        <v>insists</v>
      </c>
    </row>
    <row r="4288">
      <c r="A4288" s="2" t="s">
        <v>4288</v>
      </c>
      <c r="B4288" s="3" t="str">
        <f>IFERROR(__xludf.DUMMYFUNCTION("GOOGLETRANSLATE(A4288,""es"",""en"")"),"Angels")</f>
        <v>Angels</v>
      </c>
    </row>
    <row r="4289">
      <c r="A4289" s="2" t="s">
        <v>4289</v>
      </c>
      <c r="B4289" s="3" t="str">
        <f>IFERROR(__xludf.DUMMYFUNCTION("GOOGLETRANSLATE(A4289,""es"",""en"")"),"hopes")</f>
        <v>hopes</v>
      </c>
    </row>
    <row r="4290">
      <c r="A4290" s="2" t="s">
        <v>4290</v>
      </c>
      <c r="B4290" s="3" t="str">
        <f>IFERROR(__xludf.DUMMYFUNCTION("GOOGLETRANSLATE(A4290,""es"",""en"")"),"barracks")</f>
        <v>barracks</v>
      </c>
    </row>
    <row r="4291">
      <c r="A4291" s="2" t="s">
        <v>4291</v>
      </c>
      <c r="B4291" s="3" t="str">
        <f>IFERROR(__xludf.DUMMYFUNCTION("GOOGLETRANSLATE(A4291,""es"",""en"")"),"foresee")</f>
        <v>foresee</v>
      </c>
    </row>
    <row r="4292">
      <c r="A4292" s="2" t="s">
        <v>4292</v>
      </c>
      <c r="B4292" s="3" t="str">
        <f>IFERROR(__xludf.DUMMYFUNCTION("GOOGLETRANSLATE(A4292,""es"",""en"")"),"Teachers")</f>
        <v>Teachers</v>
      </c>
    </row>
    <row r="4293">
      <c r="A4293" s="2" t="s">
        <v>4293</v>
      </c>
      <c r="B4293" s="3" t="str">
        <f>IFERROR(__xludf.DUMMYFUNCTION("GOOGLETRANSLATE(A4293,""es"",""en"")"),"interested")</f>
        <v>interested</v>
      </c>
    </row>
    <row r="4294">
      <c r="A4294" s="2" t="s">
        <v>4294</v>
      </c>
      <c r="B4294" s="3" t="str">
        <f>IFERROR(__xludf.DUMMYFUNCTION("GOOGLETRANSLATE(A4294,""es"",""en"")"),"angels")</f>
        <v>angels</v>
      </c>
    </row>
    <row r="4295">
      <c r="A4295" s="2" t="s">
        <v>4295</v>
      </c>
      <c r="B4295" s="3" t="str">
        <f>IFERROR(__xludf.DUMMYFUNCTION("GOOGLETRANSLATE(A4295,""es"",""en"")"),"faculties")</f>
        <v>faculties</v>
      </c>
    </row>
    <row r="4296">
      <c r="A4296" s="2" t="s">
        <v>4296</v>
      </c>
      <c r="B4296" s="3" t="str">
        <f>IFERROR(__xludf.DUMMYFUNCTION("GOOGLETRANSLATE(A4296,""es"",""en"")"),"built")</f>
        <v>built</v>
      </c>
    </row>
    <row r="4297">
      <c r="A4297" s="2" t="s">
        <v>4297</v>
      </c>
      <c r="B4297" s="3" t="str">
        <f>IFERROR(__xludf.DUMMYFUNCTION("GOOGLETRANSLATE(A4297,""es"",""en"")"),"continuous")</f>
        <v>continuous</v>
      </c>
    </row>
    <row r="4298">
      <c r="A4298" s="2" t="s">
        <v>4298</v>
      </c>
      <c r="B4298" s="3" t="str">
        <f>IFERROR(__xludf.DUMMYFUNCTION("GOOGLETRANSLATE(A4298,""es"",""en"")"),"hard")</f>
        <v>hard</v>
      </c>
    </row>
    <row r="4299">
      <c r="A4299" s="2" t="s">
        <v>4299</v>
      </c>
      <c r="B4299" s="3" t="str">
        <f>IFERROR(__xludf.DUMMYFUNCTION("GOOGLETRANSLATE(A4299,""es"",""en"")"),"Herrera")</f>
        <v>Herrera</v>
      </c>
    </row>
    <row r="4300">
      <c r="A4300" s="2" t="s">
        <v>4300</v>
      </c>
      <c r="B4300" s="3" t="str">
        <f>IFERROR(__xludf.DUMMYFUNCTION("GOOGLETRANSLATE(A4300,""es"",""en"")"),"certainty")</f>
        <v>certainty</v>
      </c>
    </row>
    <row r="4301">
      <c r="A4301" s="2" t="s">
        <v>4301</v>
      </c>
      <c r="B4301" s="3" t="str">
        <f>IFERROR(__xludf.DUMMYFUNCTION("GOOGLETRANSLATE(A4301,""es"",""en"")"),"Right")</f>
        <v>Right</v>
      </c>
    </row>
    <row r="4302">
      <c r="A4302" s="2" t="s">
        <v>4302</v>
      </c>
      <c r="B4302" s="3" t="str">
        <f>IFERROR(__xludf.DUMMYFUNCTION("GOOGLETRANSLATE(A4302,""es"",""en"")"),"appointed")</f>
        <v>appointed</v>
      </c>
    </row>
    <row r="4303">
      <c r="A4303" s="2" t="s">
        <v>4303</v>
      </c>
      <c r="B4303" s="3" t="str">
        <f>IFERROR(__xludf.DUMMYFUNCTION("GOOGLETRANSLATE(A4303,""es"",""en"")"),"will do")</f>
        <v>will do</v>
      </c>
    </row>
    <row r="4304">
      <c r="A4304" s="2" t="s">
        <v>4304</v>
      </c>
      <c r="B4304" s="3" t="str">
        <f>IFERROR(__xludf.DUMMYFUNCTION("GOOGLETRANSLATE(A4304,""es"",""en"")"),"similar")</f>
        <v>similar</v>
      </c>
    </row>
    <row r="4305">
      <c r="A4305" s="2" t="s">
        <v>4305</v>
      </c>
      <c r="B4305" s="3" t="str">
        <f>IFERROR(__xludf.DUMMYFUNCTION("GOOGLETRANSLATE(A4305,""es"",""en"")"),"lead")</f>
        <v>lead</v>
      </c>
    </row>
    <row r="4306">
      <c r="A4306" s="2" t="s">
        <v>4306</v>
      </c>
      <c r="B4306" s="3" t="str">
        <f>IFERROR(__xludf.DUMMYFUNCTION("GOOGLETRANSLATE(A4306,""es"",""en"")"),"peaceful")</f>
        <v>peaceful</v>
      </c>
    </row>
    <row r="4307">
      <c r="A4307" s="2" t="s">
        <v>4307</v>
      </c>
      <c r="B4307" s="3" t="str">
        <f>IFERROR(__xludf.DUMMYFUNCTION("GOOGLETRANSLATE(A4307,""es"",""en"")"),"illegal")</f>
        <v>illegal</v>
      </c>
    </row>
    <row r="4308">
      <c r="A4308" s="2" t="s">
        <v>4308</v>
      </c>
      <c r="B4308" s="3" t="str">
        <f>IFERROR(__xludf.DUMMYFUNCTION("GOOGLETRANSLATE(A4308,""es"",""en"")"),"Burgos")</f>
        <v>Burgos</v>
      </c>
    </row>
    <row r="4309">
      <c r="A4309" s="2" t="s">
        <v>4309</v>
      </c>
      <c r="B4309" s="3" t="str">
        <f>IFERROR(__xludf.DUMMYFUNCTION("GOOGLETRANSLATE(A4309,""es"",""en"")"),"started")</f>
        <v>started</v>
      </c>
    </row>
    <row r="4310">
      <c r="A4310" s="2" t="s">
        <v>4310</v>
      </c>
      <c r="B4310" s="3" t="str">
        <f>IFERROR(__xludf.DUMMYFUNCTION("GOOGLETRANSLATE(A4310,""es"",""en"")"),"They carried")</f>
        <v>They carried</v>
      </c>
    </row>
    <row r="4311">
      <c r="A4311" s="2" t="s">
        <v>4311</v>
      </c>
      <c r="B4311" s="3" t="str">
        <f>IFERROR(__xludf.DUMMYFUNCTION("GOOGLETRANSLATE(A4311,""es"",""en"")"),"shown")</f>
        <v>shown</v>
      </c>
    </row>
    <row r="4312">
      <c r="A4312" s="2" t="s">
        <v>4312</v>
      </c>
      <c r="B4312" s="3" t="str">
        <f>IFERROR(__xludf.DUMMYFUNCTION("GOOGLETRANSLATE(A4312,""es"",""en"")"),"nearby")</f>
        <v>nearby</v>
      </c>
    </row>
    <row r="4313">
      <c r="A4313" s="2" t="s">
        <v>4313</v>
      </c>
      <c r="B4313" s="3" t="str">
        <f>IFERROR(__xludf.DUMMYFUNCTION("GOOGLETRANSLATE(A4313,""es"",""en"")"),"guards")</f>
        <v>guards</v>
      </c>
    </row>
    <row r="4314">
      <c r="A4314" s="2" t="s">
        <v>4314</v>
      </c>
      <c r="B4314" s="3" t="str">
        <f>IFERROR(__xludf.DUMMYFUNCTION("GOOGLETRANSLATE(A4314,""es"",""en"")"),"myth")</f>
        <v>myth</v>
      </c>
    </row>
    <row r="4315">
      <c r="A4315" s="2" t="s">
        <v>4315</v>
      </c>
      <c r="B4315" s="3" t="str">
        <f>IFERROR(__xludf.DUMMYFUNCTION("GOOGLETRANSLATE(A4315,""es"",""en"")"),"They came")</f>
        <v>They came</v>
      </c>
    </row>
    <row r="4316">
      <c r="A4316" s="2" t="s">
        <v>4316</v>
      </c>
      <c r="B4316" s="3" t="str">
        <f>IFERROR(__xludf.DUMMYFUNCTION("GOOGLETRANSLATE(A4316,""es"",""en"")"),"introduce oneself")</f>
        <v>introduce oneself</v>
      </c>
    </row>
    <row r="4317">
      <c r="A4317" s="2" t="s">
        <v>4317</v>
      </c>
      <c r="B4317" s="3" t="str">
        <f>IFERROR(__xludf.DUMMYFUNCTION("GOOGLETRANSLATE(A4317,""es"",""en"")"),"famous")</f>
        <v>famous</v>
      </c>
    </row>
    <row r="4318">
      <c r="A4318" s="2" t="s">
        <v>4318</v>
      </c>
      <c r="B4318" s="3" t="str">
        <f>IFERROR(__xludf.DUMMYFUNCTION("GOOGLETRANSLATE(A4318,""es"",""en"")"),"frequently")</f>
        <v>frequently</v>
      </c>
    </row>
    <row r="4319">
      <c r="A4319" s="2" t="s">
        <v>4319</v>
      </c>
      <c r="B4319" s="3" t="str">
        <f>IFERROR(__xludf.DUMMYFUNCTION("GOOGLETRANSLATE(A4319,""es"",""en"")"),"normative")</f>
        <v>normative</v>
      </c>
    </row>
    <row r="4320">
      <c r="A4320" s="2" t="s">
        <v>4320</v>
      </c>
      <c r="B4320" s="3" t="str">
        <f>IFERROR(__xludf.DUMMYFUNCTION("GOOGLETRANSLATE(A4320,""es"",""en"")"),"absurd")</f>
        <v>absurd</v>
      </c>
    </row>
    <row r="4321">
      <c r="A4321" s="2" t="s">
        <v>4321</v>
      </c>
      <c r="B4321" s="3" t="str">
        <f>IFERROR(__xludf.DUMMYFUNCTION("GOOGLETRANSLATE(A4321,""es"",""en"")"),"colon")</f>
        <v>colon</v>
      </c>
    </row>
    <row r="4322">
      <c r="A4322" s="2" t="s">
        <v>4322</v>
      </c>
      <c r="B4322" s="3" t="str">
        <f>IFERROR(__xludf.DUMMYFUNCTION("GOOGLETRANSLATE(A4322,""es"",""en"")"),"formulas")</f>
        <v>formulas</v>
      </c>
    </row>
    <row r="4323">
      <c r="A4323" s="2" t="s">
        <v>4323</v>
      </c>
      <c r="B4323" s="3" t="str">
        <f>IFERROR(__xludf.DUMMYFUNCTION("GOOGLETRANSLATE(A4323,""es"",""en"")"),"affected")</f>
        <v>affected</v>
      </c>
    </row>
    <row r="4324">
      <c r="A4324" s="2" t="s">
        <v>4324</v>
      </c>
      <c r="B4324" s="3" t="str">
        <f>IFERROR(__xludf.DUMMYFUNCTION("GOOGLETRANSLATE(A4324,""es"",""en"")"),"future")</f>
        <v>future</v>
      </c>
    </row>
    <row r="4325">
      <c r="A4325" s="2" t="s">
        <v>4325</v>
      </c>
      <c r="B4325" s="3" t="str">
        <f>IFERROR(__xludf.DUMMYFUNCTION("GOOGLETRANSLATE(A4325,""es"",""en"")"),"clarify")</f>
        <v>clarify</v>
      </c>
    </row>
    <row r="4326">
      <c r="A4326" s="2" t="s">
        <v>4326</v>
      </c>
      <c r="B4326" s="3" t="str">
        <f>IFERROR(__xludf.DUMMYFUNCTION("GOOGLETRANSLATE(A4326,""es"",""en"")"),"record")</f>
        <v>record</v>
      </c>
    </row>
    <row r="4327">
      <c r="A4327" s="2" t="s">
        <v>4327</v>
      </c>
      <c r="B4327" s="3" t="str">
        <f>IFERROR(__xludf.DUMMYFUNCTION("GOOGLETRANSLATE(A4327,""es"",""en"")"),"foreign")</f>
        <v>foreign</v>
      </c>
    </row>
    <row r="4328">
      <c r="A4328" s="2" t="s">
        <v>4328</v>
      </c>
      <c r="B4328" s="3" t="str">
        <f>IFERROR(__xludf.DUMMYFUNCTION("GOOGLETRANSLATE(A4328,""es"",""en"")"),"love")</f>
        <v>love</v>
      </c>
    </row>
    <row r="4329">
      <c r="A4329" s="2" t="s">
        <v>4329</v>
      </c>
      <c r="B4329" s="3" t="str">
        <f>IFERROR(__xludf.DUMMYFUNCTION("GOOGLETRANSLATE(A4329,""es"",""en"")"),"contemplate")</f>
        <v>contemplate</v>
      </c>
    </row>
    <row r="4330">
      <c r="A4330" s="2" t="s">
        <v>4330</v>
      </c>
      <c r="B4330" s="3" t="str">
        <f>IFERROR(__xludf.DUMMYFUNCTION("GOOGLETRANSLATE(A4330,""es"",""en"")"),"technological")</f>
        <v>technological</v>
      </c>
    </row>
    <row r="4331">
      <c r="A4331" s="2" t="s">
        <v>4331</v>
      </c>
      <c r="B4331" s="3" t="str">
        <f>IFERROR(__xludf.DUMMYFUNCTION("GOOGLETRANSLATE(A4331,""es"",""en"")"),"glass")</f>
        <v>glass</v>
      </c>
    </row>
    <row r="4332">
      <c r="A4332" s="2" t="s">
        <v>4332</v>
      </c>
      <c r="B4332" s="3" t="str">
        <f>IFERROR(__xludf.DUMMYFUNCTION("GOOGLETRANSLATE(A4332,""es"",""en"")"),"waist")</f>
        <v>waist</v>
      </c>
    </row>
    <row r="4333">
      <c r="A4333" s="2" t="s">
        <v>4333</v>
      </c>
      <c r="B4333" s="3" t="str">
        <f>IFERROR(__xludf.DUMMYFUNCTION("GOOGLETRANSLATE(A4333,""es"",""en"")"),"Medina")</f>
        <v>Medina</v>
      </c>
    </row>
    <row r="4334">
      <c r="A4334" s="2" t="s">
        <v>4334</v>
      </c>
      <c r="B4334" s="3" t="str">
        <f>IFERROR(__xludf.DUMMYFUNCTION("GOOGLETRANSLATE(A4334,""es"",""en"")"),"Religious")</f>
        <v>Religious</v>
      </c>
    </row>
    <row r="4335">
      <c r="A4335" s="2" t="s">
        <v>4335</v>
      </c>
      <c r="B4335" s="3" t="str">
        <f>IFERROR(__xludf.DUMMYFUNCTION("GOOGLETRANSLATE(A4335,""es"",""en"")"),"Sunrise")</f>
        <v>Sunrise</v>
      </c>
    </row>
    <row r="4336">
      <c r="A4336" s="2" t="s">
        <v>4336</v>
      </c>
      <c r="B4336" s="3" t="str">
        <f>IFERROR(__xludf.DUMMYFUNCTION("GOOGLETRANSLATE(A4336,""es"",""en"")"),"occupied")</f>
        <v>occupied</v>
      </c>
    </row>
    <row r="4337">
      <c r="A4337" s="2" t="s">
        <v>4337</v>
      </c>
      <c r="B4337" s="3" t="str">
        <f>IFERROR(__xludf.DUMMYFUNCTION("GOOGLETRANSLATE(A4337,""es"",""en"")"),"Birds")</f>
        <v>Birds</v>
      </c>
    </row>
    <row r="4338">
      <c r="A4338" s="2" t="s">
        <v>4338</v>
      </c>
      <c r="B4338" s="3" t="str">
        <f>IFERROR(__xludf.DUMMYFUNCTION("GOOGLETRANSLATE(A4338,""es"",""en"")"),"sisters")</f>
        <v>sisters</v>
      </c>
    </row>
    <row r="4339">
      <c r="A4339" s="2" t="s">
        <v>4339</v>
      </c>
      <c r="B4339" s="3" t="str">
        <f>IFERROR(__xludf.DUMMYFUNCTION("GOOGLETRANSLATE(A4339,""es"",""en"")"),"secondary")</f>
        <v>secondary</v>
      </c>
    </row>
    <row r="4340">
      <c r="A4340" s="2" t="s">
        <v>4340</v>
      </c>
      <c r="B4340" s="3" t="str">
        <f>IFERROR(__xludf.DUMMYFUNCTION("GOOGLETRANSLATE(A4340,""es"",""en"")"),"Clubs")</f>
        <v>Clubs</v>
      </c>
    </row>
    <row r="4341">
      <c r="A4341" s="2" t="s">
        <v>4341</v>
      </c>
      <c r="B4341" s="3" t="str">
        <f>IFERROR(__xludf.DUMMYFUNCTION("GOOGLETRANSLATE(A4341,""es"",""en"")"),"template")</f>
        <v>template</v>
      </c>
    </row>
    <row r="4342">
      <c r="A4342" s="2" t="s">
        <v>4342</v>
      </c>
      <c r="B4342" s="3" t="str">
        <f>IFERROR(__xludf.DUMMYFUNCTION("GOOGLETRANSLATE(A4342,""es"",""en"")"),"basic")</f>
        <v>basic</v>
      </c>
    </row>
    <row r="4343">
      <c r="A4343" s="2" t="s">
        <v>4343</v>
      </c>
      <c r="B4343" s="3" t="str">
        <f>IFERROR(__xludf.DUMMYFUNCTION("GOOGLETRANSLATE(A4343,""es"",""en"")"),"it grows")</f>
        <v>it grows</v>
      </c>
    </row>
    <row r="4344">
      <c r="A4344" s="2" t="s">
        <v>4344</v>
      </c>
      <c r="B4344" s="3" t="str">
        <f>IFERROR(__xludf.DUMMYFUNCTION("GOOGLETRANSLATE(A4344,""es"",""en"")"),"amazing")</f>
        <v>amazing</v>
      </c>
    </row>
    <row r="4345">
      <c r="A4345" s="2" t="s">
        <v>4345</v>
      </c>
      <c r="B4345" s="3" t="str">
        <f>IFERROR(__xludf.DUMMYFUNCTION("GOOGLETRANSLATE(A4345,""es"",""en"")"),"ship")</f>
        <v>ship</v>
      </c>
    </row>
    <row r="4346">
      <c r="A4346" s="2" t="s">
        <v>4346</v>
      </c>
      <c r="B4346" s="3" t="str">
        <f>IFERROR(__xludf.DUMMYFUNCTION("GOOGLETRANSLATE(A4346,""es"",""en"")"),"challenge")</f>
        <v>challenge</v>
      </c>
    </row>
    <row r="4347">
      <c r="A4347" s="2" t="s">
        <v>4347</v>
      </c>
      <c r="B4347" s="3" t="str">
        <f>IFERROR(__xludf.DUMMYFUNCTION("GOOGLETRANSLATE(A4347,""es"",""en"")"),"DNA")</f>
        <v>DNA</v>
      </c>
    </row>
    <row r="4348">
      <c r="A4348" s="2" t="s">
        <v>4348</v>
      </c>
      <c r="B4348" s="3" t="str">
        <f>IFERROR(__xludf.DUMMYFUNCTION("GOOGLETRANSLATE(A4348,""es"",""en"")"),"vegetables")</f>
        <v>vegetables</v>
      </c>
    </row>
    <row r="4349">
      <c r="A4349" s="2" t="s">
        <v>4349</v>
      </c>
      <c r="B4349" s="3" t="str">
        <f>IFERROR(__xludf.DUMMYFUNCTION("GOOGLETRANSLATE(A4349,""es"",""en"")"),"Send")</f>
        <v>Send</v>
      </c>
    </row>
    <row r="4350">
      <c r="A4350" s="2" t="s">
        <v>4350</v>
      </c>
      <c r="B4350" s="3" t="str">
        <f>IFERROR(__xludf.DUMMYFUNCTION("GOOGLETRANSLATE(A4350,""es"",""en"")"),"wearing")</f>
        <v>wearing</v>
      </c>
    </row>
    <row r="4351">
      <c r="A4351" s="2" t="s">
        <v>4351</v>
      </c>
      <c r="B4351" s="3" t="str">
        <f>IFERROR(__xludf.DUMMYFUNCTION("GOOGLETRANSLATE(A4351,""es"",""en"")"),"hero")</f>
        <v>hero</v>
      </c>
    </row>
    <row r="4352">
      <c r="A4352" s="2" t="s">
        <v>4352</v>
      </c>
      <c r="B4352" s="3" t="str">
        <f>IFERROR(__xludf.DUMMYFUNCTION("GOOGLETRANSLATE(A4352,""es"",""en"")"),"celebrated")</f>
        <v>celebrated</v>
      </c>
    </row>
    <row r="4353">
      <c r="A4353" s="2" t="s">
        <v>4353</v>
      </c>
      <c r="B4353" s="3" t="str">
        <f>IFERROR(__xludf.DUMMYFUNCTION("GOOGLETRANSLATE(A4353,""es"",""en"")"),"criminal")</f>
        <v>criminal</v>
      </c>
    </row>
    <row r="4354">
      <c r="A4354" s="2" t="s">
        <v>4354</v>
      </c>
      <c r="B4354" s="3" t="str">
        <f>IFERROR(__xludf.DUMMYFUNCTION("GOOGLETRANSLATE(A4354,""es"",""en"")"),"palms")</f>
        <v>palms</v>
      </c>
    </row>
    <row r="4355">
      <c r="A4355" s="2" t="s">
        <v>4355</v>
      </c>
      <c r="B4355" s="3" t="str">
        <f>IFERROR(__xludf.DUMMYFUNCTION("GOOGLETRANSLATE(A4355,""es"",""en"")"),"Rocks")</f>
        <v>Rocks</v>
      </c>
    </row>
    <row r="4356">
      <c r="A4356" s="2" t="s">
        <v>4356</v>
      </c>
      <c r="B4356" s="3" t="str">
        <f>IFERROR(__xludf.DUMMYFUNCTION("GOOGLETRANSLATE(A4356,""es"",""en"")"),"contribute")</f>
        <v>contribute</v>
      </c>
    </row>
    <row r="4357">
      <c r="A4357" s="2" t="s">
        <v>4357</v>
      </c>
      <c r="B4357" s="3" t="str">
        <f>IFERROR(__xludf.DUMMYFUNCTION("GOOGLETRANSLATE(A4357,""es"",""en"")"),"slow")</f>
        <v>slow</v>
      </c>
    </row>
    <row r="4358">
      <c r="A4358" s="2" t="s">
        <v>4358</v>
      </c>
      <c r="B4358" s="3" t="str">
        <f>IFERROR(__xludf.DUMMYFUNCTION("GOOGLETRANSLATE(A4358,""es"",""en"")"),"wrench")</f>
        <v>wrench</v>
      </c>
    </row>
    <row r="4359">
      <c r="A4359" s="2" t="s">
        <v>4359</v>
      </c>
      <c r="B4359" s="3" t="str">
        <f>IFERROR(__xludf.DUMMYFUNCTION("GOOGLETRANSLATE(A4359,""es"",""en"")"),"you do")</f>
        <v>you do</v>
      </c>
    </row>
    <row r="4360">
      <c r="A4360" s="2" t="s">
        <v>4360</v>
      </c>
      <c r="B4360" s="3" t="str">
        <f>IFERROR(__xludf.DUMMYFUNCTION("GOOGLETRANSLATE(A4360,""es"",""en"")"),"goes up")</f>
        <v>goes up</v>
      </c>
    </row>
    <row r="4361">
      <c r="A4361" s="2" t="s">
        <v>4361</v>
      </c>
      <c r="B4361" s="3" t="str">
        <f>IFERROR(__xludf.DUMMYFUNCTION("GOOGLETRANSLATE(A4361,""es"",""en"")"),"chancellor")</f>
        <v>chancellor</v>
      </c>
    </row>
    <row r="4362">
      <c r="A4362" s="2" t="s">
        <v>4362</v>
      </c>
      <c r="B4362" s="3" t="str">
        <f>IFERROR(__xludf.DUMMYFUNCTION("GOOGLETRANSLATE(A4362,""es"",""en"")"),"relief")</f>
        <v>relief</v>
      </c>
    </row>
    <row r="4363">
      <c r="A4363" s="2" t="s">
        <v>4363</v>
      </c>
      <c r="B4363" s="3" t="str">
        <f>IFERROR(__xludf.DUMMYFUNCTION("GOOGLETRANSLATE(A4363,""es"",""en"")"),"unaffiliated")</f>
        <v>unaffiliated</v>
      </c>
    </row>
    <row r="4364">
      <c r="A4364" s="2" t="s">
        <v>4364</v>
      </c>
      <c r="B4364" s="3" t="str">
        <f>IFERROR(__xludf.DUMMYFUNCTION("GOOGLETRANSLATE(A4364,""es"",""en"")"),"ice")</f>
        <v>ice</v>
      </c>
    </row>
    <row r="4365">
      <c r="A4365" s="2" t="s">
        <v>4365</v>
      </c>
      <c r="B4365" s="3" t="str">
        <f>IFERROR(__xludf.DUMMYFUNCTION("GOOGLETRANSLATE(A4365,""es"",""en"")"),"mild")</f>
        <v>mild</v>
      </c>
    </row>
    <row r="4366">
      <c r="A4366" s="2" t="s">
        <v>4366</v>
      </c>
      <c r="B4366" s="3" t="str">
        <f>IFERROR(__xludf.DUMMYFUNCTION("GOOGLETRANSLATE(A4366,""es"",""en"")"),"obtained")</f>
        <v>obtained</v>
      </c>
    </row>
    <row r="4367">
      <c r="A4367" s="2" t="s">
        <v>4367</v>
      </c>
      <c r="B4367" s="3" t="str">
        <f>IFERROR(__xludf.DUMMYFUNCTION("GOOGLETRANSLATE(A4367,""es"",""en"")"),"basin")</f>
        <v>basin</v>
      </c>
    </row>
    <row r="4368">
      <c r="A4368" s="2" t="s">
        <v>4368</v>
      </c>
      <c r="B4368" s="3" t="str">
        <f>IFERROR(__xludf.DUMMYFUNCTION("GOOGLETRANSLATE(A4368,""es"",""en"")"),"fire")</f>
        <v>fire</v>
      </c>
    </row>
    <row r="4369">
      <c r="A4369" s="2" t="s">
        <v>4369</v>
      </c>
      <c r="B4369" s="3" t="str">
        <f>IFERROR(__xludf.DUMMYFUNCTION("GOOGLETRANSLATE(A4369,""es"",""en"")"),"boats")</f>
        <v>boats</v>
      </c>
    </row>
    <row r="4370">
      <c r="A4370" s="2" t="s">
        <v>4370</v>
      </c>
      <c r="B4370" s="3" t="str">
        <f>IFERROR(__xludf.DUMMYFUNCTION("GOOGLETRANSLATE(A4370,""es"",""en"")"),"drama")</f>
        <v>drama</v>
      </c>
    </row>
    <row r="4371">
      <c r="A4371" s="2" t="s">
        <v>4371</v>
      </c>
      <c r="B4371" s="3" t="str">
        <f>IFERROR(__xludf.DUMMYFUNCTION("GOOGLETRANSLATE(A4371,""es"",""en"")"),"paradise")</f>
        <v>paradise</v>
      </c>
    </row>
    <row r="4372">
      <c r="A4372" s="2" t="s">
        <v>4372</v>
      </c>
      <c r="B4372" s="3" t="str">
        <f>IFERROR(__xludf.DUMMYFUNCTION("GOOGLETRANSLATE(A4372,""es"",""en"")"),"powerful")</f>
        <v>powerful</v>
      </c>
    </row>
    <row r="4373">
      <c r="A4373" s="2" t="s">
        <v>4373</v>
      </c>
      <c r="B4373" s="3" t="str">
        <f>IFERROR(__xludf.DUMMYFUNCTION("GOOGLETRANSLATE(A4373,""es"",""en"")"),"specialist")</f>
        <v>specialist</v>
      </c>
    </row>
    <row r="4374">
      <c r="A4374" s="2" t="s">
        <v>4374</v>
      </c>
      <c r="B4374" s="3" t="str">
        <f>IFERROR(__xludf.DUMMYFUNCTION("GOOGLETRANSLATE(A4374,""es"",""en"")"),"range")</f>
        <v>range</v>
      </c>
    </row>
    <row r="4375">
      <c r="A4375" s="2" t="s">
        <v>4375</v>
      </c>
      <c r="B4375" s="3" t="str">
        <f>IFERROR(__xludf.DUMMYFUNCTION("GOOGLETRANSLATE(A4375,""es"",""en"")"),"arranged")</f>
        <v>arranged</v>
      </c>
    </row>
    <row r="4376">
      <c r="A4376" s="2" t="s">
        <v>4376</v>
      </c>
      <c r="B4376" s="3" t="str">
        <f>IFERROR(__xludf.DUMMYFUNCTION("GOOGLETRANSLATE(A4376,""es"",""en"")"),"exclusive")</f>
        <v>exclusive</v>
      </c>
    </row>
    <row r="4377">
      <c r="A4377" s="2" t="s">
        <v>4377</v>
      </c>
      <c r="B4377" s="3" t="str">
        <f>IFERROR(__xludf.DUMMYFUNCTION("GOOGLETRANSLATE(A4377,""es"",""en"")"),"survival")</f>
        <v>survival</v>
      </c>
    </row>
    <row r="4378">
      <c r="A4378" s="2" t="s">
        <v>4378</v>
      </c>
      <c r="B4378" s="3" t="str">
        <f>IFERROR(__xludf.DUMMYFUNCTION("GOOGLETRANSLATE(A4378,""es"",""en"")"),"I touched")</f>
        <v>I touched</v>
      </c>
    </row>
    <row r="4379">
      <c r="A4379" s="2" t="s">
        <v>4379</v>
      </c>
      <c r="B4379" s="3" t="str">
        <f>IFERROR(__xludf.DUMMYFUNCTION("GOOGLETRANSLATE(A4379,""es"",""en"")"),"involved")</f>
        <v>involved</v>
      </c>
    </row>
    <row r="4380">
      <c r="A4380" s="2" t="s">
        <v>4380</v>
      </c>
      <c r="B4380" s="3" t="str">
        <f>IFERROR(__xludf.DUMMYFUNCTION("GOOGLETRANSLATE(A4380,""es"",""en"")"),"internal")</f>
        <v>internal</v>
      </c>
    </row>
    <row r="4381">
      <c r="A4381" s="2" t="s">
        <v>4381</v>
      </c>
      <c r="B4381" s="3" t="str">
        <f>IFERROR(__xludf.DUMMYFUNCTION("GOOGLETRANSLATE(A4381,""es"",""en"")"),"Classics")</f>
        <v>Classics</v>
      </c>
    </row>
    <row r="4382">
      <c r="A4382" s="2" t="s">
        <v>4382</v>
      </c>
      <c r="B4382" s="3" t="str">
        <f>IFERROR(__xludf.DUMMYFUNCTION("GOOGLETRANSLATE(A4382,""es"",""en"")"),"high")</f>
        <v>high</v>
      </c>
    </row>
    <row r="4383">
      <c r="A4383" s="2" t="s">
        <v>4383</v>
      </c>
      <c r="B4383" s="3" t="str">
        <f>IFERROR(__xludf.DUMMYFUNCTION("GOOGLETRANSLATE(A4383,""es"",""en"")"),"or me")</f>
        <v>or me</v>
      </c>
    </row>
    <row r="4384">
      <c r="A4384" s="2" t="s">
        <v>4384</v>
      </c>
      <c r="B4384" s="3" t="str">
        <f>IFERROR(__xludf.DUMMYFUNCTION("GOOGLETRANSLATE(A4384,""es"",""en"")"),"succession")</f>
        <v>succession</v>
      </c>
    </row>
    <row r="4385">
      <c r="A4385" s="2" t="s">
        <v>4385</v>
      </c>
      <c r="B4385" s="3" t="str">
        <f>IFERROR(__xludf.DUMMYFUNCTION("GOOGLETRANSLATE(A4385,""es"",""en"")"),"rational")</f>
        <v>rational</v>
      </c>
    </row>
    <row r="4386">
      <c r="A4386" s="2" t="s">
        <v>4386</v>
      </c>
      <c r="B4386" s="3" t="str">
        <f>IFERROR(__xludf.DUMMYFUNCTION("GOOGLETRANSLATE(A4386,""es"",""en"")"),"bedrooms")</f>
        <v>bedrooms</v>
      </c>
    </row>
    <row r="4387">
      <c r="A4387" s="2" t="s">
        <v>4387</v>
      </c>
      <c r="B4387" s="3" t="str">
        <f>IFERROR(__xludf.DUMMYFUNCTION("GOOGLETRANSLATE(A4387,""es"",""en"")"),"being")</f>
        <v>being</v>
      </c>
    </row>
    <row r="4388">
      <c r="A4388" s="2" t="s">
        <v>4388</v>
      </c>
      <c r="B4388" s="3" t="str">
        <f>IFERROR(__xludf.DUMMYFUNCTION("GOOGLETRANSLATE(A4388,""es"",""en"")"),"to intervene")</f>
        <v>to intervene</v>
      </c>
    </row>
    <row r="4389">
      <c r="A4389" s="2" t="s">
        <v>4389</v>
      </c>
      <c r="B4389" s="3" t="str">
        <f>IFERROR(__xludf.DUMMYFUNCTION("GOOGLETRANSLATE(A4389,""es"",""en"")"),"ascent")</f>
        <v>ascent</v>
      </c>
    </row>
    <row r="4390">
      <c r="A4390" s="2" t="s">
        <v>4390</v>
      </c>
      <c r="B4390" s="3" t="str">
        <f>IFERROR(__xludf.DUMMYFUNCTION("GOOGLETRANSLATE(A4390,""es"",""en"")"),"alone")</f>
        <v>alone</v>
      </c>
    </row>
    <row r="4391">
      <c r="A4391" s="2" t="s">
        <v>4391</v>
      </c>
      <c r="B4391" s="3" t="str">
        <f>IFERROR(__xludf.DUMMYFUNCTION("GOOGLETRANSLATE(A4391,""es"",""en"")"),"attendees")</f>
        <v>attendees</v>
      </c>
    </row>
    <row r="4392">
      <c r="A4392" s="2" t="s">
        <v>4392</v>
      </c>
      <c r="B4392" s="3" t="str">
        <f>IFERROR(__xludf.DUMMYFUNCTION("GOOGLETRANSLATE(A4392,""es"",""en"")"),"antenna")</f>
        <v>antenna</v>
      </c>
    </row>
    <row r="4393">
      <c r="A4393" s="2" t="s">
        <v>4393</v>
      </c>
      <c r="B4393" s="3" t="str">
        <f>IFERROR(__xludf.DUMMYFUNCTION("GOOGLETRANSLATE(A4393,""es"",""en"")"),"publications")</f>
        <v>publications</v>
      </c>
    </row>
    <row r="4394">
      <c r="A4394" s="2" t="s">
        <v>4394</v>
      </c>
      <c r="B4394" s="3" t="str">
        <f>IFERROR(__xludf.DUMMYFUNCTION("GOOGLETRANSLATE(A4394,""es"",""en"")"),"Vera")</f>
        <v>Vera</v>
      </c>
    </row>
    <row r="4395">
      <c r="A4395" s="2" t="s">
        <v>4395</v>
      </c>
      <c r="B4395" s="3" t="str">
        <f>IFERROR(__xludf.DUMMYFUNCTION("GOOGLETRANSLATE(A4395,""es"",""en"")"),"Costs")</f>
        <v>Costs</v>
      </c>
    </row>
    <row r="4396">
      <c r="A4396" s="2" t="s">
        <v>4396</v>
      </c>
      <c r="B4396" s="3" t="str">
        <f>IFERROR(__xludf.DUMMYFUNCTION("GOOGLETRANSLATE(A4396,""es"",""en"")"),"electronic")</f>
        <v>electronic</v>
      </c>
    </row>
    <row r="4397">
      <c r="A4397" s="2" t="s">
        <v>4397</v>
      </c>
      <c r="B4397" s="3" t="str">
        <f>IFERROR(__xludf.DUMMYFUNCTION("GOOGLETRANSLATE(A4397,""es"",""en"")"),"They enter")</f>
        <v>They enter</v>
      </c>
    </row>
    <row r="4398">
      <c r="A4398" s="2" t="s">
        <v>4398</v>
      </c>
      <c r="B4398" s="3" t="str">
        <f>IFERROR(__xludf.DUMMYFUNCTION("GOOGLETRANSLATE(A4398,""es"",""en"")"),"went up")</f>
        <v>went up</v>
      </c>
    </row>
    <row r="4399">
      <c r="A4399" s="2" t="s">
        <v>4399</v>
      </c>
      <c r="B4399" s="3" t="str">
        <f>IFERROR(__xludf.DUMMYFUNCTION("GOOGLETRANSLATE(A4399,""es"",""en"")"),"capitalism")</f>
        <v>capitalism</v>
      </c>
    </row>
    <row r="4400">
      <c r="A4400" s="2" t="s">
        <v>4400</v>
      </c>
      <c r="B4400" s="3" t="str">
        <f>IFERROR(__xludf.DUMMYFUNCTION("GOOGLETRANSLATE(A4400,""es"",""en"")"),"kiss")</f>
        <v>kiss</v>
      </c>
    </row>
    <row r="4401">
      <c r="A4401" s="2" t="s">
        <v>4401</v>
      </c>
      <c r="B4401" s="3" t="str">
        <f>IFERROR(__xludf.DUMMYFUNCTION("GOOGLETRANSLATE(A4401,""es"",""en"")"),"lunch")</f>
        <v>lunch</v>
      </c>
    </row>
    <row r="4402">
      <c r="A4402" s="2" t="s">
        <v>4402</v>
      </c>
      <c r="B4402" s="3" t="str">
        <f>IFERROR(__xludf.DUMMYFUNCTION("GOOGLETRANSLATE(A4402,""es"",""en"")"),"establishments")</f>
        <v>establishments</v>
      </c>
    </row>
    <row r="4403">
      <c r="A4403" s="2" t="s">
        <v>4403</v>
      </c>
      <c r="B4403" s="3" t="str">
        <f>IFERROR(__xludf.DUMMYFUNCTION("GOOGLETRANSLATE(A4403,""es"",""en"")"),"considered")</f>
        <v>considered</v>
      </c>
    </row>
    <row r="4404">
      <c r="A4404" s="2" t="s">
        <v>4404</v>
      </c>
      <c r="B4404" s="3" t="str">
        <f>IFERROR(__xludf.DUMMYFUNCTION("GOOGLETRANSLATE(A4404,""es"",""en"")"),"Look")</f>
        <v>Look</v>
      </c>
    </row>
    <row r="4405">
      <c r="A4405" s="2" t="s">
        <v>4405</v>
      </c>
      <c r="B4405" s="3" t="str">
        <f>IFERROR(__xludf.DUMMYFUNCTION("GOOGLETRANSLATE(A4405,""es"",""en"")"),"presented")</f>
        <v>presented</v>
      </c>
    </row>
    <row r="4406">
      <c r="A4406" s="2" t="s">
        <v>4406</v>
      </c>
      <c r="B4406" s="3" t="str">
        <f>IFERROR(__xludf.DUMMYFUNCTION("GOOGLETRANSLATE(A4406,""es"",""en"")"),"reduce")</f>
        <v>reduce</v>
      </c>
    </row>
    <row r="4407">
      <c r="A4407" s="2" t="s">
        <v>4407</v>
      </c>
      <c r="B4407" s="3" t="str">
        <f>IFERROR(__xludf.DUMMYFUNCTION("GOOGLETRANSLATE(A4407,""es"",""en"")"),"concern")</f>
        <v>concern</v>
      </c>
    </row>
    <row r="4408">
      <c r="A4408" s="2" t="s">
        <v>4408</v>
      </c>
      <c r="B4408" s="3" t="str">
        <f>IFERROR(__xludf.DUMMYFUNCTION("GOOGLETRANSLATE(A4408,""es"",""en"")"),"hobby")</f>
        <v>hobby</v>
      </c>
    </row>
    <row r="4409">
      <c r="A4409" s="2" t="s">
        <v>4409</v>
      </c>
      <c r="B4409" s="3" t="str">
        <f>IFERROR(__xludf.DUMMYFUNCTION("GOOGLETRANSLATE(A4409,""es"",""en"")"),"defects")</f>
        <v>defects</v>
      </c>
    </row>
    <row r="4410">
      <c r="A4410" s="2" t="s">
        <v>4410</v>
      </c>
      <c r="B4410" s="3" t="str">
        <f>IFERROR(__xludf.DUMMYFUNCTION("GOOGLETRANSLATE(A4410,""es"",""en"")"),"elaborate")</f>
        <v>elaborate</v>
      </c>
    </row>
    <row r="4411">
      <c r="A4411" s="2" t="s">
        <v>4411</v>
      </c>
      <c r="B4411" s="3" t="str">
        <f>IFERROR(__xludf.DUMMYFUNCTION("GOOGLETRANSLATE(A4411,""es"",""en"")"),"promotion")</f>
        <v>promotion</v>
      </c>
    </row>
    <row r="4412">
      <c r="A4412" s="2" t="s">
        <v>4412</v>
      </c>
      <c r="B4412" s="3" t="str">
        <f>IFERROR(__xludf.DUMMYFUNCTION("GOOGLETRANSLATE(A4412,""es"",""en"")"),"It started")</f>
        <v>It started</v>
      </c>
    </row>
    <row r="4413">
      <c r="A4413" s="2" t="s">
        <v>4413</v>
      </c>
      <c r="B4413" s="3" t="str">
        <f>IFERROR(__xludf.DUMMYFUNCTION("GOOGLETRANSLATE(A4413,""es"",""en"")"),"privacy")</f>
        <v>privacy</v>
      </c>
    </row>
    <row r="4414">
      <c r="A4414" s="2" t="s">
        <v>4414</v>
      </c>
      <c r="B4414" s="3" t="str">
        <f>IFERROR(__xludf.DUMMYFUNCTION("GOOGLETRANSLATE(A4414,""es"",""en"")"),"input")</f>
        <v>input</v>
      </c>
    </row>
    <row r="4415">
      <c r="A4415" s="2" t="s">
        <v>4415</v>
      </c>
      <c r="B4415" s="3" t="str">
        <f>IFERROR(__xludf.DUMMYFUNCTION("GOOGLETRANSLATE(A4415,""es"",""en"")"),"we arrived")</f>
        <v>we arrived</v>
      </c>
    </row>
    <row r="4416">
      <c r="A4416" s="2" t="s">
        <v>4416</v>
      </c>
      <c r="B4416" s="3" t="str">
        <f>IFERROR(__xludf.DUMMYFUNCTION("GOOGLETRANSLATE(A4416,""es"",""en"")"),"They presented")</f>
        <v>They presented</v>
      </c>
    </row>
    <row r="4417">
      <c r="A4417" s="2" t="s">
        <v>4417</v>
      </c>
      <c r="B4417" s="3" t="str">
        <f>IFERROR(__xludf.DUMMYFUNCTION("GOOGLETRANSLATE(A4417,""es"",""en"")"),"Juana")</f>
        <v>Juana</v>
      </c>
    </row>
    <row r="4418">
      <c r="A4418" s="2" t="s">
        <v>4418</v>
      </c>
      <c r="B4418" s="3" t="str">
        <f>IFERROR(__xludf.DUMMYFUNCTION("GOOGLETRANSLATE(A4418,""es"",""en"")"),"used to")</f>
        <v>used to</v>
      </c>
    </row>
    <row r="4419">
      <c r="A4419" s="2" t="s">
        <v>4419</v>
      </c>
      <c r="B4419" s="3" t="str">
        <f>IFERROR(__xludf.DUMMYFUNCTION("GOOGLETRANSLATE(A4419,""es"",""en"")"),"research")</f>
        <v>research</v>
      </c>
    </row>
    <row r="4420">
      <c r="A4420" s="2" t="s">
        <v>4420</v>
      </c>
      <c r="B4420" s="3" t="str">
        <f>IFERROR(__xludf.DUMMYFUNCTION("GOOGLETRANSLATE(A4420,""es"",""en"")"),"Pepper")</f>
        <v>Pepper</v>
      </c>
    </row>
    <row r="4421">
      <c r="A4421" s="2" t="s">
        <v>4421</v>
      </c>
      <c r="B4421" s="3" t="str">
        <f>IFERROR(__xludf.DUMMYFUNCTION("GOOGLETRANSLATE(A4421,""es"",""en"")"),"event")</f>
        <v>event</v>
      </c>
    </row>
    <row r="4422">
      <c r="A4422" s="2" t="s">
        <v>4422</v>
      </c>
      <c r="B4422" s="3" t="str">
        <f>IFERROR(__xludf.DUMMYFUNCTION("GOOGLETRANSLATE(A4422,""es"",""en"")"),"Mines")</f>
        <v>Mines</v>
      </c>
    </row>
    <row r="4423">
      <c r="A4423" s="2" t="s">
        <v>4423</v>
      </c>
      <c r="B4423" s="3" t="str">
        <f>IFERROR(__xludf.DUMMYFUNCTION("GOOGLETRANSLATE(A4423,""es"",""en"")"),"considered")</f>
        <v>considered</v>
      </c>
    </row>
    <row r="4424">
      <c r="A4424" s="2" t="s">
        <v>4424</v>
      </c>
      <c r="B4424" s="3" t="str">
        <f>IFERROR(__xludf.DUMMYFUNCTION("GOOGLETRANSLATE(A4424,""es"",""en"")"),"needed")</f>
        <v>needed</v>
      </c>
    </row>
    <row r="4425">
      <c r="A4425" s="2" t="s">
        <v>4425</v>
      </c>
      <c r="B4425" s="3" t="str">
        <f>IFERROR(__xludf.DUMMYFUNCTION("GOOGLETRANSLATE(A4425,""es"",""en"")"),"USSR")</f>
        <v>USSR</v>
      </c>
    </row>
    <row r="4426">
      <c r="A4426" s="2" t="s">
        <v>4426</v>
      </c>
      <c r="B4426" s="3" t="str">
        <f>IFERROR(__xludf.DUMMYFUNCTION("GOOGLETRANSLATE(A4426,""es"",""en"")"),"lance")</f>
        <v>lance</v>
      </c>
    </row>
    <row r="4427">
      <c r="A4427" s="2" t="s">
        <v>4427</v>
      </c>
      <c r="B4427" s="3" t="str">
        <f>IFERROR(__xludf.DUMMYFUNCTION("GOOGLETRANSLATE(A4427,""es"",""en"")"),"minerals")</f>
        <v>minerals</v>
      </c>
    </row>
    <row r="4428">
      <c r="A4428" s="2" t="s">
        <v>4428</v>
      </c>
      <c r="B4428" s="3" t="str">
        <f>IFERROR(__xludf.DUMMYFUNCTION("GOOGLETRANSLATE(A4428,""es"",""en"")"),"Red")</f>
        <v>Red</v>
      </c>
    </row>
    <row r="4429">
      <c r="A4429" s="2" t="s">
        <v>4429</v>
      </c>
      <c r="B4429" s="3" t="str">
        <f>IFERROR(__xludf.DUMMYFUNCTION("GOOGLETRANSLATE(A4429,""es"",""en"")"),"understood")</f>
        <v>understood</v>
      </c>
    </row>
    <row r="4430">
      <c r="A4430" s="2" t="s">
        <v>4430</v>
      </c>
      <c r="B4430" s="3" t="str">
        <f>IFERROR(__xludf.DUMMYFUNCTION("GOOGLETRANSLATE(A4430,""es"",""en"")"),"accepted")</f>
        <v>accepted</v>
      </c>
    </row>
    <row r="4431">
      <c r="A4431" s="2" t="s">
        <v>4431</v>
      </c>
      <c r="B4431" s="3" t="str">
        <f>IFERROR(__xludf.DUMMYFUNCTION("GOOGLETRANSLATE(A4431,""es"",""en"")"),"court")</f>
        <v>court</v>
      </c>
    </row>
    <row r="4432">
      <c r="A4432" s="2" t="s">
        <v>4432</v>
      </c>
      <c r="B4432" s="3" t="str">
        <f>IFERROR(__xludf.DUMMYFUNCTION("GOOGLETRANSLATE(A4432,""es"",""en"")"),"conservative")</f>
        <v>conservative</v>
      </c>
    </row>
    <row r="4433">
      <c r="A4433" s="2" t="s">
        <v>4433</v>
      </c>
      <c r="B4433" s="3" t="str">
        <f>IFERROR(__xludf.DUMMYFUNCTION("GOOGLETRANSLATE(A4433,""es"",""en"")"),"Malaga")</f>
        <v>Malaga</v>
      </c>
    </row>
    <row r="4434">
      <c r="A4434" s="2" t="s">
        <v>4434</v>
      </c>
      <c r="B4434" s="3" t="str">
        <f>IFERROR(__xludf.DUMMYFUNCTION("GOOGLETRANSLATE(A4434,""es"",""en"")"),"discs")</f>
        <v>discs</v>
      </c>
    </row>
    <row r="4435">
      <c r="A4435" s="2" t="s">
        <v>4435</v>
      </c>
      <c r="B4435" s="3" t="str">
        <f>IFERROR(__xludf.DUMMYFUNCTION("GOOGLETRANSLATE(A4435,""es"",""en"")"),"delay")</f>
        <v>delay</v>
      </c>
    </row>
    <row r="4436">
      <c r="A4436" s="2" t="s">
        <v>4436</v>
      </c>
      <c r="B4436" s="3" t="str">
        <f>IFERROR(__xludf.DUMMYFUNCTION("GOOGLETRANSLATE(A4436,""es"",""en"")"),"complex")</f>
        <v>complex</v>
      </c>
    </row>
    <row r="4437">
      <c r="A4437" s="2" t="s">
        <v>4437</v>
      </c>
      <c r="B4437" s="3" t="str">
        <f>IFERROR(__xludf.DUMMYFUNCTION("GOOGLETRANSLATE(A4437,""es"",""en"")"),"academic")</f>
        <v>academic</v>
      </c>
    </row>
    <row r="4438">
      <c r="A4438" s="2" t="s">
        <v>4438</v>
      </c>
      <c r="B4438" s="3" t="str">
        <f>IFERROR(__xludf.DUMMYFUNCTION("GOOGLETRANSLATE(A4438,""es"",""en"")"),"Christmas")</f>
        <v>Christmas</v>
      </c>
    </row>
    <row r="4439">
      <c r="A4439" s="2" t="s">
        <v>4439</v>
      </c>
      <c r="B4439" s="3" t="str">
        <f>IFERROR(__xludf.DUMMYFUNCTION("GOOGLETRANSLATE(A4439,""es"",""en"")"),"California")</f>
        <v>California</v>
      </c>
    </row>
    <row r="4440">
      <c r="A4440" s="2" t="s">
        <v>4440</v>
      </c>
      <c r="B4440" s="3" t="str">
        <f>IFERROR(__xludf.DUMMYFUNCTION("GOOGLETRANSLATE(A4440,""es"",""en"")"),"Netherlands")</f>
        <v>Netherlands</v>
      </c>
    </row>
    <row r="4441">
      <c r="A4441" s="2" t="s">
        <v>4441</v>
      </c>
      <c r="B4441" s="3" t="str">
        <f>IFERROR(__xludf.DUMMYFUNCTION("GOOGLETRANSLATE(A4441,""es"",""en"")"),"guest")</f>
        <v>guest</v>
      </c>
    </row>
    <row r="4442">
      <c r="A4442" s="2" t="s">
        <v>4442</v>
      </c>
      <c r="B4442" s="3" t="str">
        <f>IFERROR(__xludf.DUMMYFUNCTION("GOOGLETRANSLATE(A4442,""es"",""en"")"),"phases")</f>
        <v>phases</v>
      </c>
    </row>
    <row r="4443">
      <c r="A4443" s="2" t="s">
        <v>4443</v>
      </c>
      <c r="B4443" s="3" t="str">
        <f>IFERROR(__xludf.DUMMYFUNCTION("GOOGLETRANSLATE(A4443,""es"",""en"")"),"sin")</f>
        <v>sin</v>
      </c>
    </row>
    <row r="4444">
      <c r="A4444" s="2" t="s">
        <v>4444</v>
      </c>
      <c r="B4444" s="3" t="str">
        <f>IFERROR(__xludf.DUMMYFUNCTION("GOOGLETRANSLATE(A4444,""es"",""en"")"),"substitution")</f>
        <v>substitution</v>
      </c>
    </row>
    <row r="4445">
      <c r="A4445" s="2" t="s">
        <v>4445</v>
      </c>
      <c r="B4445" s="3" t="str">
        <f>IFERROR(__xludf.DUMMYFUNCTION("GOOGLETRANSLATE(A4445,""es"",""en"")"),"Highlander")</f>
        <v>Highlander</v>
      </c>
    </row>
    <row r="4446">
      <c r="A4446" s="2" t="s">
        <v>4446</v>
      </c>
      <c r="B4446" s="3" t="str">
        <f>IFERROR(__xludf.DUMMYFUNCTION("GOOGLETRANSLATE(A4446,""es"",""en"")"),"It emerged")</f>
        <v>It emerged</v>
      </c>
    </row>
    <row r="4447">
      <c r="A4447" s="2" t="s">
        <v>4447</v>
      </c>
      <c r="B4447" s="3" t="str">
        <f>IFERROR(__xludf.DUMMYFUNCTION("GOOGLETRANSLATE(A4447,""es"",""en"")"),"Christian")</f>
        <v>Christian</v>
      </c>
    </row>
    <row r="4448">
      <c r="A4448" s="2" t="s">
        <v>4448</v>
      </c>
      <c r="B4448" s="3" t="str">
        <f>IFERROR(__xludf.DUMMYFUNCTION("GOOGLETRANSLATE(A4448,""es"",""en"")"),"monetary")</f>
        <v>monetary</v>
      </c>
    </row>
    <row r="4449">
      <c r="A4449" s="2" t="s">
        <v>4449</v>
      </c>
      <c r="B4449" s="3" t="str">
        <f>IFERROR(__xludf.DUMMYFUNCTION("GOOGLETRANSLATE(A4449,""es"",""en"")"),"bourgeoisie")</f>
        <v>bourgeoisie</v>
      </c>
    </row>
    <row r="4450">
      <c r="A4450" s="2" t="s">
        <v>4450</v>
      </c>
      <c r="B4450" s="3" t="str">
        <f>IFERROR(__xludf.DUMMYFUNCTION("GOOGLETRANSLATE(A4450,""es"",""en"")"),"they got")</f>
        <v>they got</v>
      </c>
    </row>
    <row r="4451">
      <c r="A4451" s="2" t="s">
        <v>4451</v>
      </c>
      <c r="B4451" s="3" t="str">
        <f>IFERROR(__xludf.DUMMYFUNCTION("GOOGLETRANSLATE(A4451,""es"",""en"")"),"seeds")</f>
        <v>seeds</v>
      </c>
    </row>
    <row r="4452">
      <c r="A4452" s="2" t="s">
        <v>4452</v>
      </c>
      <c r="B4452" s="3" t="str">
        <f>IFERROR(__xludf.DUMMYFUNCTION("GOOGLETRANSLATE(A4452,""es"",""en"")"),"merchants")</f>
        <v>merchants</v>
      </c>
    </row>
    <row r="4453">
      <c r="A4453" s="2" t="s">
        <v>4453</v>
      </c>
      <c r="B4453" s="3" t="str">
        <f>IFERROR(__xludf.DUMMYFUNCTION("GOOGLETRANSLATE(A4453,""es"",""en"")"),"add")</f>
        <v>add</v>
      </c>
    </row>
    <row r="4454">
      <c r="A4454" s="2" t="s">
        <v>4454</v>
      </c>
      <c r="B4454" s="3" t="str">
        <f>IFERROR(__xludf.DUMMYFUNCTION("GOOGLETRANSLATE(A4454,""es"",""en"")"),"They received")</f>
        <v>They received</v>
      </c>
    </row>
    <row r="4455">
      <c r="A4455" s="2" t="s">
        <v>4455</v>
      </c>
      <c r="B4455" s="3" t="str">
        <f>IFERROR(__xludf.DUMMYFUNCTION("GOOGLETRANSLATE(A4455,""es"",""en"")"),"overcome")</f>
        <v>overcome</v>
      </c>
    </row>
    <row r="4456">
      <c r="A4456" s="2" t="s">
        <v>4456</v>
      </c>
      <c r="B4456" s="3" t="str">
        <f>IFERROR(__xludf.DUMMYFUNCTION("GOOGLETRANSLATE(A4456,""es"",""en"")"),"injury")</f>
        <v>injury</v>
      </c>
    </row>
    <row r="4457">
      <c r="A4457" s="2" t="s">
        <v>4457</v>
      </c>
      <c r="B4457" s="3" t="str">
        <f>IFERROR(__xludf.DUMMYFUNCTION("GOOGLETRANSLATE(A4457,""es"",""en"")"),"Rates")</f>
        <v>Rates</v>
      </c>
    </row>
    <row r="4458">
      <c r="A4458" s="2" t="s">
        <v>4458</v>
      </c>
      <c r="B4458" s="3" t="str">
        <f>IFERROR(__xludf.DUMMYFUNCTION("GOOGLETRANSLATE(A4458,""es"",""en"")"),"assault")</f>
        <v>assault</v>
      </c>
    </row>
    <row r="4459">
      <c r="A4459" s="2" t="s">
        <v>4459</v>
      </c>
      <c r="B4459" s="3" t="str">
        <f>IFERROR(__xludf.DUMMYFUNCTION("GOOGLETRANSLATE(A4459,""es"",""en"")"),"We live")</f>
        <v>We live</v>
      </c>
    </row>
    <row r="4460">
      <c r="A4460" s="2" t="s">
        <v>4460</v>
      </c>
      <c r="B4460" s="3" t="str">
        <f>IFERROR(__xludf.DUMMYFUNCTION("GOOGLETRANSLATE(A4460,""es"",""en"")"),"propaganda")</f>
        <v>propaganda</v>
      </c>
    </row>
    <row r="4461">
      <c r="A4461" s="2" t="s">
        <v>4461</v>
      </c>
      <c r="B4461" s="3" t="str">
        <f>IFERROR(__xludf.DUMMYFUNCTION("GOOGLETRANSLATE(A4461,""es"",""en"")"),"Arab")</f>
        <v>Arab</v>
      </c>
    </row>
    <row r="4462">
      <c r="A4462" s="2" t="s">
        <v>4462</v>
      </c>
      <c r="B4462" s="3" t="str">
        <f>IFERROR(__xludf.DUMMYFUNCTION("GOOGLETRANSLATE(A4462,""es"",""en"")"),"They assure")</f>
        <v>They assure</v>
      </c>
    </row>
    <row r="4463">
      <c r="A4463" s="2" t="s">
        <v>4463</v>
      </c>
      <c r="B4463" s="3" t="str">
        <f>IFERROR(__xludf.DUMMYFUNCTION("GOOGLETRANSLATE(A4463,""es"",""en"")"),"p")</f>
        <v>p</v>
      </c>
    </row>
    <row r="4464">
      <c r="A4464" s="2" t="s">
        <v>4464</v>
      </c>
      <c r="B4464" s="3" t="str">
        <f>IFERROR(__xludf.DUMMYFUNCTION("GOOGLETRANSLATE(A4464,""es"",""en"")"),"accurate")</f>
        <v>accurate</v>
      </c>
    </row>
    <row r="4465">
      <c r="A4465" s="2" t="s">
        <v>4465</v>
      </c>
      <c r="B4465" s="3" t="str">
        <f>IFERROR(__xludf.DUMMYFUNCTION("GOOGLETRANSLATE(A4465,""es"",""en"")"),"trimester")</f>
        <v>trimester</v>
      </c>
    </row>
    <row r="4466">
      <c r="A4466" s="2" t="s">
        <v>4466</v>
      </c>
      <c r="B4466" s="3" t="str">
        <f>IFERROR(__xludf.DUMMYFUNCTION("GOOGLETRANSLATE(A4466,""es"",""en"")"),"vitamin")</f>
        <v>vitamin</v>
      </c>
    </row>
    <row r="4467">
      <c r="A4467" s="2" t="s">
        <v>4467</v>
      </c>
      <c r="B4467" s="3" t="str">
        <f>IFERROR(__xludf.DUMMYFUNCTION("GOOGLETRANSLATE(A4467,""es"",""en"")"),"Religious")</f>
        <v>Religious</v>
      </c>
    </row>
    <row r="4468">
      <c r="A4468" s="2" t="s">
        <v>4468</v>
      </c>
      <c r="B4468" s="3" t="str">
        <f>IFERROR(__xludf.DUMMYFUNCTION("GOOGLETRANSLATE(A4468,""es"",""en"")"),"false")</f>
        <v>false</v>
      </c>
    </row>
    <row r="4469">
      <c r="A4469" s="2" t="s">
        <v>4469</v>
      </c>
      <c r="B4469" s="3" t="str">
        <f>IFERROR(__xludf.DUMMYFUNCTION("GOOGLETRANSLATE(A4469,""es"",""en"")"),"Molina")</f>
        <v>Molina</v>
      </c>
    </row>
    <row r="4470">
      <c r="A4470" s="2" t="s">
        <v>4470</v>
      </c>
      <c r="B4470" s="3" t="str">
        <f>IFERROR(__xludf.DUMMYFUNCTION("GOOGLETRANSLATE(A4470,""es"",""en"")"),"I arrived")</f>
        <v>I arrived</v>
      </c>
    </row>
    <row r="4471">
      <c r="A4471" s="2" t="s">
        <v>4471</v>
      </c>
      <c r="B4471" s="3" t="str">
        <f>IFERROR(__xludf.DUMMYFUNCTION("GOOGLETRANSLATE(A4471,""es"",""en"")"),"publicly")</f>
        <v>publicly</v>
      </c>
    </row>
    <row r="4472">
      <c r="A4472" s="2" t="s">
        <v>4472</v>
      </c>
      <c r="B4472" s="3" t="str">
        <f>IFERROR(__xludf.DUMMYFUNCTION("GOOGLETRANSLATE(A4472,""es"",""en"")"),"squares")</f>
        <v>squares</v>
      </c>
    </row>
    <row r="4473">
      <c r="A4473" s="2" t="s">
        <v>4473</v>
      </c>
      <c r="B4473" s="3" t="str">
        <f>IFERROR(__xludf.DUMMYFUNCTION("GOOGLETRANSLATE(A4473,""es"",""en"")"),"repeat")</f>
        <v>repeat</v>
      </c>
    </row>
    <row r="4474">
      <c r="A4474" s="2" t="s">
        <v>4474</v>
      </c>
      <c r="B4474" s="3" t="str">
        <f>IFERROR(__xludf.DUMMYFUNCTION("GOOGLETRANSLATE(A4474,""es"",""en"")"),"announces")</f>
        <v>announces</v>
      </c>
    </row>
    <row r="4475">
      <c r="A4475" s="2" t="s">
        <v>4475</v>
      </c>
      <c r="B4475" s="3" t="str">
        <f>IFERROR(__xludf.DUMMYFUNCTION("GOOGLETRANSLATE(A4475,""es"",""en"")"),"poster")</f>
        <v>poster</v>
      </c>
    </row>
    <row r="4476">
      <c r="A4476" s="2" t="s">
        <v>4476</v>
      </c>
      <c r="B4476" s="3" t="str">
        <f>IFERROR(__xludf.DUMMYFUNCTION("GOOGLETRANSLATE(A4476,""es"",""en"")"),"stores")</f>
        <v>stores</v>
      </c>
    </row>
    <row r="4477">
      <c r="A4477" s="2" t="s">
        <v>4477</v>
      </c>
      <c r="B4477" s="3" t="str">
        <f>IFERROR(__xludf.DUMMYFUNCTION("GOOGLETRANSLATE(A4477,""es"",""en"")"),"Keep")</f>
        <v>Keep</v>
      </c>
    </row>
    <row r="4478">
      <c r="A4478" s="2" t="s">
        <v>4478</v>
      </c>
      <c r="B4478" s="3" t="str">
        <f>IFERROR(__xludf.DUMMYFUNCTION("GOOGLETRANSLATE(A4478,""es"",""en"")"),"initiatives")</f>
        <v>initiatives</v>
      </c>
    </row>
    <row r="4479">
      <c r="A4479" s="2" t="s">
        <v>4479</v>
      </c>
      <c r="B4479" s="3" t="str">
        <f>IFERROR(__xludf.DUMMYFUNCTION("GOOGLETRANSLATE(A4479,""es"",""en"")"),"They require")</f>
        <v>They require</v>
      </c>
    </row>
    <row r="4480">
      <c r="A4480" s="2" t="s">
        <v>4480</v>
      </c>
      <c r="B4480" s="3" t="str">
        <f>IFERROR(__xludf.DUMMYFUNCTION("GOOGLETRANSLATE(A4480,""es"",""en"")"),"councilor")</f>
        <v>councilor</v>
      </c>
    </row>
    <row r="4481">
      <c r="A4481" s="2" t="s">
        <v>4481</v>
      </c>
      <c r="B4481" s="3" t="str">
        <f>IFERROR(__xludf.DUMMYFUNCTION("GOOGLETRANSLATE(A4481,""es"",""en"")"),"James")</f>
        <v>James</v>
      </c>
    </row>
    <row r="4482">
      <c r="A4482" s="2" t="s">
        <v>4482</v>
      </c>
      <c r="B4482" s="3" t="str">
        <f>IFERROR(__xludf.DUMMYFUNCTION("GOOGLETRANSLATE(A4482,""es"",""en"")"),"either")</f>
        <v>either</v>
      </c>
    </row>
    <row r="4483">
      <c r="A4483" s="2" t="s">
        <v>4483</v>
      </c>
      <c r="B4483" s="3" t="str">
        <f>IFERROR(__xludf.DUMMYFUNCTION("GOOGLETRANSLATE(A4483,""es"",""en"")"),"see it")</f>
        <v>see it</v>
      </c>
    </row>
    <row r="4484">
      <c r="A4484" s="2" t="s">
        <v>4484</v>
      </c>
      <c r="B4484" s="3" t="str">
        <f>IFERROR(__xludf.DUMMYFUNCTION("GOOGLETRANSLATE(A4484,""es"",""en"")"),"stimulus")</f>
        <v>stimulus</v>
      </c>
    </row>
    <row r="4485">
      <c r="A4485" s="2" t="s">
        <v>4485</v>
      </c>
      <c r="B4485" s="3" t="str">
        <f>IFERROR(__xludf.DUMMYFUNCTION("GOOGLETRANSLATE(A4485,""es"",""en"")"),"appointment")</f>
        <v>appointment</v>
      </c>
    </row>
    <row r="4486">
      <c r="A4486" s="2" t="s">
        <v>4486</v>
      </c>
      <c r="B4486" s="3" t="str">
        <f>IFERROR(__xludf.DUMMYFUNCTION("GOOGLETRANSLATE(A4486,""es"",""en"")"),"nerves")</f>
        <v>nerves</v>
      </c>
    </row>
    <row r="4487">
      <c r="A4487" s="2" t="s">
        <v>4487</v>
      </c>
      <c r="B4487" s="3" t="str">
        <f>IFERROR(__xludf.DUMMYFUNCTION("GOOGLETRANSLATE(A4487,""es"",""en"")"),"translation")</f>
        <v>translation</v>
      </c>
    </row>
    <row r="4488">
      <c r="A4488" s="2" t="s">
        <v>4488</v>
      </c>
      <c r="B4488" s="3" t="str">
        <f>IFERROR(__xludf.DUMMYFUNCTION("GOOGLETRANSLATE(A4488,""es"",""en"")"),"financial")</f>
        <v>financial</v>
      </c>
    </row>
    <row r="4489">
      <c r="A4489" s="2" t="s">
        <v>4489</v>
      </c>
      <c r="B4489" s="3" t="str">
        <f>IFERROR(__xludf.DUMMYFUNCTION("GOOGLETRANSLATE(A4489,""es"",""en"")"),"Interesting")</f>
        <v>Interesting</v>
      </c>
    </row>
    <row r="4490">
      <c r="A4490" s="2" t="s">
        <v>4490</v>
      </c>
      <c r="B4490" s="3" t="str">
        <f>IFERROR(__xludf.DUMMYFUNCTION("GOOGLETRANSLATE(A4490,""es"",""en"")"),"metal")</f>
        <v>metal</v>
      </c>
    </row>
    <row r="4491">
      <c r="A4491" s="2" t="s">
        <v>4491</v>
      </c>
      <c r="B4491" s="3" t="str">
        <f>IFERROR(__xludf.DUMMYFUNCTION("GOOGLETRANSLATE(A4491,""es"",""en"")"),"imposed")</f>
        <v>imposed</v>
      </c>
    </row>
    <row r="4492">
      <c r="A4492" s="2" t="s">
        <v>4492</v>
      </c>
      <c r="B4492" s="3" t="str">
        <f>IFERROR(__xludf.DUMMYFUNCTION("GOOGLETRANSLATE(A4492,""es"",""en"")"),"Secretary")</f>
        <v>Secretary</v>
      </c>
    </row>
    <row r="4493">
      <c r="A4493" s="2" t="s">
        <v>4493</v>
      </c>
      <c r="B4493" s="3" t="str">
        <f>IFERROR(__xludf.DUMMYFUNCTION("GOOGLETRANSLATE(A4493,""es"",""en"")"),"reverse")</f>
        <v>reverse</v>
      </c>
    </row>
    <row r="4494">
      <c r="A4494" s="2" t="s">
        <v>4494</v>
      </c>
      <c r="B4494" s="3" t="str">
        <f>IFERROR(__xludf.DUMMYFUNCTION("GOOGLETRANSLATE(A4494,""es"",""en"")"),"fabrics")</f>
        <v>fabrics</v>
      </c>
    </row>
    <row r="4495">
      <c r="A4495" s="2" t="s">
        <v>4495</v>
      </c>
      <c r="B4495" s="3" t="str">
        <f>IFERROR(__xludf.DUMMYFUNCTION("GOOGLETRANSLATE(A4495,""es"",""en"")"),"Ortiz")</f>
        <v>Ortiz</v>
      </c>
    </row>
    <row r="4496">
      <c r="A4496" s="2" t="s">
        <v>4496</v>
      </c>
      <c r="B4496" s="3" t="str">
        <f>IFERROR(__xludf.DUMMYFUNCTION("GOOGLETRANSLATE(A4496,""es"",""en"")"),"They decided")</f>
        <v>They decided</v>
      </c>
    </row>
    <row r="4497">
      <c r="A4497" s="2" t="s">
        <v>4497</v>
      </c>
      <c r="B4497" s="3" t="str">
        <f>IFERROR(__xludf.DUMMYFUNCTION("GOOGLETRANSLATE(A4497,""es"",""en"")"),"virtues")</f>
        <v>virtues</v>
      </c>
    </row>
    <row r="4498">
      <c r="A4498" s="2" t="s">
        <v>4498</v>
      </c>
      <c r="B4498" s="3" t="str">
        <f>IFERROR(__xludf.DUMMYFUNCTION("GOOGLETRANSLATE(A4498,""es"",""en"")"),"destined")</f>
        <v>destined</v>
      </c>
    </row>
    <row r="4499">
      <c r="A4499" s="2" t="s">
        <v>4499</v>
      </c>
      <c r="B4499" s="3" t="str">
        <f>IFERROR(__xludf.DUMMYFUNCTION("GOOGLETRANSLATE(A4499,""es"",""en"")"),"included")</f>
        <v>included</v>
      </c>
    </row>
    <row r="4500">
      <c r="A4500" s="2" t="s">
        <v>4500</v>
      </c>
      <c r="B4500" s="3" t="str">
        <f>IFERROR(__xludf.DUMMYFUNCTION("GOOGLETRANSLATE(A4500,""es"",""en"")"),"computing")</f>
        <v>computing</v>
      </c>
    </row>
    <row r="4501">
      <c r="A4501" s="2" t="s">
        <v>4501</v>
      </c>
      <c r="B4501" s="3" t="str">
        <f>IFERROR(__xludf.DUMMYFUNCTION("GOOGLETRANSLATE(A4501,""es"",""en"")"),"perfection")</f>
        <v>perfection</v>
      </c>
    </row>
    <row r="4502">
      <c r="A4502" s="2" t="s">
        <v>4502</v>
      </c>
      <c r="B4502" s="3" t="str">
        <f>IFERROR(__xludf.DUMMYFUNCTION("GOOGLETRANSLATE(A4502,""es"",""en"")"),"incident")</f>
        <v>incident</v>
      </c>
    </row>
    <row r="4503">
      <c r="A4503" s="2" t="s">
        <v>4503</v>
      </c>
      <c r="B4503" s="3" t="str">
        <f>IFERROR(__xludf.DUMMYFUNCTION("GOOGLETRANSLATE(A4503,""es"",""en"")"),"Silva")</f>
        <v>Silva</v>
      </c>
    </row>
    <row r="4504">
      <c r="A4504" s="2" t="s">
        <v>4504</v>
      </c>
      <c r="B4504" s="3" t="str">
        <f>IFERROR(__xludf.DUMMYFUNCTION("GOOGLETRANSLATE(A4504,""es"",""en"")"),"density")</f>
        <v>density</v>
      </c>
    </row>
    <row r="4505">
      <c r="A4505" s="2" t="s">
        <v>4505</v>
      </c>
      <c r="B4505" s="3" t="str">
        <f>IFERROR(__xludf.DUMMYFUNCTION("GOOGLETRANSLATE(A4505,""es"",""en"")"),"dining room")</f>
        <v>dining room</v>
      </c>
    </row>
    <row r="4506">
      <c r="A4506" s="2" t="s">
        <v>4506</v>
      </c>
      <c r="B4506" s="3" t="str">
        <f>IFERROR(__xludf.DUMMYFUNCTION("GOOGLETRANSLATE(A4506,""es"",""en"")"),"avoid")</f>
        <v>avoid</v>
      </c>
    </row>
    <row r="4507">
      <c r="A4507" s="2" t="s">
        <v>4507</v>
      </c>
      <c r="B4507" s="3" t="str">
        <f>IFERROR(__xludf.DUMMYFUNCTION("GOOGLETRANSLATE(A4507,""es"",""en"")"),"consumer")</f>
        <v>consumer</v>
      </c>
    </row>
    <row r="4508">
      <c r="A4508" s="2" t="s">
        <v>4508</v>
      </c>
      <c r="B4508" s="3" t="str">
        <f>IFERROR(__xludf.DUMMYFUNCTION("GOOGLETRANSLATE(A4508,""es"",""en"")"),"Comment")</f>
        <v>Comment</v>
      </c>
    </row>
    <row r="4509">
      <c r="A4509" s="2" t="s">
        <v>4509</v>
      </c>
      <c r="B4509" s="3" t="str">
        <f>IFERROR(__xludf.DUMMYFUNCTION("GOOGLETRANSLATE(A4509,""es"",""en"")"),"innocent")</f>
        <v>innocent</v>
      </c>
    </row>
    <row r="4510">
      <c r="A4510" s="2" t="s">
        <v>4510</v>
      </c>
      <c r="B4510" s="3" t="str">
        <f>IFERROR(__xludf.DUMMYFUNCTION("GOOGLETRANSLATE(A4510,""es"",""en"")"),"daily")</f>
        <v>daily</v>
      </c>
    </row>
    <row r="4511">
      <c r="A4511" s="2" t="s">
        <v>4511</v>
      </c>
      <c r="B4511" s="3" t="str">
        <f>IFERROR(__xludf.DUMMYFUNCTION("GOOGLETRANSLATE(A4511,""es"",""en"")"),"breath")</f>
        <v>breath</v>
      </c>
    </row>
    <row r="4512">
      <c r="A4512" s="2" t="s">
        <v>4512</v>
      </c>
      <c r="B4512" s="3" t="str">
        <f>IFERROR(__xludf.DUMMYFUNCTION("GOOGLETRANSLATE(A4512,""es"",""en"")"),"Applies")</f>
        <v>Applies</v>
      </c>
    </row>
    <row r="4513">
      <c r="A4513" s="2" t="s">
        <v>4513</v>
      </c>
      <c r="B4513" s="3" t="str">
        <f>IFERROR(__xludf.DUMMYFUNCTION("GOOGLETRANSLATE(A4513,""es"",""en"")"),"electric")</f>
        <v>electric</v>
      </c>
    </row>
    <row r="4514">
      <c r="A4514" s="2" t="s">
        <v>4514</v>
      </c>
      <c r="B4514" s="3" t="str">
        <f>IFERROR(__xludf.DUMMYFUNCTION("GOOGLETRANSLATE(A4514,""es"",""en"")"),"withdraw")</f>
        <v>withdraw</v>
      </c>
    </row>
    <row r="4515">
      <c r="A4515" s="2" t="s">
        <v>4515</v>
      </c>
      <c r="B4515" s="3" t="str">
        <f>IFERROR(__xludf.DUMMYFUNCTION("GOOGLETRANSLATE(A4515,""es"",""en"")"),"specifically")</f>
        <v>specifically</v>
      </c>
    </row>
    <row r="4516">
      <c r="A4516" s="2" t="s">
        <v>4516</v>
      </c>
      <c r="B4516" s="3" t="str">
        <f>IFERROR(__xludf.DUMMYFUNCTION("GOOGLETRANSLATE(A4516,""es"",""en"")"),"schedule")</f>
        <v>schedule</v>
      </c>
    </row>
    <row r="4517">
      <c r="A4517" s="2" t="s">
        <v>4517</v>
      </c>
      <c r="B4517" s="3" t="str">
        <f>IFERROR(__xludf.DUMMYFUNCTION("GOOGLETRANSLATE(A4517,""es"",""en"")"),"Virginia")</f>
        <v>Virginia</v>
      </c>
    </row>
    <row r="4518">
      <c r="A4518" s="2" t="s">
        <v>4518</v>
      </c>
      <c r="B4518" s="3" t="str">
        <f>IFERROR(__xludf.DUMMYFUNCTION("GOOGLETRANSLATE(A4518,""es"",""en"")"),"Specific")</f>
        <v>Specific</v>
      </c>
    </row>
    <row r="4519">
      <c r="A4519" s="2" t="s">
        <v>4519</v>
      </c>
      <c r="B4519" s="3" t="str">
        <f>IFERROR(__xludf.DUMMYFUNCTION("GOOGLETRANSLATE(A4519,""es"",""en"")"),"significance")</f>
        <v>significance</v>
      </c>
    </row>
    <row r="4520">
      <c r="A4520" s="2" t="s">
        <v>4520</v>
      </c>
      <c r="B4520" s="3" t="str">
        <f>IFERROR(__xludf.DUMMYFUNCTION("GOOGLETRANSLATE(A4520,""es"",""en"")"),"Venezuelan")</f>
        <v>Venezuelan</v>
      </c>
    </row>
    <row r="4521">
      <c r="A4521" s="2" t="s">
        <v>4521</v>
      </c>
      <c r="B4521" s="3" t="str">
        <f>IFERROR(__xludf.DUMMYFUNCTION("GOOGLETRANSLATE(A4521,""es"",""en"")"),"Surprised")</f>
        <v>Surprised</v>
      </c>
    </row>
    <row r="4522">
      <c r="A4522" s="2" t="s">
        <v>4522</v>
      </c>
      <c r="B4522" s="3" t="str">
        <f>IFERROR(__xludf.DUMMYFUNCTION("GOOGLETRANSLATE(A4522,""es"",""en"")"),"past")</f>
        <v>past</v>
      </c>
    </row>
    <row r="4523">
      <c r="A4523" s="2" t="s">
        <v>4523</v>
      </c>
      <c r="B4523" s="3" t="str">
        <f>IFERROR(__xludf.DUMMYFUNCTION("GOOGLETRANSLATE(A4523,""es"",""en"")"),"They start")</f>
        <v>They start</v>
      </c>
    </row>
    <row r="4524">
      <c r="A4524" s="2" t="s">
        <v>4524</v>
      </c>
      <c r="B4524" s="3" t="str">
        <f>IFERROR(__xludf.DUMMYFUNCTION("GOOGLETRANSLATE(A4524,""es"",""en"")"),"They point out")</f>
        <v>They point out</v>
      </c>
    </row>
    <row r="4525">
      <c r="A4525" s="2" t="s">
        <v>4525</v>
      </c>
      <c r="B4525" s="3" t="str">
        <f>IFERROR(__xludf.DUMMYFUNCTION("GOOGLETRANSLATE(A4525,""es"",""en"")"),"Acquire")</f>
        <v>Acquire</v>
      </c>
    </row>
    <row r="4526">
      <c r="A4526" s="2" t="s">
        <v>4526</v>
      </c>
      <c r="B4526" s="3" t="str">
        <f>IFERROR(__xludf.DUMMYFUNCTION("GOOGLETRANSLATE(A4526,""es"",""en"")"),"Happy")</f>
        <v>Happy</v>
      </c>
    </row>
    <row r="4527">
      <c r="A4527" s="2" t="s">
        <v>4527</v>
      </c>
      <c r="B4527" s="3" t="str">
        <f>IFERROR(__xludf.DUMMYFUNCTION("GOOGLETRANSLATE(A4527,""es"",""en"")"),"Pinochet")</f>
        <v>Pinochet</v>
      </c>
    </row>
    <row r="4528">
      <c r="A4528" s="2" t="s">
        <v>4528</v>
      </c>
      <c r="B4528" s="3" t="str">
        <f>IFERROR(__xludf.DUMMYFUNCTION("GOOGLETRANSLATE(A4528,""es"",""en"")"),"Know")</f>
        <v>Know</v>
      </c>
    </row>
    <row r="4529">
      <c r="A4529" s="2" t="s">
        <v>4529</v>
      </c>
      <c r="B4529" s="3" t="str">
        <f>IFERROR(__xludf.DUMMYFUNCTION("GOOGLETRANSLATE(A4529,""es"",""en"")"),"emotional")</f>
        <v>emotional</v>
      </c>
    </row>
    <row r="4530">
      <c r="A4530" s="2" t="s">
        <v>4530</v>
      </c>
      <c r="B4530" s="3" t="str">
        <f>IFERROR(__xludf.DUMMYFUNCTION("GOOGLETRANSLATE(A4530,""es"",""en"")"),"peak")</f>
        <v>peak</v>
      </c>
    </row>
    <row r="4531">
      <c r="A4531" s="2" t="s">
        <v>4531</v>
      </c>
      <c r="B4531" s="3" t="str">
        <f>IFERROR(__xludf.DUMMYFUNCTION("GOOGLETRANSLATE(A4531,""es"",""en"")"),"request")</f>
        <v>request</v>
      </c>
    </row>
    <row r="4532">
      <c r="A4532" s="2" t="s">
        <v>4532</v>
      </c>
      <c r="B4532" s="3" t="str">
        <f>IFERROR(__xludf.DUMMYFUNCTION("GOOGLETRANSLATE(A4532,""es"",""en"")"),"excessive")</f>
        <v>excessive</v>
      </c>
    </row>
    <row r="4533">
      <c r="A4533" s="2" t="s">
        <v>4533</v>
      </c>
      <c r="B4533" s="3" t="str">
        <f>IFERROR(__xludf.DUMMYFUNCTION("GOOGLETRANSLATE(A4533,""es"",""en"")"),"dominant")</f>
        <v>dominant</v>
      </c>
    </row>
    <row r="4534">
      <c r="A4534" s="2" t="s">
        <v>4534</v>
      </c>
      <c r="B4534" s="3" t="str">
        <f>IFERROR(__xludf.DUMMYFUNCTION("GOOGLETRANSLATE(A4534,""es"",""en"")"),"hair")</f>
        <v>hair</v>
      </c>
    </row>
    <row r="4535">
      <c r="A4535" s="2" t="s">
        <v>4535</v>
      </c>
      <c r="B4535" s="3" t="str">
        <f>IFERROR(__xludf.DUMMYFUNCTION("GOOGLETRANSLATE(A4535,""es"",""en"")"),"trying")</f>
        <v>trying</v>
      </c>
    </row>
    <row r="4536">
      <c r="A4536" s="2" t="s">
        <v>4536</v>
      </c>
      <c r="B4536" s="3" t="str">
        <f>IFERROR(__xludf.DUMMYFUNCTION("GOOGLETRANSLATE(A4536,""es"",""en"")"),"calls")</f>
        <v>calls</v>
      </c>
    </row>
    <row r="4537">
      <c r="A4537" s="2" t="s">
        <v>4537</v>
      </c>
      <c r="B4537" s="3" t="str">
        <f>IFERROR(__xludf.DUMMYFUNCTION("GOOGLETRANSLATE(A4537,""es"",""en"")"),"They appear")</f>
        <v>They appear</v>
      </c>
    </row>
    <row r="4538">
      <c r="A4538" s="2" t="s">
        <v>4538</v>
      </c>
      <c r="B4538" s="3" t="str">
        <f>IFERROR(__xludf.DUMMYFUNCTION("GOOGLETRANSLATE(A4538,""es"",""en"")"),"Derivatives")</f>
        <v>Derivatives</v>
      </c>
    </row>
    <row r="4539">
      <c r="A4539" s="2" t="s">
        <v>4539</v>
      </c>
      <c r="B4539" s="3" t="str">
        <f>IFERROR(__xludf.DUMMYFUNCTION("GOOGLETRANSLATE(A4539,""es"",""en"")"),"Hector")</f>
        <v>Hector</v>
      </c>
    </row>
    <row r="4540">
      <c r="A4540" s="2" t="s">
        <v>4540</v>
      </c>
      <c r="B4540" s="3" t="str">
        <f>IFERROR(__xludf.DUMMYFUNCTION("GOOGLETRANSLATE(A4540,""es"",""en"")"),"Richard")</f>
        <v>Richard</v>
      </c>
    </row>
    <row r="4541">
      <c r="A4541" s="2" t="s">
        <v>4541</v>
      </c>
      <c r="B4541" s="3" t="str">
        <f>IFERROR(__xludf.DUMMYFUNCTION("GOOGLETRANSLATE(A4541,""es"",""en"")"),"distinction")</f>
        <v>distinction</v>
      </c>
    </row>
    <row r="4542">
      <c r="A4542" s="2" t="s">
        <v>4542</v>
      </c>
      <c r="B4542" s="3" t="str">
        <f>IFERROR(__xludf.DUMMYFUNCTION("GOOGLETRANSLATE(A4542,""es"",""en"")"),"deliver")</f>
        <v>deliver</v>
      </c>
    </row>
    <row r="4543">
      <c r="A4543" s="2" t="s">
        <v>4543</v>
      </c>
      <c r="B4543" s="3" t="str">
        <f>IFERROR(__xludf.DUMMYFUNCTION("GOOGLETRANSLATE(A4543,""es"",""en"")"),"English")</f>
        <v>English</v>
      </c>
    </row>
    <row r="4544">
      <c r="A4544" s="2" t="s">
        <v>4544</v>
      </c>
      <c r="B4544" s="3" t="str">
        <f>IFERROR(__xludf.DUMMYFUNCTION("GOOGLETRANSLATE(A4544,""es"",""en"")"),"learned")</f>
        <v>learned</v>
      </c>
    </row>
    <row r="4545">
      <c r="A4545" s="2" t="s">
        <v>4545</v>
      </c>
      <c r="B4545" s="3" t="str">
        <f>IFERROR(__xludf.DUMMYFUNCTION("GOOGLETRANSLATE(A4545,""es"",""en"")"),"Exhibitions")</f>
        <v>Exhibitions</v>
      </c>
    </row>
    <row r="4546">
      <c r="A4546" s="2" t="s">
        <v>4546</v>
      </c>
      <c r="B4546" s="3" t="str">
        <f>IFERROR(__xludf.DUMMYFUNCTION("GOOGLETRANSLATE(A4546,""es"",""en"")"),"winner")</f>
        <v>winner</v>
      </c>
    </row>
    <row r="4547">
      <c r="A4547" s="2" t="s">
        <v>4547</v>
      </c>
      <c r="B4547" s="3" t="str">
        <f>IFERROR(__xludf.DUMMYFUNCTION("GOOGLETRANSLATE(A4547,""es"",""en"")"),"lacks")</f>
        <v>lacks</v>
      </c>
    </row>
    <row r="4548">
      <c r="A4548" s="2" t="s">
        <v>4548</v>
      </c>
      <c r="B4548" s="3" t="str">
        <f>IFERROR(__xludf.DUMMYFUNCTION("GOOGLETRANSLATE(A4548,""es"",""en"")"),"Rubén")</f>
        <v>Rubén</v>
      </c>
    </row>
    <row r="4549">
      <c r="A4549" s="2" t="s">
        <v>4549</v>
      </c>
      <c r="B4549" s="3" t="str">
        <f>IFERROR(__xludf.DUMMYFUNCTION("GOOGLETRANSLATE(A4549,""es"",""en"")"),"cigarette")</f>
        <v>cigarette</v>
      </c>
    </row>
    <row r="4550">
      <c r="A4550" s="2" t="s">
        <v>4550</v>
      </c>
      <c r="B4550" s="3" t="str">
        <f>IFERROR(__xludf.DUMMYFUNCTION("GOOGLETRANSLATE(A4550,""es"",""en"")"),"Interviews")</f>
        <v>Interviews</v>
      </c>
    </row>
    <row r="4551">
      <c r="A4551" s="2" t="s">
        <v>4551</v>
      </c>
      <c r="B4551" s="3" t="str">
        <f>IFERROR(__xludf.DUMMYFUNCTION("GOOGLETRANSLATE(A4551,""es"",""en"")"),"leader")</f>
        <v>leader</v>
      </c>
    </row>
    <row r="4552">
      <c r="A4552" s="2" t="s">
        <v>4552</v>
      </c>
      <c r="B4552" s="3" t="str">
        <f>IFERROR(__xludf.DUMMYFUNCTION("GOOGLETRANSLATE(A4552,""es"",""en"")"),"celebrated")</f>
        <v>celebrated</v>
      </c>
    </row>
    <row r="4553">
      <c r="A4553" s="2" t="s">
        <v>4553</v>
      </c>
      <c r="B4553" s="3" t="str">
        <f>IFERROR(__xludf.DUMMYFUNCTION("GOOGLETRANSLATE(A4553,""es"",""en"")"),"work")</f>
        <v>work</v>
      </c>
    </row>
    <row r="4554">
      <c r="A4554" s="2" t="s">
        <v>4554</v>
      </c>
      <c r="B4554" s="3" t="str">
        <f>IFERROR(__xludf.DUMMYFUNCTION("GOOGLETRANSLATE(A4554,""es"",""en"")"),"clever")</f>
        <v>clever</v>
      </c>
    </row>
    <row r="4555">
      <c r="A4555" s="2" t="s">
        <v>4555</v>
      </c>
      <c r="B4555" s="3" t="str">
        <f>IFERROR(__xludf.DUMMYFUNCTION("GOOGLETRANSLATE(A4555,""es"",""en"")"),"us")</f>
        <v>us</v>
      </c>
    </row>
    <row r="4556">
      <c r="A4556" s="2" t="s">
        <v>4556</v>
      </c>
      <c r="B4556" s="3" t="str">
        <f>IFERROR(__xludf.DUMMYFUNCTION("GOOGLETRANSLATE(A4556,""es"",""en"")"),"They participated")</f>
        <v>They participated</v>
      </c>
    </row>
    <row r="4557">
      <c r="A4557" s="2" t="s">
        <v>4557</v>
      </c>
      <c r="B4557" s="3" t="str">
        <f>IFERROR(__xludf.DUMMYFUNCTION("GOOGLETRANSLATE(A4557,""es"",""en"")"),"tomatoes")</f>
        <v>tomatoes</v>
      </c>
    </row>
    <row r="4558">
      <c r="A4558" s="2" t="s">
        <v>4558</v>
      </c>
      <c r="B4558" s="3" t="str">
        <f>IFERROR(__xludf.DUMMYFUNCTION("GOOGLETRANSLATE(A4558,""es"",""en"")"),"Agnes")</f>
        <v>Agnes</v>
      </c>
    </row>
    <row r="4559">
      <c r="A4559" s="2" t="s">
        <v>4559</v>
      </c>
      <c r="B4559" s="3" t="str">
        <f>IFERROR(__xludf.DUMMYFUNCTION("GOOGLETRANSLATE(A4559,""es"",""en"")"),"They knew")</f>
        <v>They knew</v>
      </c>
    </row>
    <row r="4560">
      <c r="A4560" s="2" t="s">
        <v>4560</v>
      </c>
      <c r="B4560" s="3" t="str">
        <f>IFERROR(__xludf.DUMMYFUNCTION("GOOGLETRANSLATE(A4560,""es"",""en"")"),"armed")</f>
        <v>armed</v>
      </c>
    </row>
    <row r="4561">
      <c r="A4561" s="2" t="s">
        <v>4561</v>
      </c>
      <c r="B4561" s="3" t="str">
        <f>IFERROR(__xludf.DUMMYFUNCTION("GOOGLETRANSLATE(A4561,""es"",""en"")"),"keep")</f>
        <v>keep</v>
      </c>
    </row>
    <row r="4562">
      <c r="A4562" s="2" t="s">
        <v>4562</v>
      </c>
      <c r="B4562" s="3" t="str">
        <f>IFERROR(__xludf.DUMMYFUNCTION("GOOGLETRANSLATE(A4562,""es"",""en"")"),"periods")</f>
        <v>periods</v>
      </c>
    </row>
    <row r="4563">
      <c r="A4563" s="2" t="s">
        <v>4563</v>
      </c>
      <c r="B4563" s="3" t="str">
        <f>IFERROR(__xludf.DUMMYFUNCTION("GOOGLETRANSLATE(A4563,""es"",""en"")"),"Fraga")</f>
        <v>Fraga</v>
      </c>
    </row>
    <row r="4564">
      <c r="A4564" s="2" t="s">
        <v>4564</v>
      </c>
      <c r="B4564" s="3" t="str">
        <f>IFERROR(__xludf.DUMMYFUNCTION("GOOGLETRANSLATE(A4564,""es"",""en"")"),"be born")</f>
        <v>be born</v>
      </c>
    </row>
    <row r="4565">
      <c r="A4565" s="2" t="s">
        <v>4565</v>
      </c>
      <c r="B4565" s="3" t="str">
        <f>IFERROR(__xludf.DUMMYFUNCTION("GOOGLETRANSLATE(A4565,""es"",""en"")"),"would be")</f>
        <v>would be</v>
      </c>
    </row>
    <row r="4566">
      <c r="A4566" s="2" t="s">
        <v>4566</v>
      </c>
      <c r="B4566" s="3" t="str">
        <f>IFERROR(__xludf.DUMMYFUNCTION("GOOGLETRANSLATE(A4566,""es"",""en"")"),"Speeches")</f>
        <v>Speeches</v>
      </c>
    </row>
    <row r="4567">
      <c r="A4567" s="2" t="s">
        <v>4567</v>
      </c>
      <c r="B4567" s="3" t="str">
        <f>IFERROR(__xludf.DUMMYFUNCTION("GOOGLETRANSLATE(A4567,""es"",""en"")"),"covered")</f>
        <v>covered</v>
      </c>
    </row>
    <row r="4568">
      <c r="A4568" s="2" t="s">
        <v>4568</v>
      </c>
      <c r="B4568" s="3" t="str">
        <f>IFERROR(__xludf.DUMMYFUNCTION("GOOGLETRANSLATE(A4568,""es"",""en"")"),"Indian")</f>
        <v>Indian</v>
      </c>
    </row>
    <row r="4569">
      <c r="A4569" s="2" t="s">
        <v>4569</v>
      </c>
      <c r="B4569" s="3" t="str">
        <f>IFERROR(__xludf.DUMMYFUNCTION("GOOGLETRANSLATE(A4569,""es"",""en"")"),"inspection")</f>
        <v>inspection</v>
      </c>
    </row>
    <row r="4570">
      <c r="A4570" s="2" t="s">
        <v>4570</v>
      </c>
      <c r="B4570" s="3" t="str">
        <f>IFERROR(__xludf.DUMMYFUNCTION("GOOGLETRANSLATE(A4570,""es"",""en"")"),"offensive")</f>
        <v>offensive</v>
      </c>
    </row>
    <row r="4571">
      <c r="A4571" s="2" t="s">
        <v>4571</v>
      </c>
      <c r="B4571" s="3" t="str">
        <f>IFERROR(__xludf.DUMMYFUNCTION("GOOGLETRANSLATE(A4571,""es"",""en"")"),"alert")</f>
        <v>alert</v>
      </c>
    </row>
    <row r="4572">
      <c r="A4572" s="2" t="s">
        <v>4572</v>
      </c>
      <c r="B4572" s="3" t="str">
        <f>IFERROR(__xludf.DUMMYFUNCTION("GOOGLETRANSLATE(A4572,""es"",""en"")"),"barrier")</f>
        <v>barrier</v>
      </c>
    </row>
    <row r="4573">
      <c r="A4573" s="2" t="s">
        <v>4573</v>
      </c>
      <c r="B4573" s="3" t="str">
        <f>IFERROR(__xludf.DUMMYFUNCTION("GOOGLETRANSLATE(A4573,""es"",""en"")"),"emotions")</f>
        <v>emotions</v>
      </c>
    </row>
    <row r="4574">
      <c r="A4574" s="2" t="s">
        <v>4574</v>
      </c>
      <c r="B4574" s="3" t="str">
        <f>IFERROR(__xludf.DUMMYFUNCTION("GOOGLETRANSLATE(A4574,""es"",""en"")"),"pay")</f>
        <v>pay</v>
      </c>
    </row>
    <row r="4575">
      <c r="A4575" s="2" t="s">
        <v>4575</v>
      </c>
      <c r="B4575" s="3" t="str">
        <f>IFERROR(__xludf.DUMMYFUNCTION("GOOGLETRANSLATE(A4575,""es"",""en"")"),"men")</f>
        <v>men</v>
      </c>
    </row>
    <row r="4576">
      <c r="A4576" s="2" t="s">
        <v>4576</v>
      </c>
      <c r="B4576" s="3" t="str">
        <f>IFERROR(__xludf.DUMMYFUNCTION("GOOGLETRANSLATE(A4576,""es"",""en"")"),"Atlantic")</f>
        <v>Atlantic</v>
      </c>
    </row>
    <row r="4577">
      <c r="A4577" s="2" t="s">
        <v>4577</v>
      </c>
      <c r="B4577" s="3" t="str">
        <f>IFERROR(__xludf.DUMMYFUNCTION("GOOGLETRANSLATE(A4577,""es"",""en"")"),"shock")</f>
        <v>shock</v>
      </c>
    </row>
    <row r="4578">
      <c r="A4578" s="2" t="s">
        <v>4578</v>
      </c>
      <c r="B4578" s="3" t="str">
        <f>IFERROR(__xludf.DUMMYFUNCTION("GOOGLETRANSLATE(A4578,""es"",""en"")"),"Greece")</f>
        <v>Greece</v>
      </c>
    </row>
    <row r="4579">
      <c r="A4579" s="2" t="s">
        <v>4579</v>
      </c>
      <c r="B4579" s="3" t="str">
        <f>IFERROR(__xludf.DUMMYFUNCTION("GOOGLETRANSLATE(A4579,""es"",""en"")"),"pasta")</f>
        <v>pasta</v>
      </c>
    </row>
    <row r="4580">
      <c r="A4580" s="2" t="s">
        <v>4580</v>
      </c>
      <c r="B4580" s="3" t="str">
        <f>IFERROR(__xludf.DUMMYFUNCTION("GOOGLETRANSLATE(A4580,""es"",""en"")"),"effective")</f>
        <v>effective</v>
      </c>
    </row>
    <row r="4581">
      <c r="A4581" s="2" t="s">
        <v>4581</v>
      </c>
      <c r="B4581" s="3" t="str">
        <f>IFERROR(__xludf.DUMMYFUNCTION("GOOGLETRANSLATE(A4581,""es"",""en"")"),"They were left")</f>
        <v>They were left</v>
      </c>
    </row>
    <row r="4582">
      <c r="A4582" s="2" t="s">
        <v>4582</v>
      </c>
      <c r="B4582" s="3" t="str">
        <f>IFERROR(__xludf.DUMMYFUNCTION("GOOGLETRANSLATE(A4582,""es"",""en"")"),"admiration")</f>
        <v>admiration</v>
      </c>
    </row>
    <row r="4583">
      <c r="A4583" s="2" t="s">
        <v>4583</v>
      </c>
      <c r="B4583" s="3" t="str">
        <f>IFERROR(__xludf.DUMMYFUNCTION("GOOGLETRANSLATE(A4583,""es"",""en"")"),"Bands")</f>
        <v>Bands</v>
      </c>
    </row>
    <row r="4584">
      <c r="A4584" s="2" t="s">
        <v>4584</v>
      </c>
      <c r="B4584" s="3" t="str">
        <f>IFERROR(__xludf.DUMMYFUNCTION("GOOGLETRANSLATE(A4584,""es"",""en"")"),"sword")</f>
        <v>sword</v>
      </c>
    </row>
    <row r="4585">
      <c r="A4585" s="2" t="s">
        <v>4585</v>
      </c>
      <c r="B4585" s="3" t="str">
        <f>IFERROR(__xludf.DUMMYFUNCTION("GOOGLETRANSLATE(A4585,""es"",""en"")"),"uncertainty")</f>
        <v>uncertainty</v>
      </c>
    </row>
    <row r="4586">
      <c r="A4586" s="2" t="s">
        <v>4586</v>
      </c>
      <c r="B4586" s="3" t="str">
        <f>IFERROR(__xludf.DUMMYFUNCTION("GOOGLETRANSLATE(A4586,""es"",""en"")"),"Keys")</f>
        <v>Keys</v>
      </c>
    </row>
    <row r="4587">
      <c r="A4587" s="2" t="s">
        <v>4587</v>
      </c>
      <c r="B4587" s="3" t="str">
        <f>IFERROR(__xludf.DUMMYFUNCTION("GOOGLETRANSLATE(A4587,""es"",""en"")"),"cited")</f>
        <v>cited</v>
      </c>
    </row>
    <row r="4588">
      <c r="A4588" s="2" t="s">
        <v>4588</v>
      </c>
      <c r="B4588" s="3" t="str">
        <f>IFERROR(__xludf.DUMMYFUNCTION("GOOGLETRANSLATE(A4588,""es"",""en"")"),"Extend")</f>
        <v>Extend</v>
      </c>
    </row>
    <row r="4589">
      <c r="A4589" s="2" t="s">
        <v>4589</v>
      </c>
      <c r="B4589" s="3" t="str">
        <f>IFERROR(__xludf.DUMMYFUNCTION("GOOGLETRANSLATE(A4589,""es"",""en"")"),"butter")</f>
        <v>butter</v>
      </c>
    </row>
    <row r="4590">
      <c r="A4590" s="2" t="s">
        <v>4590</v>
      </c>
      <c r="B4590" s="3" t="str">
        <f>IFERROR(__xludf.DUMMYFUNCTION("GOOGLETRANSLATE(A4590,""es"",""en"")"),"elections")</f>
        <v>elections</v>
      </c>
    </row>
    <row r="4591">
      <c r="A4591" s="2" t="s">
        <v>4591</v>
      </c>
      <c r="B4591" s="3" t="str">
        <f>IFERROR(__xludf.DUMMYFUNCTION("GOOGLETRANSLATE(A4591,""es"",""en"")"),"Bush")</f>
        <v>Bush</v>
      </c>
    </row>
    <row r="4592">
      <c r="A4592" s="2" t="s">
        <v>4592</v>
      </c>
      <c r="B4592" s="3" t="str">
        <f>IFERROR(__xludf.DUMMYFUNCTION("GOOGLETRANSLATE(A4592,""es"",""en"")"),"William")</f>
        <v>William</v>
      </c>
    </row>
    <row r="4593">
      <c r="A4593" s="2" t="s">
        <v>4593</v>
      </c>
      <c r="B4593" s="3" t="str">
        <f>IFERROR(__xludf.DUMMYFUNCTION("GOOGLETRANSLATE(A4593,""es"",""en"")"),"travel")</f>
        <v>travel</v>
      </c>
    </row>
    <row r="4594">
      <c r="A4594" s="2" t="s">
        <v>4594</v>
      </c>
      <c r="B4594" s="3" t="str">
        <f>IFERROR(__xludf.DUMMYFUNCTION("GOOGLETRANSLATE(A4594,""es"",""en"")"),"He stressed")</f>
        <v>He stressed</v>
      </c>
    </row>
    <row r="4595">
      <c r="A4595" s="2" t="s">
        <v>4595</v>
      </c>
      <c r="B4595" s="3" t="str">
        <f>IFERROR(__xludf.DUMMYFUNCTION("GOOGLETRANSLATE(A4595,""es"",""en"")"),"export")</f>
        <v>export</v>
      </c>
    </row>
    <row r="4596">
      <c r="A4596" s="2" t="s">
        <v>4596</v>
      </c>
      <c r="B4596" s="3" t="str">
        <f>IFERROR(__xludf.DUMMYFUNCTION("GOOGLETRANSLATE(A4596,""es"",""en"")"),"militants")</f>
        <v>militants</v>
      </c>
    </row>
    <row r="4597">
      <c r="A4597" s="2" t="s">
        <v>4597</v>
      </c>
      <c r="B4597" s="3" t="str">
        <f>IFERROR(__xludf.DUMMYFUNCTION("GOOGLETRANSLATE(A4597,""es"",""en"")"),"string")</f>
        <v>string</v>
      </c>
    </row>
    <row r="4598">
      <c r="A4598" s="2" t="s">
        <v>4598</v>
      </c>
      <c r="B4598" s="3" t="str">
        <f>IFERROR(__xludf.DUMMYFUNCTION("GOOGLETRANSLATE(A4598,""es"",""en"")"),"event")</f>
        <v>event</v>
      </c>
    </row>
    <row r="4599">
      <c r="A4599" s="2" t="s">
        <v>4599</v>
      </c>
      <c r="B4599" s="3" t="str">
        <f>IFERROR(__xludf.DUMMYFUNCTION("GOOGLETRANSLATE(A4599,""es"",""en"")"),"cell phone")</f>
        <v>cell phone</v>
      </c>
    </row>
    <row r="4600">
      <c r="A4600" s="2" t="s">
        <v>4600</v>
      </c>
      <c r="B4600" s="3" t="str">
        <f>IFERROR(__xludf.DUMMYFUNCTION("GOOGLETRANSLATE(A4600,""es"",""en"")"),"UCD")</f>
        <v>UCD</v>
      </c>
    </row>
    <row r="4601">
      <c r="A4601" s="2" t="s">
        <v>4601</v>
      </c>
      <c r="B4601" s="3" t="str">
        <f>IFERROR(__xludf.DUMMYFUNCTION("GOOGLETRANSLATE(A4601,""es"",""en"")"),"abandonment")</f>
        <v>abandonment</v>
      </c>
    </row>
    <row r="4602">
      <c r="A4602" s="2" t="s">
        <v>4602</v>
      </c>
      <c r="B4602" s="3" t="str">
        <f>IFERROR(__xludf.DUMMYFUNCTION("GOOGLETRANSLATE(A4602,""es"",""en"")"),"justify")</f>
        <v>justify</v>
      </c>
    </row>
    <row r="4603">
      <c r="A4603" s="2" t="s">
        <v>4603</v>
      </c>
      <c r="B4603" s="3" t="str">
        <f>IFERROR(__xludf.DUMMYFUNCTION("GOOGLETRANSLATE(A4603,""es"",""en"")"),"proceeds")</f>
        <v>proceeds</v>
      </c>
    </row>
    <row r="4604">
      <c r="A4604" s="2" t="s">
        <v>4604</v>
      </c>
      <c r="B4604" s="3" t="str">
        <f>IFERROR(__xludf.DUMMYFUNCTION("GOOGLETRANSLATE(A4604,""es"",""en"")"),"Birth")</f>
        <v>Birth</v>
      </c>
    </row>
    <row r="4605">
      <c r="A4605" s="2" t="s">
        <v>4605</v>
      </c>
      <c r="B4605" s="3" t="str">
        <f>IFERROR(__xludf.DUMMYFUNCTION("GOOGLETRANSLATE(A4605,""es"",""en"")"),"k")</f>
        <v>k</v>
      </c>
    </row>
    <row r="4606">
      <c r="A4606" s="2" t="s">
        <v>4606</v>
      </c>
      <c r="B4606" s="3" t="str">
        <f>IFERROR(__xludf.DUMMYFUNCTION("GOOGLETRANSLATE(A4606,""es"",""en"")"),"taste")</f>
        <v>taste</v>
      </c>
    </row>
    <row r="4607">
      <c r="A4607" s="2" t="s">
        <v>4607</v>
      </c>
      <c r="B4607" s="3" t="str">
        <f>IFERROR(__xludf.DUMMYFUNCTION("GOOGLETRANSLATE(A4607,""es"",""en"")"),"Provide")</f>
        <v>Provide</v>
      </c>
    </row>
    <row r="4608">
      <c r="A4608" s="2" t="s">
        <v>4608</v>
      </c>
      <c r="B4608" s="3" t="str">
        <f>IFERROR(__xludf.DUMMYFUNCTION("GOOGLETRANSLATE(A4608,""es"",""en"")"),"hiring")</f>
        <v>hiring</v>
      </c>
    </row>
    <row r="4609">
      <c r="A4609" s="2" t="s">
        <v>4609</v>
      </c>
      <c r="B4609" s="3" t="str">
        <f>IFERROR(__xludf.DUMMYFUNCTION("GOOGLETRANSLATE(A4609,""es"",""en"")"),"coasts")</f>
        <v>coasts</v>
      </c>
    </row>
    <row r="4610">
      <c r="A4610" s="2" t="s">
        <v>4610</v>
      </c>
      <c r="B4610" s="3" t="str">
        <f>IFERROR(__xludf.DUMMYFUNCTION("GOOGLETRANSLATE(A4610,""es"",""en"")"),"bedroom")</f>
        <v>bedroom</v>
      </c>
    </row>
    <row r="4611">
      <c r="A4611" s="2" t="s">
        <v>4611</v>
      </c>
      <c r="B4611" s="3" t="str">
        <f>IFERROR(__xludf.DUMMYFUNCTION("GOOGLETRANSLATE(A4611,""es"",""en"")"),"Israeli")</f>
        <v>Israeli</v>
      </c>
    </row>
    <row r="4612">
      <c r="A4612" s="2" t="s">
        <v>4612</v>
      </c>
      <c r="B4612" s="3" t="str">
        <f>IFERROR(__xludf.DUMMYFUNCTION("GOOGLETRANSLATE(A4612,""es"",""en"")"),"concrete")</f>
        <v>concrete</v>
      </c>
    </row>
    <row r="4613">
      <c r="A4613" s="2" t="s">
        <v>4613</v>
      </c>
      <c r="B4613" s="3" t="str">
        <f>IFERROR(__xludf.DUMMYFUNCTION("GOOGLETRANSLATE(A4613,""es"",""en"")"),"Contemporary")</f>
        <v>Contemporary</v>
      </c>
    </row>
    <row r="4614">
      <c r="A4614" s="2" t="s">
        <v>4614</v>
      </c>
      <c r="B4614" s="3" t="str">
        <f>IFERROR(__xludf.DUMMYFUNCTION("GOOGLETRANSLATE(A4614,""es"",""en"")"),"external")</f>
        <v>external</v>
      </c>
    </row>
    <row r="4615">
      <c r="A4615" s="2" t="s">
        <v>4615</v>
      </c>
      <c r="B4615" s="3" t="str">
        <f>IFERROR(__xludf.DUMMYFUNCTION("GOOGLETRANSLATE(A4615,""es"",""en"")"),"Immigrants")</f>
        <v>Immigrants</v>
      </c>
    </row>
    <row r="4616">
      <c r="A4616" s="2" t="s">
        <v>4616</v>
      </c>
      <c r="B4616" s="3" t="str">
        <f>IFERROR(__xludf.DUMMYFUNCTION("GOOGLETRANSLATE(A4616,""es"",""en"")"),"asleep")</f>
        <v>asleep</v>
      </c>
    </row>
    <row r="4617">
      <c r="A4617" s="2" t="s">
        <v>4617</v>
      </c>
      <c r="B4617" s="3" t="str">
        <f>IFERROR(__xludf.DUMMYFUNCTION("GOOGLETRANSLATE(A4617,""es"",""en"")"),"occur")</f>
        <v>occur</v>
      </c>
    </row>
    <row r="4618">
      <c r="A4618" s="2" t="s">
        <v>4618</v>
      </c>
      <c r="B4618" s="3" t="str">
        <f>IFERROR(__xludf.DUMMYFUNCTION("GOOGLETRANSLATE(A4618,""es"",""en"")"),"decrease")</f>
        <v>decrease</v>
      </c>
    </row>
    <row r="4619">
      <c r="A4619" s="2" t="s">
        <v>4619</v>
      </c>
      <c r="B4619" s="3" t="str">
        <f>IFERROR(__xludf.DUMMYFUNCTION("GOOGLETRANSLATE(A4619,""es"",""en"")"),"warning")</f>
        <v>warning</v>
      </c>
    </row>
    <row r="4620">
      <c r="A4620" s="2" t="s">
        <v>4620</v>
      </c>
      <c r="B4620" s="3" t="str">
        <f>IFERROR(__xludf.DUMMYFUNCTION("GOOGLETRANSLATE(A4620,""es"",""en"")"),"known")</f>
        <v>known</v>
      </c>
    </row>
    <row r="4621">
      <c r="A4621" s="2" t="s">
        <v>4621</v>
      </c>
      <c r="B4621" s="3" t="str">
        <f>IFERROR(__xludf.DUMMYFUNCTION("GOOGLETRANSLATE(A4621,""es"",""en"")"),"delegates")</f>
        <v>delegates</v>
      </c>
    </row>
    <row r="4622">
      <c r="A4622" s="2" t="s">
        <v>4622</v>
      </c>
      <c r="B4622" s="3" t="str">
        <f>IFERROR(__xludf.DUMMYFUNCTION("GOOGLETRANSLATE(A4622,""es"",""en"")"),"film")</f>
        <v>film</v>
      </c>
    </row>
    <row r="4623">
      <c r="A4623" s="2" t="s">
        <v>4623</v>
      </c>
      <c r="B4623" s="3" t="str">
        <f>IFERROR(__xludf.DUMMYFUNCTION("GOOGLETRANSLATE(A4623,""es"",""en"")"),"far")</f>
        <v>far</v>
      </c>
    </row>
    <row r="4624">
      <c r="A4624" s="2" t="s">
        <v>4624</v>
      </c>
      <c r="B4624" s="3" t="str">
        <f>IFERROR(__xludf.DUMMYFUNCTION("GOOGLETRANSLATE(A4624,""es"",""en"")"),"tablespoons")</f>
        <v>tablespoons</v>
      </c>
    </row>
    <row r="4625">
      <c r="A4625" s="2" t="s">
        <v>4625</v>
      </c>
      <c r="B4625" s="3" t="str">
        <f>IFERROR(__xludf.DUMMYFUNCTION("GOOGLETRANSLATE(A4625,""es"",""en"")"),"they contain")</f>
        <v>they contain</v>
      </c>
    </row>
    <row r="4626">
      <c r="A4626" s="2" t="s">
        <v>4626</v>
      </c>
      <c r="B4626" s="3" t="str">
        <f>IFERROR(__xludf.DUMMYFUNCTION("GOOGLETRANSLATE(A4626,""es"",""en"")"),"go to")</f>
        <v>go to</v>
      </c>
    </row>
    <row r="4627">
      <c r="A4627" s="2" t="s">
        <v>4627</v>
      </c>
      <c r="B4627" s="3" t="str">
        <f>IFERROR(__xludf.DUMMYFUNCTION("GOOGLETRANSLATE(A4627,""es"",""en"")"),"crazy")</f>
        <v>crazy</v>
      </c>
    </row>
    <row r="4628">
      <c r="A4628" s="2" t="s">
        <v>4628</v>
      </c>
      <c r="B4628" s="3" t="str">
        <f>IFERROR(__xludf.DUMMYFUNCTION("GOOGLETRANSLATE(A4628,""es"",""en"")"),"show")</f>
        <v>show</v>
      </c>
    </row>
    <row r="4629">
      <c r="A4629" s="2" t="s">
        <v>4629</v>
      </c>
      <c r="B4629" s="3" t="str">
        <f>IFERROR(__xludf.DUMMYFUNCTION("GOOGLETRANSLATE(A4629,""es"",""en"")"),"chicken")</f>
        <v>chicken</v>
      </c>
    </row>
    <row r="4630">
      <c r="A4630" s="2" t="s">
        <v>4630</v>
      </c>
      <c r="B4630" s="3" t="str">
        <f>IFERROR(__xludf.DUMMYFUNCTION("GOOGLETRANSLATE(A4630,""es"",""en"")"),"Government")</f>
        <v>Government</v>
      </c>
    </row>
    <row r="4631">
      <c r="A4631" s="2" t="s">
        <v>4631</v>
      </c>
      <c r="B4631" s="3" t="str">
        <f>IFERROR(__xludf.DUMMYFUNCTION("GOOGLETRANSLATE(A4631,""es"",""en"")"),"sanctions")</f>
        <v>sanctions</v>
      </c>
    </row>
    <row r="4632">
      <c r="A4632" s="2" t="s">
        <v>4632</v>
      </c>
      <c r="B4632" s="3" t="str">
        <f>IFERROR(__xludf.DUMMYFUNCTION("GOOGLETRANSLATE(A4632,""es"",""en"")"),"assault")</f>
        <v>assault</v>
      </c>
    </row>
    <row r="4633">
      <c r="A4633" s="2" t="s">
        <v>4633</v>
      </c>
      <c r="B4633" s="3" t="str">
        <f>IFERROR(__xludf.DUMMYFUNCTION("GOOGLETRANSLATE(A4633,""es"",""en"")"),"Study")</f>
        <v>Study</v>
      </c>
    </row>
    <row r="4634">
      <c r="A4634" s="2" t="s">
        <v>4634</v>
      </c>
      <c r="B4634" s="3" t="str">
        <f>IFERROR(__xludf.DUMMYFUNCTION("GOOGLETRANSLATE(A4634,""es"",""en"")"),"relative")</f>
        <v>relative</v>
      </c>
    </row>
    <row r="4635">
      <c r="A4635" s="2" t="s">
        <v>4635</v>
      </c>
      <c r="B4635" s="3" t="str">
        <f>IFERROR(__xludf.DUMMYFUNCTION("GOOGLETRANSLATE(A4635,""es"",""en"")"),"Hard")</f>
        <v>Hard</v>
      </c>
    </row>
    <row r="4636">
      <c r="A4636" s="2" t="s">
        <v>4636</v>
      </c>
      <c r="B4636" s="3" t="str">
        <f>IFERROR(__xludf.DUMMYFUNCTION("GOOGLETRANSLATE(A4636,""es"",""en"")"),"from Madrid")</f>
        <v>from Madrid</v>
      </c>
    </row>
    <row r="4637">
      <c r="A4637" s="2" t="s">
        <v>4637</v>
      </c>
      <c r="B4637" s="3" t="str">
        <f>IFERROR(__xludf.DUMMYFUNCTION("GOOGLETRANSLATE(A4637,""es"",""en"")"),"English")</f>
        <v>English</v>
      </c>
    </row>
    <row r="4638">
      <c r="A4638" s="2" t="s">
        <v>4638</v>
      </c>
      <c r="B4638" s="3" t="str">
        <f>IFERROR(__xludf.DUMMYFUNCTION("GOOGLETRANSLATE(A4638,""es"",""en"")"),"noble")</f>
        <v>noble</v>
      </c>
    </row>
    <row r="4639">
      <c r="A4639" s="2" t="s">
        <v>4639</v>
      </c>
      <c r="B4639" s="3" t="str">
        <f>IFERROR(__xludf.DUMMYFUNCTION("GOOGLETRANSLATE(A4639,""es"",""en"")"),"salary")</f>
        <v>salary</v>
      </c>
    </row>
    <row r="4640">
      <c r="A4640" s="2" t="s">
        <v>4640</v>
      </c>
      <c r="B4640" s="3" t="str">
        <f>IFERROR(__xludf.DUMMYFUNCTION("GOOGLETRANSLATE(A4640,""es"",""en"")"),"lesson")</f>
        <v>lesson</v>
      </c>
    </row>
    <row r="4641">
      <c r="A4641" s="2" t="s">
        <v>4641</v>
      </c>
      <c r="B4641" s="3" t="str">
        <f>IFERROR(__xludf.DUMMYFUNCTION("GOOGLETRANSLATE(A4641,""es"",""en"")"),"They died")</f>
        <v>They died</v>
      </c>
    </row>
    <row r="4642">
      <c r="A4642" s="2" t="s">
        <v>4642</v>
      </c>
      <c r="B4642" s="3" t="str">
        <f>IFERROR(__xludf.DUMMYFUNCTION("GOOGLETRANSLATE(A4642,""es"",""en"")"),"They treat")</f>
        <v>They treat</v>
      </c>
    </row>
    <row r="4643">
      <c r="A4643" s="2" t="s">
        <v>4643</v>
      </c>
      <c r="B4643" s="3" t="str">
        <f>IFERROR(__xludf.DUMMYFUNCTION("GOOGLETRANSLATE(A4643,""es"",""en"")"),"outstanding")</f>
        <v>outstanding</v>
      </c>
    </row>
    <row r="4644">
      <c r="A4644" s="2" t="s">
        <v>4644</v>
      </c>
      <c r="B4644" s="3" t="str">
        <f>IFERROR(__xludf.DUMMYFUNCTION("GOOGLETRANSLATE(A4644,""es"",""en"")"),"Referrer")</f>
        <v>Referrer</v>
      </c>
    </row>
    <row r="4645">
      <c r="A4645" s="2" t="s">
        <v>4645</v>
      </c>
      <c r="B4645" s="3" t="str">
        <f>IFERROR(__xludf.DUMMYFUNCTION("GOOGLETRANSLATE(A4645,""es"",""en"")"),"beautiful")</f>
        <v>beautiful</v>
      </c>
    </row>
    <row r="4646">
      <c r="A4646" s="2" t="s">
        <v>4646</v>
      </c>
      <c r="B4646" s="3" t="str">
        <f>IFERROR(__xludf.DUMMYFUNCTION("GOOGLETRANSLATE(A4646,""es"",""en"")"),"concrete")</f>
        <v>concrete</v>
      </c>
    </row>
    <row r="4647">
      <c r="A4647" s="2" t="s">
        <v>4647</v>
      </c>
      <c r="B4647" s="3" t="str">
        <f>IFERROR(__xludf.DUMMYFUNCTION("GOOGLETRANSLATE(A4647,""es"",""en"")"),"Allies")</f>
        <v>Allies</v>
      </c>
    </row>
    <row r="4648">
      <c r="A4648" s="2" t="s">
        <v>4648</v>
      </c>
      <c r="B4648" s="3" t="str">
        <f>IFERROR(__xludf.DUMMYFUNCTION("GOOGLETRANSLATE(A4648,""es"",""en"")"),"missing")</f>
        <v>missing</v>
      </c>
    </row>
    <row r="4649">
      <c r="A4649" s="2" t="s">
        <v>4649</v>
      </c>
      <c r="B4649" s="3" t="str">
        <f>IFERROR(__xludf.DUMMYFUNCTION("GOOGLETRANSLATE(A4649,""es"",""en"")"),"basis")</f>
        <v>basis</v>
      </c>
    </row>
    <row r="4650">
      <c r="A4650" s="2" t="s">
        <v>4650</v>
      </c>
      <c r="B4650" s="3" t="str">
        <f>IFERROR(__xludf.DUMMYFUNCTION("GOOGLETRANSLATE(A4650,""es"",""en"")"),"DC")</f>
        <v>DC</v>
      </c>
    </row>
    <row r="4651">
      <c r="A4651" s="2" t="s">
        <v>4651</v>
      </c>
      <c r="B4651" s="3" t="str">
        <f>IFERROR(__xludf.DUMMYFUNCTION("GOOGLETRANSLATE(A4651,""es"",""en"")"),"demonstrated")</f>
        <v>demonstrated</v>
      </c>
    </row>
    <row r="4652">
      <c r="A4652" s="2" t="s">
        <v>4652</v>
      </c>
      <c r="B4652" s="3" t="str">
        <f>IFERROR(__xludf.DUMMYFUNCTION("GOOGLETRANSLATE(A4652,""es"",""en"")"),"positive")</f>
        <v>positive</v>
      </c>
    </row>
    <row r="4653">
      <c r="A4653" s="2" t="s">
        <v>4653</v>
      </c>
      <c r="B4653" s="3" t="str">
        <f>IFERROR(__xludf.DUMMYFUNCTION("GOOGLETRANSLATE(A4653,""es"",""en"")"),"Vidal")</f>
        <v>Vidal</v>
      </c>
    </row>
    <row r="4654">
      <c r="A4654" s="2" t="s">
        <v>4654</v>
      </c>
      <c r="B4654" s="3" t="str">
        <f>IFERROR(__xludf.DUMMYFUNCTION("GOOGLETRANSLATE(A4654,""es"",""en"")"),"We know")</f>
        <v>We know</v>
      </c>
    </row>
    <row r="4655">
      <c r="A4655" s="2" t="s">
        <v>4655</v>
      </c>
      <c r="B4655" s="3" t="str">
        <f>IFERROR(__xludf.DUMMYFUNCTION("GOOGLETRANSLATE(A4655,""es"",""en"")"),"notion")</f>
        <v>notion</v>
      </c>
    </row>
    <row r="4656">
      <c r="A4656" s="2" t="s">
        <v>4656</v>
      </c>
      <c r="B4656" s="3" t="str">
        <f>IFERROR(__xludf.DUMMYFUNCTION("GOOGLETRANSLATE(A4656,""es"",""en"")"),"harmony")</f>
        <v>harmony</v>
      </c>
    </row>
    <row r="4657">
      <c r="A4657" s="2" t="s">
        <v>4657</v>
      </c>
      <c r="B4657" s="3" t="str">
        <f>IFERROR(__xludf.DUMMYFUNCTION("GOOGLETRANSLATE(A4657,""es"",""en"")"),"prefers")</f>
        <v>prefers</v>
      </c>
    </row>
    <row r="4658">
      <c r="A4658" s="2" t="s">
        <v>4658</v>
      </c>
      <c r="B4658" s="3" t="str">
        <f>IFERROR(__xludf.DUMMYFUNCTION("GOOGLETRANSLATE(A4658,""es"",""en"")"),"armchair")</f>
        <v>armchair</v>
      </c>
    </row>
    <row r="4659">
      <c r="A4659" s="2" t="s">
        <v>4659</v>
      </c>
      <c r="B4659" s="3" t="str">
        <f>IFERROR(__xludf.DUMMYFUNCTION("GOOGLETRANSLATE(A4659,""es"",""en"")"),"admits")</f>
        <v>admits</v>
      </c>
    </row>
    <row r="4660">
      <c r="A4660" s="2" t="s">
        <v>4660</v>
      </c>
      <c r="B4660" s="3" t="str">
        <f>IFERROR(__xludf.DUMMYFUNCTION("GOOGLETRANSLATE(A4660,""es"",""en"")"),"financing")</f>
        <v>financing</v>
      </c>
    </row>
    <row r="4661">
      <c r="A4661" s="2" t="s">
        <v>4661</v>
      </c>
      <c r="B4661" s="3" t="str">
        <f>IFERROR(__xludf.DUMMYFUNCTION("GOOGLETRANSLATE(A4661,""es"",""en"")"),"tablespoon")</f>
        <v>tablespoon</v>
      </c>
    </row>
    <row r="4662">
      <c r="A4662" s="2" t="s">
        <v>4662</v>
      </c>
      <c r="B4662" s="3" t="str">
        <f>IFERROR(__xludf.DUMMYFUNCTION("GOOGLETRANSLATE(A4662,""es"",""en"")"),"invasion")</f>
        <v>invasion</v>
      </c>
    </row>
    <row r="4663">
      <c r="A4663" s="2" t="s">
        <v>4663</v>
      </c>
      <c r="B4663" s="3" t="str">
        <f>IFERROR(__xludf.DUMMYFUNCTION("GOOGLETRANSLATE(A4663,""es"",""en"")"),"Liberties")</f>
        <v>Liberties</v>
      </c>
    </row>
    <row r="4664">
      <c r="A4664" s="2" t="s">
        <v>4664</v>
      </c>
      <c r="B4664" s="3" t="str">
        <f>IFERROR(__xludf.DUMMYFUNCTION("GOOGLETRANSLATE(A4664,""es"",""en"")"),"Fight")</f>
        <v>Fight</v>
      </c>
    </row>
    <row r="4665">
      <c r="A4665" s="2" t="s">
        <v>4665</v>
      </c>
      <c r="B4665" s="3" t="str">
        <f>IFERROR(__xludf.DUMMYFUNCTION("GOOGLETRANSLATE(A4665,""es"",""en"")"),"School")</f>
        <v>School</v>
      </c>
    </row>
    <row r="4666">
      <c r="A4666" s="2" t="s">
        <v>4666</v>
      </c>
      <c r="B4666" s="3" t="str">
        <f>IFERROR(__xludf.DUMMYFUNCTION("GOOGLETRANSLATE(A4666,""es"",""en"")"),"wheels")</f>
        <v>wheels</v>
      </c>
    </row>
    <row r="4667">
      <c r="A4667" s="2" t="s">
        <v>4667</v>
      </c>
      <c r="B4667" s="3" t="str">
        <f>IFERROR(__xludf.DUMMYFUNCTION("GOOGLETRANSLATE(A4667,""es"",""en"")"),"satisfy")</f>
        <v>satisfy</v>
      </c>
    </row>
    <row r="4668">
      <c r="A4668" s="2" t="s">
        <v>4668</v>
      </c>
      <c r="B4668" s="3" t="str">
        <f>IFERROR(__xludf.DUMMYFUNCTION("GOOGLETRANSLATE(A4668,""es"",""en"")"),"assumptions")</f>
        <v>assumptions</v>
      </c>
    </row>
    <row r="4669">
      <c r="A4669" s="2" t="s">
        <v>4669</v>
      </c>
      <c r="B4669" s="3" t="str">
        <f>IFERROR(__xludf.DUMMYFUNCTION("GOOGLETRANSLATE(A4669,""es"",""en"")"),"student")</f>
        <v>student</v>
      </c>
    </row>
    <row r="4670">
      <c r="A4670" s="2" t="s">
        <v>4670</v>
      </c>
      <c r="B4670" s="3" t="str">
        <f>IFERROR(__xludf.DUMMYFUNCTION("GOOGLETRANSLATE(A4670,""es"",""en"")"),"row")</f>
        <v>row</v>
      </c>
    </row>
    <row r="4671">
      <c r="A4671" s="2" t="s">
        <v>4671</v>
      </c>
      <c r="B4671" s="3" t="str">
        <f>IFERROR(__xludf.DUMMYFUNCTION("GOOGLETRANSLATE(A4671,""es"",""en"")"),"Rage")</f>
        <v>Rage</v>
      </c>
    </row>
    <row r="4672">
      <c r="A4672" s="2" t="s">
        <v>4672</v>
      </c>
      <c r="B4672" s="3" t="str">
        <f>IFERROR(__xludf.DUMMYFUNCTION("GOOGLETRANSLATE(A4672,""es"",""en"")"),"touched")</f>
        <v>touched</v>
      </c>
    </row>
    <row r="4673">
      <c r="A4673" s="2" t="s">
        <v>4673</v>
      </c>
      <c r="B4673" s="3" t="str">
        <f>IFERROR(__xludf.DUMMYFUNCTION("GOOGLETRANSLATE(A4673,""es"",""en"")"),"statistics")</f>
        <v>statistics</v>
      </c>
    </row>
    <row r="4674">
      <c r="A4674" s="2" t="s">
        <v>4674</v>
      </c>
      <c r="B4674" s="3" t="str">
        <f>IFERROR(__xludf.DUMMYFUNCTION("GOOGLETRANSLATE(A4674,""es"",""en"")"),"concerts")</f>
        <v>concerts</v>
      </c>
    </row>
    <row r="4675">
      <c r="A4675" s="2" t="s">
        <v>4675</v>
      </c>
      <c r="B4675" s="3" t="str">
        <f>IFERROR(__xludf.DUMMYFUNCTION("GOOGLETRANSLATE(A4675,""es"",""en"")"),"adviser")</f>
        <v>adviser</v>
      </c>
    </row>
    <row r="4676">
      <c r="A4676" s="2" t="s">
        <v>4676</v>
      </c>
      <c r="B4676" s="3" t="str">
        <f>IFERROR(__xludf.DUMMYFUNCTION("GOOGLETRANSLATE(A4676,""es"",""en"")"),"headband")</f>
        <v>headband</v>
      </c>
    </row>
    <row r="4677">
      <c r="A4677" s="2" t="s">
        <v>4677</v>
      </c>
      <c r="B4677" s="3" t="str">
        <f>IFERROR(__xludf.DUMMYFUNCTION("GOOGLETRANSLATE(A4677,""es"",""en"")"),"slaves")</f>
        <v>slaves</v>
      </c>
    </row>
    <row r="4678">
      <c r="A4678" s="2" t="s">
        <v>4678</v>
      </c>
      <c r="B4678" s="3" t="str">
        <f>IFERROR(__xludf.DUMMYFUNCTION("GOOGLETRANSLATE(A4678,""es"",""en"")"),"wisdom")</f>
        <v>wisdom</v>
      </c>
    </row>
    <row r="4679">
      <c r="A4679" s="2" t="s">
        <v>4679</v>
      </c>
      <c r="B4679" s="3" t="str">
        <f>IFERROR(__xludf.DUMMYFUNCTION("GOOGLETRANSLATE(A4679,""es"",""en"")"),"Velázquez")</f>
        <v>Velázquez</v>
      </c>
    </row>
    <row r="4680">
      <c r="A4680" s="2" t="s">
        <v>4680</v>
      </c>
      <c r="B4680" s="3" t="str">
        <f>IFERROR(__xludf.DUMMYFUNCTION("GOOGLETRANSLATE(A4680,""es"",""en"")"),"lead")</f>
        <v>lead</v>
      </c>
    </row>
    <row r="4681">
      <c r="A4681" s="2" t="s">
        <v>4681</v>
      </c>
      <c r="B4681" s="3" t="str">
        <f>IFERROR(__xludf.DUMMYFUNCTION("GOOGLETRANSLATE(A4681,""es"",""en"")"),"I found")</f>
        <v>I found</v>
      </c>
    </row>
    <row r="4682">
      <c r="A4682" s="2" t="s">
        <v>4682</v>
      </c>
      <c r="B4682" s="3" t="str">
        <f>IFERROR(__xludf.DUMMYFUNCTION("GOOGLETRANSLATE(A4682,""es"",""en"")"),"producer")</f>
        <v>producer</v>
      </c>
    </row>
    <row r="4683">
      <c r="A4683" s="2" t="s">
        <v>4683</v>
      </c>
      <c r="B4683" s="3" t="str">
        <f>IFERROR(__xludf.DUMMYFUNCTION("GOOGLETRANSLATE(A4683,""es"",""en"")"),"Walls")</f>
        <v>Walls</v>
      </c>
    </row>
    <row r="4684">
      <c r="A4684" s="2" t="s">
        <v>4684</v>
      </c>
      <c r="B4684" s="3" t="str">
        <f>IFERROR(__xludf.DUMMYFUNCTION("GOOGLETRANSLATE(A4684,""es"",""en"")"),"cooking")</f>
        <v>cooking</v>
      </c>
    </row>
    <row r="4685">
      <c r="A4685" s="2" t="s">
        <v>4685</v>
      </c>
      <c r="B4685" s="3" t="str">
        <f>IFERROR(__xludf.DUMMYFUNCTION("GOOGLETRANSLATE(A4685,""es"",""en"")"),"oral")</f>
        <v>oral</v>
      </c>
    </row>
    <row r="4686">
      <c r="A4686" s="2" t="s">
        <v>4686</v>
      </c>
      <c r="B4686" s="3" t="str">
        <f>IFERROR(__xludf.DUMMYFUNCTION("GOOGLETRANSLATE(A4686,""es"",""en"")"),"bolivar")</f>
        <v>bolivar</v>
      </c>
    </row>
    <row r="4687">
      <c r="A4687" s="2" t="s">
        <v>4687</v>
      </c>
      <c r="B4687" s="3" t="str">
        <f>IFERROR(__xludf.DUMMYFUNCTION("GOOGLETRANSLATE(A4687,""es"",""en"")"),"lightning")</f>
        <v>lightning</v>
      </c>
    </row>
    <row r="4688">
      <c r="A4688" s="2" t="s">
        <v>4688</v>
      </c>
      <c r="B4688" s="3" t="str">
        <f>IFERROR(__xludf.DUMMYFUNCTION("GOOGLETRANSLATE(A4688,""es"",""en"")"),"Coal")</f>
        <v>Coal</v>
      </c>
    </row>
    <row r="4689">
      <c r="A4689" s="2" t="s">
        <v>4689</v>
      </c>
      <c r="B4689" s="3" t="str">
        <f>IFERROR(__xludf.DUMMYFUNCTION("GOOGLETRANSLATE(A4689,""es"",""en"")"),"Educational")</f>
        <v>Educational</v>
      </c>
    </row>
    <row r="4690">
      <c r="A4690" s="2" t="s">
        <v>4690</v>
      </c>
      <c r="B4690" s="3" t="str">
        <f>IFERROR(__xludf.DUMMYFUNCTION("GOOGLETRANSLATE(A4690,""es"",""en"")"),"demand")</f>
        <v>demand</v>
      </c>
    </row>
    <row r="4691">
      <c r="A4691" s="2" t="s">
        <v>4691</v>
      </c>
      <c r="B4691" s="3" t="str">
        <f>IFERROR(__xludf.DUMMYFUNCTION("GOOGLETRANSLATE(A4691,""es"",""en"")"),"Italians")</f>
        <v>Italians</v>
      </c>
    </row>
    <row r="4692">
      <c r="A4692" s="2" t="s">
        <v>4692</v>
      </c>
      <c r="B4692" s="3" t="str">
        <f>IFERROR(__xludf.DUMMYFUNCTION("GOOGLETRANSLATE(A4692,""es"",""en"")"),"dedicate")</f>
        <v>dedicate</v>
      </c>
    </row>
    <row r="4693">
      <c r="A4693" s="2" t="s">
        <v>4693</v>
      </c>
      <c r="B4693" s="3" t="str">
        <f>IFERROR(__xludf.DUMMYFUNCTION("GOOGLETRANSLATE(A4693,""es"",""en"")"),"fatigue")</f>
        <v>fatigue</v>
      </c>
    </row>
    <row r="4694">
      <c r="A4694" s="2" t="s">
        <v>4694</v>
      </c>
      <c r="B4694" s="3" t="str">
        <f>IFERROR(__xludf.DUMMYFUNCTION("GOOGLETRANSLATE(A4694,""es"",""en"")"),"dresses")</f>
        <v>dresses</v>
      </c>
    </row>
    <row r="4695">
      <c r="A4695" s="2" t="s">
        <v>4695</v>
      </c>
      <c r="B4695" s="3" t="str">
        <f>IFERROR(__xludf.DUMMYFUNCTION("GOOGLETRANSLATE(A4695,""es"",""en"")"),"dawn")</f>
        <v>dawn</v>
      </c>
    </row>
    <row r="4696">
      <c r="A4696" s="2" t="s">
        <v>4696</v>
      </c>
      <c r="B4696" s="3" t="str">
        <f>IFERROR(__xludf.DUMMYFUNCTION("GOOGLETRANSLATE(A4696,""es"",""en"")"),"They coincide")</f>
        <v>They coincide</v>
      </c>
    </row>
    <row r="4697">
      <c r="A4697" s="2" t="s">
        <v>4697</v>
      </c>
      <c r="B4697" s="3" t="str">
        <f>IFERROR(__xludf.DUMMYFUNCTION("GOOGLETRANSLATE(A4697,""es"",""en"")"),"Gerardo")</f>
        <v>Gerardo</v>
      </c>
    </row>
    <row r="4698">
      <c r="A4698" s="2" t="s">
        <v>4698</v>
      </c>
      <c r="B4698" s="3" t="str">
        <f>IFERROR(__xludf.DUMMYFUNCTION("GOOGLETRANSLATE(A4698,""es"",""en"")"),"exceptional")</f>
        <v>exceptional</v>
      </c>
    </row>
    <row r="4699">
      <c r="A4699" s="2" t="s">
        <v>4699</v>
      </c>
      <c r="B4699" s="3" t="str">
        <f>IFERROR(__xludf.DUMMYFUNCTION("GOOGLETRANSLATE(A4699,""es"",""en"")"),"personalities")</f>
        <v>personalities</v>
      </c>
    </row>
    <row r="4700">
      <c r="A4700" s="2" t="s">
        <v>4700</v>
      </c>
      <c r="B4700" s="3" t="str">
        <f>IFERROR(__xludf.DUMMYFUNCTION("GOOGLETRANSLATE(A4700,""es"",""en"")"),"accumulation")</f>
        <v>accumulation</v>
      </c>
    </row>
    <row r="4701">
      <c r="A4701" s="2" t="s">
        <v>4701</v>
      </c>
      <c r="B4701" s="3" t="str">
        <f>IFERROR(__xludf.DUMMYFUNCTION("GOOGLETRANSLATE(A4701,""es"",""en"")"),"front facing")</f>
        <v>front facing</v>
      </c>
    </row>
    <row r="4702">
      <c r="A4702" s="2" t="s">
        <v>4702</v>
      </c>
      <c r="B4702" s="3" t="str">
        <f>IFERROR(__xludf.DUMMYFUNCTION("GOOGLETRANSLATE(A4702,""es"",""en"")"),"Describe")</f>
        <v>Describe</v>
      </c>
    </row>
    <row r="4703">
      <c r="A4703" s="2" t="s">
        <v>4703</v>
      </c>
      <c r="B4703" s="3" t="str">
        <f>IFERROR(__xludf.DUMMYFUNCTION("GOOGLETRANSLATE(A4703,""es"",""en"")"),"available")</f>
        <v>available</v>
      </c>
    </row>
    <row r="4704">
      <c r="A4704" s="2" t="s">
        <v>4704</v>
      </c>
      <c r="B4704" s="3" t="str">
        <f>IFERROR(__xludf.DUMMYFUNCTION("GOOGLETRANSLATE(A4704,""es"",""en"")"),"proceed")</f>
        <v>proceed</v>
      </c>
    </row>
    <row r="4705">
      <c r="A4705" s="2" t="s">
        <v>4705</v>
      </c>
      <c r="B4705" s="3" t="str">
        <f>IFERROR(__xludf.DUMMYFUNCTION("GOOGLETRANSLATE(A4705,""es"",""en"")"),"strictly")</f>
        <v>strictly</v>
      </c>
    </row>
    <row r="4706">
      <c r="A4706" s="2" t="s">
        <v>4706</v>
      </c>
      <c r="B4706" s="3" t="str">
        <f>IFERROR(__xludf.DUMMYFUNCTION("GOOGLETRANSLATE(A4706,""es"",""en"")"),"round")</f>
        <v>round</v>
      </c>
    </row>
    <row r="4707">
      <c r="A4707" s="2" t="s">
        <v>4707</v>
      </c>
      <c r="B4707" s="3" t="str">
        <f>IFERROR(__xludf.DUMMYFUNCTION("GOOGLETRANSLATE(A4707,""es"",""en"")"),"horror")</f>
        <v>horror</v>
      </c>
    </row>
    <row r="4708">
      <c r="A4708" s="2" t="s">
        <v>4708</v>
      </c>
      <c r="B4708" s="3" t="str">
        <f>IFERROR(__xludf.DUMMYFUNCTION("GOOGLETRANSLATE(A4708,""es"",""en"")"),"copy")</f>
        <v>copy</v>
      </c>
    </row>
    <row r="4709">
      <c r="A4709" s="2" t="s">
        <v>4709</v>
      </c>
      <c r="B4709" s="3" t="str">
        <f>IFERROR(__xludf.DUMMYFUNCTION("GOOGLETRANSLATE(A4709,""es"",""en"")"),"resign")</f>
        <v>resign</v>
      </c>
    </row>
    <row r="4710">
      <c r="A4710" s="2" t="s">
        <v>4710</v>
      </c>
      <c r="B4710" s="3" t="str">
        <f>IFERROR(__xludf.DUMMYFUNCTION("GOOGLETRANSLATE(A4710,""es"",""en"")"),"resignation")</f>
        <v>resignation</v>
      </c>
    </row>
    <row r="4711">
      <c r="A4711" s="2" t="s">
        <v>4711</v>
      </c>
      <c r="B4711" s="3" t="str">
        <f>IFERROR(__xludf.DUMMYFUNCTION("GOOGLETRANSLATE(A4711,""es"",""en"")"),"cleansed")</f>
        <v>cleansed</v>
      </c>
    </row>
    <row r="4712">
      <c r="A4712" s="2" t="s">
        <v>4712</v>
      </c>
      <c r="B4712" s="3" t="str">
        <f>IFERROR(__xludf.DUMMYFUNCTION("GOOGLETRANSLATE(A4712,""es"",""en"")"),"As appropriate")</f>
        <v>As appropriate</v>
      </c>
    </row>
    <row r="4713">
      <c r="A4713" s="2" t="s">
        <v>4713</v>
      </c>
      <c r="B4713" s="3" t="str">
        <f>IFERROR(__xludf.DUMMYFUNCTION("GOOGLETRANSLATE(A4713,""es"",""en"")"),"graphic")</f>
        <v>graphic</v>
      </c>
    </row>
    <row r="4714">
      <c r="A4714" s="2" t="s">
        <v>4714</v>
      </c>
      <c r="B4714" s="3" t="str">
        <f>IFERROR(__xludf.DUMMYFUNCTION("GOOGLETRANSLATE(A4714,""es"",""en"")"),"It will remain")</f>
        <v>It will remain</v>
      </c>
    </row>
    <row r="4715">
      <c r="A4715" s="2" t="s">
        <v>4715</v>
      </c>
      <c r="B4715" s="3" t="str">
        <f>IFERROR(__xludf.DUMMYFUNCTION("GOOGLETRANSLATE(A4715,""es"",""en"")"),"share")</f>
        <v>share</v>
      </c>
    </row>
    <row r="4716">
      <c r="A4716" s="2" t="s">
        <v>4716</v>
      </c>
      <c r="B4716" s="3" t="str">
        <f>IFERROR(__xludf.DUMMYFUNCTION("GOOGLETRANSLATE(A4716,""es"",""en"")"),"stretch")</f>
        <v>stretch</v>
      </c>
    </row>
    <row r="4717">
      <c r="A4717" s="2" t="s">
        <v>4717</v>
      </c>
      <c r="B4717" s="3" t="str">
        <f>IFERROR(__xludf.DUMMYFUNCTION("GOOGLETRANSLATE(A4717,""es"",""en"")"),"Carolina")</f>
        <v>Carolina</v>
      </c>
    </row>
    <row r="4718">
      <c r="A4718" s="2" t="s">
        <v>4718</v>
      </c>
      <c r="B4718" s="3" t="str">
        <f>IFERROR(__xludf.DUMMYFUNCTION("GOOGLETRANSLATE(A4718,""es"",""en"")"),"crops")</f>
        <v>crops</v>
      </c>
    </row>
    <row r="4719">
      <c r="A4719" s="2" t="s">
        <v>4719</v>
      </c>
      <c r="B4719" s="3" t="str">
        <f>IFERROR(__xludf.DUMMYFUNCTION("GOOGLETRANSLATE(A4719,""es"",""en"")"),"treatments")</f>
        <v>treatments</v>
      </c>
    </row>
    <row r="4720">
      <c r="A4720" s="2" t="s">
        <v>4720</v>
      </c>
      <c r="B4720" s="3" t="str">
        <f>IFERROR(__xludf.DUMMYFUNCTION("GOOGLETRANSLATE(A4720,""es"",""en"")"),"mud")</f>
        <v>mud</v>
      </c>
    </row>
    <row r="4721">
      <c r="A4721" s="2" t="s">
        <v>4721</v>
      </c>
      <c r="B4721" s="3" t="str">
        <f>IFERROR(__xludf.DUMMYFUNCTION("GOOGLETRANSLATE(A4721,""es"",""en"")"),"Fats")</f>
        <v>Fats</v>
      </c>
    </row>
    <row r="4722">
      <c r="A4722" s="2" t="s">
        <v>4722</v>
      </c>
      <c r="B4722" s="3" t="str">
        <f>IFERROR(__xludf.DUMMYFUNCTION("GOOGLETRANSLATE(A4722,""es"",""en"")"),"They suffer")</f>
        <v>They suffer</v>
      </c>
    </row>
    <row r="4723">
      <c r="A4723" s="2" t="s">
        <v>4723</v>
      </c>
      <c r="B4723" s="3" t="str">
        <f>IFERROR(__xludf.DUMMYFUNCTION("GOOGLETRANSLATE(A4723,""es"",""en"")"),"They pretend")</f>
        <v>They pretend</v>
      </c>
    </row>
    <row r="4724">
      <c r="A4724" s="2" t="s">
        <v>4724</v>
      </c>
      <c r="B4724" s="3" t="str">
        <f>IFERROR(__xludf.DUMMYFUNCTION("GOOGLETRANSLATE(A4724,""es"",""en"")"),"boards")</f>
        <v>boards</v>
      </c>
    </row>
    <row r="4725">
      <c r="A4725" s="2" t="s">
        <v>4725</v>
      </c>
      <c r="B4725" s="3" t="str">
        <f>IFERROR(__xludf.DUMMYFUNCTION("GOOGLETRANSLATE(A4725,""es"",""en"")"),"waste")</f>
        <v>waste</v>
      </c>
    </row>
    <row r="4726">
      <c r="A4726" s="2" t="s">
        <v>4726</v>
      </c>
      <c r="B4726" s="3" t="str">
        <f>IFERROR(__xludf.DUMMYFUNCTION("GOOGLETRANSLATE(A4726,""es"",""en"")"),"Cádiz")</f>
        <v>Cádiz</v>
      </c>
    </row>
    <row r="4727">
      <c r="A4727" s="2" t="s">
        <v>4727</v>
      </c>
      <c r="B4727" s="3" t="str">
        <f>IFERROR(__xludf.DUMMYFUNCTION("GOOGLETRANSLATE(A4727,""es"",""en"")"),"interventions")</f>
        <v>interventions</v>
      </c>
    </row>
    <row r="4728">
      <c r="A4728" s="2" t="s">
        <v>4728</v>
      </c>
      <c r="B4728" s="3" t="str">
        <f>IFERROR(__xludf.DUMMYFUNCTION("GOOGLETRANSLATE(A4728,""es"",""en"")"),"promise")</f>
        <v>promise</v>
      </c>
    </row>
    <row r="4729">
      <c r="A4729" s="2" t="s">
        <v>4729</v>
      </c>
      <c r="B4729" s="3" t="str">
        <f>IFERROR(__xludf.DUMMYFUNCTION("GOOGLETRANSLATE(A4729,""es"",""en"")"),"They returned")</f>
        <v>They returned</v>
      </c>
    </row>
    <row r="4730">
      <c r="A4730" s="2" t="s">
        <v>4730</v>
      </c>
      <c r="B4730" s="3" t="str">
        <f>IFERROR(__xludf.DUMMYFUNCTION("GOOGLETRANSLATE(A4730,""es"",""en"")"),"marquis")</f>
        <v>marquis</v>
      </c>
    </row>
    <row r="4731">
      <c r="A4731" s="2" t="s">
        <v>4731</v>
      </c>
      <c r="B4731" s="3" t="str">
        <f>IFERROR(__xludf.DUMMYFUNCTION("GOOGLETRANSLATE(A4731,""es"",""en"")"),"They will do")</f>
        <v>They will do</v>
      </c>
    </row>
    <row r="4732">
      <c r="A4732" s="2" t="s">
        <v>4732</v>
      </c>
      <c r="B4732" s="3" t="str">
        <f>IFERROR(__xludf.DUMMYFUNCTION("GOOGLETRANSLATE(A4732,""es"",""en"")"),"They participate")</f>
        <v>They participate</v>
      </c>
    </row>
    <row r="4733">
      <c r="A4733" s="2" t="s">
        <v>4733</v>
      </c>
      <c r="B4733" s="3" t="str">
        <f>IFERROR(__xludf.DUMMYFUNCTION("GOOGLETRANSLATE(A4733,""es"",""en"")"),"Put")</f>
        <v>Put</v>
      </c>
    </row>
    <row r="4734">
      <c r="A4734" s="2" t="s">
        <v>4734</v>
      </c>
      <c r="B4734" s="3" t="str">
        <f>IFERROR(__xludf.DUMMYFUNCTION("GOOGLETRANSLATE(A4734,""es"",""en"")"),"car")</f>
        <v>car</v>
      </c>
    </row>
    <row r="4735">
      <c r="A4735" s="2" t="s">
        <v>4735</v>
      </c>
      <c r="B4735" s="3" t="str">
        <f>IFERROR(__xludf.DUMMYFUNCTION("GOOGLETRANSLATE(A4735,""es"",""en"")"),"flow")</f>
        <v>flow</v>
      </c>
    </row>
    <row r="4736">
      <c r="A4736" s="2" t="s">
        <v>4736</v>
      </c>
      <c r="B4736" s="3" t="str">
        <f>IFERROR(__xludf.DUMMYFUNCTION("GOOGLETRANSLATE(A4736,""es"",""en"")"),"original")</f>
        <v>original</v>
      </c>
    </row>
    <row r="4737">
      <c r="A4737" s="2" t="s">
        <v>4737</v>
      </c>
      <c r="B4737" s="3" t="str">
        <f>IFERROR(__xludf.DUMMYFUNCTION("GOOGLETRANSLATE(A4737,""es"",""en"")"),"naked")</f>
        <v>naked</v>
      </c>
    </row>
    <row r="4738">
      <c r="A4738" s="2" t="s">
        <v>4738</v>
      </c>
      <c r="B4738" s="3" t="str">
        <f>IFERROR(__xludf.DUMMYFUNCTION("GOOGLETRANSLATE(A4738,""es"",""en"")"),"interpret")</f>
        <v>interpret</v>
      </c>
    </row>
    <row r="4739">
      <c r="A4739" s="2" t="s">
        <v>4739</v>
      </c>
      <c r="B4739" s="3" t="str">
        <f>IFERROR(__xludf.DUMMYFUNCTION("GOOGLETRANSLATE(A4739,""es"",""en"")"),"decisive")</f>
        <v>decisive</v>
      </c>
    </row>
    <row r="4740">
      <c r="A4740" s="2" t="s">
        <v>4740</v>
      </c>
      <c r="B4740" s="3" t="str">
        <f>IFERROR(__xludf.DUMMYFUNCTION("GOOGLETRANSLATE(A4740,""es"",""en"")"),"understanding")</f>
        <v>understanding</v>
      </c>
    </row>
    <row r="4741">
      <c r="A4741" s="2" t="s">
        <v>4741</v>
      </c>
      <c r="B4741" s="3" t="str">
        <f>IFERROR(__xludf.DUMMYFUNCTION("GOOGLETRANSLATE(A4741,""es"",""en"")"),"calls")</f>
        <v>calls</v>
      </c>
    </row>
    <row r="4742">
      <c r="A4742" s="2" t="s">
        <v>4742</v>
      </c>
      <c r="B4742" s="3" t="str">
        <f>IFERROR(__xludf.DUMMYFUNCTION("GOOGLETRANSLATE(A4742,""es"",""en"")"),"quiet")</f>
        <v>quiet</v>
      </c>
    </row>
    <row r="4743">
      <c r="A4743" s="2" t="s">
        <v>4743</v>
      </c>
      <c r="B4743" s="3" t="str">
        <f>IFERROR(__xludf.DUMMYFUNCTION("GOOGLETRANSLATE(A4743,""es"",""en"")"),"bone")</f>
        <v>bone</v>
      </c>
    </row>
    <row r="4744">
      <c r="A4744" s="2" t="s">
        <v>4744</v>
      </c>
      <c r="B4744" s="3" t="str">
        <f>IFERROR(__xludf.DUMMYFUNCTION("GOOGLETRANSLATE(A4744,""es"",""en"")"),"sit down")</f>
        <v>sit down</v>
      </c>
    </row>
    <row r="4745">
      <c r="A4745" s="2" t="s">
        <v>4745</v>
      </c>
      <c r="B4745" s="3" t="str">
        <f>IFERROR(__xludf.DUMMYFUNCTION("GOOGLETRANSLATE(A4745,""es"",""en"")"),"memories")</f>
        <v>memories</v>
      </c>
    </row>
    <row r="4746">
      <c r="A4746" s="2" t="s">
        <v>4746</v>
      </c>
      <c r="B4746" s="3" t="str">
        <f>IFERROR(__xludf.DUMMYFUNCTION("GOOGLETRANSLATE(A4746,""es"",""en"")"),"transportation")</f>
        <v>transportation</v>
      </c>
    </row>
    <row r="4747">
      <c r="A4747" s="2" t="s">
        <v>4747</v>
      </c>
      <c r="B4747" s="3" t="str">
        <f>IFERROR(__xludf.DUMMYFUNCTION("GOOGLETRANSLATE(A4747,""es"",""en"")"),"inability")</f>
        <v>inability</v>
      </c>
    </row>
    <row r="4748">
      <c r="A4748" s="2" t="s">
        <v>4748</v>
      </c>
      <c r="B4748" s="3" t="str">
        <f>IFERROR(__xludf.DUMMYFUNCTION("GOOGLETRANSLATE(A4748,""es"",""en"")"),"intended")</f>
        <v>intended</v>
      </c>
    </row>
    <row r="4749">
      <c r="A4749" s="2" t="s">
        <v>4749</v>
      </c>
      <c r="B4749" s="3" t="str">
        <f>IFERROR(__xludf.DUMMYFUNCTION("GOOGLETRANSLATE(A4749,""es"",""en"")"),"surgery")</f>
        <v>surgery</v>
      </c>
    </row>
    <row r="4750">
      <c r="A4750" s="2" t="s">
        <v>4750</v>
      </c>
      <c r="B4750" s="3" t="str">
        <f>IFERROR(__xludf.DUMMYFUNCTION("GOOGLETRANSLATE(A4750,""es"",""en"")"),"dedicated")</f>
        <v>dedicated</v>
      </c>
    </row>
    <row r="4751">
      <c r="A4751" s="2" t="s">
        <v>4751</v>
      </c>
      <c r="B4751" s="3" t="str">
        <f>IFERROR(__xludf.DUMMYFUNCTION("GOOGLETRANSLATE(A4751,""es"",""en"")"),"Hard")</f>
        <v>Hard</v>
      </c>
    </row>
    <row r="4752">
      <c r="A4752" s="2" t="s">
        <v>4752</v>
      </c>
      <c r="B4752" s="3" t="str">
        <f>IFERROR(__xludf.DUMMYFUNCTION("GOOGLETRANSLATE(A4752,""es"",""en"")"),"Mary")</f>
        <v>Mary</v>
      </c>
    </row>
    <row r="4753">
      <c r="A4753" s="2" t="s">
        <v>4753</v>
      </c>
      <c r="B4753" s="3" t="str">
        <f>IFERROR(__xludf.DUMMYFUNCTION("GOOGLETRANSLATE(A4753,""es"",""en"")"),"allow")</f>
        <v>allow</v>
      </c>
    </row>
    <row r="4754">
      <c r="A4754" s="2" t="s">
        <v>4754</v>
      </c>
      <c r="B4754" s="3" t="str">
        <f>IFERROR(__xludf.DUMMYFUNCTION("GOOGLETRANSLATE(A4754,""es"",""en"")"),"I wanted")</f>
        <v>I wanted</v>
      </c>
    </row>
    <row r="4755">
      <c r="A4755" s="2" t="s">
        <v>4755</v>
      </c>
      <c r="B4755" s="3" t="str">
        <f>IFERROR(__xludf.DUMMYFUNCTION("GOOGLETRANSLATE(A4755,""es"",""en"")"),"addresses")</f>
        <v>addresses</v>
      </c>
    </row>
    <row r="4756">
      <c r="A4756" s="2" t="s">
        <v>4756</v>
      </c>
      <c r="B4756" s="3" t="str">
        <f>IFERROR(__xludf.DUMMYFUNCTION("GOOGLETRANSLATE(A4756,""es"",""en"")"),"refugees")</f>
        <v>refugees</v>
      </c>
    </row>
    <row r="4757">
      <c r="A4757" s="2" t="s">
        <v>4757</v>
      </c>
      <c r="B4757" s="3" t="str">
        <f>IFERROR(__xludf.DUMMYFUNCTION("GOOGLETRANSLATE(A4757,""es"",""en"")"),"isolation")</f>
        <v>isolation</v>
      </c>
    </row>
    <row r="4758">
      <c r="A4758" s="2" t="s">
        <v>4758</v>
      </c>
      <c r="B4758" s="3" t="str">
        <f>IFERROR(__xludf.DUMMYFUNCTION("GOOGLETRANSLATE(A4758,""es"",""en"")"),"artificial")</f>
        <v>artificial</v>
      </c>
    </row>
    <row r="4759">
      <c r="A4759" s="2" t="s">
        <v>4759</v>
      </c>
      <c r="B4759" s="3" t="str">
        <f>IFERROR(__xludf.DUMMYFUNCTION("GOOGLETRANSLATE(A4759,""es"",""en"")"),"Catholics")</f>
        <v>Catholics</v>
      </c>
    </row>
    <row r="4760">
      <c r="A4760" s="2" t="s">
        <v>4760</v>
      </c>
      <c r="B4760" s="3" t="str">
        <f>IFERROR(__xludf.DUMMYFUNCTION("GOOGLETRANSLATE(A4760,""es"",""en"")"),"Workshops")</f>
        <v>Workshops</v>
      </c>
    </row>
    <row r="4761">
      <c r="A4761" s="2" t="s">
        <v>4761</v>
      </c>
      <c r="B4761" s="3" t="str">
        <f>IFERROR(__xludf.DUMMYFUNCTION("GOOGLETRANSLATE(A4761,""es"",""en"")"),"bank")</f>
        <v>bank</v>
      </c>
    </row>
    <row r="4762">
      <c r="A4762" s="2" t="s">
        <v>4762</v>
      </c>
      <c r="B4762" s="3" t="str">
        <f>IFERROR(__xludf.DUMMYFUNCTION("GOOGLETRANSLATE(A4762,""es"",""en"")"),"truck")</f>
        <v>truck</v>
      </c>
    </row>
    <row r="4763">
      <c r="A4763" s="2" t="s">
        <v>4763</v>
      </c>
      <c r="B4763" s="3" t="str">
        <f>IFERROR(__xludf.DUMMYFUNCTION("GOOGLETRANSLATE(A4763,""es"",""en"")"),"Hotels")</f>
        <v>Hotels</v>
      </c>
    </row>
    <row r="4764">
      <c r="A4764" s="2" t="s">
        <v>4764</v>
      </c>
      <c r="B4764" s="3" t="str">
        <f>IFERROR(__xludf.DUMMYFUNCTION("GOOGLETRANSLATE(A4764,""es"",""en"")"),"report")</f>
        <v>report</v>
      </c>
    </row>
    <row r="4765">
      <c r="A4765" s="2" t="s">
        <v>4765</v>
      </c>
      <c r="B4765" s="3" t="str">
        <f>IFERROR(__xludf.DUMMYFUNCTION("GOOGLETRANSLATE(A4765,""es"",""en"")"),"grave")</f>
        <v>grave</v>
      </c>
    </row>
    <row r="4766">
      <c r="A4766" s="2" t="s">
        <v>4766</v>
      </c>
      <c r="B4766" s="3" t="str">
        <f>IFERROR(__xludf.DUMMYFUNCTION("GOOGLETRANSLATE(A4766,""es"",""en"")"),"Chapters")</f>
        <v>Chapters</v>
      </c>
    </row>
    <row r="4767">
      <c r="A4767" s="2" t="s">
        <v>4767</v>
      </c>
      <c r="B4767" s="3" t="str">
        <f>IFERROR(__xludf.DUMMYFUNCTION("GOOGLETRANSLATE(A4767,""es"",""en"")"),"laugh")</f>
        <v>laugh</v>
      </c>
    </row>
    <row r="4768">
      <c r="A4768" s="2" t="s">
        <v>4768</v>
      </c>
      <c r="B4768" s="3" t="str">
        <f>IFERROR(__xludf.DUMMYFUNCTION("GOOGLETRANSLATE(A4768,""es"",""en"")"),"Morocco")</f>
        <v>Morocco</v>
      </c>
    </row>
    <row r="4769">
      <c r="A4769" s="2" t="s">
        <v>4769</v>
      </c>
      <c r="B4769" s="3" t="str">
        <f>IFERROR(__xludf.DUMMYFUNCTION("GOOGLETRANSLATE(A4769,""es"",""en"")"),"owners")</f>
        <v>owners</v>
      </c>
    </row>
    <row r="4770">
      <c r="A4770" s="2" t="s">
        <v>4770</v>
      </c>
      <c r="B4770" s="3" t="str">
        <f>IFERROR(__xludf.DUMMYFUNCTION("GOOGLETRANSLATE(A4770,""es"",""en"")"),"Elegant")</f>
        <v>Elegant</v>
      </c>
    </row>
    <row r="4771">
      <c r="A4771" s="2" t="s">
        <v>4771</v>
      </c>
      <c r="B4771" s="3" t="str">
        <f>IFERROR(__xludf.DUMMYFUNCTION("GOOGLETRANSLATE(A4771,""es"",""en"")"),"Roman")</f>
        <v>Roman</v>
      </c>
    </row>
    <row r="4772">
      <c r="A4772" s="2" t="s">
        <v>4772</v>
      </c>
      <c r="B4772" s="3" t="str">
        <f>IFERROR(__xludf.DUMMYFUNCTION("GOOGLETRANSLATE(A4772,""es"",""en"")"),"famous")</f>
        <v>famous</v>
      </c>
    </row>
    <row r="4773">
      <c r="A4773" s="2" t="s">
        <v>4773</v>
      </c>
      <c r="B4773" s="3" t="str">
        <f>IFERROR(__xludf.DUMMYFUNCTION("GOOGLETRANSLATE(A4773,""es"",""en"")"),"Diana")</f>
        <v>Diana</v>
      </c>
    </row>
    <row r="4774">
      <c r="A4774" s="2" t="s">
        <v>4774</v>
      </c>
      <c r="B4774" s="3" t="str">
        <f>IFERROR(__xludf.DUMMYFUNCTION("GOOGLETRANSLATE(A4774,""es"",""en"")"),"formed")</f>
        <v>formed</v>
      </c>
    </row>
    <row r="4775">
      <c r="A4775" s="2" t="s">
        <v>4775</v>
      </c>
      <c r="B4775" s="3" t="str">
        <f>IFERROR(__xludf.DUMMYFUNCTION("GOOGLETRANSLATE(A4775,""es"",""en"")"),"looks")</f>
        <v>looks</v>
      </c>
    </row>
    <row r="4776">
      <c r="A4776" s="2" t="s">
        <v>4776</v>
      </c>
      <c r="B4776" s="3" t="str">
        <f>IFERROR(__xludf.DUMMYFUNCTION("GOOGLETRANSLATE(A4776,""es"",""en"")"),"gardens")</f>
        <v>gardens</v>
      </c>
    </row>
    <row r="4777">
      <c r="A4777" s="2" t="s">
        <v>4777</v>
      </c>
      <c r="B4777" s="3" t="str">
        <f>IFERROR(__xludf.DUMMYFUNCTION("GOOGLETRANSLATE(A4777,""es"",""en"")"),"published")</f>
        <v>published</v>
      </c>
    </row>
    <row r="4778">
      <c r="A4778" s="2" t="s">
        <v>4778</v>
      </c>
      <c r="B4778" s="3" t="str">
        <f>IFERROR(__xludf.DUMMYFUNCTION("GOOGLETRANSLATE(A4778,""es"",""en"")"),"doing")</f>
        <v>doing</v>
      </c>
    </row>
    <row r="4779">
      <c r="A4779" s="2" t="s">
        <v>4779</v>
      </c>
      <c r="B4779" s="3" t="str">
        <f>IFERROR(__xludf.DUMMYFUNCTION("GOOGLETRANSLATE(A4779,""es"",""en"")"),"foods")</f>
        <v>foods</v>
      </c>
    </row>
    <row r="4780">
      <c r="A4780" s="2" t="s">
        <v>4780</v>
      </c>
      <c r="B4780" s="3" t="str">
        <f>IFERROR(__xludf.DUMMYFUNCTION("GOOGLETRANSLATE(A4780,""es"",""en"")"),"tools")</f>
        <v>tools</v>
      </c>
    </row>
    <row r="4781">
      <c r="A4781" s="2" t="s">
        <v>4781</v>
      </c>
      <c r="B4781" s="3" t="str">
        <f>IFERROR(__xludf.DUMMYFUNCTION("GOOGLETRANSLATE(A4781,""es"",""en"")"),"carbon")</f>
        <v>carbon</v>
      </c>
    </row>
    <row r="4782">
      <c r="A4782" s="2" t="s">
        <v>4782</v>
      </c>
      <c r="B4782" s="3" t="str">
        <f>IFERROR(__xludf.DUMMYFUNCTION("GOOGLETRANSLATE(A4782,""es"",""en"")"),"hidden")</f>
        <v>hidden</v>
      </c>
    </row>
    <row r="4783">
      <c r="A4783" s="2" t="s">
        <v>4783</v>
      </c>
      <c r="B4783" s="3" t="str">
        <f>IFERROR(__xludf.DUMMYFUNCTION("GOOGLETRANSLATE(A4783,""es"",""en"")"),"Web")</f>
        <v>Web</v>
      </c>
    </row>
    <row r="4784">
      <c r="A4784" s="2" t="s">
        <v>4784</v>
      </c>
      <c r="B4784" s="3" t="str">
        <f>IFERROR(__xludf.DUMMYFUNCTION("GOOGLETRANSLATE(A4784,""es"",""en"")"),"dance")</f>
        <v>dance</v>
      </c>
    </row>
    <row r="4785">
      <c r="A4785" s="2" t="s">
        <v>4785</v>
      </c>
      <c r="B4785" s="3" t="str">
        <f>IFERROR(__xludf.DUMMYFUNCTION("GOOGLETRANSLATE(A4785,""es"",""en"")"),"Iraq")</f>
        <v>Iraq</v>
      </c>
    </row>
    <row r="4786">
      <c r="A4786" s="2" t="s">
        <v>4786</v>
      </c>
      <c r="B4786" s="3" t="str">
        <f>IFERROR(__xludf.DUMMYFUNCTION("GOOGLETRANSLATE(A4786,""es"",""en"")"),"course")</f>
        <v>course</v>
      </c>
    </row>
    <row r="4787">
      <c r="A4787" s="2" t="s">
        <v>4787</v>
      </c>
      <c r="B4787" s="3" t="str">
        <f>IFERROR(__xludf.DUMMYFUNCTION("GOOGLETRANSLATE(A4787,""es"",""en"")"),"They act")</f>
        <v>They act</v>
      </c>
    </row>
    <row r="4788">
      <c r="A4788" s="2" t="s">
        <v>4788</v>
      </c>
      <c r="B4788" s="3" t="str">
        <f>IFERROR(__xludf.DUMMYFUNCTION("GOOGLETRANSLATE(A4788,""es"",""en"")"),"collective")</f>
        <v>collective</v>
      </c>
    </row>
    <row r="4789">
      <c r="A4789" s="2" t="s">
        <v>4789</v>
      </c>
      <c r="B4789" s="3" t="str">
        <f>IFERROR(__xludf.DUMMYFUNCTION("GOOGLETRANSLATE(A4789,""es"",""en"")"),"to size")</f>
        <v>to size</v>
      </c>
    </row>
    <row r="4790">
      <c r="A4790" s="2" t="s">
        <v>4790</v>
      </c>
      <c r="B4790" s="3" t="str">
        <f>IFERROR(__xludf.DUMMYFUNCTION("GOOGLETRANSLATE(A4790,""es"",""en"")"),"ears")</f>
        <v>ears</v>
      </c>
    </row>
    <row r="4791">
      <c r="A4791" s="2" t="s">
        <v>4791</v>
      </c>
      <c r="B4791" s="3" t="str">
        <f>IFERROR(__xludf.DUMMYFUNCTION("GOOGLETRANSLATE(A4791,""es"",""en"")"),"behaviors")</f>
        <v>behaviors</v>
      </c>
    </row>
    <row r="4792">
      <c r="A4792" s="2" t="s">
        <v>4792</v>
      </c>
      <c r="B4792" s="3" t="str">
        <f>IFERROR(__xludf.DUMMYFUNCTION("GOOGLETRANSLATE(A4792,""es"",""en"")"),"tie")</f>
        <v>tie</v>
      </c>
    </row>
    <row r="4793">
      <c r="A4793" s="2" t="s">
        <v>4793</v>
      </c>
      <c r="B4793" s="3" t="str">
        <f>IFERROR(__xludf.DUMMYFUNCTION("GOOGLETRANSLATE(A4793,""es"",""en"")"),"colonial")</f>
        <v>colonial</v>
      </c>
    </row>
    <row r="4794">
      <c r="A4794" s="2" t="s">
        <v>4794</v>
      </c>
      <c r="B4794" s="3" t="str">
        <f>IFERROR(__xludf.DUMMYFUNCTION("GOOGLETRANSLATE(A4794,""es"",""en"")"),"prey")</f>
        <v>prey</v>
      </c>
    </row>
    <row r="4795">
      <c r="A4795" s="2" t="s">
        <v>4795</v>
      </c>
      <c r="B4795" s="3" t="str">
        <f>IFERROR(__xludf.DUMMYFUNCTION("GOOGLETRANSLATE(A4795,""es"",""en"")"),"Rumors")</f>
        <v>Rumors</v>
      </c>
    </row>
    <row r="4796">
      <c r="A4796" s="2" t="s">
        <v>4796</v>
      </c>
      <c r="B4796" s="3" t="str">
        <f>IFERROR(__xludf.DUMMYFUNCTION("GOOGLETRANSLATE(A4796,""es"",""en"")"),"support")</f>
        <v>support</v>
      </c>
    </row>
    <row r="4797">
      <c r="A4797" s="2" t="s">
        <v>4797</v>
      </c>
      <c r="B4797" s="3" t="str">
        <f>IFERROR(__xludf.DUMMYFUNCTION("GOOGLETRANSLATE(A4797,""es"",""en"")"),"save")</f>
        <v>save</v>
      </c>
    </row>
    <row r="4798">
      <c r="A4798" s="2" t="s">
        <v>4798</v>
      </c>
      <c r="B4798" s="3" t="str">
        <f>IFERROR(__xludf.DUMMYFUNCTION("GOOGLETRANSLATE(A4798,""es"",""en"")"),"hectares")</f>
        <v>hectares</v>
      </c>
    </row>
    <row r="4799">
      <c r="A4799" s="2" t="s">
        <v>4799</v>
      </c>
      <c r="B4799" s="3" t="str">
        <f>IFERROR(__xludf.DUMMYFUNCTION("GOOGLETRANSLATE(A4799,""es"",""en"")"),"smiled")</f>
        <v>smiled</v>
      </c>
    </row>
    <row r="4800">
      <c r="A4800" s="2" t="s">
        <v>4800</v>
      </c>
      <c r="B4800" s="3" t="str">
        <f>IFERROR(__xludf.DUMMYFUNCTION("GOOGLETRANSLATE(A4800,""es"",""en"")"),"girls")</f>
        <v>girls</v>
      </c>
    </row>
    <row r="4801">
      <c r="A4801" s="2" t="s">
        <v>4801</v>
      </c>
      <c r="B4801" s="3" t="str">
        <f>IFERROR(__xludf.DUMMYFUNCTION("GOOGLETRANSLATE(A4801,""es"",""en"")"),"monarchy")</f>
        <v>monarchy</v>
      </c>
    </row>
    <row r="4802">
      <c r="A4802" s="2" t="s">
        <v>4802</v>
      </c>
      <c r="B4802" s="3" t="str">
        <f>IFERROR(__xludf.DUMMYFUNCTION("GOOGLETRANSLATE(A4802,""es"",""en"")"),"Operational")</f>
        <v>Operational</v>
      </c>
    </row>
    <row r="4803">
      <c r="A4803" s="2" t="s">
        <v>4803</v>
      </c>
      <c r="B4803" s="3" t="str">
        <f>IFERROR(__xludf.DUMMYFUNCTION("GOOGLETRANSLATE(A4803,""es"",""en"")"),"ask")</f>
        <v>ask</v>
      </c>
    </row>
    <row r="4804">
      <c r="A4804" s="2" t="s">
        <v>4804</v>
      </c>
      <c r="B4804" s="3" t="str">
        <f>IFERROR(__xludf.DUMMYFUNCTION("GOOGLETRANSLATE(A4804,""es"",""en"")"),"I was looking for")</f>
        <v>I was looking for</v>
      </c>
    </row>
    <row r="4805">
      <c r="A4805" s="2" t="s">
        <v>4805</v>
      </c>
      <c r="B4805" s="3" t="str">
        <f>IFERROR(__xludf.DUMMYFUNCTION("GOOGLETRANSLATE(A4805,""es"",""en"")"),"definite")</f>
        <v>definite</v>
      </c>
    </row>
    <row r="4806">
      <c r="A4806" s="2" t="s">
        <v>4806</v>
      </c>
      <c r="B4806" s="3" t="str">
        <f>IFERROR(__xludf.DUMMYFUNCTION("GOOGLETRANSLATE(A4806,""es"",""en"")"),"citizenship")</f>
        <v>citizenship</v>
      </c>
    </row>
    <row r="4807">
      <c r="A4807" s="2" t="s">
        <v>4807</v>
      </c>
      <c r="B4807" s="3" t="str">
        <f>IFERROR(__xludf.DUMMYFUNCTION("GOOGLETRANSLATE(A4807,""es"",""en"")"),"dove")</f>
        <v>dove</v>
      </c>
    </row>
    <row r="4808">
      <c r="A4808" s="2" t="s">
        <v>4808</v>
      </c>
      <c r="B4808" s="3" t="str">
        <f>IFERROR(__xludf.DUMMYFUNCTION("GOOGLETRANSLATE(A4808,""es"",""en"")"),"concludes")</f>
        <v>concludes</v>
      </c>
    </row>
    <row r="4809">
      <c r="A4809" s="2" t="s">
        <v>4809</v>
      </c>
      <c r="B4809" s="3" t="str">
        <f>IFERROR(__xludf.DUMMYFUNCTION("GOOGLETRANSLATE(A4809,""es"",""en"")"),"video")</f>
        <v>video</v>
      </c>
    </row>
    <row r="4810">
      <c r="A4810" s="2" t="s">
        <v>4810</v>
      </c>
      <c r="B4810" s="3" t="str">
        <f>IFERROR(__xludf.DUMMYFUNCTION("GOOGLETRANSLATE(A4810,""es"",""en"")"),"applications")</f>
        <v>applications</v>
      </c>
    </row>
    <row r="4811">
      <c r="A4811" s="2" t="s">
        <v>4811</v>
      </c>
      <c r="B4811" s="3" t="str">
        <f>IFERROR(__xludf.DUMMYFUNCTION("GOOGLETRANSLATE(A4811,""es"",""en"")"),"Basques")</f>
        <v>Basques</v>
      </c>
    </row>
    <row r="4812">
      <c r="A4812" s="2" t="s">
        <v>4812</v>
      </c>
      <c r="B4812" s="3" t="str">
        <f>IFERROR(__xludf.DUMMYFUNCTION("GOOGLETRANSLATE(A4812,""es"",""en"")"),"Stole")</f>
        <v>Stole</v>
      </c>
    </row>
    <row r="4813">
      <c r="A4813" s="2" t="s">
        <v>4813</v>
      </c>
      <c r="B4813" s="3" t="str">
        <f>IFERROR(__xludf.DUMMYFUNCTION("GOOGLETRANSLATE(A4813,""es"",""en"")"),"broken")</f>
        <v>broken</v>
      </c>
    </row>
    <row r="4814">
      <c r="A4814" s="2" t="s">
        <v>4814</v>
      </c>
      <c r="B4814" s="3" t="str">
        <f>IFERROR(__xludf.DUMMYFUNCTION("GOOGLETRANSLATE(A4814,""es"",""en"")"),"I returned")</f>
        <v>I returned</v>
      </c>
    </row>
    <row r="4815">
      <c r="A4815" s="2" t="s">
        <v>4815</v>
      </c>
      <c r="B4815" s="3" t="str">
        <f>IFERROR(__xludf.DUMMYFUNCTION("GOOGLETRANSLATE(A4815,""es"",""en"")"),"breakfast")</f>
        <v>breakfast</v>
      </c>
    </row>
    <row r="4816">
      <c r="A4816" s="2" t="s">
        <v>4816</v>
      </c>
      <c r="B4816" s="3" t="str">
        <f>IFERROR(__xludf.DUMMYFUNCTION("GOOGLETRANSLATE(A4816,""es"",""en"")"),"respect")</f>
        <v>respect</v>
      </c>
    </row>
    <row r="4817">
      <c r="A4817" s="2" t="s">
        <v>4817</v>
      </c>
      <c r="B4817" s="3" t="str">
        <f>IFERROR(__xludf.DUMMYFUNCTION("GOOGLETRANSLATE(A4817,""es"",""en"")"),"composer")</f>
        <v>composer</v>
      </c>
    </row>
    <row r="4818">
      <c r="A4818" s="2" t="s">
        <v>4818</v>
      </c>
      <c r="B4818" s="3" t="str">
        <f>IFERROR(__xludf.DUMMYFUNCTION("GOOGLETRANSLATE(A4818,""es"",""en"")"),"respective")</f>
        <v>respective</v>
      </c>
    </row>
    <row r="4819">
      <c r="A4819" s="2" t="s">
        <v>4819</v>
      </c>
      <c r="B4819" s="3" t="str">
        <f>IFERROR(__xludf.DUMMYFUNCTION("GOOGLETRANSLATE(A4819,""es"",""en"")"),"mobile")</f>
        <v>mobile</v>
      </c>
    </row>
    <row r="4820">
      <c r="A4820" s="2" t="s">
        <v>4820</v>
      </c>
      <c r="B4820" s="3" t="str">
        <f>IFERROR(__xludf.DUMMYFUNCTION("GOOGLETRANSLATE(A4820,""es"",""en"")"),"plot")</f>
        <v>plot</v>
      </c>
    </row>
    <row r="4821">
      <c r="A4821" s="2" t="s">
        <v>4821</v>
      </c>
      <c r="B4821" s="3" t="str">
        <f>IFERROR(__xludf.DUMMYFUNCTION("GOOGLETRANSLATE(A4821,""es"",""en"")"),"tennis")</f>
        <v>tennis</v>
      </c>
    </row>
    <row r="4822">
      <c r="A4822" s="2" t="s">
        <v>4822</v>
      </c>
      <c r="B4822" s="3" t="str">
        <f>IFERROR(__xludf.DUMMYFUNCTION("GOOGLETRANSLATE(A4822,""es"",""en"")"),"complicated")</f>
        <v>complicated</v>
      </c>
    </row>
    <row r="4823">
      <c r="A4823" s="2" t="s">
        <v>4823</v>
      </c>
      <c r="B4823" s="3" t="str">
        <f>IFERROR(__xludf.DUMMYFUNCTION("GOOGLETRANSLATE(A4823,""es"",""en"")"),"disaster")</f>
        <v>disaster</v>
      </c>
    </row>
    <row r="4824">
      <c r="A4824" s="2" t="s">
        <v>4824</v>
      </c>
      <c r="B4824" s="3" t="str">
        <f>IFERROR(__xludf.DUMMYFUNCTION("GOOGLETRANSLATE(A4824,""es"",""en"")"),"Minister")</f>
        <v>Minister</v>
      </c>
    </row>
    <row r="4825">
      <c r="A4825" s="2" t="s">
        <v>4825</v>
      </c>
      <c r="B4825" s="3" t="str">
        <f>IFERROR(__xludf.DUMMYFUNCTION("GOOGLETRANSLATE(A4825,""es"",""en"")"),"murdered")</f>
        <v>murdered</v>
      </c>
    </row>
    <row r="4826">
      <c r="A4826" s="2" t="s">
        <v>4826</v>
      </c>
      <c r="B4826" s="3" t="str">
        <f>IFERROR(__xludf.DUMMYFUNCTION("GOOGLETRANSLATE(A4826,""es"",""en"")"),"celebrates")</f>
        <v>celebrates</v>
      </c>
    </row>
    <row r="4827">
      <c r="A4827" s="2" t="s">
        <v>4827</v>
      </c>
      <c r="B4827" s="3" t="str">
        <f>IFERROR(__xludf.DUMMYFUNCTION("GOOGLETRANSLATE(A4827,""es"",""en"")"),"reasonable")</f>
        <v>reasonable</v>
      </c>
    </row>
    <row r="4828">
      <c r="A4828" s="2" t="s">
        <v>4828</v>
      </c>
      <c r="B4828" s="3" t="str">
        <f>IFERROR(__xludf.DUMMYFUNCTION("GOOGLETRANSLATE(A4828,""es"",""en"")"),"go")</f>
        <v>go</v>
      </c>
    </row>
    <row r="4829">
      <c r="A4829" s="2" t="s">
        <v>4829</v>
      </c>
      <c r="B4829" s="3" t="str">
        <f>IFERROR(__xludf.DUMMYFUNCTION("GOOGLETRANSLATE(A4829,""es"",""en"")"),"productivity")</f>
        <v>productivity</v>
      </c>
    </row>
    <row r="4830">
      <c r="A4830" s="2" t="s">
        <v>4830</v>
      </c>
      <c r="B4830" s="3" t="str">
        <f>IFERROR(__xludf.DUMMYFUNCTION("GOOGLETRANSLATE(A4830,""es"",""en"")"),"runner")</f>
        <v>runner</v>
      </c>
    </row>
    <row r="4831">
      <c r="A4831" s="2" t="s">
        <v>4831</v>
      </c>
      <c r="B4831" s="3" t="str">
        <f>IFERROR(__xludf.DUMMYFUNCTION("GOOGLETRANSLATE(A4831,""es"",""en"")"),"separated")</f>
        <v>separated</v>
      </c>
    </row>
    <row r="4832">
      <c r="A4832" s="2" t="s">
        <v>4832</v>
      </c>
      <c r="B4832" s="3" t="str">
        <f>IFERROR(__xludf.DUMMYFUNCTION("GOOGLETRANSLATE(A4832,""es"",""en"")"),"at")</f>
        <v>at</v>
      </c>
    </row>
    <row r="4833">
      <c r="A4833" s="2" t="s">
        <v>4833</v>
      </c>
      <c r="B4833" s="3" t="str">
        <f>IFERROR(__xludf.DUMMYFUNCTION("GOOGLETRANSLATE(A4833,""es"",""en"")"),"how many")</f>
        <v>how many</v>
      </c>
    </row>
    <row r="4834">
      <c r="A4834" s="2" t="s">
        <v>4834</v>
      </c>
      <c r="B4834" s="3" t="str">
        <f>IFERROR(__xludf.DUMMYFUNCTION("GOOGLETRANSLATE(A4834,""es"",""en"")"),"Domínguez")</f>
        <v>Domínguez</v>
      </c>
    </row>
    <row r="4835">
      <c r="A4835" s="2" t="s">
        <v>4835</v>
      </c>
      <c r="B4835" s="3" t="str">
        <f>IFERROR(__xludf.DUMMYFUNCTION("GOOGLETRANSLATE(A4835,""es"",""en"")"),"made")</f>
        <v>made</v>
      </c>
    </row>
    <row r="4836">
      <c r="A4836" s="2" t="s">
        <v>4836</v>
      </c>
      <c r="B4836" s="3" t="str">
        <f>IFERROR(__xludf.DUMMYFUNCTION("GOOGLETRANSLATE(A4836,""es"",""en"")"),"allowed")</f>
        <v>allowed</v>
      </c>
    </row>
    <row r="4837">
      <c r="A4837" s="2" t="s">
        <v>4837</v>
      </c>
      <c r="B4837" s="3" t="str">
        <f>IFERROR(__xludf.DUMMYFUNCTION("GOOGLETRANSLATE(A4837,""es"",""en"")"),"We speak")</f>
        <v>We speak</v>
      </c>
    </row>
    <row r="4838">
      <c r="A4838" s="2" t="s">
        <v>4838</v>
      </c>
      <c r="B4838" s="3" t="str">
        <f>IFERROR(__xludf.DUMMYFUNCTION("GOOGLETRANSLATE(A4838,""es"",""en"")"),"alarm")</f>
        <v>alarm</v>
      </c>
    </row>
    <row r="4839">
      <c r="A4839" s="2" t="s">
        <v>4839</v>
      </c>
      <c r="B4839" s="3" t="str">
        <f>IFERROR(__xludf.DUMMYFUNCTION("GOOGLETRANSLATE(A4839,""es"",""en"")"),"Attacks")</f>
        <v>Attacks</v>
      </c>
    </row>
    <row r="4840">
      <c r="A4840" s="2" t="s">
        <v>4840</v>
      </c>
      <c r="B4840" s="3" t="str">
        <f>IFERROR(__xludf.DUMMYFUNCTION("GOOGLETRANSLATE(A4840,""es"",""en"")"),"move")</f>
        <v>move</v>
      </c>
    </row>
    <row r="4841">
      <c r="A4841" s="2" t="s">
        <v>4841</v>
      </c>
      <c r="B4841" s="3" t="str">
        <f>IFERROR(__xludf.DUMMYFUNCTION("GOOGLETRANSLATE(A4841,""es"",""en"")"),"fraud")</f>
        <v>fraud</v>
      </c>
    </row>
    <row r="4842">
      <c r="A4842" s="2" t="s">
        <v>4842</v>
      </c>
      <c r="B4842" s="3" t="str">
        <f>IFERROR(__xludf.DUMMYFUNCTION("GOOGLETRANSLATE(A4842,""es"",""en"")"),"mental")</f>
        <v>mental</v>
      </c>
    </row>
    <row r="4843">
      <c r="A4843" s="2" t="s">
        <v>4843</v>
      </c>
      <c r="B4843" s="3" t="str">
        <f>IFERROR(__xludf.DUMMYFUNCTION("GOOGLETRANSLATE(A4843,""es"",""en"")"),"followers")</f>
        <v>followers</v>
      </c>
    </row>
    <row r="4844">
      <c r="A4844" s="2" t="s">
        <v>4844</v>
      </c>
      <c r="B4844" s="3" t="str">
        <f>IFERROR(__xludf.DUMMYFUNCTION("GOOGLETRANSLATE(A4844,""es"",""en"")"),"wear")</f>
        <v>wear</v>
      </c>
    </row>
    <row r="4845">
      <c r="A4845" s="2" t="s">
        <v>4845</v>
      </c>
      <c r="B4845" s="3" t="str">
        <f>IFERROR(__xludf.DUMMYFUNCTION("GOOGLETRANSLATE(A4845,""es"",""en"")"),"approaches")</f>
        <v>approaches</v>
      </c>
    </row>
    <row r="4846">
      <c r="A4846" s="2" t="s">
        <v>4846</v>
      </c>
      <c r="B4846" s="3" t="str">
        <f>IFERROR(__xludf.DUMMYFUNCTION("GOOGLETRANSLATE(A4846,""es"",""en"")"),"invitation")</f>
        <v>invitation</v>
      </c>
    </row>
    <row r="4847">
      <c r="A4847" s="2" t="s">
        <v>4847</v>
      </c>
      <c r="B4847" s="3" t="str">
        <f>IFERROR(__xludf.DUMMYFUNCTION("GOOGLETRANSLATE(A4847,""es"",""en"")"),"calculations")</f>
        <v>calculations</v>
      </c>
    </row>
    <row r="4848">
      <c r="A4848" s="2" t="s">
        <v>4848</v>
      </c>
      <c r="B4848" s="3" t="str">
        <f>IFERROR(__xludf.DUMMYFUNCTION("GOOGLETRANSLATE(A4848,""es"",""en"")"),"Catalans")</f>
        <v>Catalans</v>
      </c>
    </row>
    <row r="4849">
      <c r="A4849" s="2" t="s">
        <v>4849</v>
      </c>
      <c r="B4849" s="3" t="str">
        <f>IFERROR(__xludf.DUMMYFUNCTION("GOOGLETRANSLATE(A4849,""es"",""en"")"),"limited")</f>
        <v>limited</v>
      </c>
    </row>
    <row r="4850">
      <c r="A4850" s="2" t="s">
        <v>4850</v>
      </c>
      <c r="B4850" s="3" t="str">
        <f>IFERROR(__xludf.DUMMYFUNCTION("GOOGLETRANSLATE(A4850,""es"",""en"")"),"maintained")</f>
        <v>maintained</v>
      </c>
    </row>
    <row r="4851">
      <c r="A4851" s="2" t="s">
        <v>4851</v>
      </c>
      <c r="B4851" s="3" t="str">
        <f>IFERROR(__xludf.DUMMYFUNCTION("GOOGLETRANSLATE(A4851,""es"",""en"")"),"vibe")</f>
        <v>vibe</v>
      </c>
    </row>
    <row r="4852">
      <c r="A4852" s="2" t="s">
        <v>4852</v>
      </c>
      <c r="B4852" s="3" t="str">
        <f>IFERROR(__xludf.DUMMYFUNCTION("GOOGLETRANSLATE(A4852,""es"",""en"")"),"Fray")</f>
        <v>Fray</v>
      </c>
    </row>
    <row r="4853">
      <c r="A4853" s="2" t="s">
        <v>4853</v>
      </c>
      <c r="B4853" s="3" t="str">
        <f>IFERROR(__xludf.DUMMYFUNCTION("GOOGLETRANSLATE(A4853,""es"",""en"")"),"getting closer")</f>
        <v>getting closer</v>
      </c>
    </row>
    <row r="4854">
      <c r="A4854" s="2" t="s">
        <v>4854</v>
      </c>
      <c r="B4854" s="3" t="str">
        <f>IFERROR(__xludf.DUMMYFUNCTION("GOOGLETRANSLATE(A4854,""es"",""en"")"),"chaos")</f>
        <v>chaos</v>
      </c>
    </row>
    <row r="4855">
      <c r="A4855" s="2" t="s">
        <v>4855</v>
      </c>
      <c r="B4855" s="3" t="str">
        <f>IFERROR(__xludf.DUMMYFUNCTION("GOOGLETRANSLATE(A4855,""es"",""en"")"),"requirement")</f>
        <v>requirement</v>
      </c>
    </row>
    <row r="4856">
      <c r="A4856" s="2" t="s">
        <v>4856</v>
      </c>
      <c r="B4856" s="3" t="str">
        <f>IFERROR(__xludf.DUMMYFUNCTION("GOOGLETRANSLATE(A4856,""es"",""en"")"),"Oviedo")</f>
        <v>Oviedo</v>
      </c>
    </row>
    <row r="4857">
      <c r="A4857" s="2" t="s">
        <v>4857</v>
      </c>
      <c r="B4857" s="3" t="str">
        <f>IFERROR(__xludf.DUMMYFUNCTION("GOOGLETRANSLATE(A4857,""es"",""en"")"),"Reagan")</f>
        <v>Reagan</v>
      </c>
    </row>
    <row r="4858">
      <c r="A4858" s="2" t="s">
        <v>4858</v>
      </c>
      <c r="B4858" s="3" t="str">
        <f>IFERROR(__xludf.DUMMYFUNCTION("GOOGLETRANSLATE(A4858,""es"",""en"")"),"Greek")</f>
        <v>Greek</v>
      </c>
    </row>
    <row r="4859">
      <c r="A4859" s="2" t="s">
        <v>4859</v>
      </c>
      <c r="B4859" s="3" t="str">
        <f>IFERROR(__xludf.DUMMYFUNCTION("GOOGLETRANSLATE(A4859,""es"",""en"")"),"He believed")</f>
        <v>He believed</v>
      </c>
    </row>
    <row r="4860">
      <c r="A4860" s="2" t="s">
        <v>4860</v>
      </c>
      <c r="B4860" s="3" t="str">
        <f>IFERROR(__xludf.DUMMYFUNCTION("GOOGLETRANSLATE(A4860,""es"",""en"")"),"vain")</f>
        <v>vain</v>
      </c>
    </row>
    <row r="4861">
      <c r="A4861" s="2" t="s">
        <v>4861</v>
      </c>
      <c r="B4861" s="3" t="str">
        <f>IFERROR(__xludf.DUMMYFUNCTION("GOOGLETRANSLATE(A4861,""es"",""en"")"),"sixth")</f>
        <v>sixth</v>
      </c>
    </row>
    <row r="4862">
      <c r="A4862" s="2" t="s">
        <v>4862</v>
      </c>
      <c r="B4862" s="3" t="str">
        <f>IFERROR(__xludf.DUMMYFUNCTION("GOOGLETRANSLATE(A4862,""es"",""en"")"),"supposedly")</f>
        <v>supposedly</v>
      </c>
    </row>
    <row r="4863">
      <c r="A4863" s="2" t="s">
        <v>4863</v>
      </c>
      <c r="B4863" s="3" t="str">
        <f>IFERROR(__xludf.DUMMYFUNCTION("GOOGLETRANSLATE(A4863,""es"",""en"")"),"Interpreters")</f>
        <v>Interpreters</v>
      </c>
    </row>
    <row r="4864">
      <c r="A4864" s="2" t="s">
        <v>4864</v>
      </c>
      <c r="B4864" s="3" t="str">
        <f>IFERROR(__xludf.DUMMYFUNCTION("GOOGLETRANSLATE(A4864,""es"",""en"")"),"protests")</f>
        <v>protests</v>
      </c>
    </row>
    <row r="4865">
      <c r="A4865" s="2" t="s">
        <v>4865</v>
      </c>
      <c r="B4865" s="3" t="str">
        <f>IFERROR(__xludf.DUMMYFUNCTION("GOOGLETRANSLATE(A4865,""es"",""en"")"),"suffering")</f>
        <v>suffering</v>
      </c>
    </row>
    <row r="4866">
      <c r="A4866" s="2" t="s">
        <v>4866</v>
      </c>
      <c r="B4866" s="3" t="str">
        <f>IFERROR(__xludf.DUMMYFUNCTION("GOOGLETRANSLATE(A4866,""es"",""en"")"),"meats")</f>
        <v>meats</v>
      </c>
    </row>
    <row r="4867">
      <c r="A4867" s="2" t="s">
        <v>4867</v>
      </c>
      <c r="B4867" s="3" t="str">
        <f>IFERROR(__xludf.DUMMYFUNCTION("GOOGLETRANSLATE(A4867,""es"",""en"")"),"Egypt")</f>
        <v>Egypt</v>
      </c>
    </row>
    <row r="4868">
      <c r="A4868" s="2" t="s">
        <v>4868</v>
      </c>
      <c r="B4868" s="3" t="str">
        <f>IFERROR(__xludf.DUMMYFUNCTION("GOOGLETRANSLATE(A4868,""es"",""en"")"),"Administrations")</f>
        <v>Administrations</v>
      </c>
    </row>
    <row r="4869">
      <c r="A4869" s="2" t="s">
        <v>4869</v>
      </c>
      <c r="B4869" s="3" t="str">
        <f>IFERROR(__xludf.DUMMYFUNCTION("GOOGLETRANSLATE(A4869,""es"",""en"")"),"Calderón")</f>
        <v>Calderón</v>
      </c>
    </row>
    <row r="4870">
      <c r="A4870" s="2" t="s">
        <v>4870</v>
      </c>
      <c r="B4870" s="3" t="str">
        <f>IFERROR(__xludf.DUMMYFUNCTION("GOOGLETRANSLATE(A4870,""es"",""en"")"),"challenge")</f>
        <v>challenge</v>
      </c>
    </row>
    <row r="4871">
      <c r="A4871" s="2" t="s">
        <v>4871</v>
      </c>
      <c r="B4871" s="3" t="str">
        <f>IFERROR(__xludf.DUMMYFUNCTION("GOOGLETRANSLATE(A4871,""es"",""en"")"),"antiquity")</f>
        <v>antiquity</v>
      </c>
    </row>
    <row r="4872">
      <c r="A4872" s="2" t="s">
        <v>4872</v>
      </c>
      <c r="B4872" s="3" t="str">
        <f>IFERROR(__xludf.DUMMYFUNCTION("GOOGLETRANSLATE(A4872,""es"",""en"")"),"third")</f>
        <v>third</v>
      </c>
    </row>
    <row r="4873">
      <c r="A4873" s="2" t="s">
        <v>4873</v>
      </c>
      <c r="B4873" s="3" t="str">
        <f>IFERROR(__xludf.DUMMYFUNCTION("GOOGLETRANSLATE(A4873,""es"",""en"")"),"premiere")</f>
        <v>premiere</v>
      </c>
    </row>
    <row r="4874">
      <c r="A4874" s="2" t="s">
        <v>4874</v>
      </c>
      <c r="B4874" s="3" t="str">
        <f>IFERROR(__xludf.DUMMYFUNCTION("GOOGLETRANSLATE(A4874,""es"",""en"")"),"Africa")</f>
        <v>Africa</v>
      </c>
    </row>
    <row r="4875">
      <c r="A4875" s="2" t="s">
        <v>4875</v>
      </c>
      <c r="B4875" s="3" t="str">
        <f>IFERROR(__xludf.DUMMYFUNCTION("GOOGLETRANSLATE(A4875,""es"",""en"")"),"bay")</f>
        <v>bay</v>
      </c>
    </row>
    <row r="4876">
      <c r="A4876" s="2" t="s">
        <v>4876</v>
      </c>
      <c r="B4876" s="3" t="str">
        <f>IFERROR(__xludf.DUMMYFUNCTION("GOOGLETRANSLATE(A4876,""es"",""en"")"),"fortress")</f>
        <v>fortress</v>
      </c>
    </row>
    <row r="4877">
      <c r="A4877" s="2" t="s">
        <v>4877</v>
      </c>
      <c r="B4877" s="3" t="str">
        <f>IFERROR(__xludf.DUMMYFUNCTION("GOOGLETRANSLATE(A4877,""es"",""en"")"),"obviously")</f>
        <v>obviously</v>
      </c>
    </row>
    <row r="4878">
      <c r="A4878" s="2" t="s">
        <v>4878</v>
      </c>
      <c r="B4878" s="3" t="str">
        <f>IFERROR(__xludf.DUMMYFUNCTION("GOOGLETRANSLATE(A4878,""es"",""en"")"),"They followed")</f>
        <v>They followed</v>
      </c>
    </row>
    <row r="4879">
      <c r="A4879" s="2" t="s">
        <v>4879</v>
      </c>
      <c r="B4879" s="3" t="str">
        <f>IFERROR(__xludf.DUMMYFUNCTION("GOOGLETRANSLATE(A4879,""es"",""en"")"),"Wines")</f>
        <v>Wines</v>
      </c>
    </row>
    <row r="4880">
      <c r="A4880" s="2" t="s">
        <v>4880</v>
      </c>
      <c r="B4880" s="3" t="str">
        <f>IFERROR(__xludf.DUMMYFUNCTION("GOOGLETRANSLATE(A4880,""es"",""en"")"),"Fujimori")</f>
        <v>Fujimori</v>
      </c>
    </row>
    <row r="4881">
      <c r="A4881" s="2" t="s">
        <v>4881</v>
      </c>
      <c r="B4881" s="3" t="str">
        <f>IFERROR(__xludf.DUMMYFUNCTION("GOOGLETRANSLATE(A4881,""es"",""en"")"),"engineering")</f>
        <v>engineering</v>
      </c>
    </row>
    <row r="4882">
      <c r="A4882" s="2" t="s">
        <v>4882</v>
      </c>
      <c r="B4882" s="3" t="str">
        <f>IFERROR(__xludf.DUMMYFUNCTION("GOOGLETRANSLATE(A4882,""es"",""en"")"),"They resulted")</f>
        <v>They resulted</v>
      </c>
    </row>
    <row r="4883">
      <c r="A4883" s="2" t="s">
        <v>4883</v>
      </c>
      <c r="B4883" s="3" t="str">
        <f>IFERROR(__xludf.DUMMYFUNCTION("GOOGLETRANSLATE(A4883,""es"",""en"")"),"throat")</f>
        <v>throat</v>
      </c>
    </row>
    <row r="4884">
      <c r="A4884" s="2" t="s">
        <v>4884</v>
      </c>
      <c r="B4884" s="3" t="str">
        <f>IFERROR(__xludf.DUMMYFUNCTION("GOOGLETRANSLATE(A4884,""es"",""en"")"),"male")</f>
        <v>male</v>
      </c>
    </row>
    <row r="4885">
      <c r="A4885" s="2" t="s">
        <v>4885</v>
      </c>
      <c r="B4885" s="3" t="str">
        <f>IFERROR(__xludf.DUMMYFUNCTION("GOOGLETRANSLATE(A4885,""es"",""en"")"),"sitting")</f>
        <v>sitting</v>
      </c>
    </row>
    <row r="4886">
      <c r="A4886" s="2" t="s">
        <v>4886</v>
      </c>
      <c r="B4886" s="3" t="str">
        <f>IFERROR(__xludf.DUMMYFUNCTION("GOOGLETRANSLATE(A4886,""es"",""en"")"),"staying")</f>
        <v>staying</v>
      </c>
    </row>
    <row r="4887">
      <c r="A4887" s="2" t="s">
        <v>4887</v>
      </c>
      <c r="B4887" s="3" t="str">
        <f>IFERROR(__xludf.DUMMYFUNCTION("GOOGLETRANSLATE(A4887,""es"",""en"")"),"majesty")</f>
        <v>majesty</v>
      </c>
    </row>
    <row r="4888">
      <c r="A4888" s="2" t="s">
        <v>4888</v>
      </c>
      <c r="B4888" s="3" t="str">
        <f>IFERROR(__xludf.DUMMYFUNCTION("GOOGLETRANSLATE(A4888,""es"",""en"")"),"rector")</f>
        <v>rector</v>
      </c>
    </row>
    <row r="4889">
      <c r="A4889" s="2" t="s">
        <v>4889</v>
      </c>
      <c r="B4889" s="3" t="str">
        <f>IFERROR(__xludf.DUMMYFUNCTION("GOOGLETRANSLATE(A4889,""es"",""en"")"),"minima")</f>
        <v>minima</v>
      </c>
    </row>
    <row r="4890">
      <c r="A4890" s="2" t="s">
        <v>4890</v>
      </c>
      <c r="B4890" s="3" t="str">
        <f>IFERROR(__xludf.DUMMYFUNCTION("GOOGLETRANSLATE(A4890,""es"",""en"")"),"Modern")</f>
        <v>Modern</v>
      </c>
    </row>
    <row r="4891">
      <c r="A4891" s="2" t="s">
        <v>4891</v>
      </c>
      <c r="B4891" s="3" t="str">
        <f>IFERROR(__xludf.DUMMYFUNCTION("GOOGLETRANSLATE(A4891,""es"",""en"")"),"expert")</f>
        <v>expert</v>
      </c>
    </row>
    <row r="4892">
      <c r="A4892" s="2" t="s">
        <v>4892</v>
      </c>
      <c r="B4892" s="3" t="str">
        <f>IFERROR(__xludf.DUMMYFUNCTION("GOOGLETRANSLATE(A4892,""es"",""en"")"),"Rosas")</f>
        <v>Rosas</v>
      </c>
    </row>
    <row r="4893">
      <c r="A4893" s="2" t="s">
        <v>4893</v>
      </c>
      <c r="B4893" s="3" t="str">
        <f>IFERROR(__xludf.DUMMYFUNCTION("GOOGLETRANSLATE(A4893,""es"",""en"")"),"He brought")</f>
        <v>He brought</v>
      </c>
    </row>
    <row r="4894">
      <c r="A4894" s="2" t="s">
        <v>4894</v>
      </c>
      <c r="B4894" s="3" t="str">
        <f>IFERROR(__xludf.DUMMYFUNCTION("GOOGLETRANSLATE(A4894,""es"",""en"")"),"candle")</f>
        <v>candle</v>
      </c>
    </row>
    <row r="4895">
      <c r="A4895" s="2" t="s">
        <v>4895</v>
      </c>
      <c r="B4895" s="3" t="str">
        <f>IFERROR(__xludf.DUMMYFUNCTION("GOOGLETRANSLATE(A4895,""es"",""en"")"),"copper")</f>
        <v>copper</v>
      </c>
    </row>
    <row r="4896">
      <c r="A4896" s="2" t="s">
        <v>4896</v>
      </c>
      <c r="B4896" s="3" t="str">
        <f>IFERROR(__xludf.DUMMYFUNCTION("GOOGLETRANSLATE(A4896,""es"",""en"")"),"permanence")</f>
        <v>permanence</v>
      </c>
    </row>
    <row r="4897">
      <c r="A4897" s="2" t="s">
        <v>4897</v>
      </c>
      <c r="B4897" s="3" t="str">
        <f>IFERROR(__xludf.DUMMYFUNCTION("GOOGLETRANSLATE(A4897,""es"",""en"")"),"rescue")</f>
        <v>rescue</v>
      </c>
    </row>
    <row r="4898">
      <c r="A4898" s="2" t="s">
        <v>4898</v>
      </c>
      <c r="B4898" s="3" t="str">
        <f>IFERROR(__xludf.DUMMYFUNCTION("GOOGLETRANSLATE(A4898,""es"",""en"")"),"in front")</f>
        <v>in front</v>
      </c>
    </row>
    <row r="4899">
      <c r="A4899" s="2" t="s">
        <v>4899</v>
      </c>
      <c r="B4899" s="3" t="str">
        <f>IFERROR(__xludf.DUMMYFUNCTION("GOOGLETRANSLATE(A4899,""es"",""en"")"),"firms")</f>
        <v>firms</v>
      </c>
    </row>
    <row r="4900">
      <c r="A4900" s="2" t="s">
        <v>4900</v>
      </c>
      <c r="B4900" s="3" t="str">
        <f>IFERROR(__xludf.DUMMYFUNCTION("GOOGLETRANSLATE(A4900,""es"",""en"")"),"tensions")</f>
        <v>tensions</v>
      </c>
    </row>
    <row r="4901">
      <c r="A4901" s="2" t="s">
        <v>4901</v>
      </c>
      <c r="B4901" s="3" t="str">
        <f>IFERROR(__xludf.DUMMYFUNCTION("GOOGLETRANSLATE(A4901,""es"",""en"")"),"confederacy")</f>
        <v>confederacy</v>
      </c>
    </row>
    <row r="4902">
      <c r="A4902" s="2" t="s">
        <v>4902</v>
      </c>
      <c r="B4902" s="3" t="str">
        <f>IFERROR(__xludf.DUMMYFUNCTION("GOOGLETRANSLATE(A4902,""es"",""en"")"),"problem")</f>
        <v>problem</v>
      </c>
    </row>
    <row r="4903">
      <c r="A4903" s="2" t="s">
        <v>4903</v>
      </c>
      <c r="B4903" s="3" t="str">
        <f>IFERROR(__xludf.DUMMYFUNCTION("GOOGLETRANSLATE(A4903,""es"",""en"")"),"straight")</f>
        <v>straight</v>
      </c>
    </row>
    <row r="4904">
      <c r="A4904" s="2" t="s">
        <v>4904</v>
      </c>
      <c r="B4904" s="3" t="str">
        <f>IFERROR(__xludf.DUMMYFUNCTION("GOOGLETRANSLATE(A4904,""es"",""en"")"),"I worked")</f>
        <v>I worked</v>
      </c>
    </row>
    <row r="4905">
      <c r="A4905" s="2" t="s">
        <v>4905</v>
      </c>
      <c r="B4905" s="3" t="str">
        <f>IFERROR(__xludf.DUMMYFUNCTION("GOOGLETRANSLATE(A4905,""es"",""en"")"),"Asia")</f>
        <v>Asia</v>
      </c>
    </row>
    <row r="4906">
      <c r="A4906" s="2" t="s">
        <v>4906</v>
      </c>
      <c r="B4906" s="3" t="str">
        <f>IFERROR(__xludf.DUMMYFUNCTION("GOOGLETRANSLATE(A4906,""es"",""en"")"),"foreigners")</f>
        <v>foreigners</v>
      </c>
    </row>
    <row r="4907">
      <c r="A4907" s="2" t="s">
        <v>4907</v>
      </c>
      <c r="B4907" s="3" t="str">
        <f>IFERROR(__xludf.DUMMYFUNCTION("GOOGLETRANSLATE(A4907,""es"",""en"")"),"carry")</f>
        <v>carry</v>
      </c>
    </row>
    <row r="4908">
      <c r="A4908" s="2" t="s">
        <v>4908</v>
      </c>
      <c r="B4908" s="3" t="str">
        <f>IFERROR(__xludf.DUMMYFUNCTION("GOOGLETRANSLATE(A4908,""es"",""en"")"),"having")</f>
        <v>having</v>
      </c>
    </row>
    <row r="4909">
      <c r="A4909" s="2" t="s">
        <v>4909</v>
      </c>
      <c r="B4909" s="3" t="str">
        <f>IFERROR(__xludf.DUMMYFUNCTION("GOOGLETRANSLATE(A4909,""es"",""en"")"),"modality")</f>
        <v>modality</v>
      </c>
    </row>
    <row r="4910">
      <c r="A4910" s="2" t="s">
        <v>4910</v>
      </c>
      <c r="B4910" s="3" t="str">
        <f>IFERROR(__xludf.DUMMYFUNCTION("GOOGLETRANSLATE(A4910,""es"",""en"")"),"Guzmán")</f>
        <v>Guzmán</v>
      </c>
    </row>
    <row r="4911">
      <c r="A4911" s="2" t="s">
        <v>4911</v>
      </c>
      <c r="B4911" s="3" t="str">
        <f>IFERROR(__xludf.DUMMYFUNCTION("GOOGLETRANSLATE(A4911,""es"",""en"")"),"vegetable")</f>
        <v>vegetable</v>
      </c>
    </row>
    <row r="4912">
      <c r="A4912" s="2" t="s">
        <v>4912</v>
      </c>
      <c r="B4912" s="3" t="str">
        <f>IFERROR(__xludf.DUMMYFUNCTION("GOOGLETRANSLATE(A4912,""es"",""en"")"),"Chávez")</f>
        <v>Chávez</v>
      </c>
    </row>
    <row r="4913">
      <c r="A4913" s="2" t="s">
        <v>4913</v>
      </c>
      <c r="B4913" s="3" t="str">
        <f>IFERROR(__xludf.DUMMYFUNCTION("GOOGLETRANSLATE(A4913,""es"",""en"")"),"juice")</f>
        <v>juice</v>
      </c>
    </row>
    <row r="4914">
      <c r="A4914" s="2" t="s">
        <v>4914</v>
      </c>
      <c r="B4914" s="3" t="str">
        <f>IFERROR(__xludf.DUMMYFUNCTION("GOOGLETRANSLATE(A4914,""es"",""en"")"),"land")</f>
        <v>land</v>
      </c>
    </row>
    <row r="4915">
      <c r="A4915" s="2" t="s">
        <v>4915</v>
      </c>
      <c r="B4915" s="3" t="str">
        <f>IFERROR(__xludf.DUMMYFUNCTION("GOOGLETRANSLATE(A4915,""es"",""en"")"),"angle")</f>
        <v>angle</v>
      </c>
    </row>
    <row r="4916">
      <c r="A4916" s="2" t="s">
        <v>4916</v>
      </c>
      <c r="B4916" s="3" t="str">
        <f>IFERROR(__xludf.DUMMYFUNCTION("GOOGLETRANSLATE(A4916,""es"",""en"")"),"temptation")</f>
        <v>temptation</v>
      </c>
    </row>
    <row r="4917">
      <c r="A4917" s="2" t="s">
        <v>4917</v>
      </c>
      <c r="B4917" s="3" t="str">
        <f>IFERROR(__xludf.DUMMYFUNCTION("GOOGLETRANSLATE(A4917,""es"",""en"")"),"coordinator")</f>
        <v>coordinator</v>
      </c>
    </row>
    <row r="4918">
      <c r="A4918" s="2" t="s">
        <v>4918</v>
      </c>
      <c r="B4918" s="3" t="str">
        <f>IFERROR(__xludf.DUMMYFUNCTION("GOOGLETRANSLATE(A4918,""es"",""en"")"),"nervous")</f>
        <v>nervous</v>
      </c>
    </row>
    <row r="4919">
      <c r="A4919" s="2" t="s">
        <v>4919</v>
      </c>
      <c r="B4919" s="3" t="str">
        <f>IFERROR(__xludf.DUMMYFUNCTION("GOOGLETRANSLATE(A4919,""es"",""en"")"),"suicide")</f>
        <v>suicide</v>
      </c>
    </row>
    <row r="4920">
      <c r="A4920" s="2" t="s">
        <v>4920</v>
      </c>
      <c r="B4920" s="3" t="str">
        <f>IFERROR(__xludf.DUMMYFUNCTION("GOOGLETRANSLATE(A4920,""es"",""en"")"),"Accompany")</f>
        <v>Accompany</v>
      </c>
    </row>
    <row r="4921">
      <c r="A4921" s="2" t="s">
        <v>4921</v>
      </c>
      <c r="B4921" s="3" t="str">
        <f>IFERROR(__xludf.DUMMYFUNCTION("GOOGLETRANSLATE(A4921,""es"",""en"")"),"armed")</f>
        <v>armed</v>
      </c>
    </row>
    <row r="4922">
      <c r="A4922" s="2" t="s">
        <v>4922</v>
      </c>
      <c r="B4922" s="3" t="str">
        <f>IFERROR(__xludf.DUMMYFUNCTION("GOOGLETRANSLATE(A4922,""es"",""en"")"),"role")</f>
        <v>role</v>
      </c>
    </row>
    <row r="4923">
      <c r="A4923" s="2" t="s">
        <v>4923</v>
      </c>
      <c r="B4923" s="3" t="str">
        <f>IFERROR(__xludf.DUMMYFUNCTION("GOOGLETRANSLATE(A4923,""es"",""en"")"),"agricultural")</f>
        <v>agricultural</v>
      </c>
    </row>
    <row r="4924">
      <c r="A4924" s="2" t="s">
        <v>4924</v>
      </c>
      <c r="B4924" s="3" t="str">
        <f>IFERROR(__xludf.DUMMYFUNCTION("GOOGLETRANSLATE(A4924,""es"",""en"")"),"Murcia")</f>
        <v>Murcia</v>
      </c>
    </row>
    <row r="4925">
      <c r="A4925" s="2" t="s">
        <v>4925</v>
      </c>
      <c r="B4925" s="3" t="str">
        <f>IFERROR(__xludf.DUMMYFUNCTION("GOOGLETRANSLATE(A4925,""es"",""en"")"),"olive")</f>
        <v>olive</v>
      </c>
    </row>
    <row r="4926">
      <c r="A4926" s="2" t="s">
        <v>4926</v>
      </c>
      <c r="B4926" s="3" t="str">
        <f>IFERROR(__xludf.DUMMYFUNCTION("GOOGLETRANSLATE(A4926,""es"",""en"")"),"provisional")</f>
        <v>provisional</v>
      </c>
    </row>
    <row r="4927">
      <c r="A4927" s="2" t="s">
        <v>4927</v>
      </c>
      <c r="B4927" s="3" t="str">
        <f>IFERROR(__xludf.DUMMYFUNCTION("GOOGLETRANSLATE(A4927,""es"",""en"")"),"Determine")</f>
        <v>Determine</v>
      </c>
    </row>
    <row r="4928">
      <c r="A4928" s="2" t="s">
        <v>4928</v>
      </c>
      <c r="B4928" s="3" t="str">
        <f>IFERROR(__xludf.DUMMYFUNCTION("GOOGLETRANSLATE(A4928,""es"",""en"")"),"evaluate")</f>
        <v>evaluate</v>
      </c>
    </row>
    <row r="4929">
      <c r="A4929" s="2" t="s">
        <v>4929</v>
      </c>
      <c r="B4929" s="3" t="str">
        <f>IFERROR(__xludf.DUMMYFUNCTION("GOOGLETRANSLATE(A4929,""es"",""en"")"),"functional")</f>
        <v>functional</v>
      </c>
    </row>
    <row r="4930">
      <c r="A4930" s="2" t="s">
        <v>4930</v>
      </c>
      <c r="B4930" s="3" t="str">
        <f>IFERROR(__xludf.DUMMYFUNCTION("GOOGLETRANSLATE(A4930,""es"",""en"")"),"paragraph")</f>
        <v>paragraph</v>
      </c>
    </row>
    <row r="4931">
      <c r="A4931" s="2" t="s">
        <v>4931</v>
      </c>
      <c r="B4931" s="3" t="str">
        <f>IFERROR(__xludf.DUMMYFUNCTION("GOOGLETRANSLATE(A4931,""es"",""en"")"),"paws")</f>
        <v>paws</v>
      </c>
    </row>
    <row r="4932">
      <c r="A4932" s="2" t="s">
        <v>4932</v>
      </c>
      <c r="B4932" s="3" t="str">
        <f>IFERROR(__xludf.DUMMYFUNCTION("GOOGLETRANSLATE(A4932,""es"",""en"")"),"Cross")</f>
        <v>Cross</v>
      </c>
    </row>
    <row r="4933">
      <c r="A4933" s="2" t="s">
        <v>4933</v>
      </c>
      <c r="B4933" s="3" t="str">
        <f>IFERROR(__xludf.DUMMYFUNCTION("GOOGLETRANSLATE(A4933,""es"",""en"")"),"flee")</f>
        <v>flee</v>
      </c>
    </row>
    <row r="4934">
      <c r="A4934" s="2" t="s">
        <v>4934</v>
      </c>
      <c r="B4934" s="3" t="str">
        <f>IFERROR(__xludf.DUMMYFUNCTION("GOOGLETRANSLATE(A4934,""es"",""en"")"),"boyfriend")</f>
        <v>boyfriend</v>
      </c>
    </row>
    <row r="4935">
      <c r="A4935" s="2" t="s">
        <v>4935</v>
      </c>
      <c r="B4935" s="3" t="str">
        <f>IFERROR(__xludf.DUMMYFUNCTION("GOOGLETRANSLATE(A4935,""es"",""en"")"),"It appeared")</f>
        <v>It appeared</v>
      </c>
    </row>
    <row r="4936">
      <c r="A4936" s="2" t="s">
        <v>4936</v>
      </c>
      <c r="B4936" s="3" t="str">
        <f>IFERROR(__xludf.DUMMYFUNCTION("GOOGLETRANSLATE(A4936,""es"",""en"")"),"fair")</f>
        <v>fair</v>
      </c>
    </row>
    <row r="4937">
      <c r="A4937" s="2" t="s">
        <v>4937</v>
      </c>
      <c r="B4937" s="3" t="str">
        <f>IFERROR(__xludf.DUMMYFUNCTION("GOOGLETRANSLATE(A4937,""es"",""en"")"),"handle")</f>
        <v>handle</v>
      </c>
    </row>
    <row r="4938">
      <c r="A4938" s="2" t="s">
        <v>4938</v>
      </c>
      <c r="B4938" s="3" t="str">
        <f>IFERROR(__xludf.DUMMYFUNCTION("GOOGLETRANSLATE(A4938,""es"",""en"")"),"expensive")</f>
        <v>expensive</v>
      </c>
    </row>
    <row r="4939">
      <c r="A4939" s="2" t="s">
        <v>4939</v>
      </c>
      <c r="B4939" s="3" t="str">
        <f>IFERROR(__xludf.DUMMYFUNCTION("GOOGLETRANSLATE(A4939,""es"",""en"")"),"orange")</f>
        <v>orange</v>
      </c>
    </row>
    <row r="4940">
      <c r="A4940" s="2" t="s">
        <v>4940</v>
      </c>
      <c r="B4940" s="3" t="str">
        <f>IFERROR(__xludf.DUMMYFUNCTION("GOOGLETRANSLATE(A4940,""es"",""en"")"),"graduate")</f>
        <v>graduate</v>
      </c>
    </row>
    <row r="4941">
      <c r="A4941" s="2" t="s">
        <v>4941</v>
      </c>
      <c r="B4941" s="3" t="str">
        <f>IFERROR(__xludf.DUMMYFUNCTION("GOOGLETRANSLATE(A4941,""es"",""en"")"),"faces")</f>
        <v>faces</v>
      </c>
    </row>
    <row r="4942">
      <c r="A4942" s="2" t="s">
        <v>4942</v>
      </c>
      <c r="B4942" s="3" t="str">
        <f>IFERROR(__xludf.DUMMYFUNCTION("GOOGLETRANSLATE(A4942,""es"",""en"")"),"beard")</f>
        <v>beard</v>
      </c>
    </row>
    <row r="4943">
      <c r="A4943" s="2" t="s">
        <v>4943</v>
      </c>
      <c r="B4943" s="3" t="str">
        <f>IFERROR(__xludf.DUMMYFUNCTION("GOOGLETRANSLATE(A4943,""es"",""en"")"),"gas")</f>
        <v>gas</v>
      </c>
    </row>
    <row r="4944">
      <c r="A4944" s="2" t="s">
        <v>4944</v>
      </c>
      <c r="B4944" s="3" t="str">
        <f>IFERROR(__xludf.DUMMYFUNCTION("GOOGLETRANSLATE(A4944,""es"",""en"")"),"Face")</f>
        <v>Face</v>
      </c>
    </row>
    <row r="4945">
      <c r="A4945" s="2" t="s">
        <v>4945</v>
      </c>
      <c r="B4945" s="3" t="str">
        <f>IFERROR(__xludf.DUMMYFUNCTION("GOOGLETRANSLATE(A4945,""es"",""en"")"),"steel")</f>
        <v>steel</v>
      </c>
    </row>
    <row r="4946">
      <c r="A4946" s="2" t="s">
        <v>4946</v>
      </c>
      <c r="B4946" s="3" t="str">
        <f>IFERROR(__xludf.DUMMYFUNCTION("GOOGLETRANSLATE(A4946,""es"",""en"")"),"acquired")</f>
        <v>acquired</v>
      </c>
    </row>
    <row r="4947">
      <c r="A4947" s="2" t="s">
        <v>4947</v>
      </c>
      <c r="B4947" s="3" t="str">
        <f>IFERROR(__xludf.DUMMYFUNCTION("GOOGLETRANSLATE(A4947,""es"",""en"")"),"surprised")</f>
        <v>surprised</v>
      </c>
    </row>
    <row r="4948">
      <c r="A4948" s="2" t="s">
        <v>4948</v>
      </c>
      <c r="B4948" s="3" t="str">
        <f>IFERROR(__xludf.DUMMYFUNCTION("GOOGLETRANSLATE(A4948,""es"",""en"")"),"sphere")</f>
        <v>sphere</v>
      </c>
    </row>
    <row r="4949">
      <c r="A4949" s="2" t="s">
        <v>4949</v>
      </c>
      <c r="B4949" s="3" t="str">
        <f>IFERROR(__xludf.DUMMYFUNCTION("GOOGLETRANSLATE(A4949,""es"",""en"")"),"genius")</f>
        <v>genius</v>
      </c>
    </row>
    <row r="4950">
      <c r="A4950" s="2" t="s">
        <v>4950</v>
      </c>
      <c r="B4950" s="3" t="str">
        <f>IFERROR(__xludf.DUMMYFUNCTION("GOOGLETRANSLATE(A4950,""es"",""en"")"),"Bernard")</f>
        <v>Bernard</v>
      </c>
    </row>
    <row r="4951">
      <c r="A4951" s="2" t="s">
        <v>4951</v>
      </c>
      <c r="B4951" s="3" t="str">
        <f>IFERROR(__xludf.DUMMYFUNCTION("GOOGLETRANSLATE(A4951,""es"",""en"")"),"go to")</f>
        <v>go to</v>
      </c>
    </row>
    <row r="4952">
      <c r="A4952" s="2" t="s">
        <v>4952</v>
      </c>
      <c r="B4952" s="3" t="str">
        <f>IFERROR(__xludf.DUMMYFUNCTION("GOOGLETRANSLATE(A4952,""es"",""en"")"),"steam")</f>
        <v>steam</v>
      </c>
    </row>
    <row r="4953">
      <c r="A4953" s="2" t="s">
        <v>4953</v>
      </c>
      <c r="B4953" s="3" t="str">
        <f>IFERROR(__xludf.DUMMYFUNCTION("GOOGLETRANSLATE(A4953,""es"",""en"")"),"satisfied")</f>
        <v>satisfied</v>
      </c>
    </row>
    <row r="4954">
      <c r="A4954" s="2" t="s">
        <v>4954</v>
      </c>
      <c r="B4954" s="3" t="str">
        <f>IFERROR(__xludf.DUMMYFUNCTION("GOOGLETRANSLATE(A4954,""es"",""en"")"),"symbols")</f>
        <v>symbols</v>
      </c>
    </row>
    <row r="4955">
      <c r="A4955" s="2" t="s">
        <v>4955</v>
      </c>
      <c r="B4955" s="3" t="str">
        <f>IFERROR(__xludf.DUMMYFUNCTION("GOOGLETRANSLATE(A4955,""es"",""en"")"),"Surveys")</f>
        <v>Surveys</v>
      </c>
    </row>
    <row r="4956">
      <c r="A4956" s="2" t="s">
        <v>4956</v>
      </c>
      <c r="B4956" s="3" t="str">
        <f>IFERROR(__xludf.DUMMYFUNCTION("GOOGLETRANSLATE(A4956,""es"",""en"")"),"rains")</f>
        <v>rains</v>
      </c>
    </row>
    <row r="4957">
      <c r="A4957" s="2" t="s">
        <v>4957</v>
      </c>
      <c r="B4957" s="3" t="str">
        <f>IFERROR(__xludf.DUMMYFUNCTION("GOOGLETRANSLATE(A4957,""es"",""en"")"),"obtaining")</f>
        <v>obtaining</v>
      </c>
    </row>
    <row r="4958">
      <c r="A4958" s="2" t="s">
        <v>4958</v>
      </c>
      <c r="B4958" s="3" t="str">
        <f>IFERROR(__xludf.DUMMYFUNCTION("GOOGLETRANSLATE(A4958,""es"",""en"")"),"curve")</f>
        <v>curve</v>
      </c>
    </row>
    <row r="4959">
      <c r="A4959" s="2" t="s">
        <v>4959</v>
      </c>
      <c r="B4959" s="3" t="str">
        <f>IFERROR(__xludf.DUMMYFUNCTION("GOOGLETRANSLATE(A4959,""es"",""en"")"),"Bill")</f>
        <v>Bill</v>
      </c>
    </row>
    <row r="4960">
      <c r="A4960" s="2" t="s">
        <v>4960</v>
      </c>
      <c r="B4960" s="3" t="str">
        <f>IFERROR(__xludf.DUMMYFUNCTION("GOOGLETRANSLATE(A4960,""es"",""en"")"),"Coke")</f>
        <v>Coke</v>
      </c>
    </row>
    <row r="4961">
      <c r="A4961" s="2" t="s">
        <v>4961</v>
      </c>
      <c r="B4961" s="3" t="str">
        <f>IFERROR(__xludf.DUMMYFUNCTION("GOOGLETRANSLATE(A4961,""es"",""en"")"),"guerrillas")</f>
        <v>guerrillas</v>
      </c>
    </row>
    <row r="4962">
      <c r="A4962" s="2" t="s">
        <v>4962</v>
      </c>
      <c r="B4962" s="3" t="str">
        <f>IFERROR(__xludf.DUMMYFUNCTION("GOOGLETRANSLATE(A4962,""es"",""en"")"),"increase")</f>
        <v>increase</v>
      </c>
    </row>
    <row r="4963">
      <c r="A4963" s="2" t="s">
        <v>4963</v>
      </c>
      <c r="B4963" s="3" t="str">
        <f>IFERROR(__xludf.DUMMYFUNCTION("GOOGLETRANSLATE(A4963,""es"",""en"")"),"medal")</f>
        <v>medal</v>
      </c>
    </row>
    <row r="4964">
      <c r="A4964" s="2" t="s">
        <v>4964</v>
      </c>
      <c r="B4964" s="3" t="str">
        <f>IFERROR(__xludf.DUMMYFUNCTION("GOOGLETRANSLATE(A4964,""es"",""en"")"),"nationality")</f>
        <v>nationality</v>
      </c>
    </row>
    <row r="4965">
      <c r="A4965" s="2" t="s">
        <v>4965</v>
      </c>
      <c r="B4965" s="3" t="str">
        <f>IFERROR(__xludf.DUMMYFUNCTION("GOOGLETRANSLATE(A4965,""es"",""en"")"),"Vigo")</f>
        <v>Vigo</v>
      </c>
    </row>
    <row r="4966">
      <c r="A4966" s="2" t="s">
        <v>4966</v>
      </c>
      <c r="B4966" s="3" t="str">
        <f>IFERROR(__xludf.DUMMYFUNCTION("GOOGLETRANSLATE(A4966,""es"",""en"")"),"beverages")</f>
        <v>beverages</v>
      </c>
    </row>
    <row r="4967">
      <c r="A4967" s="2" t="s">
        <v>4967</v>
      </c>
      <c r="B4967" s="3" t="str">
        <f>IFERROR(__xludf.DUMMYFUNCTION("GOOGLETRANSLATE(A4967,""es"",""en"")"),"Treat")</f>
        <v>Treat</v>
      </c>
    </row>
    <row r="4968">
      <c r="A4968" s="2" t="s">
        <v>4968</v>
      </c>
      <c r="B4968" s="3" t="str">
        <f>IFERROR(__xludf.DUMMYFUNCTION("GOOGLETRANSLATE(A4968,""es"",""en"")"),"complex")</f>
        <v>complex</v>
      </c>
    </row>
    <row r="4969">
      <c r="A4969" s="2" t="s">
        <v>4969</v>
      </c>
      <c r="B4969" s="3" t="str">
        <f>IFERROR(__xludf.DUMMYFUNCTION("GOOGLETRANSLATE(A4969,""es"",""en"")"),"They performed")</f>
        <v>They performed</v>
      </c>
    </row>
    <row r="4970">
      <c r="A4970" s="2" t="s">
        <v>4970</v>
      </c>
      <c r="B4970" s="3" t="str">
        <f>IFERROR(__xludf.DUMMYFUNCTION("GOOGLETRANSLATE(A4970,""es"",""en"")"),"concerned")</f>
        <v>concerned</v>
      </c>
    </row>
    <row r="4971">
      <c r="A4971" s="2" t="s">
        <v>4971</v>
      </c>
      <c r="B4971" s="3" t="str">
        <f>IFERROR(__xludf.DUMMYFUNCTION("GOOGLETRANSLATE(A4971,""es"",""en"")"),"characters")</f>
        <v>characters</v>
      </c>
    </row>
    <row r="4972">
      <c r="A4972" s="2" t="s">
        <v>4972</v>
      </c>
      <c r="B4972" s="3" t="str">
        <f>IFERROR(__xludf.DUMMYFUNCTION("GOOGLETRANSLATE(A4972,""es"",""en"")"),"Return")</f>
        <v>Return</v>
      </c>
    </row>
    <row r="4973">
      <c r="A4973" s="2" t="s">
        <v>4973</v>
      </c>
      <c r="B4973" s="3" t="str">
        <f>IFERROR(__xludf.DUMMYFUNCTION("GOOGLETRANSLATE(A4973,""es"",""en"")"),"established")</f>
        <v>established</v>
      </c>
    </row>
    <row r="4974">
      <c r="A4974" s="2" t="s">
        <v>4974</v>
      </c>
      <c r="B4974" s="3" t="str">
        <f>IFERROR(__xludf.DUMMYFUNCTION("GOOGLETRANSLATE(A4974,""es"",""en"")"),"Format")</f>
        <v>Format</v>
      </c>
    </row>
    <row r="4975">
      <c r="A4975" s="2" t="s">
        <v>4975</v>
      </c>
      <c r="B4975" s="3" t="str">
        <f>IFERROR(__xludf.DUMMYFUNCTION("GOOGLETRANSLATE(A4975,""es"",""en"")"),"contemporary")</f>
        <v>contemporary</v>
      </c>
    </row>
    <row r="4976">
      <c r="A4976" s="2" t="s">
        <v>4976</v>
      </c>
      <c r="B4976" s="3" t="str">
        <f>IFERROR(__xludf.DUMMYFUNCTION("GOOGLETRANSLATE(A4976,""es"",""en"")"),"registered")</f>
        <v>registered</v>
      </c>
    </row>
    <row r="4977">
      <c r="A4977" s="2" t="s">
        <v>4977</v>
      </c>
      <c r="B4977" s="3" t="str">
        <f>IFERROR(__xludf.DUMMYFUNCTION("GOOGLETRANSLATE(A4977,""es"",""en"")"),"convention")</f>
        <v>convention</v>
      </c>
    </row>
    <row r="4978">
      <c r="A4978" s="2" t="s">
        <v>4978</v>
      </c>
      <c r="B4978" s="3" t="str">
        <f>IFERROR(__xludf.DUMMYFUNCTION("GOOGLETRANSLATE(A4978,""es"",""en"")"),"cab")</f>
        <v>cab</v>
      </c>
    </row>
    <row r="4979">
      <c r="A4979" s="2" t="s">
        <v>4979</v>
      </c>
      <c r="B4979" s="3" t="str">
        <f>IFERROR(__xludf.DUMMYFUNCTION("GOOGLETRANSLATE(A4979,""es"",""en"")"),"trunk")</f>
        <v>trunk</v>
      </c>
    </row>
    <row r="4980">
      <c r="A4980" s="2" t="s">
        <v>4980</v>
      </c>
      <c r="B4980" s="3" t="str">
        <f>IFERROR(__xludf.DUMMYFUNCTION("GOOGLETRANSLATE(A4980,""es"",""en"")"),"I observe")</f>
        <v>I observe</v>
      </c>
    </row>
    <row r="4981">
      <c r="A4981" s="2" t="s">
        <v>4981</v>
      </c>
      <c r="B4981" s="3" t="str">
        <f>IFERROR(__xludf.DUMMYFUNCTION("GOOGLETRANSLATE(A4981,""es"",""en"")"),"to appreciate")</f>
        <v>to appreciate</v>
      </c>
    </row>
    <row r="4982">
      <c r="A4982" s="2" t="s">
        <v>4982</v>
      </c>
      <c r="B4982" s="3" t="str">
        <f>IFERROR(__xludf.DUMMYFUNCTION("GOOGLETRANSLATE(A4982,""es"",""en"")"),"give")</f>
        <v>give</v>
      </c>
    </row>
    <row r="4983">
      <c r="A4983" s="2" t="s">
        <v>4983</v>
      </c>
      <c r="B4983" s="3" t="str">
        <f>IFERROR(__xludf.DUMMYFUNCTION("GOOGLETRANSLATE(A4983,""es"",""en"")"),"considerations")</f>
        <v>considerations</v>
      </c>
    </row>
    <row r="4984">
      <c r="A4984" s="2" t="s">
        <v>4984</v>
      </c>
      <c r="B4984" s="3" t="str">
        <f>IFERROR(__xludf.DUMMYFUNCTION("GOOGLETRANSLATE(A4984,""es"",""en"")"),"They start")</f>
        <v>They start</v>
      </c>
    </row>
    <row r="4985">
      <c r="A4985" s="2" t="s">
        <v>4985</v>
      </c>
      <c r="B4985" s="3" t="str">
        <f>IFERROR(__xludf.DUMMYFUNCTION("GOOGLETRANSLATE(A4985,""es"",""en"")"),"Vienna")</f>
        <v>Vienna</v>
      </c>
    </row>
    <row r="4986">
      <c r="A4986" s="2" t="s">
        <v>4986</v>
      </c>
      <c r="B4986" s="3" t="str">
        <f>IFERROR(__xludf.DUMMYFUNCTION("GOOGLETRANSLATE(A4986,""es"",""en"")"),"dedicated")</f>
        <v>dedicated</v>
      </c>
    </row>
    <row r="4987">
      <c r="A4987" s="2" t="s">
        <v>4987</v>
      </c>
      <c r="B4987" s="3" t="str">
        <f>IFERROR(__xludf.DUMMYFUNCTION("GOOGLETRANSLATE(A4987,""es"",""en"")"),"afternoon")</f>
        <v>afternoon</v>
      </c>
    </row>
    <row r="4988">
      <c r="A4988" s="2" t="s">
        <v>4988</v>
      </c>
      <c r="B4988" s="3" t="str">
        <f>IFERROR(__xludf.DUMMYFUNCTION("GOOGLETRANSLATE(A4988,""es"",""en"")"),"associates")</f>
        <v>associates</v>
      </c>
    </row>
    <row r="4989">
      <c r="A4989" s="2" t="s">
        <v>4989</v>
      </c>
      <c r="B4989" s="3" t="str">
        <f>IFERROR(__xludf.DUMMYFUNCTION("GOOGLETRANSLATE(A4989,""es"",""en"")"),"installed")</f>
        <v>installed</v>
      </c>
    </row>
    <row r="4990">
      <c r="A4990" s="2" t="s">
        <v>4990</v>
      </c>
      <c r="B4990" s="3" t="str">
        <f>IFERROR(__xludf.DUMMYFUNCTION("GOOGLETRANSLATE(A4990,""es"",""en"")"),"supposed")</f>
        <v>supposed</v>
      </c>
    </row>
    <row r="4991">
      <c r="A4991" s="2" t="s">
        <v>4991</v>
      </c>
      <c r="B4991" s="3" t="str">
        <f>IFERROR(__xludf.DUMMYFUNCTION("GOOGLETRANSLATE(A4991,""es"",""en"")"),"technological")</f>
        <v>technological</v>
      </c>
    </row>
    <row r="4992">
      <c r="A4992" s="2" t="s">
        <v>4992</v>
      </c>
      <c r="B4992" s="3" t="str">
        <f>IFERROR(__xludf.DUMMYFUNCTION("GOOGLETRANSLATE(A4992,""es"",""en"")"),"transfer")</f>
        <v>transfer</v>
      </c>
    </row>
    <row r="4993">
      <c r="A4993" s="2" t="s">
        <v>4993</v>
      </c>
      <c r="B4993" s="3" t="str">
        <f>IFERROR(__xludf.DUMMYFUNCTION("GOOGLETRANSLATE(A4993,""es"",""en"")"),"Areas")</f>
        <v>Areas</v>
      </c>
    </row>
    <row r="4994">
      <c r="A4994" s="2" t="s">
        <v>4994</v>
      </c>
      <c r="B4994" s="3" t="str">
        <f>IFERROR(__xludf.DUMMYFUNCTION("GOOGLETRANSLATE(A4994,""es"",""en"")"),"endeavor")</f>
        <v>endeavor</v>
      </c>
    </row>
    <row r="4995">
      <c r="A4995" s="2" t="s">
        <v>4995</v>
      </c>
      <c r="B4995" s="3" t="str">
        <f>IFERROR(__xludf.DUMMYFUNCTION("GOOGLETRANSLATE(A4995,""es"",""en"")"),"Eugenio")</f>
        <v>Eugenio</v>
      </c>
    </row>
    <row r="4996">
      <c r="A4996" s="2" t="s">
        <v>4996</v>
      </c>
      <c r="B4996" s="3" t="str">
        <f>IFERROR(__xludf.DUMMYFUNCTION("GOOGLETRANSLATE(A4996,""es"",""en"")"),"views")</f>
        <v>views</v>
      </c>
    </row>
    <row r="4997">
      <c r="A4997" s="2" t="s">
        <v>4997</v>
      </c>
      <c r="B4997" s="3" t="str">
        <f>IFERROR(__xludf.DUMMYFUNCTION("GOOGLETRANSLATE(A4997,""es"",""en"")"),"arrangement")</f>
        <v>arrangement</v>
      </c>
    </row>
    <row r="4998">
      <c r="A4998" s="2" t="s">
        <v>4998</v>
      </c>
      <c r="B4998" s="3" t="str">
        <f>IFERROR(__xludf.DUMMYFUNCTION("GOOGLETRANSLATE(A4998,""es"",""en"")"),"magistrate")</f>
        <v>magistrate</v>
      </c>
    </row>
    <row r="4999">
      <c r="A4999" s="2" t="s">
        <v>4999</v>
      </c>
      <c r="B4999" s="3" t="str">
        <f>IFERROR(__xludf.DUMMYFUNCTION("GOOGLETRANSLATE(A4999,""es"",""en"")"),"Notable")</f>
        <v>Notable</v>
      </c>
    </row>
    <row r="5000">
      <c r="A5000" s="2" t="s">
        <v>5000</v>
      </c>
      <c r="B5000" s="3" t="str">
        <f>IFERROR(__xludf.DUMMYFUNCTION("GOOGLETRANSLATE(A5000,""es"",""en"")"),"Records")</f>
        <v>Records</v>
      </c>
    </row>
    <row r="5001">
      <c r="A5001" s="2" t="s">
        <v>5001</v>
      </c>
      <c r="B5001" s="3" t="str">
        <f>IFERROR(__xludf.DUMMYFUNCTION("GOOGLETRANSLATE(A5001,""es"",""en"")"),"juice")</f>
        <v>juice</v>
      </c>
    </row>
  </sheetData>
  <drawing r:id="rId1"/>
</worksheet>
</file>