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/>
  <mc:AlternateContent xmlns:mc="http://schemas.openxmlformats.org/markup-compatibility/2006">
    <mc:Choice Requires="x15">
      <x15ac:absPath xmlns:x15ac="http://schemas.microsoft.com/office/spreadsheetml/2010/11/ac" url="D:\NonUfficio\Arcieria\Digital_Spine_Tester\"/>
    </mc:Choice>
  </mc:AlternateContent>
  <xr:revisionPtr revIDLastSave="0" documentId="13_ncr:1_{4B48672A-43C0-4695-9039-0C7992B095C6}" xr6:coauthVersionLast="40" xr6:coauthVersionMax="40" xr10:uidLastSave="{00000000-0000-0000-0000-000000000000}"/>
  <bookViews>
    <workbookView xWindow="1275" yWindow="-120" windowWidth="27645" windowHeight="16440" xr2:uid="{00000000-000D-0000-FFFF-FFFF00000000}"/>
  </bookViews>
  <sheets>
    <sheet name="Calc" sheetId="5" r:id="rId1"/>
    <sheet name="Sheet1" sheetId="6" r:id="rId2"/>
  </sheets>
  <definedNames>
    <definedName name="ATASpine" localSheetId="0">Calc!$A$3:$C$105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9" i="5" l="1"/>
  <c r="H15" i="5" s="1"/>
  <c r="H5" i="5"/>
  <c r="H3" i="5"/>
  <c r="H7" i="5" l="1"/>
  <c r="C60" i="5" l="1"/>
  <c r="C56" i="5"/>
  <c r="C52" i="5"/>
  <c r="D52" i="5" s="1"/>
  <c r="E52" i="5" s="1"/>
  <c r="C48" i="5"/>
  <c r="D48" i="5" s="1"/>
  <c r="E48" i="5" s="1"/>
  <c r="C44" i="5"/>
  <c r="D44" i="5" s="1"/>
  <c r="E44" i="5" s="1"/>
  <c r="C40" i="5"/>
  <c r="C36" i="5"/>
  <c r="D36" i="5" s="1"/>
  <c r="E36" i="5" s="1"/>
  <c r="C32" i="5"/>
  <c r="D32" i="5" s="1"/>
  <c r="E32" i="5" s="1"/>
  <c r="C28" i="5"/>
  <c r="D28" i="5" s="1"/>
  <c r="E28" i="5" s="1"/>
  <c r="C24" i="5"/>
  <c r="D24" i="5" s="1"/>
  <c r="E24" i="5" s="1"/>
  <c r="C20" i="5"/>
  <c r="C16" i="5"/>
  <c r="D16" i="5" s="1"/>
  <c r="E16" i="5" s="1"/>
  <c r="C12" i="5"/>
  <c r="C8" i="5"/>
  <c r="C4" i="5"/>
  <c r="C62" i="5"/>
  <c r="C54" i="5"/>
  <c r="D54" i="5" s="1"/>
  <c r="E54" i="5" s="1"/>
  <c r="C50" i="5"/>
  <c r="D50" i="5" s="1"/>
  <c r="E50" i="5" s="1"/>
  <c r="C42" i="5"/>
  <c r="C34" i="5"/>
  <c r="C26" i="5"/>
  <c r="D26" i="5" s="1"/>
  <c r="E26" i="5" s="1"/>
  <c r="C22" i="5"/>
  <c r="C14" i="5"/>
  <c r="C6" i="5"/>
  <c r="C61" i="5"/>
  <c r="D61" i="5" s="1"/>
  <c r="E61" i="5" s="1"/>
  <c r="C53" i="5"/>
  <c r="D53" i="5" s="1"/>
  <c r="E53" i="5" s="1"/>
  <c r="C45" i="5"/>
  <c r="D45" i="5" s="1"/>
  <c r="E45" i="5" s="1"/>
  <c r="C37" i="5"/>
  <c r="C29" i="5"/>
  <c r="C21" i="5"/>
  <c r="D21" i="5" s="1"/>
  <c r="E21" i="5" s="1"/>
  <c r="C13" i="5"/>
  <c r="C5" i="5"/>
  <c r="C63" i="5"/>
  <c r="C59" i="5"/>
  <c r="C55" i="5"/>
  <c r="C51" i="5"/>
  <c r="C47" i="5"/>
  <c r="D47" i="5" s="1"/>
  <c r="E47" i="5" s="1"/>
  <c r="C43" i="5"/>
  <c r="C39" i="5"/>
  <c r="C35" i="5"/>
  <c r="C31" i="5"/>
  <c r="D31" i="5" s="1"/>
  <c r="E31" i="5" s="1"/>
  <c r="C27" i="5"/>
  <c r="C23" i="5"/>
  <c r="C19" i="5"/>
  <c r="C15" i="5"/>
  <c r="D15" i="5" s="1"/>
  <c r="E15" i="5" s="1"/>
  <c r="C11" i="5"/>
  <c r="C7" i="5"/>
  <c r="C3" i="5"/>
  <c r="D3" i="5" s="1"/>
  <c r="E3" i="5" s="1"/>
  <c r="C58" i="5"/>
  <c r="C46" i="5"/>
  <c r="C38" i="5"/>
  <c r="D38" i="5" s="1"/>
  <c r="E38" i="5" s="1"/>
  <c r="C30" i="5"/>
  <c r="D30" i="5" s="1"/>
  <c r="E30" i="5" s="1"/>
  <c r="C18" i="5"/>
  <c r="C10" i="5"/>
  <c r="C57" i="5"/>
  <c r="C49" i="5"/>
  <c r="C41" i="5"/>
  <c r="C33" i="5"/>
  <c r="D33" i="5" s="1"/>
  <c r="E33" i="5" s="1"/>
  <c r="C25" i="5"/>
  <c r="C17" i="5"/>
  <c r="C9" i="5"/>
  <c r="D9" i="5" s="1"/>
  <c r="E9" i="5" s="1"/>
  <c r="H16" i="5"/>
  <c r="H17" i="5" s="1"/>
  <c r="D4" i="5" l="1"/>
  <c r="E4" i="5" s="1"/>
  <c r="D27" i="5"/>
  <c r="E27" i="5" s="1"/>
  <c r="D43" i="5"/>
  <c r="E43" i="5" s="1"/>
  <c r="D13" i="5"/>
  <c r="E13" i="5" s="1"/>
  <c r="D22" i="5"/>
  <c r="E22" i="5" s="1"/>
  <c r="D12" i="5"/>
  <c r="E12" i="5" s="1"/>
  <c r="D60" i="5"/>
  <c r="E60" i="5" s="1"/>
  <c r="D63" i="5"/>
  <c r="E63" i="5" s="1"/>
  <c r="D17" i="5"/>
  <c r="E17" i="5" s="1"/>
  <c r="D49" i="5"/>
  <c r="E49" i="5" s="1"/>
  <c r="D10" i="5"/>
  <c r="E10" i="5" s="1"/>
  <c r="D46" i="5"/>
  <c r="E46" i="5" s="1"/>
  <c r="D19" i="5"/>
  <c r="E19" i="5" s="1"/>
  <c r="D35" i="5"/>
  <c r="E35" i="5" s="1"/>
  <c r="D51" i="5"/>
  <c r="E51" i="5" s="1"/>
  <c r="D29" i="5"/>
  <c r="E29" i="5" s="1"/>
  <c r="D6" i="5"/>
  <c r="E6" i="5" s="1"/>
  <c r="D34" i="5"/>
  <c r="E34" i="5" s="1"/>
  <c r="D62" i="5"/>
  <c r="E62" i="5" s="1"/>
  <c r="D20" i="5"/>
  <c r="E20" i="5" s="1"/>
  <c r="D11" i="5"/>
  <c r="E11" i="5" s="1"/>
  <c r="D59" i="5"/>
  <c r="E59" i="5" s="1"/>
  <c r="D41" i="5"/>
  <c r="E41" i="5" s="1"/>
  <c r="D25" i="5"/>
  <c r="E25" i="5" s="1"/>
  <c r="D57" i="5"/>
  <c r="E57" i="5" s="1"/>
  <c r="D18" i="5"/>
  <c r="E18" i="5" s="1"/>
  <c r="D58" i="5"/>
  <c r="E58" i="5" s="1"/>
  <c r="D7" i="5"/>
  <c r="E7" i="5" s="1"/>
  <c r="D23" i="5"/>
  <c r="E23" i="5" s="1"/>
  <c r="D39" i="5"/>
  <c r="E39" i="5" s="1"/>
  <c r="D55" i="5"/>
  <c r="E55" i="5" s="1"/>
  <c r="D5" i="5"/>
  <c r="E5" i="5" s="1"/>
  <c r="D37" i="5"/>
  <c r="E37" i="5" s="1"/>
  <c r="D14" i="5"/>
  <c r="E14" i="5" s="1"/>
  <c r="D42" i="5"/>
  <c r="E42" i="5" s="1"/>
  <c r="D8" i="5"/>
  <c r="E8" i="5" s="1"/>
  <c r="D40" i="5"/>
  <c r="E40" i="5" s="1"/>
  <c r="D56" i="5"/>
  <c r="E56" i="5" s="1"/>
  <c r="H26" i="5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ATASpine3" type="6" refreshedVersion="5" background="1" saveData="1">
    <textPr codePage="850" sourceFile="D:\Non Ufficio\Arcieria\SpineTester\ATASpine.txt" tab="0" delimiter="|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<sst xmlns="http://schemas.openxmlformats.org/spreadsheetml/2006/main" count="22" uniqueCount="22">
  <si>
    <t>pi</t>
  </si>
  <si>
    <t>Shaft (#)</t>
  </si>
  <si>
    <t>E (psi)</t>
  </si>
  <si>
    <t>Weight (#)</t>
  </si>
  <si>
    <t>I (11/32)</t>
  </si>
  <si>
    <t>Denom [48*E*I]=</t>
  </si>
  <si>
    <t>AMO Standard</t>
  </si>
  <si>
    <t>Results</t>
  </si>
  <si>
    <t>Weight (kg)</t>
  </si>
  <si>
    <t>Pound/Kg</t>
  </si>
  <si>
    <t>Deflect (E medium)</t>
  </si>
  <si>
    <t>P (pounds)</t>
  </si>
  <si>
    <r>
      <t>L</t>
    </r>
    <r>
      <rPr>
        <b/>
        <vertAlign val="superscript"/>
        <sz val="11"/>
        <color theme="1"/>
        <rFont val="Calibri"/>
        <family val="2"/>
        <scheme val="minor"/>
      </rPr>
      <t>3</t>
    </r>
    <r>
      <rPr>
        <b/>
        <sz val="11"/>
        <color theme="1"/>
        <rFont val="Calibri"/>
        <family val="2"/>
        <scheme val="minor"/>
      </rPr>
      <t xml:space="preserve"> (26')</t>
    </r>
  </si>
  <si>
    <r>
      <t>Numer [P*L</t>
    </r>
    <r>
      <rPr>
        <b/>
        <vertAlign val="superscript"/>
        <sz val="11"/>
        <color theme="1"/>
        <rFont val="Calibri"/>
        <family val="2"/>
        <scheme val="minor"/>
      </rPr>
      <t>3</t>
    </r>
    <r>
      <rPr>
        <b/>
        <sz val="11"/>
        <color theme="1"/>
        <rFont val="Calibri"/>
        <family val="2"/>
        <scheme val="minor"/>
      </rPr>
      <t>]=</t>
    </r>
  </si>
  <si>
    <t>Given deflection (inches)</t>
  </si>
  <si>
    <t>Bend (in)</t>
  </si>
  <si>
    <t>shaft diameter (11/32)</t>
  </si>
  <si>
    <t>E (sample for cedar)</t>
  </si>
  <si>
    <t>Measured weight (Kg) &gt;&gt;</t>
  </si>
  <si>
    <t>Shaft # (lbs) &lt;&lt;</t>
  </si>
  <si>
    <t>Linear interpolation between 20# and 80# shaft
for given deflection of 0.748 inches</t>
  </si>
  <si>
    <t>Samples: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</si>
</sst>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0.00000"/>
    <numFmt numFmtId="166" formatCode="0.00000000"/>
    <numFmt numFmtId="167" formatCode="0.00000000000"/>
    <numFmt numFmtId="168" formatCode="0.000000000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44">
    <xf numFmtId="0" fontId="0" fillId="0" borderId="0" xfId="0"/>
    <xf numFmtId="2" fontId="0" fillId="0" borderId="0" xfId="0" applyNumberFormat="1"/>
    <xf numFmtId="164" fontId="0" fillId="0" borderId="0" xfId="0" applyNumberFormat="1"/>
    <xf numFmtId="0" fontId="1" fillId="0" borderId="0" xfId="0" applyFont="1"/>
    <xf numFmtId="0" fontId="2" fillId="0" borderId="0" xfId="0" applyFont="1" applyBorder="1"/>
    <xf numFmtId="0" fontId="0" fillId="0" borderId="0" xfId="0" quotePrefix="1" applyBorder="1"/>
    <xf numFmtId="0" fontId="0" fillId="0" borderId="0" xfId="0" applyBorder="1"/>
    <xf numFmtId="0" fontId="0" fillId="0" borderId="4" xfId="0" applyBorder="1"/>
    <xf numFmtId="0" fontId="0" fillId="0" borderId="0" xfId="0" applyBorder="1" applyAlignment="1">
      <alignment horizontal="center"/>
    </xf>
    <xf numFmtId="168" fontId="2" fillId="0" borderId="0" xfId="0" applyNumberFormat="1" applyFont="1" applyBorder="1"/>
    <xf numFmtId="164" fontId="2" fillId="0" borderId="0" xfId="0" applyNumberFormat="1" applyFont="1" applyBorder="1"/>
    <xf numFmtId="0" fontId="3" fillId="0" borderId="0" xfId="0" applyFont="1" applyBorder="1"/>
    <xf numFmtId="0" fontId="1" fillId="0" borderId="1" xfId="0" applyFont="1" applyBorder="1"/>
    <xf numFmtId="165" fontId="1" fillId="0" borderId="2" xfId="0" applyNumberFormat="1" applyFont="1" applyBorder="1"/>
    <xf numFmtId="0" fontId="0" fillId="0" borderId="0" xfId="0" applyFont="1"/>
    <xf numFmtId="167" fontId="1" fillId="0" borderId="2" xfId="0" applyNumberFormat="1" applyFont="1" applyBorder="1"/>
    <xf numFmtId="168" fontId="1" fillId="0" borderId="2" xfId="0" applyNumberFormat="1" applyFont="1" applyBorder="1"/>
    <xf numFmtId="2" fontId="1" fillId="0" borderId="2" xfId="0" applyNumberFormat="1" applyFont="1" applyBorder="1"/>
    <xf numFmtId="0" fontId="1" fillId="0" borderId="2" xfId="0" applyFont="1" applyBorder="1"/>
    <xf numFmtId="0" fontId="1" fillId="0" borderId="10" xfId="0" applyFont="1" applyBorder="1"/>
    <xf numFmtId="164" fontId="1" fillId="0" borderId="5" xfId="0" applyNumberFormat="1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166" fontId="1" fillId="0" borderId="2" xfId="0" applyNumberFormat="1" applyFont="1" applyBorder="1"/>
    <xf numFmtId="2" fontId="0" fillId="2" borderId="3" xfId="0" applyNumberFormat="1" applyFill="1" applyBorder="1"/>
    <xf numFmtId="164" fontId="0" fillId="2" borderId="3" xfId="0" applyNumberFormat="1" applyFill="1" applyBorder="1"/>
    <xf numFmtId="0" fontId="0" fillId="2" borderId="3" xfId="0" quotePrefix="1" applyFill="1" applyBorder="1"/>
    <xf numFmtId="2" fontId="0" fillId="3" borderId="3" xfId="0" applyNumberFormat="1" applyFill="1" applyBorder="1"/>
    <xf numFmtId="164" fontId="0" fillId="3" borderId="3" xfId="0" applyNumberFormat="1" applyFill="1" applyBorder="1"/>
    <xf numFmtId="0" fontId="0" fillId="3" borderId="3" xfId="0" applyFill="1" applyBorder="1"/>
    <xf numFmtId="2" fontId="0" fillId="4" borderId="3" xfId="0" applyNumberFormat="1" applyFill="1" applyBorder="1"/>
    <xf numFmtId="164" fontId="0" fillId="4" borderId="3" xfId="0" applyNumberFormat="1" applyFill="1" applyBorder="1"/>
    <xf numFmtId="0" fontId="0" fillId="4" borderId="3" xfId="0" applyFill="1" applyBorder="1"/>
    <xf numFmtId="0" fontId="0" fillId="0" borderId="0" xfId="0" applyAlignment="1">
      <alignment wrapText="1"/>
    </xf>
    <xf numFmtId="0" fontId="5" fillId="0" borderId="9" xfId="0" applyFont="1" applyBorder="1"/>
    <xf numFmtId="164" fontId="6" fillId="0" borderId="2" xfId="0" applyNumberFormat="1" applyFont="1" applyBorder="1"/>
    <xf numFmtId="0" fontId="8" fillId="0" borderId="0" xfId="0" applyFont="1"/>
    <xf numFmtId="2" fontId="0" fillId="2" borderId="3" xfId="0" applyNumberForma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7" fillId="0" borderId="0" xfId="0" applyFont="1" applyAlignment="1">
      <alignment horizontal="left" vertical="top" wrapText="1"/>
    </xf>
    <xf numFmtId="0" fontId="9" fillId="0" borderId="0" xfId="0" applyFont="1"/>
    <xf numFmtId="2" fontId="5" fillId="0" borderId="2" xfId="0" applyNumberFormat="1" applyFont="1" applyBorder="1"/>
    <xf numFmtId="0" fontId="7" fillId="0" borderId="0" xfId="0" applyFont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Sheet1!$A$1:$A$61</c:f>
              <c:numCache>
                <c:formatCode>General</c:formatCode>
                <c:ptCount val="61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  <c:pt idx="45">
                  <c:v>65</c:v>
                </c:pt>
                <c:pt idx="46">
                  <c:v>66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  <c:pt idx="51">
                  <c:v>71</c:v>
                </c:pt>
                <c:pt idx="52">
                  <c:v>72</c:v>
                </c:pt>
                <c:pt idx="53">
                  <c:v>73</c:v>
                </c:pt>
                <c:pt idx="54">
                  <c:v>74</c:v>
                </c:pt>
                <c:pt idx="55">
                  <c:v>75</c:v>
                </c:pt>
                <c:pt idx="56">
                  <c:v>76</c:v>
                </c:pt>
                <c:pt idx="57">
                  <c:v>77</c:v>
                </c:pt>
                <c:pt idx="58">
                  <c:v>78</c:v>
                </c:pt>
                <c:pt idx="59">
                  <c:v>79</c:v>
                </c:pt>
                <c:pt idx="60">
                  <c:v>80</c:v>
                </c:pt>
              </c:numCache>
            </c:numRef>
          </c:xVal>
          <c:yVal>
            <c:numRef>
              <c:f>Sheet1!$B$1:$B$61</c:f>
              <c:numCache>
                <c:formatCode>General</c:formatCode>
                <c:ptCount val="61"/>
                <c:pt idx="0">
                  <c:v>0.92307692307692291</c:v>
                </c:pt>
                <c:pt idx="1">
                  <c:v>0.96930533117932149</c:v>
                </c:pt>
                <c:pt idx="2">
                  <c:v>1.0152284263959388</c:v>
                </c:pt>
                <c:pt idx="3">
                  <c:v>1.0619469026548671</c:v>
                </c:pt>
                <c:pt idx="4">
                  <c:v>1.10803324099723</c:v>
                </c:pt>
                <c:pt idx="5">
                  <c:v>1.1538461538461537</c:v>
                </c:pt>
                <c:pt idx="6">
                  <c:v>1.2</c:v>
                </c:pt>
                <c:pt idx="7">
                  <c:v>1.2461059190031152</c:v>
                </c:pt>
                <c:pt idx="8">
                  <c:v>1.2917115177610332</c:v>
                </c:pt>
                <c:pt idx="9">
                  <c:v>1.337792642140468</c:v>
                </c:pt>
                <c:pt idx="10">
                  <c:v>1.3840830449826989</c:v>
                </c:pt>
                <c:pt idx="11">
                  <c:v>1.4302741358760429</c:v>
                </c:pt>
                <c:pt idx="12">
                  <c:v>1.4760147601476012</c:v>
                </c:pt>
                <c:pt idx="13">
                  <c:v>1.5228426395939085</c:v>
                </c:pt>
                <c:pt idx="14">
                  <c:v>1.5686274509803921</c:v>
                </c:pt>
                <c:pt idx="15">
                  <c:v>1.6150740242261101</c:v>
                </c:pt>
                <c:pt idx="16">
                  <c:v>1.6620498614958452</c:v>
                </c:pt>
                <c:pt idx="17">
                  <c:v>1.7069701280227596</c:v>
                </c:pt>
                <c:pt idx="18">
                  <c:v>1.7543859649122804</c:v>
                </c:pt>
                <c:pt idx="19">
                  <c:v>1.799100449775112</c:v>
                </c:pt>
                <c:pt idx="20">
                  <c:v>1.8461538461538458</c:v>
                </c:pt>
                <c:pt idx="21">
                  <c:v>1.8927444794952684</c:v>
                </c:pt>
                <c:pt idx="22">
                  <c:v>1.938610662358643</c:v>
                </c:pt>
                <c:pt idx="23">
                  <c:v>1.9834710743801656</c:v>
                </c:pt>
                <c:pt idx="24">
                  <c:v>2.0304568527918776</c:v>
                </c:pt>
                <c:pt idx="25">
                  <c:v>2.0761245674740483</c:v>
                </c:pt>
                <c:pt idx="26">
                  <c:v>2.1238938053097343</c:v>
                </c:pt>
                <c:pt idx="27">
                  <c:v>2.1699819168173593</c:v>
                </c:pt>
                <c:pt idx="28">
                  <c:v>2.214022140221402</c:v>
                </c:pt>
                <c:pt idx="29">
                  <c:v>2.2598870056497171</c:v>
                </c:pt>
                <c:pt idx="30">
                  <c:v>2.3076923076923075</c:v>
                </c:pt>
                <c:pt idx="31">
                  <c:v>2.3529411764705879</c:v>
                </c:pt>
                <c:pt idx="32">
                  <c:v>2.4</c:v>
                </c:pt>
                <c:pt idx="33">
                  <c:v>2.443991853360489</c:v>
                </c:pt>
                <c:pt idx="34">
                  <c:v>2.4948024948024945</c:v>
                </c:pt>
                <c:pt idx="35">
                  <c:v>2.536997885835095</c:v>
                </c:pt>
                <c:pt idx="36">
                  <c:v>2.5862068965517238</c:v>
                </c:pt>
                <c:pt idx="37">
                  <c:v>2.6315789473684204</c:v>
                </c:pt>
                <c:pt idx="38">
                  <c:v>2.6785714285714284</c:v>
                </c:pt>
                <c:pt idx="39">
                  <c:v>2.7210884353741496</c:v>
                </c:pt>
                <c:pt idx="40">
                  <c:v>2.7713625866050808</c:v>
                </c:pt>
                <c:pt idx="41">
                  <c:v>2.816901408450704</c:v>
                </c:pt>
                <c:pt idx="42">
                  <c:v>2.8639618138424816</c:v>
                </c:pt>
                <c:pt idx="43">
                  <c:v>2.9055690072639222</c:v>
                </c:pt>
                <c:pt idx="44">
                  <c:v>2.9556650246305414</c:v>
                </c:pt>
                <c:pt idx="45">
                  <c:v>3</c:v>
                </c:pt>
                <c:pt idx="46">
                  <c:v>3.0456852791878171</c:v>
                </c:pt>
                <c:pt idx="47">
                  <c:v>3.0927835051546393</c:v>
                </c:pt>
                <c:pt idx="48">
                  <c:v>3.1413612565445028</c:v>
                </c:pt>
                <c:pt idx="49">
                  <c:v>3.1830238726790454</c:v>
                </c:pt>
                <c:pt idx="50">
                  <c:v>3.2345013477088949</c:v>
                </c:pt>
                <c:pt idx="51">
                  <c:v>3.278688524590164</c:v>
                </c:pt>
                <c:pt idx="52">
                  <c:v>3.3240997229916904</c:v>
                </c:pt>
                <c:pt idx="53">
                  <c:v>3.3707865168539328</c:v>
                </c:pt>
                <c:pt idx="54">
                  <c:v>3.4188034188034182</c:v>
                </c:pt>
                <c:pt idx="55">
                  <c:v>3.4582132564841501</c:v>
                </c:pt>
                <c:pt idx="56">
                  <c:v>3.5087719298245608</c:v>
                </c:pt>
                <c:pt idx="57">
                  <c:v>3.5502958579881647</c:v>
                </c:pt>
                <c:pt idx="58">
                  <c:v>3.6036036036036037</c:v>
                </c:pt>
                <c:pt idx="59">
                  <c:v>3.6474164133738598</c:v>
                </c:pt>
                <c:pt idx="60">
                  <c:v>3.6923076923076916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1B-43D4-85BF-B3383A4249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200856"/>
        <c:axId val="439809648"/>
      </c:scatterChart>
      <c:valAx>
        <c:axId val="43720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9809648"/>
        <c:crosses val="autoZero"/>
        <c:crossBetween val="midCat"/>
      </c:valAx>
      <c:valAx>
        <c:axId val="43980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7200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352425</xdr:colOff>
      <xdr:row>9</xdr:row>
      <xdr:rowOff>71437</xdr:rowOff>
    </xdr:from>
    <xdr:ext cx="65" cy="172227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6562725" y="187166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it-IT" sz="1100"/>
        </a:p>
      </xdr:txBody>
    </xdr:sp>
    <xdr:clientData/>
  </xdr:oneCellAnchor>
  <xdr:oneCellAnchor>
    <xdr:from>
      <xdr:col>8</xdr:col>
      <xdr:colOff>397700</xdr:colOff>
      <xdr:row>1</xdr:row>
      <xdr:rowOff>171450</xdr:rowOff>
    </xdr:from>
    <xdr:ext cx="916750" cy="51533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00000000-0008-0000-0000-000007000000}"/>
                </a:ext>
              </a:extLst>
            </xdr:cNvPr>
            <xdr:cNvSpPr txBox="1"/>
          </xdr:nvSpPr>
          <xdr:spPr>
            <a:xfrm>
              <a:off x="8027225" y="371475"/>
              <a:ext cx="916750" cy="515335"/>
            </a:xfrm>
            <a:prstGeom prst="rect">
              <a:avLst/>
            </a:prstGeom>
            <a:solidFill>
              <a:schemeClr val="accent3">
                <a:lumMod val="20000"/>
                <a:lumOff val="8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14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𝜹</m:t>
                    </m:r>
                    <m:r>
                      <a:rPr lang="it-IT" sz="1400" b="1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it-IT" sz="1400" b="1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it-IT" sz="1400" b="1" i="1">
                            <a:latin typeface="Cambria Math" panose="02040503050406030204" pitchFamily="18" charset="0"/>
                          </a:rPr>
                          <m:t>𝑷</m:t>
                        </m:r>
                        <m:sSup>
                          <m:sSupPr>
                            <m:ctrlPr>
                              <a:rPr lang="it-IT" sz="1400" b="1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it-IT" sz="1400" b="1" i="1">
                                <a:latin typeface="Cambria Math" panose="02040503050406030204" pitchFamily="18" charset="0"/>
                              </a:rPr>
                              <m:t>𝑳</m:t>
                            </m:r>
                          </m:e>
                          <m:sup>
                            <m:r>
                              <a:rPr lang="it-IT" sz="1400" b="1" i="1">
                                <a:latin typeface="Cambria Math" panose="02040503050406030204" pitchFamily="18" charset="0"/>
                              </a:rPr>
                              <m:t>𝟑</m:t>
                            </m:r>
                          </m:sup>
                        </m:sSup>
                      </m:num>
                      <m:den>
                        <m:r>
                          <a:rPr lang="it-IT" sz="1400" b="1" i="1">
                            <a:latin typeface="Cambria Math" panose="02040503050406030204" pitchFamily="18" charset="0"/>
                          </a:rPr>
                          <m:t>𝟒𝟖</m:t>
                        </m:r>
                        <m:r>
                          <a:rPr lang="it-IT" sz="1400" b="1" i="1">
                            <a:latin typeface="Cambria Math" panose="02040503050406030204" pitchFamily="18" charset="0"/>
                          </a:rPr>
                          <m:t>𝑬𝑰</m:t>
                        </m:r>
                      </m:den>
                    </m:f>
                  </m:oMath>
                </m:oMathPara>
              </a14:m>
              <a:endParaRPr lang="it-IT" sz="1100" b="1"/>
            </a:p>
          </xdr:txBody>
        </xdr:sp>
      </mc:Choice>
      <mc:Fallback xmlns="">
        <xdr:sp macro="" textlink="">
          <xdr:nvSpPr>
            <xdr:cNvPr id="7" name="TextBox 6"/>
            <xdr:cNvSpPr txBox="1"/>
          </xdr:nvSpPr>
          <xdr:spPr>
            <a:xfrm>
              <a:off x="8027225" y="371475"/>
              <a:ext cx="916750" cy="515335"/>
            </a:xfrm>
            <a:prstGeom prst="rect">
              <a:avLst/>
            </a:prstGeom>
            <a:solidFill>
              <a:schemeClr val="accent3">
                <a:lumMod val="20000"/>
                <a:lumOff val="8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it-IT" sz="14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𝜹</a:t>
              </a:r>
              <a:r>
                <a:rPr lang="it-IT" sz="1400" b="1" i="0">
                  <a:latin typeface="Cambria Math" panose="02040503050406030204" pitchFamily="18" charset="0"/>
                </a:rPr>
                <a:t>=(𝑷𝑳^𝟑)/𝟒𝟖𝑬𝑰</a:t>
              </a:r>
              <a:endParaRPr lang="it-IT" sz="1100" b="1"/>
            </a:p>
          </xdr:txBody>
        </xdr:sp>
      </mc:Fallback>
    </mc:AlternateContent>
    <xdr:clientData/>
  </xdr:oneCellAnchor>
  <xdr:oneCellAnchor>
    <xdr:from>
      <xdr:col>8</xdr:col>
      <xdr:colOff>407225</xdr:colOff>
      <xdr:row>5</xdr:row>
      <xdr:rowOff>132364</xdr:rowOff>
    </xdr:from>
    <xdr:ext cx="916750" cy="51533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00000000-0008-0000-0000-000008000000}"/>
                </a:ext>
              </a:extLst>
            </xdr:cNvPr>
            <xdr:cNvSpPr txBox="1"/>
          </xdr:nvSpPr>
          <xdr:spPr>
            <a:xfrm>
              <a:off x="8036750" y="1132489"/>
              <a:ext cx="916750" cy="515335"/>
            </a:xfrm>
            <a:prstGeom prst="rect">
              <a:avLst/>
            </a:prstGeom>
            <a:solidFill>
              <a:schemeClr val="accent3">
                <a:lumMod val="20000"/>
                <a:lumOff val="8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14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𝑬</m:t>
                    </m:r>
                    <m:r>
                      <a:rPr lang="it-IT" sz="1400" b="1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it-IT" sz="1400" b="1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it-IT" sz="1400" b="1" i="1">
                            <a:latin typeface="Cambria Math" panose="02040503050406030204" pitchFamily="18" charset="0"/>
                          </a:rPr>
                          <m:t>𝑷</m:t>
                        </m:r>
                        <m:sSup>
                          <m:sSupPr>
                            <m:ctrlPr>
                              <a:rPr lang="it-IT" sz="1400" b="1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it-IT" sz="1400" b="1" i="1">
                                <a:latin typeface="Cambria Math" panose="02040503050406030204" pitchFamily="18" charset="0"/>
                              </a:rPr>
                              <m:t>𝑳</m:t>
                            </m:r>
                          </m:e>
                          <m:sup>
                            <m:r>
                              <a:rPr lang="it-IT" sz="1400" b="1" i="1">
                                <a:latin typeface="Cambria Math" panose="02040503050406030204" pitchFamily="18" charset="0"/>
                              </a:rPr>
                              <m:t>𝟑</m:t>
                            </m:r>
                          </m:sup>
                        </m:sSup>
                      </m:num>
                      <m:den>
                        <m:r>
                          <a:rPr lang="it-IT" sz="1400" b="1" i="1">
                            <a:latin typeface="Cambria Math" panose="02040503050406030204" pitchFamily="18" charset="0"/>
                          </a:rPr>
                          <m:t>𝟒𝟖</m:t>
                        </m:r>
                        <m:r>
                          <a:rPr lang="it-IT" sz="1400" b="1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𝜹</m:t>
                        </m:r>
                        <m:r>
                          <a:rPr lang="it-IT" sz="1400" b="1" i="1">
                            <a:latin typeface="Cambria Math" panose="02040503050406030204" pitchFamily="18" charset="0"/>
                          </a:rPr>
                          <m:t>𝑰</m:t>
                        </m:r>
                      </m:den>
                    </m:f>
                  </m:oMath>
                </m:oMathPara>
              </a14:m>
              <a:endParaRPr lang="it-IT" sz="1100" b="1"/>
            </a:p>
          </xdr:txBody>
        </xdr:sp>
      </mc:Choice>
      <mc:Fallback xmlns="">
        <xdr:sp macro="" textlink="">
          <xdr:nvSpPr>
            <xdr:cNvPr id="8" name="TextBox 7"/>
            <xdr:cNvSpPr txBox="1"/>
          </xdr:nvSpPr>
          <xdr:spPr>
            <a:xfrm>
              <a:off x="8036750" y="1132489"/>
              <a:ext cx="916750" cy="515335"/>
            </a:xfrm>
            <a:prstGeom prst="rect">
              <a:avLst/>
            </a:prstGeom>
            <a:solidFill>
              <a:schemeClr val="accent3">
                <a:lumMod val="20000"/>
                <a:lumOff val="8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it-IT" sz="14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𝑬</a:t>
              </a:r>
              <a:r>
                <a:rPr lang="it-IT" sz="1400" b="1" i="0">
                  <a:latin typeface="Cambria Math" panose="02040503050406030204" pitchFamily="18" charset="0"/>
                </a:rPr>
                <a:t>=(𝑷𝑳^𝟑)/𝟒𝟖</a:t>
              </a:r>
              <a:r>
                <a:rPr lang="it-IT" sz="14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𝜹</a:t>
              </a:r>
              <a:r>
                <a:rPr lang="it-IT" sz="1400" b="1" i="0">
                  <a:latin typeface="Cambria Math" panose="02040503050406030204" pitchFamily="18" charset="0"/>
                </a:rPr>
                <a:t>𝑰</a:t>
              </a:r>
              <a:endParaRPr lang="it-IT" sz="1100" b="1"/>
            </a:p>
          </xdr:txBody>
        </xdr:sp>
      </mc:Fallback>
    </mc:AlternateContent>
    <xdr:clientData/>
  </xdr:oneCellAnchor>
  <xdr:oneCellAnchor>
    <xdr:from>
      <xdr:col>8</xdr:col>
      <xdr:colOff>438150</xdr:colOff>
      <xdr:row>11</xdr:row>
      <xdr:rowOff>0</xdr:rowOff>
    </xdr:from>
    <xdr:ext cx="916750" cy="51533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00000000-0008-0000-0000-000009000000}"/>
                </a:ext>
              </a:extLst>
            </xdr:cNvPr>
            <xdr:cNvSpPr txBox="1"/>
          </xdr:nvSpPr>
          <xdr:spPr>
            <a:xfrm>
              <a:off x="8067675" y="2200275"/>
              <a:ext cx="916750" cy="515335"/>
            </a:xfrm>
            <a:prstGeom prst="rect">
              <a:avLst/>
            </a:prstGeom>
            <a:solidFill>
              <a:schemeClr val="accent3">
                <a:lumMod val="20000"/>
                <a:lumOff val="8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14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𝑷</m:t>
                    </m:r>
                    <m:r>
                      <a:rPr lang="it-IT" sz="1400" b="1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it-IT" sz="1400" b="1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it-IT" sz="1400" b="1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𝜹</m:t>
                        </m:r>
                        <m:r>
                          <a:rPr lang="it-IT" sz="1400" b="1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𝟒𝟖</m:t>
                        </m:r>
                        <m:r>
                          <a:rPr lang="it-IT" sz="1400" b="1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𝑬𝑰</m:t>
                        </m:r>
                      </m:num>
                      <m:den>
                        <m:sSup>
                          <m:sSupPr>
                            <m:ctrlPr>
                              <a:rPr kumimoji="0" lang="it-IT" sz="1400" b="1" i="1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prstClr val="black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kumimoji="0" lang="it-IT" sz="1400" b="1" i="1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prstClr val="black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𝑳</m:t>
                            </m:r>
                          </m:e>
                          <m:sup>
                            <m:r>
                              <a:rPr kumimoji="0" lang="it-IT" sz="1400" b="1" i="1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prstClr val="black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𝟑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it-IT" sz="1100" b="1"/>
            </a:p>
          </xdr:txBody>
        </xdr:sp>
      </mc:Choice>
      <mc:Fallback xmlns="">
        <xdr:sp macro="" textlink="">
          <xdr:nvSpPr>
            <xdr:cNvPr id="9" name="TextBox 8"/>
            <xdr:cNvSpPr txBox="1"/>
          </xdr:nvSpPr>
          <xdr:spPr>
            <a:xfrm>
              <a:off x="8067675" y="2200275"/>
              <a:ext cx="916750" cy="515335"/>
            </a:xfrm>
            <a:prstGeom prst="rect">
              <a:avLst/>
            </a:prstGeom>
            <a:solidFill>
              <a:schemeClr val="accent3">
                <a:lumMod val="20000"/>
                <a:lumOff val="8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it-IT" sz="14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𝑷</a:t>
              </a:r>
              <a:r>
                <a:rPr lang="it-IT" sz="1400" b="1" i="0">
                  <a:latin typeface="Cambria Math" panose="02040503050406030204" pitchFamily="18" charset="0"/>
                </a:rPr>
                <a:t>=</a:t>
              </a:r>
              <a:r>
                <a:rPr lang="it-IT" sz="14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𝜹𝟒𝟖𝑬𝑰/</a:t>
              </a:r>
              <a:r>
                <a:rPr kumimoji="0" lang="it-IT" sz="1400" b="1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𝑳^𝟑 </a:t>
              </a:r>
              <a:endParaRPr lang="it-IT" sz="1100" b="1"/>
            </a:p>
          </xdr:txBody>
        </xdr:sp>
      </mc:Fallback>
    </mc:AlternateContent>
    <xdr:clientData/>
  </xdr:oneCellAnchor>
  <xdr:oneCellAnchor>
    <xdr:from>
      <xdr:col>9</xdr:col>
      <xdr:colOff>228600</xdr:colOff>
      <xdr:row>1</xdr:row>
      <xdr:rowOff>171450</xdr:rowOff>
    </xdr:from>
    <xdr:ext cx="1978170" cy="561885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/>
      </xdr:nvSpPr>
      <xdr:spPr>
        <a:xfrm>
          <a:off x="9001125" y="371475"/>
          <a:ext cx="1978170" cy="561885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it-IT" sz="1000" u="sng"/>
            <a:t>Beam deflection formula</a:t>
          </a:r>
        </a:p>
        <a:p>
          <a:r>
            <a:rPr lang="it-IT" sz="1000"/>
            <a:t>Beam supported at Ends</a:t>
          </a:r>
        </a:p>
        <a:p>
          <a:r>
            <a:rPr lang="it-IT" sz="1000"/>
            <a:t>Concentrated load P at the center </a:t>
          </a:r>
        </a:p>
      </xdr:txBody>
    </xdr:sp>
    <xdr:clientData/>
  </xdr:oneCellAnchor>
  <xdr:oneCellAnchor>
    <xdr:from>
      <xdr:col>9</xdr:col>
      <xdr:colOff>238125</xdr:colOff>
      <xdr:row>5</xdr:row>
      <xdr:rowOff>123825</xdr:rowOff>
    </xdr:from>
    <xdr:ext cx="2249527" cy="874920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/>
      </xdr:nvSpPr>
      <xdr:spPr>
        <a:xfrm>
          <a:off x="9010650" y="1123950"/>
          <a:ext cx="2249527" cy="874920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it-IT" sz="1000" u="sng"/>
            <a:t>Derive E (column C) elasticity Modulus:</a:t>
          </a:r>
        </a:p>
        <a:p>
          <a:r>
            <a:rPr lang="el-GR" sz="1000" u="none"/>
            <a:t>δ (</a:t>
          </a:r>
          <a:r>
            <a:rPr lang="it-IT" sz="1000" u="none"/>
            <a:t>Deflection = column B)</a:t>
          </a:r>
        </a:p>
        <a:p>
          <a:r>
            <a:rPr lang="it-IT" sz="1000" u="none"/>
            <a:t>P (Weight = 2 pounds)</a:t>
          </a:r>
        </a:p>
        <a:p>
          <a:r>
            <a:rPr lang="it-IT" sz="1000" u="none"/>
            <a:t>I (Moment of Inertia - 11/32 shaft)</a:t>
          </a:r>
        </a:p>
        <a:p>
          <a:r>
            <a:rPr lang="it-IT" sz="1000" u="none"/>
            <a:t>L (Distance between support - 26')</a:t>
          </a:r>
        </a:p>
      </xdr:txBody>
    </xdr:sp>
    <xdr:clientData/>
  </xdr:oneCellAnchor>
  <xdr:oneCellAnchor>
    <xdr:from>
      <xdr:col>9</xdr:col>
      <xdr:colOff>266700</xdr:colOff>
      <xdr:row>11</xdr:row>
      <xdr:rowOff>0</xdr:rowOff>
    </xdr:from>
    <xdr:ext cx="2382127" cy="874920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 txBox="1"/>
      </xdr:nvSpPr>
      <xdr:spPr>
        <a:xfrm>
          <a:off x="9039225" y="2200275"/>
          <a:ext cx="2382127" cy="874920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it-IT" sz="1000" u="sng"/>
            <a:t>Derive P (column D</a:t>
          </a:r>
          <a:r>
            <a:rPr lang="it-IT" sz="1000" u="sng" baseline="0"/>
            <a:t> and E</a:t>
          </a:r>
          <a:r>
            <a:rPr lang="it-IT" sz="1000" u="sng"/>
            <a:t>):</a:t>
          </a:r>
        </a:p>
        <a:p>
          <a:r>
            <a:rPr lang="el-GR" sz="1000" u="none"/>
            <a:t>δ (</a:t>
          </a:r>
          <a:r>
            <a:rPr lang="it-IT" sz="1000" u="none"/>
            <a:t>Given Deflection = cell H21)</a:t>
          </a:r>
        </a:p>
        <a:p>
          <a:r>
            <a:rPr lang="it-IT" sz="1000" u="none"/>
            <a:t>I (Moment of Inertia - 11/32 shaft)</a:t>
          </a:r>
        </a:p>
        <a:p>
          <a:r>
            <a:rPr lang="it-IT" sz="1000" u="none"/>
            <a:t>E (Derived Elasticity</a:t>
          </a:r>
          <a:r>
            <a:rPr lang="it-IT" sz="1000" u="none" baseline="0"/>
            <a:t> Modulus</a:t>
          </a:r>
          <a:r>
            <a:rPr lang="it-IT" sz="1000" u="none"/>
            <a:t> - column C)</a:t>
          </a:r>
        </a:p>
        <a:p>
          <a:r>
            <a:rPr lang="it-IT" sz="1000" u="none"/>
            <a:t>L (Distance between support - 26')</a:t>
          </a:r>
        </a:p>
      </xdr:txBody>
    </xdr:sp>
    <xdr:clientData/>
  </xdr:oneCellAnchor>
  <xdr:oneCellAnchor>
    <xdr:from>
      <xdr:col>8</xdr:col>
      <xdr:colOff>409575</xdr:colOff>
      <xdr:row>16</xdr:row>
      <xdr:rowOff>19050</xdr:rowOff>
    </xdr:from>
    <xdr:ext cx="3646191" cy="561885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/>
      </xdr:nvSpPr>
      <xdr:spPr>
        <a:xfrm>
          <a:off x="8039100" y="3219450"/>
          <a:ext cx="3646191" cy="561885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it-IT" sz="1000" b="1" u="sng">
              <a:solidFill>
                <a:srgbClr val="FF0000"/>
              </a:solidFill>
            </a:rPr>
            <a:t>Example</a:t>
          </a:r>
        </a:p>
        <a:p>
          <a:r>
            <a:rPr lang="it-IT" sz="1000" b="1" u="none">
              <a:solidFill>
                <a:srgbClr val="FF0000"/>
              </a:solidFill>
            </a:rPr>
            <a:t>To bend 0.75 inches</a:t>
          </a:r>
          <a:r>
            <a:rPr lang="it-IT" sz="1000" b="1" u="none" baseline="0">
              <a:solidFill>
                <a:srgbClr val="FF0000"/>
              </a:solidFill>
            </a:rPr>
            <a:t> </a:t>
          </a:r>
          <a:r>
            <a:rPr lang="it-IT" sz="1000" b="1" u="none">
              <a:solidFill>
                <a:srgbClr val="FF0000"/>
              </a:solidFill>
            </a:rPr>
            <a:t>a 47# AMO standard shaft, we need</a:t>
          </a:r>
          <a:r>
            <a:rPr lang="it-IT" sz="1000" b="1" u="none" baseline="0">
              <a:solidFill>
                <a:srgbClr val="FF0000"/>
              </a:solidFill>
            </a:rPr>
            <a:t> to apply</a:t>
          </a:r>
        </a:p>
        <a:p>
          <a:r>
            <a:rPr lang="it-IT" sz="1000" b="1" u="none" baseline="0">
              <a:solidFill>
                <a:srgbClr val="FF0000"/>
              </a:solidFill>
            </a:rPr>
            <a:t>a weight of 1.23Kg (or 2.7 pounds) to middle of the shaft</a:t>
          </a:r>
        </a:p>
      </xdr:txBody>
    </xdr:sp>
    <xdr:clientData/>
  </xdr:oneCellAnchor>
  <xdr:oneCellAnchor>
    <xdr:from>
      <xdr:col>8</xdr:col>
      <xdr:colOff>381000</xdr:colOff>
      <xdr:row>21</xdr:row>
      <xdr:rowOff>14287</xdr:rowOff>
    </xdr:from>
    <xdr:ext cx="3516540" cy="3487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SpPr txBox="1"/>
          </xdr:nvSpPr>
          <xdr:spPr>
            <a:xfrm>
              <a:off x="8010525" y="4214812"/>
              <a:ext cx="3516540" cy="348750"/>
            </a:xfrm>
            <a:prstGeom prst="rect">
              <a:avLst/>
            </a:prstGeom>
            <a:solidFill>
              <a:schemeClr val="bg1">
                <a:lumMod val="95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it-IT" sz="1400" b="1" i="1">
                      <a:latin typeface="Cambria Math" panose="02040503050406030204" pitchFamily="18" charset="0"/>
                    </a:rPr>
                    <m:t>𝑺𝒉𝒂𝒇𝒕</m:t>
                  </m:r>
                  <m:r>
                    <a:rPr lang="it-IT" sz="1400" b="1" i="1">
                      <a:latin typeface="Cambria Math" panose="02040503050406030204" pitchFamily="18" charset="0"/>
                    </a:rPr>
                    <m:t>#= </m:t>
                  </m:r>
                  <m:f>
                    <m:fPr>
                      <m:ctrlPr>
                        <a:rPr lang="it-IT" sz="1400" b="1" i="1">
                          <a:latin typeface="Cambria Math" panose="02040503050406030204" pitchFamily="18" charset="0"/>
                        </a:rPr>
                      </m:ctrlPr>
                    </m:fPr>
                    <m:num>
                      <m:d>
                        <m:dPr>
                          <m:ctrlPr>
                            <a:rPr lang="it-IT" sz="1400" b="1" i="1"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r>
                            <a:rPr lang="it-IT" sz="1400" b="1" i="1">
                              <a:latin typeface="Cambria Math" panose="02040503050406030204" pitchFamily="18" charset="0"/>
                            </a:rPr>
                            <m:t>𝑾𝒆𝒊𝒈𝒉𝒕</m:t>
                          </m:r>
                          <m:r>
                            <a:rPr lang="it-IT" sz="1400" b="1" i="1">
                              <a:latin typeface="Cambria Math" panose="02040503050406030204" pitchFamily="18" charset="0"/>
                            </a:rPr>
                            <m:t> − </m:t>
                          </m:r>
                          <m:r>
                            <a:rPr lang="it-IT" sz="1400" b="1" i="1">
                              <a:latin typeface="Cambria Math" panose="02040503050406030204" pitchFamily="18" charset="0"/>
                            </a:rPr>
                            <m:t>𝟎</m:t>
                          </m:r>
                          <m:r>
                            <a:rPr lang="it-IT" sz="1400" b="1" i="1">
                              <a:latin typeface="Cambria Math" panose="02040503050406030204" pitchFamily="18" charset="0"/>
                            </a:rPr>
                            <m:t>.</m:t>
                          </m:r>
                          <m:r>
                            <a:rPr lang="it-IT" sz="1400" b="1" i="1">
                              <a:latin typeface="Cambria Math" panose="02040503050406030204" pitchFamily="18" charset="0"/>
                            </a:rPr>
                            <m:t>𝟓𝟐𝟏𝟗𝟖𝟎𝟏𝟒𝟑</m:t>
                          </m:r>
                          <m:r>
                            <a:rPr lang="it-IT" sz="1400" b="1" i="1">
                              <a:latin typeface="Cambria Math" panose="02040503050406030204" pitchFamily="18" charset="0"/>
                            </a:rPr>
                            <m:t> </m:t>
                          </m:r>
                        </m:e>
                      </m:d>
                      <m:r>
                        <a:rPr lang="it-IT" sz="1400" b="1" i="1">
                          <a:latin typeface="Cambria Math" panose="02040503050406030204" pitchFamily="18" charset="0"/>
                        </a:rPr>
                        <m:t>∗(</m:t>
                      </m:r>
                      <m:r>
                        <a:rPr lang="it-IT" sz="1400" b="1" i="1">
                          <a:latin typeface="Cambria Math" panose="02040503050406030204" pitchFamily="18" charset="0"/>
                        </a:rPr>
                        <m:t>𝟖𝟎</m:t>
                      </m:r>
                      <m:r>
                        <a:rPr lang="it-IT" sz="1400" b="1" i="1">
                          <a:latin typeface="Cambria Math" panose="02040503050406030204" pitchFamily="18" charset="0"/>
                        </a:rPr>
                        <m:t> −</m:t>
                      </m:r>
                      <m:r>
                        <a:rPr lang="it-IT" sz="1400" b="1" i="1">
                          <a:latin typeface="Cambria Math" panose="02040503050406030204" pitchFamily="18" charset="0"/>
                        </a:rPr>
                        <m:t>𝟐𝟎</m:t>
                      </m:r>
                      <m:r>
                        <a:rPr lang="it-IT" sz="1400" b="1" i="1">
                          <a:latin typeface="Cambria Math" panose="02040503050406030204" pitchFamily="18" charset="0"/>
                        </a:rPr>
                        <m:t>)</m:t>
                      </m:r>
                    </m:num>
                    <m:den>
                      <m:r>
                        <a:rPr lang="it-IT" sz="1400" b="1" i="1">
                          <a:latin typeface="Cambria Math" panose="02040503050406030204" pitchFamily="18" charset="0"/>
                        </a:rPr>
                        <m:t>(</m:t>
                      </m:r>
                      <m:r>
                        <a:rPr lang="it-IT" sz="1400" b="1" i="1">
                          <a:latin typeface="Cambria Math" panose="02040503050406030204" pitchFamily="18" charset="0"/>
                        </a:rPr>
                        <m:t>𝟐</m:t>
                      </m:r>
                      <m:r>
                        <a:rPr lang="it-IT" sz="1400" b="1" i="1">
                          <a:latin typeface="Cambria Math" panose="02040503050406030204" pitchFamily="18" charset="0"/>
                        </a:rPr>
                        <m:t>.</m:t>
                      </m:r>
                      <m:r>
                        <a:rPr lang="it-IT" sz="1400" b="1" i="1">
                          <a:latin typeface="Cambria Math" panose="02040503050406030204" pitchFamily="18" charset="0"/>
                        </a:rPr>
                        <m:t>𝟎𝟖𝟕𝟗𝟐𝟎𝟓𝟕</m:t>
                      </m:r>
                      <m:r>
                        <a:rPr lang="it-IT" sz="1400" b="1" i="1">
                          <a:latin typeface="Cambria Math" panose="02040503050406030204" pitchFamily="18" charset="0"/>
                        </a:rPr>
                        <m:t>− </m:t>
                      </m:r>
                      <m:r>
                        <a:rPr lang="it-IT" sz="1400" b="1" i="1">
                          <a:latin typeface="Cambria Math" panose="02040503050406030204" pitchFamily="18" charset="0"/>
                        </a:rPr>
                        <m:t>𝟎</m:t>
                      </m:r>
                      <m:r>
                        <a:rPr lang="it-IT" sz="1400" b="1" i="1">
                          <a:latin typeface="Cambria Math" panose="02040503050406030204" pitchFamily="18" charset="0"/>
                        </a:rPr>
                        <m:t>.</m:t>
                      </m:r>
                      <m:r>
                        <a:rPr lang="it-IT" sz="1400" b="1" i="1">
                          <a:latin typeface="Cambria Math" panose="02040503050406030204" pitchFamily="18" charset="0"/>
                        </a:rPr>
                        <m:t>𝟓𝟐𝟏𝟗𝟖𝟎𝟏𝟒𝟑</m:t>
                      </m:r>
                      <m:r>
                        <a:rPr lang="it-IT" sz="1400" b="1" i="1">
                          <a:latin typeface="Cambria Math" panose="02040503050406030204" pitchFamily="18" charset="0"/>
                        </a:rPr>
                        <m:t> )</m:t>
                      </m:r>
                    </m:den>
                  </m:f>
                </m:oMath>
              </a14:m>
              <a:r>
                <a:rPr lang="it-IT" sz="1400" b="1"/>
                <a:t> + 20</a:t>
              </a:r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SpPr txBox="1"/>
          </xdr:nvSpPr>
          <xdr:spPr>
            <a:xfrm>
              <a:off x="8010525" y="4214812"/>
              <a:ext cx="3516540" cy="348750"/>
            </a:xfrm>
            <a:prstGeom prst="rect">
              <a:avLst/>
            </a:prstGeom>
            <a:solidFill>
              <a:schemeClr val="bg1">
                <a:lumMod val="95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it-IT" sz="1400" b="1" i="0">
                  <a:latin typeface="Cambria Math" panose="02040503050406030204" pitchFamily="18" charset="0"/>
                </a:rPr>
                <a:t>𝑺𝒉𝒂𝒇𝒕#=  ((𝑾𝒆𝒊𝒈𝒉𝒕 − 𝟎.𝟓𝟐𝟏𝟗𝟖𝟎𝟏𝟒𝟑 )∗(𝟖𝟎 −𝟐𝟎))/((𝟐.𝟎𝟖𝟕𝟗𝟐𝟎𝟓𝟕− 𝟎.𝟓𝟐𝟏𝟗𝟖𝟎𝟏𝟒𝟑 ))</a:t>
              </a:r>
              <a:r>
                <a:rPr lang="it-IT" sz="1400" b="1"/>
                <a:t> + 20</a:t>
              </a:r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45</xdr:row>
      <xdr:rowOff>100012</xdr:rowOff>
    </xdr:from>
    <xdr:to>
      <xdr:col>14</xdr:col>
      <xdr:colOff>152400</xdr:colOff>
      <xdr:row>59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TASpine" connectionId="1" xr16:uid="{00000000-0016-0000-00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3"/>
  <sheetViews>
    <sheetView tabSelected="1" zoomScaleNormal="100" workbookViewId="0">
      <selection activeCell="J29" sqref="J29"/>
    </sheetView>
  </sheetViews>
  <sheetFormatPr defaultRowHeight="15.75" customHeight="1" x14ac:dyDescent="0.25"/>
  <cols>
    <col min="1" max="1" width="9.28515625" style="1" customWidth="1"/>
    <col min="2" max="2" width="9.85546875" style="2" customWidth="1"/>
    <col min="3" max="3" width="12" bestFit="1" customWidth="1"/>
    <col min="4" max="6" width="12.85546875" customWidth="1"/>
    <col min="7" max="7" width="23.42578125" bestFit="1" customWidth="1"/>
    <col min="8" max="8" width="21.28515625" customWidth="1"/>
    <col min="9" max="9" width="17.140625" bestFit="1" customWidth="1"/>
    <col min="10" max="10" width="14" bestFit="1" customWidth="1"/>
    <col min="11" max="11" width="20.85546875" bestFit="1" customWidth="1"/>
    <col min="12" max="12" width="12" bestFit="1" customWidth="1"/>
    <col min="17" max="17" width="30.85546875" customWidth="1"/>
  </cols>
  <sheetData>
    <row r="1" spans="1:13" ht="15.75" customHeight="1" x14ac:dyDescent="0.25">
      <c r="A1" s="38" t="s">
        <v>6</v>
      </c>
      <c r="B1" s="38"/>
      <c r="C1" s="39" t="s">
        <v>7</v>
      </c>
      <c r="D1" s="39"/>
      <c r="E1" s="39"/>
      <c r="F1" s="8"/>
    </row>
    <row r="2" spans="1:13" ht="15.75" customHeight="1" thickBot="1" x14ac:dyDescent="0.3">
      <c r="A2" s="25" t="s">
        <v>1</v>
      </c>
      <c r="B2" s="26" t="s">
        <v>15</v>
      </c>
      <c r="C2" s="27" t="s">
        <v>2</v>
      </c>
      <c r="D2" s="27" t="s">
        <v>3</v>
      </c>
      <c r="E2" s="27" t="s">
        <v>8</v>
      </c>
      <c r="F2" s="5"/>
    </row>
    <row r="3" spans="1:13" ht="15.75" customHeight="1" thickBot="1" x14ac:dyDescent="0.3">
      <c r="A3" s="28">
        <v>20</v>
      </c>
      <c r="B3" s="29">
        <v>1.3</v>
      </c>
      <c r="C3" s="30">
        <f t="shared" ref="C3:C34" si="0">(2*$H$9)/(48*$H$7*B3)</f>
        <v>821910.86939371831</v>
      </c>
      <c r="D3" s="30">
        <f>(48*$C3*$H$7*$H$21)/$H$9</f>
        <v>1.1507692307692308</v>
      </c>
      <c r="E3" s="30">
        <f t="shared" ref="E3:E34" si="1">+D3*$H$19</f>
        <v>0.52198014270769233</v>
      </c>
      <c r="F3" s="6"/>
      <c r="G3" s="12" t="s">
        <v>16</v>
      </c>
      <c r="H3" s="13">
        <f>11/32</f>
        <v>0.34375</v>
      </c>
      <c r="I3" s="14"/>
      <c r="K3" s="34"/>
      <c r="L3" s="34"/>
      <c r="M3" s="34"/>
    </row>
    <row r="4" spans="1:13" ht="15.75" customHeight="1" thickBot="1" x14ac:dyDescent="0.3">
      <c r="A4" s="31">
        <v>21</v>
      </c>
      <c r="B4" s="32">
        <v>1.238</v>
      </c>
      <c r="C4" s="33">
        <f t="shared" si="0"/>
        <v>863072.80307902582</v>
      </c>
      <c r="D4" s="33">
        <f t="shared" ref="D4:D63" si="2">(48*$C4*$H$7*$H$21)/$H$9</f>
        <v>1.2084006462035544</v>
      </c>
      <c r="E4" s="33">
        <f t="shared" si="1"/>
        <v>0.54812131302100175</v>
      </c>
      <c r="F4" s="6"/>
      <c r="G4" s="14"/>
      <c r="H4" s="14"/>
      <c r="I4" s="14"/>
      <c r="K4" s="34"/>
      <c r="L4" s="34"/>
      <c r="M4" s="34"/>
    </row>
    <row r="5" spans="1:13" ht="15.75" customHeight="1" thickBot="1" x14ac:dyDescent="0.3">
      <c r="A5" s="28">
        <v>22</v>
      </c>
      <c r="B5" s="29">
        <v>1.1819999999999999</v>
      </c>
      <c r="C5" s="30">
        <f t="shared" si="0"/>
        <v>903962.88511999487</v>
      </c>
      <c r="D5" s="30">
        <f t="shared" si="2"/>
        <v>1.2656514382402706</v>
      </c>
      <c r="E5" s="30">
        <f t="shared" si="1"/>
        <v>0.574089835465313</v>
      </c>
      <c r="F5" s="6"/>
      <c r="G5" s="12" t="s">
        <v>0</v>
      </c>
      <c r="H5" s="15">
        <f>PI()</f>
        <v>3.1415926535897931</v>
      </c>
      <c r="I5" s="14"/>
      <c r="K5" s="34"/>
      <c r="L5" s="34"/>
      <c r="M5" s="34"/>
    </row>
    <row r="6" spans="1:13" ht="15.75" customHeight="1" thickBot="1" x14ac:dyDescent="0.3">
      <c r="A6" s="31">
        <v>23</v>
      </c>
      <c r="B6" s="32">
        <v>1.1299999999999999</v>
      </c>
      <c r="C6" s="33">
        <f t="shared" si="0"/>
        <v>945561.17717861419</v>
      </c>
      <c r="D6" s="33">
        <f t="shared" si="2"/>
        <v>1.3238938053097347</v>
      </c>
      <c r="E6" s="33">
        <f t="shared" si="1"/>
        <v>0.60050812877876114</v>
      </c>
      <c r="F6" s="6"/>
      <c r="G6" s="14"/>
      <c r="H6" s="14"/>
      <c r="I6" s="14"/>
      <c r="K6" s="3"/>
    </row>
    <row r="7" spans="1:13" ht="15.75" customHeight="1" thickBot="1" x14ac:dyDescent="0.3">
      <c r="A7" s="28">
        <v>24</v>
      </c>
      <c r="B7" s="29">
        <v>1.083</v>
      </c>
      <c r="C7" s="30">
        <f t="shared" si="0"/>
        <v>986596.61146060389</v>
      </c>
      <c r="D7" s="30">
        <f t="shared" si="2"/>
        <v>1.3813481071098801</v>
      </c>
      <c r="E7" s="30">
        <f t="shared" si="1"/>
        <v>0.62656896169898435</v>
      </c>
      <c r="F7" s="6"/>
      <c r="G7" s="12" t="s">
        <v>4</v>
      </c>
      <c r="H7" s="16">
        <f>H5*POWER(H3,4)/64</f>
        <v>6.853946751536155E-4</v>
      </c>
      <c r="I7" s="14"/>
      <c r="K7" s="34"/>
      <c r="L7" s="34"/>
      <c r="M7" s="34"/>
    </row>
    <row r="8" spans="1:13" ht="15.75" customHeight="1" thickBot="1" x14ac:dyDescent="0.3">
      <c r="A8" s="31">
        <v>25</v>
      </c>
      <c r="B8" s="32">
        <v>1.04</v>
      </c>
      <c r="C8" s="33">
        <f t="shared" si="0"/>
        <v>1027388.5867421479</v>
      </c>
      <c r="D8" s="33">
        <f t="shared" si="2"/>
        <v>1.4384615384615385</v>
      </c>
      <c r="E8" s="33">
        <f t="shared" si="1"/>
        <v>0.65247517838461544</v>
      </c>
      <c r="F8" s="6"/>
      <c r="G8" s="14"/>
      <c r="H8" s="14"/>
      <c r="I8" s="14"/>
      <c r="K8" s="34"/>
      <c r="L8" s="34"/>
      <c r="M8" s="34"/>
    </row>
    <row r="9" spans="1:13" ht="15.75" customHeight="1" thickBot="1" x14ac:dyDescent="0.3">
      <c r="A9" s="28">
        <v>26</v>
      </c>
      <c r="B9" s="29">
        <v>1</v>
      </c>
      <c r="C9" s="30">
        <f t="shared" si="0"/>
        <v>1068484.1302118339</v>
      </c>
      <c r="D9" s="30">
        <f t="shared" si="2"/>
        <v>1.496</v>
      </c>
      <c r="E9" s="30">
        <f t="shared" si="1"/>
        <v>0.67857418552000004</v>
      </c>
      <c r="F9" s="6"/>
      <c r="G9" s="12" t="s">
        <v>12</v>
      </c>
      <c r="H9" s="17">
        <f>POWER(26,3)</f>
        <v>17576</v>
      </c>
      <c r="I9" s="14"/>
      <c r="K9" s="34"/>
      <c r="L9" s="34"/>
      <c r="M9" s="34"/>
    </row>
    <row r="10" spans="1:13" ht="15.75" customHeight="1" thickBot="1" x14ac:dyDescent="0.3">
      <c r="A10" s="31">
        <v>27</v>
      </c>
      <c r="B10" s="32">
        <v>0.96299999999999997</v>
      </c>
      <c r="C10" s="33">
        <f t="shared" si="0"/>
        <v>1109536.9991815512</v>
      </c>
      <c r="D10" s="33">
        <f t="shared" si="2"/>
        <v>1.5534787123572169</v>
      </c>
      <c r="E10" s="33">
        <f t="shared" si="1"/>
        <v>0.70464609088265839</v>
      </c>
      <c r="F10" s="6"/>
      <c r="G10" s="14"/>
      <c r="H10" s="14"/>
      <c r="I10" s="14"/>
      <c r="K10" s="34"/>
      <c r="L10" s="34"/>
      <c r="M10" s="34"/>
    </row>
    <row r="11" spans="1:13" ht="15.75" customHeight="1" thickBot="1" x14ac:dyDescent="0.3">
      <c r="A11" s="28">
        <v>28</v>
      </c>
      <c r="B11" s="29">
        <v>0.92900000000000005</v>
      </c>
      <c r="C11" s="30">
        <f t="shared" si="0"/>
        <v>1150144.3812829212</v>
      </c>
      <c r="D11" s="30">
        <f t="shared" si="2"/>
        <v>1.6103336921420881</v>
      </c>
      <c r="E11" s="30">
        <f t="shared" si="1"/>
        <v>0.73043507590958012</v>
      </c>
      <c r="F11" s="6"/>
      <c r="G11" s="12" t="s">
        <v>11</v>
      </c>
      <c r="H11" s="18">
        <v>2</v>
      </c>
      <c r="I11" s="14"/>
      <c r="K11" s="34"/>
      <c r="L11" s="34"/>
      <c r="M11" s="34"/>
    </row>
    <row r="12" spans="1:13" ht="15.75" customHeight="1" thickBot="1" x14ac:dyDescent="0.3">
      <c r="A12" s="31">
        <v>29</v>
      </c>
      <c r="B12" s="32">
        <v>0.89700000000000002</v>
      </c>
      <c r="C12" s="33">
        <f t="shared" si="0"/>
        <v>1191175.1730343744</v>
      </c>
      <c r="D12" s="33">
        <f t="shared" si="2"/>
        <v>1.6677814938684499</v>
      </c>
      <c r="E12" s="33">
        <f t="shared" si="1"/>
        <v>0.75649296044593073</v>
      </c>
      <c r="F12" s="6"/>
      <c r="G12" s="14"/>
      <c r="H12" s="14"/>
      <c r="I12" s="14"/>
      <c r="K12" s="34"/>
      <c r="L12" s="34"/>
      <c r="M12" s="34"/>
    </row>
    <row r="13" spans="1:13" ht="15.75" customHeight="1" thickBot="1" x14ac:dyDescent="0.3">
      <c r="A13" s="28">
        <v>30</v>
      </c>
      <c r="B13" s="29">
        <v>0.86699999999999999</v>
      </c>
      <c r="C13" s="30">
        <f t="shared" si="0"/>
        <v>1232392.3070494048</v>
      </c>
      <c r="D13" s="30">
        <f t="shared" si="2"/>
        <v>1.7254901960784315</v>
      </c>
      <c r="E13" s="30">
        <f t="shared" si="1"/>
        <v>0.78266918745098046</v>
      </c>
      <c r="F13" s="6"/>
      <c r="G13" s="12" t="s">
        <v>17</v>
      </c>
      <c r="H13" s="18">
        <v>1700000</v>
      </c>
      <c r="I13" s="14"/>
    </row>
    <row r="14" spans="1:13" ht="15.75" customHeight="1" thickBot="1" x14ac:dyDescent="0.3">
      <c r="A14" s="31">
        <v>31</v>
      </c>
      <c r="B14" s="32">
        <v>0.83899999999999997</v>
      </c>
      <c r="C14" s="33">
        <f t="shared" si="0"/>
        <v>1273521.0133633302</v>
      </c>
      <c r="D14" s="33">
        <f t="shared" si="2"/>
        <v>1.7830750893921337</v>
      </c>
      <c r="E14" s="33">
        <f t="shared" si="1"/>
        <v>0.80878925568533977</v>
      </c>
      <c r="F14" s="6"/>
      <c r="G14" s="14"/>
      <c r="H14" s="14"/>
      <c r="I14" s="14"/>
    </row>
    <row r="15" spans="1:13" ht="15.75" customHeight="1" x14ac:dyDescent="0.25">
      <c r="A15" s="28">
        <v>32</v>
      </c>
      <c r="B15" s="29">
        <v>0.81299999999999994</v>
      </c>
      <c r="C15" s="30">
        <f t="shared" si="0"/>
        <v>1314248.6226467823</v>
      </c>
      <c r="D15" s="30">
        <f t="shared" si="2"/>
        <v>1.8400984009840098</v>
      </c>
      <c r="E15" s="30">
        <f t="shared" si="1"/>
        <v>0.83465459473554737</v>
      </c>
      <c r="F15" s="6"/>
      <c r="G15" s="19" t="s">
        <v>13</v>
      </c>
      <c r="H15" s="20">
        <f>+H9*H11</f>
        <v>35152</v>
      </c>
    </row>
    <row r="16" spans="1:13" ht="15.75" customHeight="1" x14ac:dyDescent="0.25">
      <c r="A16" s="31">
        <v>33</v>
      </c>
      <c r="B16" s="32">
        <v>0.78800000000000003</v>
      </c>
      <c r="C16" s="33">
        <f t="shared" si="0"/>
        <v>1355944.3276799922</v>
      </c>
      <c r="D16" s="33">
        <f t="shared" si="2"/>
        <v>1.8984771573604058</v>
      </c>
      <c r="E16" s="33">
        <f t="shared" si="1"/>
        <v>0.86113475319796939</v>
      </c>
      <c r="F16" s="6"/>
      <c r="G16" s="21" t="s">
        <v>5</v>
      </c>
      <c r="H16" s="22">
        <f>48*H13*H7</f>
        <v>55928.205492535024</v>
      </c>
    </row>
    <row r="17" spans="1:17" ht="15.75" customHeight="1" thickBot="1" x14ac:dyDescent="0.3">
      <c r="A17" s="28">
        <v>34</v>
      </c>
      <c r="B17" s="29">
        <v>0.76500000000000001</v>
      </c>
      <c r="C17" s="30">
        <f t="shared" si="0"/>
        <v>1396711.2813226588</v>
      </c>
      <c r="D17" s="30">
        <f t="shared" si="2"/>
        <v>1.9555555555555557</v>
      </c>
      <c r="E17" s="30">
        <f t="shared" si="1"/>
        <v>0.88702507911111128</v>
      </c>
      <c r="F17" s="6"/>
      <c r="G17" s="23" t="s">
        <v>10</v>
      </c>
      <c r="H17" s="35">
        <f>+H15/H16</f>
        <v>0.62852007659519649</v>
      </c>
    </row>
    <row r="18" spans="1:17" ht="15.75" customHeight="1" thickBot="1" x14ac:dyDescent="0.3">
      <c r="A18" s="31">
        <v>35</v>
      </c>
      <c r="B18" s="32">
        <v>0.74299999999999999</v>
      </c>
      <c r="C18" s="33">
        <f t="shared" si="0"/>
        <v>1438067.4700024682</v>
      </c>
      <c r="D18" s="33">
        <f t="shared" si="2"/>
        <v>2.0134589502018838</v>
      </c>
      <c r="E18" s="33">
        <f t="shared" si="1"/>
        <v>0.91328961711978451</v>
      </c>
      <c r="F18" s="6"/>
      <c r="G18" s="14"/>
      <c r="H18" s="14"/>
      <c r="I18" s="14"/>
    </row>
    <row r="19" spans="1:17" ht="15.75" customHeight="1" thickBot="1" x14ac:dyDescent="0.3">
      <c r="A19" s="28">
        <v>36</v>
      </c>
      <c r="B19" s="29">
        <v>0.72199999999999998</v>
      </c>
      <c r="C19" s="30">
        <f t="shared" si="0"/>
        <v>1479894.9171909059</v>
      </c>
      <c r="D19" s="30">
        <f t="shared" si="2"/>
        <v>2.0720221606648201</v>
      </c>
      <c r="E19" s="30">
        <f t="shared" si="1"/>
        <v>0.93985344254847658</v>
      </c>
      <c r="F19" s="6"/>
      <c r="G19" s="12" t="s">
        <v>9</v>
      </c>
      <c r="H19" s="24">
        <v>0.45359237000000002</v>
      </c>
      <c r="I19" s="14"/>
    </row>
    <row r="20" spans="1:17" ht="15.75" customHeight="1" thickBot="1" x14ac:dyDescent="0.3">
      <c r="A20" s="31">
        <v>37</v>
      </c>
      <c r="B20" s="32">
        <v>0.70299999999999996</v>
      </c>
      <c r="C20" s="33">
        <f t="shared" si="0"/>
        <v>1519892.0771149844</v>
      </c>
      <c r="D20" s="33">
        <f t="shared" si="2"/>
        <v>2.1280227596017069</v>
      </c>
      <c r="E20" s="33">
        <f t="shared" si="1"/>
        <v>0.9652548869416786</v>
      </c>
      <c r="F20" s="6"/>
    </row>
    <row r="21" spans="1:17" ht="15.75" customHeight="1" thickBot="1" x14ac:dyDescent="0.3">
      <c r="A21" s="28">
        <v>38</v>
      </c>
      <c r="B21" s="29">
        <v>0.68400000000000005</v>
      </c>
      <c r="C21" s="30">
        <f t="shared" si="0"/>
        <v>1562111.3014792893</v>
      </c>
      <c r="D21" s="30">
        <f t="shared" si="2"/>
        <v>2.1871345029239766</v>
      </c>
      <c r="E21" s="30">
        <f t="shared" si="1"/>
        <v>0.99206752269005849</v>
      </c>
      <c r="F21" s="6"/>
      <c r="G21" s="12" t="s">
        <v>14</v>
      </c>
      <c r="H21" s="17">
        <v>0.748</v>
      </c>
    </row>
    <row r="22" spans="1:17" ht="15.75" customHeight="1" x14ac:dyDescent="0.3">
      <c r="A22" s="31">
        <v>39</v>
      </c>
      <c r="B22" s="32">
        <v>0.66700000000000004</v>
      </c>
      <c r="C22" s="33">
        <f t="shared" si="0"/>
        <v>1601925.2327014001</v>
      </c>
      <c r="D22" s="33">
        <f t="shared" si="2"/>
        <v>2.2428785607196398</v>
      </c>
      <c r="E22" s="33">
        <f t="shared" si="1"/>
        <v>1.0173526019790105</v>
      </c>
      <c r="F22" s="6"/>
      <c r="J22" s="4"/>
      <c r="K22" s="9"/>
      <c r="O22" s="4"/>
      <c r="P22" s="9"/>
    </row>
    <row r="23" spans="1:17" ht="15.75" customHeight="1" thickBot="1" x14ac:dyDescent="0.3">
      <c r="A23" s="28">
        <v>40</v>
      </c>
      <c r="B23" s="29">
        <v>0.65</v>
      </c>
      <c r="C23" s="30">
        <f t="shared" si="0"/>
        <v>1643821.7387874366</v>
      </c>
      <c r="D23" s="30">
        <f t="shared" si="2"/>
        <v>2.3015384615384615</v>
      </c>
      <c r="E23" s="30">
        <f t="shared" si="1"/>
        <v>1.0439602854153847</v>
      </c>
      <c r="F23" s="6"/>
      <c r="G23" s="41" t="s">
        <v>21</v>
      </c>
    </row>
    <row r="24" spans="1:17" ht="15.75" customHeight="1" thickBot="1" x14ac:dyDescent="0.3">
      <c r="A24" s="31">
        <v>41</v>
      </c>
      <c r="B24" s="32">
        <v>0.63400000000000001</v>
      </c>
      <c r="C24" s="33">
        <f t="shared" si="0"/>
        <v>1685306.1990722932</v>
      </c>
      <c r="D24" s="33">
        <f t="shared" si="2"/>
        <v>2.3596214511041009</v>
      </c>
      <c r="E24" s="33">
        <f t="shared" si="1"/>
        <v>1.0703062863091484</v>
      </c>
      <c r="F24" s="6"/>
      <c r="G24" s="12" t="s">
        <v>18</v>
      </c>
      <c r="H24" s="36">
        <v>1.23</v>
      </c>
      <c r="J24" s="40" t="s">
        <v>20</v>
      </c>
      <c r="K24" s="40"/>
      <c r="L24" s="40"/>
      <c r="O24" s="43"/>
      <c r="P24" s="43"/>
      <c r="Q24" s="43"/>
    </row>
    <row r="25" spans="1:17" ht="15.75" customHeight="1" thickBot="1" x14ac:dyDescent="0.3">
      <c r="A25" s="28">
        <v>42</v>
      </c>
      <c r="B25" s="29">
        <v>0.61899999999999999</v>
      </c>
      <c r="C25" s="30">
        <f t="shared" si="0"/>
        <v>1726145.6061580516</v>
      </c>
      <c r="D25" s="30">
        <f t="shared" si="2"/>
        <v>2.4168012924071087</v>
      </c>
      <c r="E25" s="30">
        <f t="shared" si="1"/>
        <v>1.0962426260420035</v>
      </c>
      <c r="F25" s="6"/>
      <c r="H25" s="37"/>
      <c r="J25" s="40"/>
      <c r="K25" s="40"/>
      <c r="L25" s="40"/>
      <c r="O25" s="43"/>
      <c r="P25" s="43"/>
      <c r="Q25" s="43"/>
    </row>
    <row r="26" spans="1:17" ht="15.75" customHeight="1" thickBot="1" x14ac:dyDescent="0.3">
      <c r="A26" s="31">
        <v>43</v>
      </c>
      <c r="B26" s="32">
        <v>0.60499999999999998</v>
      </c>
      <c r="C26" s="33">
        <f t="shared" si="0"/>
        <v>1766089.4714245191</v>
      </c>
      <c r="D26" s="33">
        <f t="shared" si="2"/>
        <v>2.4727272727272731</v>
      </c>
      <c r="E26" s="33">
        <f t="shared" si="1"/>
        <v>1.1216102240000003</v>
      </c>
      <c r="F26" s="6"/>
      <c r="G26" s="12" t="s">
        <v>19</v>
      </c>
      <c r="H26" s="42">
        <f>((H24-E3)*(80-20)/(E63-E3))+20</f>
        <v>47.128229576687062</v>
      </c>
      <c r="J26" s="40"/>
      <c r="K26" s="40"/>
      <c r="L26" s="40"/>
      <c r="O26" s="43"/>
      <c r="P26" s="43"/>
      <c r="Q26" s="43"/>
    </row>
    <row r="27" spans="1:17" ht="15.75" customHeight="1" x14ac:dyDescent="0.25">
      <c r="A27" s="28">
        <v>44</v>
      </c>
      <c r="B27" s="29">
        <v>0.59099999999999997</v>
      </c>
      <c r="C27" s="30">
        <f t="shared" si="0"/>
        <v>1807925.7702399897</v>
      </c>
      <c r="D27" s="30">
        <f t="shared" si="2"/>
        <v>2.5313028764805412</v>
      </c>
      <c r="E27" s="30">
        <f t="shared" si="1"/>
        <v>1.148179670930626</v>
      </c>
      <c r="F27" s="6"/>
    </row>
    <row r="28" spans="1:17" ht="15.75" customHeight="1" x14ac:dyDescent="0.25">
      <c r="A28" s="31">
        <v>45</v>
      </c>
      <c r="B28" s="32">
        <v>0.57799999999999996</v>
      </c>
      <c r="C28" s="33">
        <f t="shared" si="0"/>
        <v>1848588.4605741072</v>
      </c>
      <c r="D28" s="33">
        <f t="shared" si="2"/>
        <v>2.5882352941176467</v>
      </c>
      <c r="E28" s="33">
        <f t="shared" si="1"/>
        <v>1.1740037811764705</v>
      </c>
      <c r="F28" s="6"/>
    </row>
    <row r="29" spans="1:17" ht="15.75" customHeight="1" x14ac:dyDescent="0.25">
      <c r="A29" s="28">
        <v>46</v>
      </c>
      <c r="B29" s="29">
        <v>0.56499999999999995</v>
      </c>
      <c r="C29" s="30">
        <f t="shared" si="0"/>
        <v>1891122.3543572284</v>
      </c>
      <c r="D29" s="30">
        <f t="shared" si="2"/>
        <v>2.6477876106194693</v>
      </c>
      <c r="E29" s="30">
        <f t="shared" si="1"/>
        <v>1.2010162575575223</v>
      </c>
      <c r="F29" s="6"/>
    </row>
    <row r="30" spans="1:17" ht="15.75" customHeight="1" x14ac:dyDescent="0.25">
      <c r="A30" s="31">
        <v>47</v>
      </c>
      <c r="B30" s="32">
        <v>0.55300000000000005</v>
      </c>
      <c r="C30" s="33">
        <f t="shared" si="0"/>
        <v>1932159.3674716705</v>
      </c>
      <c r="D30" s="33">
        <f t="shared" si="2"/>
        <v>2.7052441229656417</v>
      </c>
      <c r="E30" s="33">
        <f t="shared" si="1"/>
        <v>1.2270780931645568</v>
      </c>
      <c r="F30" s="7"/>
    </row>
    <row r="31" spans="1:17" ht="15.75" customHeight="1" x14ac:dyDescent="0.25">
      <c r="A31" s="28">
        <v>48</v>
      </c>
      <c r="B31" s="29">
        <v>0.54200000000000004</v>
      </c>
      <c r="C31" s="30">
        <f t="shared" si="0"/>
        <v>1971372.9339701731</v>
      </c>
      <c r="D31" s="30">
        <f t="shared" si="2"/>
        <v>2.7601476014760147</v>
      </c>
      <c r="E31" s="30">
        <f t="shared" si="1"/>
        <v>1.251981892103321</v>
      </c>
      <c r="F31" s="7"/>
    </row>
    <row r="32" spans="1:17" ht="15.75" customHeight="1" x14ac:dyDescent="0.25">
      <c r="A32" s="31">
        <v>49</v>
      </c>
      <c r="B32" s="32">
        <v>0.53100000000000003</v>
      </c>
      <c r="C32" s="33">
        <f t="shared" si="0"/>
        <v>2012211.1680072199</v>
      </c>
      <c r="D32" s="33">
        <f t="shared" si="2"/>
        <v>2.8173258003766475</v>
      </c>
      <c r="E32" s="33">
        <f t="shared" si="1"/>
        <v>1.2779174868549905</v>
      </c>
      <c r="F32" s="7"/>
    </row>
    <row r="33" spans="1:9" ht="15.75" customHeight="1" x14ac:dyDescent="0.25">
      <c r="A33" s="28">
        <v>50</v>
      </c>
      <c r="B33" s="29">
        <v>0.52</v>
      </c>
      <c r="C33" s="30">
        <f t="shared" si="0"/>
        <v>2054777.1734842958</v>
      </c>
      <c r="D33" s="30">
        <f t="shared" si="2"/>
        <v>2.8769230769230769</v>
      </c>
      <c r="E33" s="30">
        <f t="shared" si="1"/>
        <v>1.3049503567692309</v>
      </c>
      <c r="F33" s="7"/>
    </row>
    <row r="34" spans="1:9" ht="15.75" customHeight="1" x14ac:dyDescent="0.25">
      <c r="A34" s="31">
        <v>51</v>
      </c>
      <c r="B34" s="32">
        <v>0.51</v>
      </c>
      <c r="C34" s="33">
        <f t="shared" si="0"/>
        <v>2095066.9219839883</v>
      </c>
      <c r="D34" s="33">
        <f t="shared" si="2"/>
        <v>2.9333333333333336</v>
      </c>
      <c r="E34" s="33">
        <f t="shared" si="1"/>
        <v>1.3305376186666669</v>
      </c>
      <c r="F34" s="7"/>
    </row>
    <row r="35" spans="1:9" ht="15.75" customHeight="1" x14ac:dyDescent="0.25">
      <c r="A35" s="28">
        <v>52</v>
      </c>
      <c r="B35" s="29">
        <v>0.5</v>
      </c>
      <c r="C35" s="30">
        <f t="shared" ref="C35:C63" si="3">(2*$H$9)/(48*$H$7*B35)</f>
        <v>2136968.2604236677</v>
      </c>
      <c r="D35" s="30">
        <f t="shared" si="2"/>
        <v>2.992</v>
      </c>
      <c r="E35" s="30">
        <f t="shared" ref="E35:E63" si="4">+D35*$H$19</f>
        <v>1.3571483710400001</v>
      </c>
      <c r="F35" s="7"/>
      <c r="I35" s="6"/>
    </row>
    <row r="36" spans="1:9" ht="15.75" customHeight="1" x14ac:dyDescent="0.3">
      <c r="A36" s="31">
        <v>53</v>
      </c>
      <c r="B36" s="32">
        <v>0.49099999999999999</v>
      </c>
      <c r="C36" s="33">
        <f t="shared" si="3"/>
        <v>2176138.7580689085</v>
      </c>
      <c r="D36" s="33">
        <f t="shared" si="2"/>
        <v>3.0468431771894102</v>
      </c>
      <c r="E36" s="33">
        <f t="shared" si="4"/>
        <v>1.3820248177596746</v>
      </c>
      <c r="F36" s="7"/>
      <c r="G36" s="4"/>
      <c r="H36" s="4"/>
      <c r="I36" s="10"/>
    </row>
    <row r="37" spans="1:9" ht="15.75" customHeight="1" x14ac:dyDescent="0.3">
      <c r="A37" s="28">
        <v>54</v>
      </c>
      <c r="B37" s="29">
        <v>0.48099999999999998</v>
      </c>
      <c r="C37" s="30">
        <f t="shared" si="3"/>
        <v>2221380.728091131</v>
      </c>
      <c r="D37" s="30">
        <f t="shared" si="2"/>
        <v>3.1101871101871099</v>
      </c>
      <c r="E37" s="30">
        <f t="shared" si="4"/>
        <v>1.4107571424532224</v>
      </c>
      <c r="F37" s="7"/>
      <c r="G37" s="4"/>
      <c r="H37" s="4"/>
      <c r="I37" s="4"/>
    </row>
    <row r="38" spans="1:9" ht="15.75" customHeight="1" x14ac:dyDescent="0.3">
      <c r="A38" s="31">
        <v>55</v>
      </c>
      <c r="B38" s="32">
        <v>0.47299999999999998</v>
      </c>
      <c r="C38" s="33">
        <f t="shared" si="3"/>
        <v>2258951.6494964776</v>
      </c>
      <c r="D38" s="33">
        <f t="shared" si="2"/>
        <v>3.1627906976744189</v>
      </c>
      <c r="E38" s="33">
        <f t="shared" si="4"/>
        <v>1.4346177283720931</v>
      </c>
      <c r="F38" s="7"/>
      <c r="G38" s="4"/>
      <c r="H38" s="4"/>
      <c r="I38" s="11"/>
    </row>
    <row r="39" spans="1:9" ht="15.75" customHeight="1" x14ac:dyDescent="0.25">
      <c r="A39" s="28">
        <v>56</v>
      </c>
      <c r="B39" s="29">
        <v>0.46400000000000002</v>
      </c>
      <c r="C39" s="30">
        <f t="shared" si="3"/>
        <v>2302767.5220082626</v>
      </c>
      <c r="D39" s="30">
        <f t="shared" si="2"/>
        <v>3.2241379310344822</v>
      </c>
      <c r="E39" s="30">
        <f t="shared" si="4"/>
        <v>1.4624443653448274</v>
      </c>
      <c r="F39" s="6"/>
      <c r="G39" s="6"/>
      <c r="H39" s="6"/>
      <c r="I39" s="6"/>
    </row>
    <row r="40" spans="1:9" ht="15.75" customHeight="1" x14ac:dyDescent="0.25">
      <c r="A40" s="31">
        <v>57</v>
      </c>
      <c r="B40" s="32">
        <v>0.45600000000000002</v>
      </c>
      <c r="C40" s="33">
        <f t="shared" si="3"/>
        <v>2343166.952218934</v>
      </c>
      <c r="D40" s="33">
        <f t="shared" si="2"/>
        <v>3.2807017543859645</v>
      </c>
      <c r="E40" s="33">
        <f t="shared" si="4"/>
        <v>1.4881012840350876</v>
      </c>
      <c r="F40" s="6"/>
    </row>
    <row r="41" spans="1:9" ht="15.75" customHeight="1" x14ac:dyDescent="0.25">
      <c r="A41" s="28">
        <v>58</v>
      </c>
      <c r="B41" s="29">
        <v>0.44800000000000001</v>
      </c>
      <c r="C41" s="30">
        <f t="shared" si="3"/>
        <v>2385009.2192228436</v>
      </c>
      <c r="D41" s="30">
        <f t="shared" si="2"/>
        <v>3.339285714285714</v>
      </c>
      <c r="E41" s="30">
        <f t="shared" si="4"/>
        <v>1.5146745212499999</v>
      </c>
      <c r="F41" s="6"/>
    </row>
    <row r="42" spans="1:9" ht="15.75" customHeight="1" x14ac:dyDescent="0.25">
      <c r="A42" s="31">
        <v>59</v>
      </c>
      <c r="B42" s="32">
        <v>0.441</v>
      </c>
      <c r="C42" s="33">
        <f t="shared" si="3"/>
        <v>2422866.5084168566</v>
      </c>
      <c r="D42" s="33">
        <f t="shared" si="2"/>
        <v>3.3922902494331066</v>
      </c>
      <c r="E42" s="33">
        <f t="shared" si="4"/>
        <v>1.538716973968254</v>
      </c>
      <c r="F42" s="6"/>
    </row>
    <row r="43" spans="1:9" ht="15.75" customHeight="1" x14ac:dyDescent="0.25">
      <c r="A43" s="28">
        <v>60</v>
      </c>
      <c r="B43" s="29">
        <v>0.433</v>
      </c>
      <c r="C43" s="30">
        <f t="shared" si="3"/>
        <v>2467630.7857086235</v>
      </c>
      <c r="D43" s="30">
        <f t="shared" si="2"/>
        <v>3.454965357967668</v>
      </c>
      <c r="E43" s="30">
        <f t="shared" si="4"/>
        <v>1.567145924988453</v>
      </c>
      <c r="F43" s="6"/>
    </row>
    <row r="44" spans="1:9" ht="15.75" customHeight="1" x14ac:dyDescent="0.25">
      <c r="A44" s="31">
        <v>61</v>
      </c>
      <c r="B44" s="32">
        <v>0.42599999999999999</v>
      </c>
      <c r="C44" s="33">
        <f t="shared" si="3"/>
        <v>2508178.7094174507</v>
      </c>
      <c r="D44" s="33">
        <f t="shared" si="2"/>
        <v>3.5117370892018775</v>
      </c>
      <c r="E44" s="33">
        <f t="shared" si="4"/>
        <v>1.5928971491079811</v>
      </c>
      <c r="F44" s="6"/>
    </row>
    <row r="45" spans="1:9" ht="15.75" customHeight="1" x14ac:dyDescent="0.25">
      <c r="A45" s="28">
        <v>62</v>
      </c>
      <c r="B45" s="29">
        <v>0.41899999999999998</v>
      </c>
      <c r="C45" s="30">
        <f t="shared" si="3"/>
        <v>2550081.4563528257</v>
      </c>
      <c r="D45" s="30">
        <f t="shared" si="2"/>
        <v>3.5704057279236276</v>
      </c>
      <c r="E45" s="30">
        <f t="shared" si="4"/>
        <v>1.6195087959904535</v>
      </c>
      <c r="F45" s="6"/>
    </row>
    <row r="46" spans="1:9" ht="15.75" customHeight="1" x14ac:dyDescent="0.25">
      <c r="A46" s="31">
        <v>63</v>
      </c>
      <c r="B46" s="32">
        <v>0.41299999999999998</v>
      </c>
      <c r="C46" s="33">
        <f t="shared" si="3"/>
        <v>2587128.6445807121</v>
      </c>
      <c r="D46" s="33">
        <f t="shared" si="2"/>
        <v>3.6222760290556901</v>
      </c>
      <c r="E46" s="33">
        <f t="shared" si="4"/>
        <v>1.6430367688135594</v>
      </c>
      <c r="F46" s="6"/>
    </row>
    <row r="47" spans="1:9" ht="15.75" customHeight="1" x14ac:dyDescent="0.25">
      <c r="A47" s="28">
        <v>64</v>
      </c>
      <c r="B47" s="29">
        <v>0.40600000000000003</v>
      </c>
      <c r="C47" s="30">
        <f t="shared" si="3"/>
        <v>2631734.3108665859</v>
      </c>
      <c r="D47" s="30">
        <f t="shared" si="2"/>
        <v>3.6847290640394084</v>
      </c>
      <c r="E47" s="30">
        <f t="shared" si="4"/>
        <v>1.6713649889655171</v>
      </c>
      <c r="F47" s="6"/>
    </row>
    <row r="48" spans="1:9" ht="15.75" customHeight="1" x14ac:dyDescent="0.25">
      <c r="A48" s="31">
        <v>65</v>
      </c>
      <c r="B48" s="32">
        <v>0.4</v>
      </c>
      <c r="C48" s="33">
        <f t="shared" si="3"/>
        <v>2671210.3255295847</v>
      </c>
      <c r="D48" s="33">
        <f t="shared" si="2"/>
        <v>3.74</v>
      </c>
      <c r="E48" s="33">
        <f t="shared" si="4"/>
        <v>1.6964354638000001</v>
      </c>
      <c r="F48" s="6"/>
    </row>
    <row r="49" spans="1:6" ht="15.75" customHeight="1" x14ac:dyDescent="0.25">
      <c r="A49" s="28">
        <v>66</v>
      </c>
      <c r="B49" s="29">
        <v>0.39400000000000002</v>
      </c>
      <c r="C49" s="30">
        <f t="shared" si="3"/>
        <v>2711888.6553599844</v>
      </c>
      <c r="D49" s="30">
        <f t="shared" si="2"/>
        <v>3.7969543147208116</v>
      </c>
      <c r="E49" s="30">
        <f t="shared" si="4"/>
        <v>1.7222695063959388</v>
      </c>
      <c r="F49" s="6"/>
    </row>
    <row r="50" spans="1:6" ht="15.75" customHeight="1" x14ac:dyDescent="0.25">
      <c r="A50" s="31">
        <v>67</v>
      </c>
      <c r="B50" s="32">
        <v>0.38800000000000001</v>
      </c>
      <c r="C50" s="33">
        <f t="shared" si="3"/>
        <v>2753825.0778655517</v>
      </c>
      <c r="D50" s="33">
        <f t="shared" si="2"/>
        <v>3.855670103092784</v>
      </c>
      <c r="E50" s="33">
        <f t="shared" si="4"/>
        <v>1.7489025400000002</v>
      </c>
      <c r="F50" s="6"/>
    </row>
    <row r="51" spans="1:6" ht="15.75" customHeight="1" x14ac:dyDescent="0.25">
      <c r="A51" s="28">
        <v>68</v>
      </c>
      <c r="B51" s="29">
        <v>0.38200000000000001</v>
      </c>
      <c r="C51" s="30">
        <f t="shared" si="3"/>
        <v>2797078.8749000886</v>
      </c>
      <c r="D51" s="30">
        <f t="shared" si="2"/>
        <v>3.9162303664921465</v>
      </c>
      <c r="E51" s="30">
        <f t="shared" si="4"/>
        <v>1.7763722134031414</v>
      </c>
      <c r="F51" s="6"/>
    </row>
    <row r="52" spans="1:6" ht="15.75" customHeight="1" x14ac:dyDescent="0.25">
      <c r="A52" s="31">
        <v>69</v>
      </c>
      <c r="B52" s="32">
        <v>0.377</v>
      </c>
      <c r="C52" s="33">
        <f t="shared" si="3"/>
        <v>2834175.4117024774</v>
      </c>
      <c r="D52" s="33">
        <f t="shared" si="2"/>
        <v>3.9681697612732103</v>
      </c>
      <c r="E52" s="33">
        <f t="shared" si="4"/>
        <v>1.7999315265782498</v>
      </c>
      <c r="F52" s="6"/>
    </row>
    <row r="53" spans="1:6" ht="15.75" customHeight="1" x14ac:dyDescent="0.25">
      <c r="A53" s="28">
        <v>70</v>
      </c>
      <c r="B53" s="29">
        <v>0.371</v>
      </c>
      <c r="C53" s="30">
        <f t="shared" si="3"/>
        <v>2880011.1326464526</v>
      </c>
      <c r="D53" s="30">
        <f t="shared" si="2"/>
        <v>4.0323450134770891</v>
      </c>
      <c r="E53" s="30">
        <f t="shared" si="4"/>
        <v>1.829040931320755</v>
      </c>
      <c r="F53" s="6"/>
    </row>
    <row r="54" spans="1:6" ht="15.75" customHeight="1" x14ac:dyDescent="0.25">
      <c r="A54" s="31">
        <v>71</v>
      </c>
      <c r="B54" s="32">
        <v>0.36599999999999999</v>
      </c>
      <c r="C54" s="33">
        <f t="shared" si="3"/>
        <v>2919355.5470268689</v>
      </c>
      <c r="D54" s="33">
        <f t="shared" si="2"/>
        <v>4.0874316939890711</v>
      </c>
      <c r="E54" s="33">
        <f t="shared" si="4"/>
        <v>1.8540278292896175</v>
      </c>
      <c r="F54" s="6"/>
    </row>
    <row r="55" spans="1:6" ht="15.75" customHeight="1" x14ac:dyDescent="0.25">
      <c r="A55" s="28">
        <v>72</v>
      </c>
      <c r="B55" s="29">
        <v>0.36099999999999999</v>
      </c>
      <c r="C55" s="30">
        <f t="shared" si="3"/>
        <v>2959789.8343818118</v>
      </c>
      <c r="D55" s="30">
        <f t="shared" si="2"/>
        <v>4.1440443213296403</v>
      </c>
      <c r="E55" s="30">
        <f t="shared" si="4"/>
        <v>1.8797068850969532</v>
      </c>
      <c r="F55" s="6"/>
    </row>
    <row r="56" spans="1:6" ht="15.75" customHeight="1" x14ac:dyDescent="0.25">
      <c r="A56" s="31">
        <v>73</v>
      </c>
      <c r="B56" s="32">
        <v>0.35599999999999998</v>
      </c>
      <c r="C56" s="33">
        <f t="shared" si="3"/>
        <v>3001359.9163253764</v>
      </c>
      <c r="D56" s="33">
        <f t="shared" si="2"/>
        <v>4.2022471910112369</v>
      </c>
      <c r="E56" s="33">
        <f t="shared" si="4"/>
        <v>1.9061072626966298</v>
      </c>
      <c r="F56" s="6"/>
    </row>
    <row r="57" spans="1:6" ht="15.75" customHeight="1" x14ac:dyDescent="0.25">
      <c r="A57" s="28">
        <v>74</v>
      </c>
      <c r="B57" s="29">
        <v>0.35099999999999998</v>
      </c>
      <c r="C57" s="30">
        <f t="shared" si="3"/>
        <v>3044114.3310878458</v>
      </c>
      <c r="D57" s="30">
        <f t="shared" si="2"/>
        <v>4.2621082621082618</v>
      </c>
      <c r="E57" s="30">
        <f t="shared" si="4"/>
        <v>1.9332597878062678</v>
      </c>
      <c r="F57" s="6"/>
    </row>
    <row r="58" spans="1:6" ht="15.75" customHeight="1" x14ac:dyDescent="0.25">
      <c r="A58" s="31">
        <v>75</v>
      </c>
      <c r="B58" s="32">
        <v>0.34699999999999998</v>
      </c>
      <c r="C58" s="33">
        <f t="shared" si="3"/>
        <v>3079204.9862012509</v>
      </c>
      <c r="D58" s="33">
        <f t="shared" si="2"/>
        <v>4.3112391930835736</v>
      </c>
      <c r="E58" s="33">
        <f t="shared" si="4"/>
        <v>1.9555452032276659</v>
      </c>
      <c r="F58" s="6"/>
    </row>
    <row r="59" spans="1:6" ht="15.75" customHeight="1" x14ac:dyDescent="0.25">
      <c r="A59" s="28">
        <v>76</v>
      </c>
      <c r="B59" s="29">
        <v>0.34200000000000003</v>
      </c>
      <c r="C59" s="30">
        <f t="shared" si="3"/>
        <v>3124222.6029585786</v>
      </c>
      <c r="D59" s="30">
        <f t="shared" si="2"/>
        <v>4.3742690058479532</v>
      </c>
      <c r="E59" s="30">
        <f t="shared" si="4"/>
        <v>1.984135045380117</v>
      </c>
      <c r="F59" s="6"/>
    </row>
    <row r="60" spans="1:6" ht="15.75" customHeight="1" x14ac:dyDescent="0.25">
      <c r="A60" s="31">
        <v>77</v>
      </c>
      <c r="B60" s="32">
        <v>0.33800000000000002</v>
      </c>
      <c r="C60" s="33">
        <f t="shared" si="3"/>
        <v>3161195.6515143011</v>
      </c>
      <c r="D60" s="33">
        <f t="shared" si="2"/>
        <v>4.4260355029585794</v>
      </c>
      <c r="E60" s="33">
        <f t="shared" si="4"/>
        <v>2.0076159334911243</v>
      </c>
      <c r="F60" s="6"/>
    </row>
    <row r="61" spans="1:6" ht="15.75" customHeight="1" x14ac:dyDescent="0.25">
      <c r="A61" s="28">
        <v>78</v>
      </c>
      <c r="B61" s="29">
        <v>0.33300000000000002</v>
      </c>
      <c r="C61" s="30">
        <f t="shared" si="3"/>
        <v>3208661.0516871889</v>
      </c>
      <c r="D61" s="30">
        <f t="shared" si="2"/>
        <v>4.4924924924924925</v>
      </c>
      <c r="E61" s="30">
        <f t="shared" si="4"/>
        <v>2.0377603168768772</v>
      </c>
      <c r="F61" s="6"/>
    </row>
    <row r="62" spans="1:6" ht="15.75" customHeight="1" x14ac:dyDescent="0.25">
      <c r="A62" s="31">
        <v>79</v>
      </c>
      <c r="B62" s="32">
        <v>0.32900000000000001</v>
      </c>
      <c r="C62" s="33">
        <f t="shared" si="3"/>
        <v>3247672.1283034463</v>
      </c>
      <c r="D62" s="33">
        <f t="shared" si="2"/>
        <v>4.547112462006079</v>
      </c>
      <c r="E62" s="33">
        <f t="shared" si="4"/>
        <v>2.0625355182978726</v>
      </c>
      <c r="F62" s="6"/>
    </row>
    <row r="63" spans="1:6" ht="15.75" customHeight="1" x14ac:dyDescent="0.25">
      <c r="A63" s="28">
        <v>80</v>
      </c>
      <c r="B63" s="29">
        <v>0.32500000000000001</v>
      </c>
      <c r="C63" s="30">
        <f t="shared" si="3"/>
        <v>3287643.4775748732</v>
      </c>
      <c r="D63" s="30">
        <f t="shared" si="2"/>
        <v>4.6030769230769231</v>
      </c>
      <c r="E63" s="30">
        <f t="shared" si="4"/>
        <v>2.0879205708307693</v>
      </c>
      <c r="F63" s="6"/>
    </row>
  </sheetData>
  <mergeCells count="3">
    <mergeCell ref="A1:B1"/>
    <mergeCell ref="C1:E1"/>
    <mergeCell ref="J24:L26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61"/>
  <sheetViews>
    <sheetView topLeftCell="A37" workbookViewId="0">
      <selection activeCell="H64" sqref="H64"/>
    </sheetView>
  </sheetViews>
  <sheetFormatPr defaultRowHeight="15" x14ac:dyDescent="0.25"/>
  <sheetData>
    <row r="1" spans="1:2" x14ac:dyDescent="0.25">
      <c r="A1">
        <v>20</v>
      </c>
      <c r="B1">
        <v>0.92307692307692291</v>
      </c>
    </row>
    <row r="2" spans="1:2" x14ac:dyDescent="0.25">
      <c r="A2">
        <v>21</v>
      </c>
      <c r="B2">
        <v>0.96930533117932149</v>
      </c>
    </row>
    <row r="3" spans="1:2" x14ac:dyDescent="0.25">
      <c r="A3">
        <v>22</v>
      </c>
      <c r="B3">
        <v>1.0152284263959388</v>
      </c>
    </row>
    <row r="4" spans="1:2" x14ac:dyDescent="0.25">
      <c r="A4">
        <v>23</v>
      </c>
      <c r="B4">
        <v>1.0619469026548671</v>
      </c>
    </row>
    <row r="5" spans="1:2" x14ac:dyDescent="0.25">
      <c r="A5">
        <v>24</v>
      </c>
      <c r="B5">
        <v>1.10803324099723</v>
      </c>
    </row>
    <row r="6" spans="1:2" x14ac:dyDescent="0.25">
      <c r="A6">
        <v>25</v>
      </c>
      <c r="B6">
        <v>1.1538461538461537</v>
      </c>
    </row>
    <row r="7" spans="1:2" x14ac:dyDescent="0.25">
      <c r="A7">
        <v>26</v>
      </c>
      <c r="B7">
        <v>1.2</v>
      </c>
    </row>
    <row r="8" spans="1:2" x14ac:dyDescent="0.25">
      <c r="A8">
        <v>27</v>
      </c>
      <c r="B8">
        <v>1.2461059190031152</v>
      </c>
    </row>
    <row r="9" spans="1:2" x14ac:dyDescent="0.25">
      <c r="A9">
        <v>28</v>
      </c>
      <c r="B9">
        <v>1.2917115177610332</v>
      </c>
    </row>
    <row r="10" spans="1:2" x14ac:dyDescent="0.25">
      <c r="A10">
        <v>29</v>
      </c>
      <c r="B10">
        <v>1.337792642140468</v>
      </c>
    </row>
    <row r="11" spans="1:2" x14ac:dyDescent="0.25">
      <c r="A11">
        <v>30</v>
      </c>
      <c r="B11">
        <v>1.3840830449826989</v>
      </c>
    </row>
    <row r="12" spans="1:2" x14ac:dyDescent="0.25">
      <c r="A12">
        <v>31</v>
      </c>
      <c r="B12">
        <v>1.4302741358760429</v>
      </c>
    </row>
    <row r="13" spans="1:2" x14ac:dyDescent="0.25">
      <c r="A13">
        <v>32</v>
      </c>
      <c r="B13">
        <v>1.4760147601476012</v>
      </c>
    </row>
    <row r="14" spans="1:2" x14ac:dyDescent="0.25">
      <c r="A14">
        <v>33</v>
      </c>
      <c r="B14">
        <v>1.5228426395939085</v>
      </c>
    </row>
    <row r="15" spans="1:2" x14ac:dyDescent="0.25">
      <c r="A15">
        <v>34</v>
      </c>
      <c r="B15">
        <v>1.5686274509803921</v>
      </c>
    </row>
    <row r="16" spans="1:2" x14ac:dyDescent="0.25">
      <c r="A16">
        <v>35</v>
      </c>
      <c r="B16">
        <v>1.6150740242261101</v>
      </c>
    </row>
    <row r="17" spans="1:2" x14ac:dyDescent="0.25">
      <c r="A17">
        <v>36</v>
      </c>
      <c r="B17">
        <v>1.6620498614958452</v>
      </c>
    </row>
    <row r="18" spans="1:2" x14ac:dyDescent="0.25">
      <c r="A18">
        <v>37</v>
      </c>
      <c r="B18">
        <v>1.7069701280227596</v>
      </c>
    </row>
    <row r="19" spans="1:2" x14ac:dyDescent="0.25">
      <c r="A19">
        <v>38</v>
      </c>
      <c r="B19">
        <v>1.7543859649122804</v>
      </c>
    </row>
    <row r="20" spans="1:2" x14ac:dyDescent="0.25">
      <c r="A20">
        <v>39</v>
      </c>
      <c r="B20">
        <v>1.799100449775112</v>
      </c>
    </row>
    <row r="21" spans="1:2" x14ac:dyDescent="0.25">
      <c r="A21">
        <v>40</v>
      </c>
      <c r="B21">
        <v>1.8461538461538458</v>
      </c>
    </row>
    <row r="22" spans="1:2" x14ac:dyDescent="0.25">
      <c r="A22">
        <v>41</v>
      </c>
      <c r="B22">
        <v>1.8927444794952684</v>
      </c>
    </row>
    <row r="23" spans="1:2" x14ac:dyDescent="0.25">
      <c r="A23">
        <v>42</v>
      </c>
      <c r="B23">
        <v>1.938610662358643</v>
      </c>
    </row>
    <row r="24" spans="1:2" x14ac:dyDescent="0.25">
      <c r="A24">
        <v>43</v>
      </c>
      <c r="B24">
        <v>1.9834710743801656</v>
      </c>
    </row>
    <row r="25" spans="1:2" x14ac:dyDescent="0.25">
      <c r="A25">
        <v>44</v>
      </c>
      <c r="B25">
        <v>2.0304568527918776</v>
      </c>
    </row>
    <row r="26" spans="1:2" x14ac:dyDescent="0.25">
      <c r="A26">
        <v>45</v>
      </c>
      <c r="B26">
        <v>2.0761245674740483</v>
      </c>
    </row>
    <row r="27" spans="1:2" x14ac:dyDescent="0.25">
      <c r="A27">
        <v>46</v>
      </c>
      <c r="B27">
        <v>2.1238938053097343</v>
      </c>
    </row>
    <row r="28" spans="1:2" x14ac:dyDescent="0.25">
      <c r="A28">
        <v>47</v>
      </c>
      <c r="B28">
        <v>2.1699819168173593</v>
      </c>
    </row>
    <row r="29" spans="1:2" x14ac:dyDescent="0.25">
      <c r="A29">
        <v>48</v>
      </c>
      <c r="B29">
        <v>2.214022140221402</v>
      </c>
    </row>
    <row r="30" spans="1:2" x14ac:dyDescent="0.25">
      <c r="A30">
        <v>49</v>
      </c>
      <c r="B30">
        <v>2.2598870056497171</v>
      </c>
    </row>
    <row r="31" spans="1:2" x14ac:dyDescent="0.25">
      <c r="A31">
        <v>50</v>
      </c>
      <c r="B31">
        <v>2.3076923076923075</v>
      </c>
    </row>
    <row r="32" spans="1:2" x14ac:dyDescent="0.25">
      <c r="A32">
        <v>51</v>
      </c>
      <c r="B32">
        <v>2.3529411764705879</v>
      </c>
    </row>
    <row r="33" spans="1:2" x14ac:dyDescent="0.25">
      <c r="A33">
        <v>52</v>
      </c>
      <c r="B33">
        <v>2.4</v>
      </c>
    </row>
    <row r="34" spans="1:2" x14ac:dyDescent="0.25">
      <c r="A34">
        <v>53</v>
      </c>
      <c r="B34">
        <v>2.443991853360489</v>
      </c>
    </row>
    <row r="35" spans="1:2" x14ac:dyDescent="0.25">
      <c r="A35">
        <v>54</v>
      </c>
      <c r="B35">
        <v>2.4948024948024945</v>
      </c>
    </row>
    <row r="36" spans="1:2" x14ac:dyDescent="0.25">
      <c r="A36">
        <v>55</v>
      </c>
      <c r="B36">
        <v>2.536997885835095</v>
      </c>
    </row>
    <row r="37" spans="1:2" x14ac:dyDescent="0.25">
      <c r="A37">
        <v>56</v>
      </c>
      <c r="B37">
        <v>2.5862068965517238</v>
      </c>
    </row>
    <row r="38" spans="1:2" x14ac:dyDescent="0.25">
      <c r="A38">
        <v>57</v>
      </c>
      <c r="B38">
        <v>2.6315789473684204</v>
      </c>
    </row>
    <row r="39" spans="1:2" x14ac:dyDescent="0.25">
      <c r="A39">
        <v>58</v>
      </c>
      <c r="B39">
        <v>2.6785714285714284</v>
      </c>
    </row>
    <row r="40" spans="1:2" x14ac:dyDescent="0.25">
      <c r="A40">
        <v>59</v>
      </c>
      <c r="B40">
        <v>2.7210884353741496</v>
      </c>
    </row>
    <row r="41" spans="1:2" x14ac:dyDescent="0.25">
      <c r="A41">
        <v>60</v>
      </c>
      <c r="B41">
        <v>2.7713625866050808</v>
      </c>
    </row>
    <row r="42" spans="1:2" x14ac:dyDescent="0.25">
      <c r="A42">
        <v>61</v>
      </c>
      <c r="B42">
        <v>2.816901408450704</v>
      </c>
    </row>
    <row r="43" spans="1:2" x14ac:dyDescent="0.25">
      <c r="A43">
        <v>62</v>
      </c>
      <c r="B43">
        <v>2.8639618138424816</v>
      </c>
    </row>
    <row r="44" spans="1:2" x14ac:dyDescent="0.25">
      <c r="A44">
        <v>63</v>
      </c>
      <c r="B44">
        <v>2.9055690072639222</v>
      </c>
    </row>
    <row r="45" spans="1:2" x14ac:dyDescent="0.25">
      <c r="A45">
        <v>64</v>
      </c>
      <c r="B45">
        <v>2.9556650246305414</v>
      </c>
    </row>
    <row r="46" spans="1:2" x14ac:dyDescent="0.25">
      <c r="A46">
        <v>65</v>
      </c>
      <c r="B46">
        <v>3</v>
      </c>
    </row>
    <row r="47" spans="1:2" x14ac:dyDescent="0.25">
      <c r="A47">
        <v>66</v>
      </c>
      <c r="B47">
        <v>3.0456852791878171</v>
      </c>
    </row>
    <row r="48" spans="1:2" x14ac:dyDescent="0.25">
      <c r="A48">
        <v>67</v>
      </c>
      <c r="B48">
        <v>3.0927835051546393</v>
      </c>
    </row>
    <row r="49" spans="1:2" x14ac:dyDescent="0.25">
      <c r="A49">
        <v>68</v>
      </c>
      <c r="B49">
        <v>3.1413612565445028</v>
      </c>
    </row>
    <row r="50" spans="1:2" x14ac:dyDescent="0.25">
      <c r="A50">
        <v>69</v>
      </c>
      <c r="B50">
        <v>3.1830238726790454</v>
      </c>
    </row>
    <row r="51" spans="1:2" x14ac:dyDescent="0.25">
      <c r="A51">
        <v>70</v>
      </c>
      <c r="B51">
        <v>3.2345013477088949</v>
      </c>
    </row>
    <row r="52" spans="1:2" x14ac:dyDescent="0.25">
      <c r="A52">
        <v>71</v>
      </c>
      <c r="B52">
        <v>3.278688524590164</v>
      </c>
    </row>
    <row r="53" spans="1:2" x14ac:dyDescent="0.25">
      <c r="A53">
        <v>72</v>
      </c>
      <c r="B53">
        <v>3.3240997229916904</v>
      </c>
    </row>
    <row r="54" spans="1:2" x14ac:dyDescent="0.25">
      <c r="A54">
        <v>73</v>
      </c>
      <c r="B54">
        <v>3.3707865168539328</v>
      </c>
    </row>
    <row r="55" spans="1:2" x14ac:dyDescent="0.25">
      <c r="A55">
        <v>74</v>
      </c>
      <c r="B55">
        <v>3.4188034188034182</v>
      </c>
    </row>
    <row r="56" spans="1:2" x14ac:dyDescent="0.25">
      <c r="A56">
        <v>75</v>
      </c>
      <c r="B56">
        <v>3.4582132564841501</v>
      </c>
    </row>
    <row r="57" spans="1:2" x14ac:dyDescent="0.25">
      <c r="A57">
        <v>76</v>
      </c>
      <c r="B57">
        <v>3.5087719298245608</v>
      </c>
    </row>
    <row r="58" spans="1:2" x14ac:dyDescent="0.25">
      <c r="A58">
        <v>77</v>
      </c>
      <c r="B58">
        <v>3.5502958579881647</v>
      </c>
    </row>
    <row r="59" spans="1:2" x14ac:dyDescent="0.25">
      <c r="A59">
        <v>78</v>
      </c>
      <c r="B59">
        <v>3.6036036036036037</v>
      </c>
    </row>
    <row r="60" spans="1:2" x14ac:dyDescent="0.25">
      <c r="A60">
        <v>79</v>
      </c>
      <c r="B60">
        <v>3.6474164133738598</v>
      </c>
    </row>
    <row r="61" spans="1:2" x14ac:dyDescent="0.25">
      <c r="A61">
        <v>80</v>
      </c>
      <c r="B61">
        <v>3.6923076923076916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Calc</vt:lpstr>
      <vt:lpstr>Sheet1</vt:lpstr>
      <vt:lpstr>Calc!ATASpine</vt:lpstr>
    </vt:vector>
  </TitlesOfParts>
  <Company>Intergraph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 Pace, Roberto</dc:creator>
  <cp:lastModifiedBy>DI PACE Roberto</cp:lastModifiedBy>
  <dcterms:created xsi:type="dcterms:W3CDTF">2017-02-06T18:01:16Z</dcterms:created>
  <dcterms:modified xsi:type="dcterms:W3CDTF">2019-02-19T07:15:18Z</dcterms:modified>
</cp:coreProperties>
</file>