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o Usar" sheetId="1" r:id="rId4"/>
    <sheet state="visible" name="Calculadora" sheetId="2" r:id="rId5"/>
    <sheet state="visible" name="Formulário Multistep com backgr" sheetId="3" r:id="rId6"/>
    <sheet state="hidden" name="MVP" sheetId="4" r:id="rId7"/>
  </sheets>
  <definedNames/>
  <calcPr/>
</workbook>
</file>

<file path=xl/sharedStrings.xml><?xml version="1.0" encoding="utf-8"?>
<sst xmlns="http://schemas.openxmlformats.org/spreadsheetml/2006/main" count="226" uniqueCount="95">
  <si>
    <t>Essa calculadora feita em Google Sheets segue os mesmos cálculos utilizados pelo A/B Test Guide para calcular o poder estatístico de qualquer teste A/B, mas acrescenta uma série de novos parâmetros e cálculos para potencializar a validação estatística de Testes A/B tanto unicaudais quanto bicaudais.</t>
  </si>
  <si>
    <r>
      <rPr>
        <b/>
      </rPr>
      <t xml:space="preserve">Link Completo da calculadora: </t>
    </r>
    <r>
      <rPr>
        <b/>
        <color rgb="FF1155CC"/>
        <u/>
      </rPr>
      <t>https://conversionzone.com.br/calculadora-de-teste-ab/</t>
    </r>
  </si>
  <si>
    <t>Visitantes</t>
  </si>
  <si>
    <t>São os usuários ou potenciais clientes que acessam uma página, app ou landing page. Eles representam o volume total de tráfego utilizado em um experimento ou teste A/B para medir conversões.</t>
  </si>
  <si>
    <t>Conversões</t>
  </si>
  <si>
    <t>São as ações específicas que você deseja que os visitantes realizem, como completar uma compra, assinar uma newsletter, ou baixar um e-book. Em testes de CRO, as conversões são o comportamento desejado que você está tentando otimizar.</t>
  </si>
  <si>
    <t>Taxa de Conversão</t>
  </si>
  <si>
    <t>A taxa de conversão é a porcentagem de visitantes que realizam a ação desejada (conversão). É calculada dividindo o número de conversões pelo número de visitantes e multiplicando por 100 para obter a porcentagem.</t>
  </si>
  <si>
    <t>Erro Padrão</t>
  </si>
  <si>
    <t>O erro padrão é uma medida da variabilidade ou dispersão da média da amostra em relação à verdadeira média da população. Ele ajuda a entender a precisão da estimativa da taxa de conversão e é fundamental para calcular intervalos de confiança e fazer inferências estatísticas.</t>
  </si>
  <si>
    <t>Número de Caudas</t>
  </si>
  <si>
    <t>Refere-se ao tipo de teste estatístico que está sendo conduzido:</t>
  </si>
  <si>
    <t>Teste unilateral (uma cauda): avalia se uma métrica é maior ou menor do que um valor específico.</t>
  </si>
  <si>
    <t>Teste bilateral (duas caudas): avalia se há uma diferença significativa entre dois valores, independentemente da direção (positivo ou negativo).</t>
  </si>
  <si>
    <t>OBS Power – Positivo?</t>
  </si>
  <si>
    <t>O poder do teste observado mede a capacidade de um teste estatístico detectar um efeito quando ele realmente existe. Um poder alto (geralmente acima de 80%) significa que há uma alta probabilidade de detectar uma diferença real, caso ela exista. “Positivo” refere-se a quando o teste indica que houve uma diferença significativa.</t>
  </si>
  <si>
    <t>Confidence Level (Nível de Confiança)</t>
  </si>
  <si>
    <t>O nível de confiança é a probabilidade de que o intervalo de confiança contenha o valor verdadeiro da taxa de conversão ou de outra métrica. Por exemplo, um nível de confiança de 95% significa que há 95% de chance de que os resultados encontrados sejam representativos da população.</t>
  </si>
  <si>
    <t>Uplift Estimado</t>
  </si>
  <si>
    <t>O uplift estimado é a previsão de melhoria percentual esperada entre a variação e o controle no teste A/B. Ele quantifica o impacto positivo esperado de uma mudança no comportamento dos usuários.</t>
  </si>
  <si>
    <t>Z-Score</t>
  </si>
  <si>
    <t>O Z-Score é uma medida estatística que indica quantos desvios padrão uma observação está acima ou abaixo da média populacional. No contexto de testes de CRO, o Z-Score ajuda a determinar se a diferença entre o controle e a variação é estatisticamente significativa.</t>
  </si>
  <si>
    <t>Z-Table Value (Z-Critical)</t>
  </si>
  <si>
    <t>O valor crítico da Z-Table é um ponto de corte que determina a área de rejeição para a hipótese nula em um teste Z. Dependendo do nível de confiança e do número de caudas, você consulta a tabela Z para determinar o valor Z que define a significância.</t>
  </si>
  <si>
    <t>P-Value</t>
  </si>
  <si>
    <t>O P-Value é a probabilidade de obter um resultado tão extremo ou mais extremo que o obtido, assumindo que a hipótese nula seja verdadeira. Um P-Value baixo (geralmente abaixo de 0,05) indica que os resultados são estatisticamente significativos e que a hipótese nula pode ser rejeitada.</t>
  </si>
  <si>
    <t>Conversion Rate (Uplift)</t>
  </si>
  <si>
    <t>A taxa de conversão com uplift é a mudança percentual positiva na taxa de conversão entre o grupo controle e a variação. Isso mede o impacto real de uma modificação na página ou campanha.</t>
  </si>
  <si>
    <t>Power Input</t>
  </si>
  <si>
    <t>Refere-se à entrada de dados de poder estatístico. É a probabilidade de rejeitar corretamente a hipótese nula quando ela for falsa. Usado para calcular o tamanho da amostra necessária para obter resultados confiáveis.</t>
  </si>
  <si>
    <t>Poder do Teste Observado (Power)</t>
  </si>
  <si>
    <t>O poder observado do teste é a probabilidade de que o teste detecte um efeito real (ou seja, rejeitar a hipótese nula quando ela for falsa). Um poder de 80% ou mais é considerado ideal para a maioria dos testes.</t>
  </si>
  <si>
    <t>Confiança Atual</t>
  </si>
  <si>
    <t>O nível de confiança atual é o nível de certeza de que os resultados atuais observados no teste são corretos e representativos da população. Isso está relacionado ao nível de confiança escolhido para o teste.</t>
  </si>
  <si>
    <t>Conversion Rate Limits (Limites da Taxa de Conversão)</t>
  </si>
  <si>
    <t>São os limites superiores e inferiores do intervalo de confiança para a taxa de conversão. Eles indicam a faixa dentro da qual a verdadeira taxa de conversão provavelmente se encontra, com base no nível de confiança.</t>
  </si>
  <si>
    <t>Standard Error Difference (Diferença do Erro Padrão)</t>
  </si>
  <si>
    <t>A diferença do erro padrão mede a variação entre as taxas de conversão de duas amostras (controle e variação). Isso ajuda a calcular a significância estatística entre os dois grupos.</t>
  </si>
  <si>
    <t>Ho (Controle) Upper (To) e Lower (From)</t>
  </si>
  <si>
    <t>Esses valores representam os limites superior (To) e inferior (From) do intervalo de confiança da taxa de conversão do grupo de controle, com base no nível de confiança definido.</t>
  </si>
  <si>
    <t>H1 (Variação) Upper (To) e Lower (From)</t>
  </si>
  <si>
    <t>Da mesma forma, esses valores representam os limites superior (To) e inferior (From) do intervalo de confiança da taxa de conversão da variação, com base no nível de confiança.</t>
  </si>
  <si>
    <t>SRM (Sample Ratio Mismatch)</t>
  </si>
  <si>
    <t>O SRM ocorre quando a proporção de amostras (visitantes) entre os grupos do teste (controle e variação) não corresponde à proporção esperada, o que pode invalidar os resultados do teste.</t>
  </si>
  <si>
    <t>SRM Expected</t>
  </si>
  <si>
    <t>É a proporção esperada de amostras entre os grupos (geralmente igual), usada como referência para verificar se o SRM está ocorrendo.</t>
  </si>
  <si>
    <t>SRM P-value</t>
  </si>
  <si>
    <t>Este P-value mede a significância do desvio entre a proporção esperada de amostras e a proporção real observada no teste. Um P-value baixo indica que há um SRM significativo.</t>
  </si>
  <si>
    <t>Validação Temporal</t>
  </si>
  <si>
    <t>A validação temporal é um processo de verificação de que os dados e resultados de um teste A/B são consistentes ao longo do tempo e não estão influenciados por variações sazonais ou mudanças temporárias no comportamento dos usuários. Isso garante que os resultados sejam robustos e não influenciados por fatores externos temporários.</t>
  </si>
  <si>
    <t>Nome do Teste</t>
  </si>
  <si>
    <t>Título do seu Teste</t>
  </si>
  <si>
    <t>Dados do Teste</t>
  </si>
  <si>
    <t>Validação Estatística</t>
  </si>
  <si>
    <t>Prioridade</t>
  </si>
  <si>
    <t>Baixa</t>
  </si>
  <si>
    <t>Ho (Controle)</t>
  </si>
  <si>
    <t>H1 (Variação)</t>
  </si>
  <si>
    <t>Z-Table Value (Z-critical)</t>
  </si>
  <si>
    <t>Responsável</t>
  </si>
  <si>
    <t>Seu Nome</t>
  </si>
  <si>
    <t xml:space="preserve">Data de inicio </t>
  </si>
  <si>
    <t>Data de encerramento</t>
  </si>
  <si>
    <t>Resultado do Teste</t>
  </si>
  <si>
    <t>Significância (α)</t>
  </si>
  <si>
    <t>Vencedor</t>
  </si>
  <si>
    <t>Conversion Rate Limits</t>
  </si>
  <si>
    <t>Standard Error Difference</t>
  </si>
  <si>
    <t>Modelagem e Documentação do Teste</t>
  </si>
  <si>
    <t>Configurações do Teste</t>
  </si>
  <si>
    <t>Ho (Controle) Upper (To)</t>
  </si>
  <si>
    <t>Link da Documentação</t>
  </si>
  <si>
    <t>Ho (Controle) Lower (From)</t>
  </si>
  <si>
    <t>Hipótese</t>
  </si>
  <si>
    <t>OBS Power - Positivo?</t>
  </si>
  <si>
    <t>H1 (Variação) Upper (To)</t>
  </si>
  <si>
    <t xml:space="preserve">Se [variável] então [resultado] porque [racional]
Se as [imagens] chamarem mais atenção então o [CTR vai aumentar], porque [imagens são o principal fator de cliques no setor de imóveis]
</t>
  </si>
  <si>
    <t>Confidence level?</t>
  </si>
  <si>
    <t>H1 (Variação) Lower (From)</t>
  </si>
  <si>
    <t>Uplift estimado?</t>
  </si>
  <si>
    <t>SRM?</t>
  </si>
  <si>
    <t>SRM expected</t>
  </si>
  <si>
    <t>Comentários</t>
  </si>
  <si>
    <t>Data Atual</t>
  </si>
  <si>
    <t>Duração do Teste (Dias)</t>
  </si>
  <si>
    <t>Duração do Teste (Dias Úteis)</t>
  </si>
  <si>
    <t>Visitantes Diarios</t>
  </si>
  <si>
    <t>Numero de Usuários Necessários</t>
  </si>
  <si>
    <t>80% chance of finding a difference</t>
  </si>
  <si>
    <t>95% chance of finding a difference</t>
  </si>
  <si>
    <t>Numero de Dias Necessários</t>
  </si>
  <si>
    <t>Dias faltantes</t>
  </si>
  <si>
    <t>Formulário com background do Astrea</t>
  </si>
  <si>
    <t>Alta</t>
  </si>
  <si>
    <t>Mariana Pessoa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</si>
</sst>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0"/>
    <numFmt numFmtId="165" formatCode="0.000000000"/>
    <numFmt numFmtId="166" formatCode="0.0000"/>
    <numFmt numFmtId="167" formatCode="0.0%"/>
    <numFmt numFmtId="168" formatCode="dd/MM/yyyy"/>
    <numFmt numFmtId="169" formatCode="0.0000%"/>
    <numFmt numFmtId="170" formatCode="#,##0.0000000000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rgb="FF0000FF"/>
    </font>
    <font>
      <b/>
      <color rgb="FFFFFFFF"/>
      <name val="Arial"/>
      <scheme val="minor"/>
    </font>
    <font>
      <u/>
      <color rgb="FF0000FF"/>
    </font>
    <font>
      <b/>
      <sz val="12.0"/>
      <color rgb="FFFFFFFF"/>
      <name val="Arial"/>
      <scheme val="minor"/>
    </font>
    <font>
      <color rgb="FFFFFFFF"/>
      <name val="Arial"/>
      <scheme val="minor"/>
    </font>
    <font>
      <b/>
      <color theme="1"/>
      <name val="Arial"/>
    </font>
    <font>
      <color rgb="FFFFFFFF"/>
      <name val="Arial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u/>
      <sz val="10.0"/>
      <color rgb="FF0000FF"/>
      <name val="Roboto"/>
    </font>
    <font>
      <sz val="10.0"/>
      <color theme="1"/>
      <name val="Roboto"/>
    </font>
  </fonts>
  <fills count="11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8093B3"/>
        <bgColor rgb="FF8093B3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6" numFmtId="0" xfId="0" applyAlignment="1" applyFont="1">
      <alignment readingOrder="0"/>
    </xf>
    <xf borderId="0" fillId="4" fontId="7" numFmtId="0" xfId="0" applyAlignment="1" applyFill="1" applyFont="1">
      <alignment readingOrder="0" vertical="bottom"/>
    </xf>
    <xf borderId="1" fillId="5" fontId="8" numFmtId="0" xfId="0" applyAlignment="1" applyBorder="1" applyFill="1" applyFont="1">
      <alignment horizontal="left" vertical="bottom"/>
    </xf>
    <xf borderId="0" fillId="6" fontId="1" numFmtId="164" xfId="0" applyAlignment="1" applyFill="1" applyFont="1" applyNumberFormat="1">
      <alignment horizontal="right"/>
    </xf>
    <xf borderId="0" fillId="6" fontId="1" numFmtId="0" xfId="0" applyFont="1"/>
    <xf borderId="0" fillId="0" fontId="9" numFmtId="0" xfId="0" applyAlignment="1" applyFont="1">
      <alignment horizontal="center" readingOrder="0" shrinkToFit="0" vertical="center" wrapText="1"/>
    </xf>
    <xf borderId="1" fillId="2" fontId="8" numFmtId="0" xfId="0" applyAlignment="1" applyBorder="1" applyFont="1">
      <alignment horizontal="left" readingOrder="0"/>
    </xf>
    <xf borderId="1" fillId="2" fontId="6" numFmtId="0" xfId="0" applyAlignment="1" applyBorder="1" applyFont="1">
      <alignment readingOrder="0"/>
    </xf>
    <xf borderId="1" fillId="5" fontId="8" numFmtId="0" xfId="0" applyAlignment="1" applyBorder="1" applyFont="1">
      <alignment horizontal="left" readingOrder="0" vertical="bottom"/>
    </xf>
    <xf borderId="0" fillId="4" fontId="7" numFmtId="0" xfId="0" applyAlignment="1" applyFont="1">
      <alignment vertical="bottom"/>
    </xf>
    <xf borderId="1" fillId="7" fontId="10" numFmtId="0" xfId="0" applyAlignment="1" applyBorder="1" applyFill="1" applyFont="1">
      <alignment horizontal="left" readingOrder="0"/>
    </xf>
    <xf borderId="1" fillId="0" fontId="1" numFmtId="3" xfId="0" applyAlignment="1" applyBorder="1" applyFont="1" applyNumberFormat="1">
      <alignment readingOrder="0"/>
    </xf>
    <xf borderId="0" fillId="6" fontId="1" numFmtId="165" xfId="0" applyAlignment="1" applyFont="1" applyNumberFormat="1">
      <alignment horizontal="right"/>
    </xf>
    <xf borderId="0" fillId="0" fontId="1" numFmtId="166" xfId="0" applyAlignment="1" applyFont="1" applyNumberFormat="1">
      <alignment readingOrder="0"/>
    </xf>
    <xf borderId="1" fillId="7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6" fontId="1" numFmtId="167" xfId="0" applyAlignment="1" applyFont="1" applyNumberFormat="1">
      <alignment horizontal="right"/>
    </xf>
    <xf borderId="1" fillId="4" fontId="1" numFmtId="0" xfId="0" applyAlignment="1" applyBorder="1" applyFont="1">
      <alignment readingOrder="0"/>
    </xf>
    <xf borderId="1" fillId="0" fontId="1" numFmtId="10" xfId="0" applyBorder="1" applyFont="1" applyNumberFormat="1"/>
    <xf borderId="0" fillId="6" fontId="1" numFmtId="10" xfId="0" applyFont="1" applyNumberFormat="1"/>
    <xf borderId="0" fillId="0" fontId="9" numFmtId="168" xfId="0" applyAlignment="1" applyFont="1" applyNumberFormat="1">
      <alignment horizontal="center" readingOrder="0" vertical="bottom"/>
    </xf>
    <xf borderId="0" fillId="0" fontId="1" numFmtId="0" xfId="0" applyAlignment="1" applyFont="1">
      <alignment shrinkToFit="0" wrapText="0"/>
    </xf>
    <xf borderId="1" fillId="4" fontId="1" numFmtId="0" xfId="0" applyAlignment="1" applyBorder="1" applyFont="1">
      <alignment readingOrder="0" shrinkToFit="0" wrapText="0"/>
    </xf>
    <xf borderId="1" fillId="0" fontId="1" numFmtId="169" xfId="0" applyAlignment="1" applyBorder="1" applyFont="1" applyNumberFormat="1">
      <alignment shrinkToFit="0" wrapText="0"/>
    </xf>
    <xf borderId="0" fillId="6" fontId="1" numFmtId="10" xfId="0" applyAlignment="1" applyFont="1" applyNumberFormat="1">
      <alignment horizontal="right"/>
    </xf>
    <xf borderId="0" fillId="6" fontId="1" numFmtId="4" xfId="0" applyAlignment="1" applyFont="1" applyNumberFormat="1">
      <alignment horizontal="right"/>
    </xf>
    <xf borderId="0" fillId="0" fontId="11" numFmtId="0" xfId="0" applyFont="1"/>
    <xf borderId="0" fillId="0" fontId="1" numFmtId="0" xfId="0" applyFont="1"/>
    <xf borderId="0" fillId="0" fontId="9" numFmtId="0" xfId="0" applyAlignment="1" applyFont="1">
      <alignment readingOrder="0" vertical="bottom"/>
    </xf>
    <xf borderId="0" fillId="6" fontId="1" numFmtId="0" xfId="0" applyAlignment="1" applyFont="1">
      <alignment horizontal="right"/>
    </xf>
    <xf borderId="0" fillId="0" fontId="12" numFmtId="0" xfId="0" applyAlignment="1" applyFont="1">
      <alignment horizontal="left" readingOrder="0" shrinkToFit="0" vertical="center" wrapText="1"/>
    </xf>
    <xf borderId="0" fillId="7" fontId="1" numFmtId="0" xfId="0" applyAlignment="1" applyFont="1">
      <alignment horizontal="center" readingOrder="0"/>
    </xf>
    <xf borderId="0" fillId="7" fontId="1" numFmtId="0" xfId="0" applyAlignment="1" applyFont="1">
      <alignment horizontal="center"/>
    </xf>
    <xf borderId="0" fillId="0" fontId="1" numFmtId="4" xfId="0" applyFont="1" applyNumberFormat="1"/>
    <xf borderId="0" fillId="0" fontId="13" numFmtId="0" xfId="0" applyAlignment="1" applyFont="1">
      <alignment horizontal="left" readingOrder="0" shrinkToFit="0" vertical="top" wrapText="1"/>
    </xf>
    <xf borderId="0" fillId="7" fontId="1" numFmtId="9" xfId="0" applyAlignment="1" applyFont="1" applyNumberFormat="1">
      <alignment horizontal="center" readingOrder="0"/>
    </xf>
    <xf borderId="0" fillId="6" fontId="1" numFmtId="10" xfId="0" applyAlignment="1" applyFont="1" applyNumberFormat="1">
      <alignment horizontal="right" shrinkToFit="0" wrapText="0"/>
    </xf>
    <xf borderId="0" fillId="7" fontId="1" numFmtId="167" xfId="0" applyAlignment="1" applyFont="1" applyNumberFormat="1">
      <alignment horizontal="center" readingOrder="0"/>
    </xf>
    <xf borderId="0" fillId="0" fontId="1" numFmtId="170" xfId="0" applyFont="1" applyNumberFormat="1"/>
    <xf borderId="1" fillId="8" fontId="8" numFmtId="0" xfId="0" applyAlignment="1" applyBorder="1" applyFill="1" applyFont="1">
      <alignment horizontal="left" vertical="bottom"/>
    </xf>
    <xf borderId="0" fillId="0" fontId="1" numFmtId="0" xfId="0" applyFont="1"/>
    <xf borderId="0" fillId="6" fontId="1" numFmtId="3" xfId="0" applyAlignment="1" applyFont="1" applyNumberFormat="1">
      <alignment horizontal="right"/>
    </xf>
    <xf borderId="0" fillId="0" fontId="1" numFmtId="10" xfId="0" applyFont="1" applyNumberFormat="1"/>
    <xf borderId="1" fillId="9" fontId="8" numFmtId="0" xfId="0" applyAlignment="1" applyBorder="1" applyFill="1" applyFont="1">
      <alignment horizontal="left" vertical="bottom"/>
    </xf>
    <xf borderId="0" fillId="6" fontId="1" numFmtId="14" xfId="0" applyFont="1" applyNumberFormat="1"/>
    <xf borderId="0" fillId="6" fontId="1" numFmtId="1" xfId="0" applyFont="1" applyNumberFormat="1"/>
    <xf borderId="2" fillId="10" fontId="8" numFmtId="0" xfId="0" applyAlignment="1" applyBorder="1" applyFill="1" applyFont="1">
      <alignment readingOrder="0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theme="7"/>
          <bgColor theme="7"/>
        </patternFill>
      </fill>
      <border/>
    </dxf>
    <dxf>
      <font>
        <color rgb="FFFFFFFF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</xdr:row>
      <xdr:rowOff>152400</xdr:rowOff>
    </xdr:from>
    <xdr:ext cx="1809750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nversionzone.com.br/calculadora-de-teste-ab/" TargetMode="External"/><Relationship Id="rId2" Type="http://schemas.openxmlformats.org/officeDocument/2006/relationships/hyperlink" Target="https://conversionzone.com.br/o-que-e-cro/" TargetMode="External"/><Relationship Id="rId3" Type="http://schemas.openxmlformats.org/officeDocument/2006/relationships/hyperlink" Target="https://conversionzone.com.br/significancia-estatistica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MSSNWDzo20dx9b3y0ii1plrGWKgFJaONaXWBAkGB_0/edit?gid=102818094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MSSNWDzo20dx9b3y0ii1plrGWKgFJaONaXWBAkGB_0/edit?gid=102818094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MSSNWDzo20dx9b3y0ii1plrGWKgFJaONaXWBAkGB_0/edit?gid=1028180949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75.5"/>
  </cols>
  <sheetData>
    <row r="1">
      <c r="B1" s="1"/>
    </row>
    <row r="2">
      <c r="B2" s="1"/>
    </row>
    <row r="3">
      <c r="B3" s="1"/>
    </row>
    <row r="4">
      <c r="B4" s="1"/>
    </row>
    <row r="5">
      <c r="B5" s="1"/>
    </row>
    <row r="6">
      <c r="B6" s="2" t="s">
        <v>0</v>
      </c>
    </row>
    <row r="7">
      <c r="B7" s="1"/>
    </row>
    <row r="8">
      <c r="B8" s="3" t="s">
        <v>1</v>
      </c>
    </row>
    <row r="9">
      <c r="B9" s="1"/>
    </row>
    <row r="10">
      <c r="B10" s="4" t="s">
        <v>2</v>
      </c>
    </row>
    <row r="11">
      <c r="B11" s="5" t="s">
        <v>3</v>
      </c>
    </row>
    <row r="12">
      <c r="B12" s="4" t="s">
        <v>4</v>
      </c>
    </row>
    <row r="13">
      <c r="B13" s="6" t="s">
        <v>5</v>
      </c>
    </row>
    <row r="14">
      <c r="B14" s="4" t="s">
        <v>6</v>
      </c>
    </row>
    <row r="15">
      <c r="B15" s="5" t="s">
        <v>7</v>
      </c>
    </row>
    <row r="16">
      <c r="B16" s="4" t="s">
        <v>8</v>
      </c>
    </row>
    <row r="17">
      <c r="B17" s="5" t="s">
        <v>9</v>
      </c>
    </row>
    <row r="18">
      <c r="B18" s="4" t="s">
        <v>10</v>
      </c>
    </row>
    <row r="19">
      <c r="B19" s="5" t="s">
        <v>11</v>
      </c>
    </row>
    <row r="20">
      <c r="B20" s="5" t="s">
        <v>12</v>
      </c>
    </row>
    <row r="21">
      <c r="B21" s="5" t="s">
        <v>13</v>
      </c>
    </row>
    <row r="22">
      <c r="B22" s="4" t="s">
        <v>14</v>
      </c>
    </row>
    <row r="23">
      <c r="B23" s="5" t="s">
        <v>15</v>
      </c>
    </row>
    <row r="24">
      <c r="B24" s="4" t="s">
        <v>16</v>
      </c>
    </row>
    <row r="25">
      <c r="B25" s="5" t="s">
        <v>17</v>
      </c>
    </row>
    <row r="26">
      <c r="B26" s="4" t="s">
        <v>18</v>
      </c>
    </row>
    <row r="27">
      <c r="B27" s="5" t="s">
        <v>19</v>
      </c>
    </row>
    <row r="28">
      <c r="B28" s="4" t="s">
        <v>20</v>
      </c>
    </row>
    <row r="29">
      <c r="B29" s="5" t="s">
        <v>21</v>
      </c>
    </row>
    <row r="30">
      <c r="B30" s="4" t="s">
        <v>22</v>
      </c>
    </row>
    <row r="31">
      <c r="B31" s="5" t="s">
        <v>23</v>
      </c>
    </row>
    <row r="32">
      <c r="B32" s="4" t="s">
        <v>24</v>
      </c>
    </row>
    <row r="33">
      <c r="B33" s="5" t="s">
        <v>25</v>
      </c>
    </row>
    <row r="34">
      <c r="B34" s="4" t="s">
        <v>26</v>
      </c>
    </row>
    <row r="35">
      <c r="B35" s="5" t="s">
        <v>27</v>
      </c>
    </row>
    <row r="36">
      <c r="B36" s="4" t="s">
        <v>28</v>
      </c>
    </row>
    <row r="37">
      <c r="B37" s="5" t="s">
        <v>29</v>
      </c>
    </row>
    <row r="38">
      <c r="B38" s="4" t="s">
        <v>30</v>
      </c>
    </row>
    <row r="39">
      <c r="B39" s="5" t="s">
        <v>31</v>
      </c>
    </row>
    <row r="40">
      <c r="B40" s="4" t="s">
        <v>32</v>
      </c>
    </row>
    <row r="41">
      <c r="B41" s="5" t="s">
        <v>33</v>
      </c>
    </row>
    <row r="42">
      <c r="B42" s="4" t="s">
        <v>34</v>
      </c>
    </row>
    <row r="43">
      <c r="B43" s="5" t="s">
        <v>35</v>
      </c>
    </row>
    <row r="44">
      <c r="B44" s="4" t="s">
        <v>36</v>
      </c>
    </row>
    <row r="45">
      <c r="B45" s="6" t="s">
        <v>37</v>
      </c>
    </row>
    <row r="46">
      <c r="B46" s="4" t="s">
        <v>38</v>
      </c>
    </row>
    <row r="47">
      <c r="B47" s="5" t="s">
        <v>39</v>
      </c>
    </row>
    <row r="48">
      <c r="B48" s="4" t="s">
        <v>40</v>
      </c>
    </row>
    <row r="49">
      <c r="B49" s="5" t="s">
        <v>41</v>
      </c>
    </row>
    <row r="50">
      <c r="B50" s="4" t="s">
        <v>42</v>
      </c>
    </row>
    <row r="51">
      <c r="B51" s="5" t="s">
        <v>43</v>
      </c>
    </row>
    <row r="52">
      <c r="B52" s="4" t="s">
        <v>44</v>
      </c>
    </row>
    <row r="53">
      <c r="B53" s="5" t="s">
        <v>45</v>
      </c>
    </row>
    <row r="54">
      <c r="B54" s="4" t="s">
        <v>46</v>
      </c>
    </row>
    <row r="55">
      <c r="B55" s="5" t="s">
        <v>47</v>
      </c>
    </row>
    <row r="56">
      <c r="B56" s="4" t="s">
        <v>48</v>
      </c>
    </row>
    <row r="57">
      <c r="B57" s="5" t="s">
        <v>49</v>
      </c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</sheetData>
  <hyperlinks>
    <hyperlink r:id="rId1" ref="B8"/>
    <hyperlink r:id="rId2" ref="B13"/>
    <hyperlink r:id="rId3" ref="B4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2.75"/>
    <col customWidth="1" min="3" max="3" width="18.5"/>
    <col customWidth="1" min="6" max="6" width="5.13"/>
    <col customWidth="1" min="7" max="7" width="27.13"/>
    <col customWidth="1" min="8" max="8" width="16.25"/>
    <col customWidth="1" min="9" max="9" width="16.88"/>
    <col customWidth="1" min="10" max="10" width="4.5"/>
    <col customWidth="1" min="11" max="11" width="26.5"/>
    <col customWidth="1" min="12" max="12" width="12.5"/>
    <col customWidth="1" min="13" max="13" width="56.5"/>
    <col customWidth="1" min="14" max="14" width="15.38"/>
    <col customWidth="1" min="15" max="15" width="12.5"/>
  </cols>
  <sheetData>
    <row r="1">
      <c r="A1" s="7" t="s">
        <v>50</v>
      </c>
    </row>
    <row r="2">
      <c r="A2" s="8" t="s">
        <v>51</v>
      </c>
      <c r="C2" s="9" t="s">
        <v>52</v>
      </c>
      <c r="D2" s="9"/>
      <c r="E2" s="9"/>
      <c r="G2" s="9" t="s">
        <v>53</v>
      </c>
      <c r="H2" s="9"/>
      <c r="I2" s="9"/>
    </row>
    <row r="3">
      <c r="A3" s="10" t="s">
        <v>54</v>
      </c>
      <c r="G3" s="11" t="s">
        <v>20</v>
      </c>
      <c r="H3" s="12">
        <f>(E7-D7)/H12</f>
        <v>1.6896683</v>
      </c>
      <c r="I3" s="13"/>
    </row>
    <row r="4">
      <c r="A4" s="14" t="s">
        <v>55</v>
      </c>
      <c r="D4" s="15" t="s">
        <v>56</v>
      </c>
      <c r="E4" s="16" t="s">
        <v>57</v>
      </c>
      <c r="G4" s="17" t="s">
        <v>58</v>
      </c>
      <c r="H4" s="13">
        <f>IFS(D14=1,ABS(_xlfn.NORM.S.INV((1-D16)/1)),D14=2,ABS(_xlfn.NORM.S.INV((1-D16)/2)))</f>
        <v>1.644853625</v>
      </c>
      <c r="I4" s="13"/>
    </row>
    <row r="5">
      <c r="A5" s="18" t="s">
        <v>59</v>
      </c>
      <c r="C5" s="19" t="s">
        <v>2</v>
      </c>
      <c r="D5" s="20">
        <v>80000.0</v>
      </c>
      <c r="E5" s="20">
        <v>80000.0</v>
      </c>
      <c r="G5" s="11" t="s">
        <v>24</v>
      </c>
      <c r="H5" s="21">
        <f>IFS(D14=1,1-NORMDIST(H3,0,1,TRUE),D14=2,2*(1-_xlfn.NORM.S.DIST(ABS(H3))))</f>
        <v>0.04554571557</v>
      </c>
      <c r="I5" s="13"/>
      <c r="K5" s="22"/>
    </row>
    <row r="6">
      <c r="A6" s="14" t="s">
        <v>60</v>
      </c>
      <c r="C6" s="23" t="s">
        <v>4</v>
      </c>
      <c r="D6" s="24">
        <v>1600.0</v>
      </c>
      <c r="E6" s="24">
        <v>1696.0</v>
      </c>
      <c r="G6" s="17" t="s">
        <v>26</v>
      </c>
      <c r="H6" s="25">
        <f>(E7-D7)/D7</f>
        <v>0.06</v>
      </c>
      <c r="I6" s="13"/>
    </row>
    <row r="7">
      <c r="A7" s="18" t="s">
        <v>61</v>
      </c>
      <c r="C7" s="26" t="s">
        <v>6</v>
      </c>
      <c r="D7" s="27">
        <f t="shared" ref="D7:E7" si="1">D6/D5</f>
        <v>0.02</v>
      </c>
      <c r="E7" s="27">
        <f t="shared" si="1"/>
        <v>0.0212</v>
      </c>
      <c r="G7" s="17" t="s">
        <v>28</v>
      </c>
      <c r="H7" s="28">
        <f>(D7+D8*H4-E7)/E8</f>
        <v>-0.7575934279</v>
      </c>
      <c r="I7" s="13"/>
    </row>
    <row r="8">
      <c r="A8" s="29">
        <v>45557.0</v>
      </c>
      <c r="B8" s="30"/>
      <c r="C8" s="31" t="s">
        <v>8</v>
      </c>
      <c r="D8" s="32">
        <f t="shared" ref="D8:E8" si="2">SQRT((D7*(1-D7)/D5))</f>
        <v>0.0004949747468</v>
      </c>
      <c r="E8" s="32">
        <f t="shared" si="2"/>
        <v>0.000509295592</v>
      </c>
      <c r="G8" s="17" t="s">
        <v>30</v>
      </c>
      <c r="H8" s="33">
        <f>IF(D15=TRUE,1-_xlfn.NORM.DIST(((D7+D8*H4-E7)/E8),0,1,TRUE),1-_xlfn.NORM.DIST(((E7+E8*H4-D7)/D8),0,1,TRUE))</f>
        <v>0.7756527921</v>
      </c>
      <c r="I8" s="13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>
      <c r="A9" s="18" t="s">
        <v>62</v>
      </c>
      <c r="G9" s="17" t="s">
        <v>32</v>
      </c>
      <c r="H9" s="33">
        <f>1-H5</f>
        <v>0.9544542844</v>
      </c>
      <c r="I9" s="13"/>
      <c r="J9" s="30"/>
    </row>
    <row r="10">
      <c r="A10" s="29">
        <v>45587.0</v>
      </c>
      <c r="C10" s="9" t="s">
        <v>63</v>
      </c>
      <c r="D10" s="9"/>
      <c r="E10" s="9"/>
      <c r="G10" s="17" t="s">
        <v>64</v>
      </c>
      <c r="H10" s="34">
        <f>1-D16</f>
        <v>0.05</v>
      </c>
      <c r="I10" s="13"/>
    </row>
    <row r="11">
      <c r="A11" s="18" t="s">
        <v>65</v>
      </c>
      <c r="C11" s="35" t="str">
        <f>IF(H5&lt;H10,"Resultado Significante! Ho Falsa, Aceitar Ha","Resultado Não Significante! Ha falsa, Aceitar Ho")</f>
        <v>Resultado Significante! Ho Falsa, Aceitar Ha</v>
      </c>
      <c r="G11" s="9" t="s">
        <v>66</v>
      </c>
      <c r="H11" s="9"/>
      <c r="I11" s="9"/>
      <c r="N11" s="36"/>
    </row>
    <row r="12">
      <c r="A12" s="37" t="s">
        <v>56</v>
      </c>
      <c r="G12" s="17" t="s">
        <v>67</v>
      </c>
      <c r="H12" s="38">
        <f>SQRT(D8*D8+E8*E8)</f>
        <v>0.0007101985638</v>
      </c>
    </row>
    <row r="13">
      <c r="A13" s="18" t="s">
        <v>68</v>
      </c>
      <c r="C13" s="9" t="s">
        <v>69</v>
      </c>
      <c r="G13" s="17" t="s">
        <v>70</v>
      </c>
      <c r="H13" s="33">
        <f>D7+(D8*H4)</f>
        <v>0.02081416101</v>
      </c>
    </row>
    <row r="14">
      <c r="A14" s="39" t="s">
        <v>71</v>
      </c>
      <c r="C14" s="15" t="s">
        <v>10</v>
      </c>
      <c r="D14" s="40">
        <v>1.0</v>
      </c>
      <c r="G14" s="17" t="s">
        <v>72</v>
      </c>
      <c r="H14" s="33">
        <f>D7-(D8*H4)</f>
        <v>0.01918583899</v>
      </c>
    </row>
    <row r="15">
      <c r="A15" s="18" t="s">
        <v>73</v>
      </c>
      <c r="C15" s="15" t="s">
        <v>74</v>
      </c>
      <c r="D15" s="41" t="b">
        <f>IF(E7&gt;D7,TRUE,FALSE)</f>
        <v>1</v>
      </c>
      <c r="G15" s="17" t="s">
        <v>75</v>
      </c>
      <c r="H15" s="33">
        <f>E7+(E8*H4)</f>
        <v>0.0220377167</v>
      </c>
      <c r="M15" s="42"/>
    </row>
    <row r="16">
      <c r="A16" s="43" t="s">
        <v>76</v>
      </c>
      <c r="C16" s="15" t="s">
        <v>77</v>
      </c>
      <c r="D16" s="44">
        <v>0.95</v>
      </c>
      <c r="G16" s="17" t="s">
        <v>78</v>
      </c>
      <c r="H16" s="45">
        <f>E7-(E8*H4)</f>
        <v>0.0203622833</v>
      </c>
    </row>
    <row r="17">
      <c r="C17" s="15" t="s">
        <v>79</v>
      </c>
      <c r="D17" s="46">
        <v>0.1</v>
      </c>
      <c r="G17" s="9" t="s">
        <v>42</v>
      </c>
      <c r="H17" s="9"/>
      <c r="I17" s="9"/>
      <c r="L17" s="47"/>
    </row>
    <row r="18">
      <c r="G18" s="48" t="s">
        <v>80</v>
      </c>
      <c r="H18" s="38" t="str">
        <f>IF(H20&lt;=0.01,"SIM","NÃO")</f>
        <v>NÃO</v>
      </c>
      <c r="I18" s="38"/>
      <c r="J18" s="49"/>
      <c r="K18" s="47"/>
    </row>
    <row r="19">
      <c r="G19" s="48" t="s">
        <v>81</v>
      </c>
      <c r="H19" s="50">
        <f>(D5+E5)*0.5</f>
        <v>80000</v>
      </c>
      <c r="I19" s="50">
        <f>(D5+E5)*0.5</f>
        <v>80000</v>
      </c>
      <c r="J19" s="49"/>
    </row>
    <row r="20">
      <c r="G20" s="48" t="s">
        <v>46</v>
      </c>
      <c r="H20" s="38">
        <f>_xlfn.CHISQ.TEST(D5:E5,H19:I19)</f>
        <v>1</v>
      </c>
      <c r="I20" s="38"/>
    </row>
    <row r="21">
      <c r="G21" s="51"/>
    </row>
    <row r="22">
      <c r="G22" s="9" t="s">
        <v>48</v>
      </c>
      <c r="H22" s="9"/>
      <c r="I22" s="9"/>
    </row>
    <row r="23">
      <c r="A23" s="18" t="s">
        <v>82</v>
      </c>
      <c r="G23" s="52" t="s">
        <v>83</v>
      </c>
      <c r="H23" s="53">
        <f>TODAY()</f>
        <v>45811</v>
      </c>
      <c r="I23" s="13"/>
    </row>
    <row r="24">
      <c r="G24" s="52" t="s">
        <v>84</v>
      </c>
      <c r="H24" s="13">
        <f>H23-A8</f>
        <v>254</v>
      </c>
      <c r="I24" s="13"/>
    </row>
    <row r="25">
      <c r="G25" s="52" t="s">
        <v>85</v>
      </c>
      <c r="H25" s="13">
        <f>IF(A10="",NETWORKDAYS(A8,H23), NETWORKDAYS(A8,A10))</f>
        <v>22</v>
      </c>
      <c r="I25" s="13"/>
    </row>
    <row r="26">
      <c r="G26" s="52" t="s">
        <v>86</v>
      </c>
      <c r="H26" s="54">
        <f>sum(D5:E5)/H24</f>
        <v>629.9212598</v>
      </c>
      <c r="I26" s="13"/>
    </row>
    <row r="28">
      <c r="G28" s="9" t="s">
        <v>87</v>
      </c>
      <c r="H28" s="9"/>
      <c r="I28" s="9"/>
    </row>
    <row r="29">
      <c r="G29" s="55" t="s">
        <v>88</v>
      </c>
      <c r="H29" s="54">
        <f>2*(16*POWER(SQRT(D7*(1-D7))/(D7*D17),2))</f>
        <v>156800</v>
      </c>
      <c r="I29" s="13"/>
    </row>
    <row r="30">
      <c r="G30" s="55" t="s">
        <v>89</v>
      </c>
      <c r="H30" s="54">
        <f>2*(26*POWER(SQRT(D7*(1-D7))/(D7*D17),2))</f>
        <v>254800</v>
      </c>
      <c r="I30" s="13"/>
    </row>
    <row r="31">
      <c r="G31" s="9" t="s">
        <v>90</v>
      </c>
      <c r="H31" s="9"/>
      <c r="I31" s="9" t="s">
        <v>91</v>
      </c>
    </row>
    <row r="32">
      <c r="G32" s="55" t="s">
        <v>88</v>
      </c>
      <c r="H32" s="54">
        <f>H29/H26</f>
        <v>248.92</v>
      </c>
      <c r="I32" s="13" t="str">
        <f>IF(H32-H24&lt;=0,"TESTE CONCLUÍDO",H32-H24)</f>
        <v>TESTE CONCLUÍDO</v>
      </c>
    </row>
    <row r="33">
      <c r="F33" s="51"/>
      <c r="G33" s="55" t="s">
        <v>89</v>
      </c>
      <c r="H33" s="54">
        <f>H30/H26</f>
        <v>404.495</v>
      </c>
      <c r="I33" s="54">
        <f>IF(H33-H24&lt;=0,"TESTE CONCLUÍDO",H33-H24)</f>
        <v>150.495</v>
      </c>
      <c r="J33" s="49"/>
    </row>
  </sheetData>
  <mergeCells count="4">
    <mergeCell ref="C11:E11"/>
    <mergeCell ref="C13:D13"/>
    <mergeCell ref="A16:A22"/>
    <mergeCell ref="A24:A33"/>
  </mergeCells>
  <conditionalFormatting sqref="C11:E11">
    <cfRule type="containsText" dxfId="0" priority="1" operator="containsText" text="Ho Falsa, Aceitar Ha">
      <formula>NOT(ISERROR(SEARCH(("Ho Falsa, Aceitar Ha"),(C11))))</formula>
    </cfRule>
  </conditionalFormatting>
  <conditionalFormatting sqref="C11:E11">
    <cfRule type="containsText" dxfId="1" priority="2" operator="containsText" text="Ha falsa, Aceitar Ho">
      <formula>NOT(ISERROR(SEARCH(("Ha falsa, Aceitar Ho"),(C11))))</formula>
    </cfRule>
  </conditionalFormatting>
  <dataValidations>
    <dataValidation type="list" allowBlank="1" showErrorMessage="1" sqref="A4">
      <formula1>"Baixa,Média,Alta"</formula1>
    </dataValidation>
    <dataValidation type="list" allowBlank="1" showErrorMessage="1" sqref="A12">
      <formula1>"Ho (Controle),H1 (Variação),Teste Pausado,Teste Descartado"</formula1>
    </dataValidation>
    <dataValidation type="list" allowBlank="1" showErrorMessage="1" sqref="D14">
      <formula1>"1,2"</formula1>
    </dataValidation>
  </dataValidations>
  <hyperlinks>
    <hyperlink r:id="rId1" ref="A1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2.75"/>
    <col customWidth="1" min="3" max="3" width="18.5"/>
    <col customWidth="1" min="6" max="6" width="5.13"/>
    <col customWidth="1" min="7" max="7" width="27.13"/>
    <col customWidth="1" min="8" max="8" width="16.25"/>
    <col customWidth="1" min="9" max="9" width="16.88"/>
    <col customWidth="1" min="10" max="10" width="4.5"/>
    <col customWidth="1" min="11" max="11" width="26.5"/>
    <col customWidth="1" min="12" max="12" width="12.5"/>
    <col customWidth="1" min="13" max="13" width="56.5"/>
    <col customWidth="1" min="14" max="14" width="15.38"/>
    <col customWidth="1" min="15" max="15" width="12.5"/>
  </cols>
  <sheetData>
    <row r="1">
      <c r="A1" s="7" t="s">
        <v>50</v>
      </c>
    </row>
    <row r="2">
      <c r="A2" s="8" t="s">
        <v>92</v>
      </c>
      <c r="C2" s="9" t="s">
        <v>52</v>
      </c>
      <c r="D2" s="9"/>
      <c r="E2" s="9"/>
      <c r="G2" s="9" t="s">
        <v>53</v>
      </c>
      <c r="H2" s="9"/>
      <c r="I2" s="9"/>
    </row>
    <row r="3">
      <c r="A3" s="10" t="s">
        <v>54</v>
      </c>
      <c r="G3" s="11" t="s">
        <v>20</v>
      </c>
      <c r="H3" s="12">
        <f>(E7-D7)/H12</f>
        <v>0.6733600122</v>
      </c>
      <c r="I3" s="13"/>
    </row>
    <row r="4">
      <c r="A4" s="14" t="s">
        <v>93</v>
      </c>
      <c r="D4" s="15" t="s">
        <v>56</v>
      </c>
      <c r="E4" s="16" t="s">
        <v>57</v>
      </c>
      <c r="G4" s="17" t="s">
        <v>58</v>
      </c>
      <c r="H4" s="13">
        <f>IFS(D14=1,ABS(_xlfn.NORM.S.INV((1-D16)/1)),D14=2,ABS(_xlfn.NORM.S.INV((1-D16)/2)))</f>
        <v>1.644853625</v>
      </c>
      <c r="I4" s="13"/>
    </row>
    <row r="5">
      <c r="A5" s="18" t="s">
        <v>59</v>
      </c>
      <c r="C5" s="19" t="s">
        <v>2</v>
      </c>
      <c r="D5" s="20">
        <v>7433.0</v>
      </c>
      <c r="E5" s="20">
        <v>7242.0</v>
      </c>
      <c r="G5" s="11" t="s">
        <v>24</v>
      </c>
      <c r="H5" s="21">
        <f>IFS(D14=1,1-NORMDIST(H3,0,1,TRUE),D14=2,2*(1-_xlfn.NORM.S.DIST(ABS(H3))))</f>
        <v>0.250359141</v>
      </c>
      <c r="I5" s="13"/>
      <c r="K5" s="22"/>
    </row>
    <row r="6">
      <c r="A6" s="14" t="s">
        <v>94</v>
      </c>
      <c r="C6" s="23" t="s">
        <v>4</v>
      </c>
      <c r="D6" s="20">
        <v>1971.0</v>
      </c>
      <c r="E6" s="20">
        <v>1956.0</v>
      </c>
      <c r="G6" s="17" t="s">
        <v>26</v>
      </c>
      <c r="H6" s="25">
        <f>(E7-D7)/D7</f>
        <v>0.01856286494</v>
      </c>
      <c r="I6" s="13"/>
    </row>
    <row r="7">
      <c r="A7" s="18" t="s">
        <v>61</v>
      </c>
      <c r="C7" s="26" t="s">
        <v>6</v>
      </c>
      <c r="D7" s="27">
        <f t="shared" ref="D7:E7" si="1">D6/D5</f>
        <v>0.2651688417</v>
      </c>
      <c r="E7" s="27">
        <f t="shared" si="1"/>
        <v>0.270091135</v>
      </c>
      <c r="G7" s="17" t="s">
        <v>28</v>
      </c>
      <c r="H7" s="28">
        <f>(D7+D8*H4-E7)/E8</f>
        <v>0.6707107502</v>
      </c>
      <c r="I7" s="13"/>
    </row>
    <row r="8">
      <c r="A8" s="29">
        <v>45726.0</v>
      </c>
      <c r="B8" s="30"/>
      <c r="C8" s="31" t="s">
        <v>8</v>
      </c>
      <c r="D8" s="32">
        <f t="shared" ref="D8:E8" si="2">SQRT((D7*(1-D7)/D5))</f>
        <v>0.005120035366</v>
      </c>
      <c r="E8" s="32">
        <f t="shared" si="2"/>
        <v>0.005217473163</v>
      </c>
      <c r="G8" s="17" t="s">
        <v>30</v>
      </c>
      <c r="H8" s="33">
        <f>IF(D15=TRUE,1-_xlfn.NORM.DIST(((D7+D8*H4-E7)/E8),0,1,TRUE),1-_xlfn.NORM.DIST(((E7+E8*H4-D7)/D8),0,1,TRUE))</f>
        <v>0.2512024066</v>
      </c>
      <c r="I8" s="13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>
      <c r="A9" s="18" t="s">
        <v>62</v>
      </c>
      <c r="G9" s="17" t="s">
        <v>32</v>
      </c>
      <c r="H9" s="33">
        <f>1-H5</f>
        <v>0.749640859</v>
      </c>
      <c r="I9" s="13"/>
      <c r="J9" s="30"/>
    </row>
    <row r="10">
      <c r="A10" s="29">
        <v>45790.0</v>
      </c>
      <c r="C10" s="9" t="s">
        <v>63</v>
      </c>
      <c r="D10" s="9"/>
      <c r="E10" s="9"/>
      <c r="G10" s="17" t="s">
        <v>64</v>
      </c>
      <c r="H10" s="34">
        <f>1-D16</f>
        <v>0.05</v>
      </c>
      <c r="I10" s="13"/>
    </row>
    <row r="11">
      <c r="A11" s="18" t="s">
        <v>65</v>
      </c>
      <c r="C11" s="35" t="str">
        <f>IF(H5&lt;H10,"Resultado Significante! Ho Falsa, Aceitar Ha","Resultado Não Significante! Ha falsa, Aceitar Ho")</f>
        <v>Resultado Não Significante! Ha falsa, Aceitar Ho</v>
      </c>
      <c r="G11" s="9" t="s">
        <v>66</v>
      </c>
      <c r="H11" s="9"/>
      <c r="I11" s="9"/>
      <c r="N11" s="36"/>
    </row>
    <row r="12">
      <c r="A12" s="37" t="s">
        <v>56</v>
      </c>
      <c r="G12" s="17" t="s">
        <v>67</v>
      </c>
      <c r="H12" s="38">
        <f>SQRT(D8*D8+E8*E8)</f>
        <v>0.007310047083</v>
      </c>
    </row>
    <row r="13">
      <c r="A13" s="18" t="s">
        <v>68</v>
      </c>
      <c r="C13" s="9" t="s">
        <v>69</v>
      </c>
      <c r="G13" s="17" t="s">
        <v>70</v>
      </c>
      <c r="H13" s="33">
        <f>D7+(D8*H4)</f>
        <v>0.2735905504</v>
      </c>
    </row>
    <row r="14">
      <c r="A14" s="39" t="s">
        <v>71</v>
      </c>
      <c r="C14" s="15" t="s">
        <v>10</v>
      </c>
      <c r="D14" s="40">
        <v>1.0</v>
      </c>
      <c r="G14" s="17" t="s">
        <v>72</v>
      </c>
      <c r="H14" s="33">
        <f>D7-(D8*H4)</f>
        <v>0.2567471329</v>
      </c>
    </row>
    <row r="15">
      <c r="A15" s="18" t="s">
        <v>73</v>
      </c>
      <c r="C15" s="15" t="s">
        <v>74</v>
      </c>
      <c r="D15" s="41" t="b">
        <f>IF(E7&gt;D7,TRUE,FALSE)</f>
        <v>1</v>
      </c>
      <c r="G15" s="17" t="s">
        <v>75</v>
      </c>
      <c r="H15" s="33">
        <f>E7+(E8*H4)</f>
        <v>0.2786731147</v>
      </c>
      <c r="M15" s="42"/>
    </row>
    <row r="16">
      <c r="A16" s="43" t="s">
        <v>76</v>
      </c>
      <c r="C16" s="15" t="s">
        <v>77</v>
      </c>
      <c r="D16" s="44">
        <v>0.95</v>
      </c>
      <c r="G16" s="17" t="s">
        <v>78</v>
      </c>
      <c r="H16" s="45">
        <f>E7-(E8*H4)</f>
        <v>0.2615091554</v>
      </c>
    </row>
    <row r="17">
      <c r="C17" s="15" t="s">
        <v>79</v>
      </c>
      <c r="D17" s="46">
        <v>0.1</v>
      </c>
      <c r="G17" s="9" t="s">
        <v>42</v>
      </c>
      <c r="H17" s="9"/>
      <c r="I17" s="9"/>
      <c r="L17" s="47"/>
    </row>
    <row r="18">
      <c r="G18" s="48" t="s">
        <v>80</v>
      </c>
      <c r="H18" s="38" t="str">
        <f>IF(H20&lt;=0.01,"SIM","NÃO")</f>
        <v>NÃO</v>
      </c>
      <c r="I18" s="38"/>
      <c r="J18" s="49"/>
      <c r="K18" s="47"/>
    </row>
    <row r="19">
      <c r="G19" s="48" t="s">
        <v>81</v>
      </c>
      <c r="H19" s="50">
        <f>(D5+E5)*0.5</f>
        <v>7337.5</v>
      </c>
      <c r="I19" s="50">
        <f>(D5+E5)*0.5</f>
        <v>7337.5</v>
      </c>
      <c r="J19" s="49"/>
    </row>
    <row r="20">
      <c r="G20" s="48" t="s">
        <v>46</v>
      </c>
      <c r="H20" s="38">
        <f>_xlfn.CHISQ.TEST(D5:E5,H19:I19)</f>
        <v>0.1148685447</v>
      </c>
      <c r="I20" s="38"/>
    </row>
    <row r="21">
      <c r="G21" s="51"/>
    </row>
    <row r="22">
      <c r="G22" s="9" t="s">
        <v>48</v>
      </c>
      <c r="H22" s="9"/>
      <c r="I22" s="9"/>
    </row>
    <row r="23">
      <c r="A23" s="18" t="s">
        <v>82</v>
      </c>
      <c r="G23" s="52" t="s">
        <v>83</v>
      </c>
      <c r="H23" s="53">
        <f>TODAY()</f>
        <v>45811</v>
      </c>
      <c r="I23" s="13"/>
    </row>
    <row r="24">
      <c r="G24" s="52" t="s">
        <v>84</v>
      </c>
      <c r="H24" s="13">
        <f>H23-A8</f>
        <v>85</v>
      </c>
      <c r="I24" s="13"/>
    </row>
    <row r="25">
      <c r="G25" s="52" t="s">
        <v>85</v>
      </c>
      <c r="H25" s="13">
        <f>IF(A10="",NETWORKDAYS(A8,H23), NETWORKDAYS(A8,A10))</f>
        <v>47</v>
      </c>
      <c r="I25" s="13"/>
    </row>
    <row r="26">
      <c r="G26" s="52" t="s">
        <v>86</v>
      </c>
      <c r="H26" s="54">
        <f>sum(D5:E5)/H24</f>
        <v>172.6470588</v>
      </c>
      <c r="I26" s="13"/>
    </row>
    <row r="28">
      <c r="G28" s="9" t="s">
        <v>87</v>
      </c>
      <c r="H28" s="9"/>
      <c r="I28" s="9"/>
    </row>
    <row r="29">
      <c r="G29" s="55" t="s">
        <v>88</v>
      </c>
      <c r="H29" s="54">
        <f>2*(16*POWER(SQRT(D7*(1-D7))/(D7*D17),2))</f>
        <v>8867.782851</v>
      </c>
      <c r="I29" s="13"/>
    </row>
    <row r="30">
      <c r="G30" s="55" t="s">
        <v>89</v>
      </c>
      <c r="H30" s="54">
        <f>2*(26*POWER(SQRT(D7*(1-D7))/(D7*D17),2))</f>
        <v>14410.14713</v>
      </c>
      <c r="I30" s="13"/>
    </row>
    <row r="31">
      <c r="G31" s="9" t="s">
        <v>90</v>
      </c>
      <c r="H31" s="9"/>
      <c r="I31" s="9" t="s">
        <v>91</v>
      </c>
    </row>
    <row r="32">
      <c r="G32" s="55" t="s">
        <v>88</v>
      </c>
      <c r="H32" s="54">
        <f>H29/H26</f>
        <v>51.36364854</v>
      </c>
      <c r="I32" s="13" t="str">
        <f>IF(H32-H24&lt;=0,"TESTE CONCLUÍDO",H32-H24)</f>
        <v>TESTE CONCLUÍDO</v>
      </c>
    </row>
    <row r="33">
      <c r="F33" s="51"/>
      <c r="G33" s="55" t="s">
        <v>89</v>
      </c>
      <c r="H33" s="54">
        <f>H30/H26</f>
        <v>83.46592888</v>
      </c>
      <c r="I33" s="13" t="str">
        <f>IF(H33-H24&lt;=0,"TESTE CONCLUÍDO",H33-H24)</f>
        <v>TESTE CONCLUÍDO</v>
      </c>
      <c r="J33" s="49"/>
    </row>
  </sheetData>
  <mergeCells count="4">
    <mergeCell ref="C11:E11"/>
    <mergeCell ref="C13:D13"/>
    <mergeCell ref="A16:A22"/>
    <mergeCell ref="A24:A33"/>
  </mergeCells>
  <conditionalFormatting sqref="C11:E11">
    <cfRule type="containsText" dxfId="0" priority="1" operator="containsText" text="Ho Falsa, Aceitar Ha">
      <formula>NOT(ISERROR(SEARCH(("Ho Falsa, Aceitar Ha"),(C11))))</formula>
    </cfRule>
  </conditionalFormatting>
  <conditionalFormatting sqref="C11:E11">
    <cfRule type="containsText" dxfId="1" priority="2" operator="containsText" text="Ha falsa, Aceitar Ho">
      <formula>NOT(ISERROR(SEARCH(("Ha falsa, Aceitar Ho"),(C11))))</formula>
    </cfRule>
  </conditionalFormatting>
  <dataValidations>
    <dataValidation type="list" allowBlank="1" showErrorMessage="1" sqref="A4">
      <formula1>"Baixa,Média,Alta"</formula1>
    </dataValidation>
    <dataValidation type="list" allowBlank="1" showErrorMessage="1" sqref="A12">
      <formula1>"Ho (Controle),H1 (Variação),Teste Pausado,Teste Descartado"</formula1>
    </dataValidation>
    <dataValidation type="list" allowBlank="1" showErrorMessage="1" sqref="D14">
      <formula1>"1,2"</formula1>
    </dataValidation>
  </dataValidations>
  <hyperlinks>
    <hyperlink r:id="rId1" ref="A1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2.75"/>
    <col customWidth="1" min="3" max="3" width="18.5"/>
    <col customWidth="1" min="6" max="6" width="5.13"/>
    <col customWidth="1" min="7" max="7" width="27.13"/>
    <col customWidth="1" min="8" max="8" width="16.25"/>
    <col customWidth="1" min="9" max="9" width="16.88"/>
    <col customWidth="1" min="10" max="10" width="4.5"/>
    <col customWidth="1" min="11" max="11" width="26.5"/>
    <col customWidth="1" min="12" max="12" width="12.5"/>
    <col customWidth="1" min="13" max="13" width="56.5"/>
    <col customWidth="1" min="14" max="14" width="15.38"/>
    <col customWidth="1" min="15" max="15" width="12.5"/>
  </cols>
  <sheetData>
    <row r="1">
      <c r="A1" s="7" t="s">
        <v>50</v>
      </c>
    </row>
    <row r="2">
      <c r="A2" s="8" t="s">
        <v>51</v>
      </c>
      <c r="C2" s="9" t="s">
        <v>52</v>
      </c>
      <c r="D2" s="9"/>
      <c r="E2" s="9"/>
      <c r="G2" s="9" t="s">
        <v>53</v>
      </c>
      <c r="H2" s="9"/>
      <c r="I2" s="9"/>
    </row>
    <row r="3">
      <c r="A3" s="10" t="s">
        <v>54</v>
      </c>
      <c r="G3" s="11" t="s">
        <v>20</v>
      </c>
      <c r="H3" s="12">
        <f>(E7-D7)/H12</f>
        <v>1.368293376</v>
      </c>
      <c r="I3" s="13"/>
    </row>
    <row r="4">
      <c r="A4" s="14" t="s">
        <v>55</v>
      </c>
      <c r="D4" s="15" t="s">
        <v>56</v>
      </c>
      <c r="E4" s="16" t="s">
        <v>57</v>
      </c>
      <c r="G4" s="17" t="s">
        <v>58</v>
      </c>
      <c r="H4" s="13">
        <f>IFS(D14=1,ABS(_xlfn.NORM.S.INV((1-D16)/1)),D14=2,ABS(_xlfn.NORM.S.INV((1-D16)/2)))</f>
        <v>1.959963986</v>
      </c>
      <c r="I4" s="13"/>
    </row>
    <row r="5">
      <c r="A5" s="18" t="s">
        <v>59</v>
      </c>
      <c r="C5" s="19" t="s">
        <v>2</v>
      </c>
      <c r="D5" s="20">
        <v>18281.0</v>
      </c>
      <c r="E5" s="20">
        <v>18369.0</v>
      </c>
      <c r="G5" s="11" t="s">
        <v>24</v>
      </c>
      <c r="H5" s="21">
        <f>IFS(D14=1,1-NORMDIST(H3,0,1,TRUE),D14=2,2*(1-_xlfn.NORM.S.DIST(ABS(H3))))</f>
        <v>0.1712202633</v>
      </c>
      <c r="I5" s="13"/>
      <c r="K5" s="22"/>
    </row>
    <row r="6">
      <c r="A6" s="14" t="s">
        <v>60</v>
      </c>
      <c r="C6" s="23" t="s">
        <v>4</v>
      </c>
      <c r="D6" s="24">
        <v>123.0</v>
      </c>
      <c r="E6" s="24">
        <v>146.0</v>
      </c>
      <c r="G6" s="17" t="s">
        <v>26</v>
      </c>
      <c r="H6" s="25">
        <f>(E7-D7)/D7</f>
        <v>0.1813053718</v>
      </c>
      <c r="I6" s="13"/>
    </row>
    <row r="7">
      <c r="A7" s="18" t="s">
        <v>61</v>
      </c>
      <c r="C7" s="26" t="s">
        <v>6</v>
      </c>
      <c r="D7" s="27">
        <f t="shared" ref="D7:E7" si="1">D6/D5</f>
        <v>0.006728297139</v>
      </c>
      <c r="E7" s="27">
        <f t="shared" si="1"/>
        <v>0.007948173553</v>
      </c>
      <c r="G7" s="17" t="s">
        <v>28</v>
      </c>
      <c r="H7" s="28">
        <f>(D7+D8*H4-E7)/E8</f>
        <v>-0.05316389989</v>
      </c>
      <c r="I7" s="13"/>
    </row>
    <row r="8">
      <c r="A8" s="29">
        <v>45574.0</v>
      </c>
      <c r="B8" s="30"/>
      <c r="C8" s="31" t="s">
        <v>8</v>
      </c>
      <c r="D8" s="32">
        <f t="shared" ref="D8:E8" si="2">SQRT((D7*(1-D7)/D5))</f>
        <v>0.0006046257493</v>
      </c>
      <c r="E8" s="32">
        <f t="shared" si="2"/>
        <v>0.000655176172</v>
      </c>
      <c r="G8" s="17" t="s">
        <v>30</v>
      </c>
      <c r="H8" s="33">
        <f>IF(D15=TRUE,1-_xlfn.NORM.DIST(((D7+D8*H4-E7)/E8),0,1,TRUE),1-_xlfn.NORM.DIST(((E7+E8*H4-D7)/D8),0,1,TRUE))</f>
        <v>0.5211993407</v>
      </c>
      <c r="I8" s="13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>
      <c r="A9" s="18" t="s">
        <v>62</v>
      </c>
      <c r="G9" s="17" t="s">
        <v>32</v>
      </c>
      <c r="H9" s="33">
        <f>1-H5</f>
        <v>0.8287797367</v>
      </c>
      <c r="I9" s="13"/>
      <c r="J9" s="30"/>
    </row>
    <row r="10">
      <c r="A10" s="29">
        <v>45595.0</v>
      </c>
      <c r="C10" s="9" t="s">
        <v>63</v>
      </c>
      <c r="D10" s="9"/>
      <c r="E10" s="9"/>
      <c r="G10" s="17" t="s">
        <v>64</v>
      </c>
      <c r="H10" s="34">
        <f>1-D16</f>
        <v>0.05</v>
      </c>
      <c r="I10" s="13"/>
    </row>
    <row r="11">
      <c r="A11" s="18" t="s">
        <v>65</v>
      </c>
      <c r="C11" s="35" t="str">
        <f>IF(H5&lt;H10,"Resultado Significante! Ho Falsa, Aceitar Ha","Resultado Não Significante! Ha falsa, Aceitar Ho")</f>
        <v>Resultado Não Significante! Ha falsa, Aceitar Ho</v>
      </c>
      <c r="G11" s="9" t="s">
        <v>66</v>
      </c>
      <c r="H11" s="9"/>
      <c r="I11" s="9"/>
      <c r="N11" s="36"/>
    </row>
    <row r="12">
      <c r="A12" s="37"/>
      <c r="G12" s="17" t="s">
        <v>67</v>
      </c>
      <c r="H12" s="33">
        <f>SQRT(D8*D8+E8*E8)</f>
        <v>0.0008915313304</v>
      </c>
    </row>
    <row r="13">
      <c r="A13" s="18" t="s">
        <v>68</v>
      </c>
      <c r="C13" s="9" t="s">
        <v>69</v>
      </c>
      <c r="G13" s="17" t="s">
        <v>70</v>
      </c>
      <c r="H13" s="33">
        <f>D7+(D8*H4)</f>
        <v>0.007913341833</v>
      </c>
    </row>
    <row r="14">
      <c r="A14" s="39" t="s">
        <v>71</v>
      </c>
      <c r="C14" s="15" t="s">
        <v>10</v>
      </c>
      <c r="D14" s="40">
        <v>2.0</v>
      </c>
      <c r="G14" s="17" t="s">
        <v>72</v>
      </c>
      <c r="H14" s="33">
        <f>D7-(D8*H4)</f>
        <v>0.005543252445</v>
      </c>
    </row>
    <row r="15">
      <c r="A15" s="18" t="s">
        <v>73</v>
      </c>
      <c r="C15" s="15" t="s">
        <v>74</v>
      </c>
      <c r="D15" s="41" t="b">
        <f>IF(E7&gt;D7,TRUE,FALSE)</f>
        <v>1</v>
      </c>
      <c r="G15" s="17" t="s">
        <v>75</v>
      </c>
      <c r="H15" s="33">
        <f>E7+(E8*H4)</f>
        <v>0.009232295255</v>
      </c>
      <c r="M15" s="42"/>
    </row>
    <row r="16">
      <c r="A16" s="43" t="s">
        <v>76</v>
      </c>
      <c r="C16" s="15" t="s">
        <v>77</v>
      </c>
      <c r="D16" s="44">
        <v>0.95</v>
      </c>
      <c r="G16" s="17" t="s">
        <v>78</v>
      </c>
      <c r="H16" s="45">
        <f>E7-(E8*H4)</f>
        <v>0.006664051852</v>
      </c>
    </row>
    <row r="17">
      <c r="C17" s="15" t="s">
        <v>79</v>
      </c>
      <c r="D17" s="46">
        <v>0.1</v>
      </c>
      <c r="G17" s="9" t="s">
        <v>42</v>
      </c>
      <c r="H17" s="9"/>
      <c r="I17" s="9"/>
      <c r="L17" s="47"/>
    </row>
    <row r="18">
      <c r="G18" s="48" t="s">
        <v>80</v>
      </c>
      <c r="H18" s="38" t="str">
        <f>IF(H20&lt;=0.01,"SIM","NÃO")</f>
        <v>NÃO</v>
      </c>
      <c r="I18" s="38"/>
      <c r="J18" s="49"/>
      <c r="K18" s="47"/>
    </row>
    <row r="19">
      <c r="G19" s="48" t="s">
        <v>81</v>
      </c>
      <c r="H19" s="50">
        <f>(D5+E5)*0.5</f>
        <v>18325</v>
      </c>
      <c r="I19" s="50">
        <f>(D5+E5)*0.5</f>
        <v>18325</v>
      </c>
      <c r="J19" s="49"/>
    </row>
    <row r="20">
      <c r="G20" s="48" t="s">
        <v>46</v>
      </c>
      <c r="H20" s="38">
        <f>_xlfn.CHISQ.TEST(D5:E5,H19:I19)</f>
        <v>0.6457534694</v>
      </c>
      <c r="I20" s="38"/>
    </row>
    <row r="21">
      <c r="G21" s="51"/>
    </row>
    <row r="22">
      <c r="G22" s="9" t="s">
        <v>48</v>
      </c>
      <c r="H22" s="9"/>
      <c r="I22" s="9"/>
    </row>
    <row r="23">
      <c r="A23" s="18" t="s">
        <v>82</v>
      </c>
      <c r="G23" s="52" t="s">
        <v>83</v>
      </c>
      <c r="H23" s="53">
        <f>TODAY()</f>
        <v>45811</v>
      </c>
      <c r="I23" s="13"/>
    </row>
    <row r="24">
      <c r="G24" s="52" t="s">
        <v>84</v>
      </c>
      <c r="H24" s="13">
        <f>H23-A8</f>
        <v>237</v>
      </c>
      <c r="I24" s="13"/>
    </row>
    <row r="25">
      <c r="G25" s="52" t="s">
        <v>85</v>
      </c>
      <c r="H25" s="13">
        <f>IF(A10="",NETWORKDAYS(A8,H23), NETWORKDAYS(A8,A10))</f>
        <v>16</v>
      </c>
      <c r="I25" s="13"/>
    </row>
    <row r="26">
      <c r="G26" s="52" t="s">
        <v>86</v>
      </c>
      <c r="H26" s="54">
        <f>sum(D5:E5)/H24</f>
        <v>154.6413502</v>
      </c>
      <c r="I26" s="13"/>
    </row>
    <row r="28">
      <c r="G28" s="9" t="s">
        <v>87</v>
      </c>
      <c r="H28" s="9"/>
      <c r="I28" s="9"/>
    </row>
    <row r="29">
      <c r="G29" s="55" t="s">
        <v>88</v>
      </c>
      <c r="H29" s="54">
        <f>2*(16*POWER(SQRT(D7*(1-D7))/(D7*D17),2))</f>
        <v>472403.252</v>
      </c>
      <c r="I29" s="13"/>
    </row>
    <row r="30">
      <c r="G30" s="55" t="s">
        <v>89</v>
      </c>
      <c r="H30" s="54">
        <f>2*(26*POWER(SQRT(D7*(1-D7))/(D7*D17),2))</f>
        <v>767655.2846</v>
      </c>
      <c r="I30" s="13"/>
    </row>
    <row r="31">
      <c r="G31" s="9" t="s">
        <v>90</v>
      </c>
      <c r="H31" s="9"/>
      <c r="I31" s="9" t="s">
        <v>91</v>
      </c>
    </row>
    <row r="32">
      <c r="G32" s="55" t="s">
        <v>88</v>
      </c>
      <c r="H32" s="54">
        <f>H29/H26</f>
        <v>3054.831398</v>
      </c>
      <c r="I32" s="54">
        <f>IF(H32-H24&lt;=0,"TESTE CONCLUÍDO",H32-H24)</f>
        <v>2817.831398</v>
      </c>
    </row>
    <row r="33">
      <c r="F33" s="51"/>
      <c r="G33" s="55" t="s">
        <v>89</v>
      </c>
      <c r="H33" s="54">
        <f>H30/H26</f>
        <v>4964.101022</v>
      </c>
      <c r="I33" s="54">
        <f>IF(H33-H24&lt;=0,"TESTE CONCLUÍDO",H33-H24)</f>
        <v>4727.101022</v>
      </c>
      <c r="J33" s="49"/>
    </row>
  </sheetData>
  <mergeCells count="4">
    <mergeCell ref="C11:E11"/>
    <mergeCell ref="C13:D13"/>
    <mergeCell ref="A16:A22"/>
    <mergeCell ref="A24:A33"/>
  </mergeCells>
  <conditionalFormatting sqref="C11:E11">
    <cfRule type="containsText" dxfId="0" priority="1" operator="containsText" text="Ho Falsa, Aceitar Ha">
      <formula>NOT(ISERROR(SEARCH(("Ho Falsa, Aceitar Ha"),(C11))))</formula>
    </cfRule>
  </conditionalFormatting>
  <conditionalFormatting sqref="C11:E11">
    <cfRule type="containsText" dxfId="1" priority="2" operator="containsText" text="Ha falsa, Aceitar Ho">
      <formula>NOT(ISERROR(SEARCH(("Ha falsa, Aceitar Ho"),(C11))))</formula>
    </cfRule>
  </conditionalFormatting>
  <dataValidations>
    <dataValidation type="list" allowBlank="1" showErrorMessage="1" sqref="A4">
      <formula1>"Baixa,Média,Alta"</formula1>
    </dataValidation>
    <dataValidation type="list" allowBlank="1" showErrorMessage="1" sqref="A12">
      <formula1>"Ho (Controle),H1 (Variação),Teste Pausado,Teste Descartado"</formula1>
    </dataValidation>
    <dataValidation type="list" allowBlank="1" showErrorMessage="1" sqref="D14">
      <formula1>"1,2"</formula1>
    </dataValidation>
  </dataValidations>
  <hyperlinks>
    <hyperlink r:id="rId1" ref="A14"/>
  </hyperlinks>
  <drawing r:id="rId2"/>
</worksheet>
</file>