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<sst xmlns="http://schemas.openxmlformats.org/spreadsheetml/2006/main" count="26" uniqueCount="25">
  <si>
    <t>Ampleforth Calculator</t>
  </si>
  <si>
    <t>Supply</t>
  </si>
  <si>
    <t>Oracle Rate</t>
  </si>
  <si>
    <t>Price Target</t>
  </si>
  <si>
    <t>*from ampleford dashboard</t>
  </si>
  <si>
    <t>*fill in yourself</t>
  </si>
  <si>
    <t>SD = S * (OR-TR)/TR</t>
  </si>
  <si>
    <t>*Rebase only happens  when Oracle Rate  &lt; $0.95   OR   &gt; $1.05</t>
  </si>
  <si>
    <t>Supply Delta</t>
  </si>
  <si>
    <t>Lag</t>
  </si>
  <si>
    <t>Price</t>
  </si>
  <si>
    <t>SD / Lag</t>
  </si>
  <si>
    <t>S + ( SD / LAG )</t>
  </si>
  <si>
    <t>New Supply</t>
  </si>
  <si>
    <t>New Supply / Old Supply</t>
  </si>
  <si>
    <t>Change Mulitplier</t>
  </si>
  <si>
    <t>Holdings</t>
  </si>
  <si>
    <t>After Rebase</t>
  </si>
  <si>
    <t>Change</t>
  </si>
  <si>
    <t>Network Size</t>
  </si>
  <si>
    <t>Pct of Network</t>
  </si>
  <si>
    <t>current</t>
  </si>
  <si>
    <t>Holdings Change</t>
  </si>
  <si>
    <t>$ Change</t>
  </si>
  <si>
    <t>after rebase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</si>
</sst>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000"/>
    <numFmt numFmtId="165" formatCode="&quot;$&quot;#,##0.00"/>
  </numFmts>
  <fonts count="8">
    <font>
      <sz val="10.0"/>
      <color rgb="FF000000"/>
      <name val="Arial"/>
    </font>
    <font>
      <sz val="24.0"/>
      <color theme="1"/>
      <name val="Georgia"/>
    </font>
    <font>
      <color theme="1"/>
      <name val="Arial"/>
    </font>
    <font>
      <b/>
      <color theme="1"/>
      <name val="Arial"/>
    </font>
    <font>
      <b/>
    </font>
    <font/>
    <font>
      <b/>
      <u/>
      <color theme="1"/>
      <name val="Arial"/>
    </font>
    <font>
      <b/>
      <u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3" fontId="5" numFmtId="4" xfId="0" applyAlignment="1" applyFill="1" applyFont="1" applyNumberFormat="1">
      <alignment horizontal="center" readingOrder="0"/>
    </xf>
    <xf borderId="0" fillId="3" fontId="5" numFmtId="164" xfId="0" applyAlignment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3" numFmtId="0" xfId="0" applyAlignment="1" applyFont="1">
      <alignment horizontal="left" readingOrder="0"/>
    </xf>
    <xf borderId="0" fillId="4" fontId="3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0" fillId="5" fontId="5" numFmtId="165" xfId="0" applyAlignment="1" applyFill="1" applyFont="1" applyNumberFormat="1">
      <alignment horizontal="center" readingOrder="0"/>
    </xf>
    <xf borderId="0" fillId="0" fontId="2" numFmtId="4" xfId="0" applyAlignment="1" applyFont="1" applyNumberFormat="1">
      <alignment horizontal="center"/>
    </xf>
    <xf borderId="0" fillId="5" fontId="2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6" numFmtId="0" xfId="0" applyAlignment="1" applyFon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2" width="17.43"/>
    <col customWidth="1" min="3" max="3" width="19.14"/>
    <col customWidth="1" min="5" max="5" width="16.29"/>
    <col customWidth="1" min="6" max="6" width="18.86"/>
  </cols>
  <sheetData>
    <row r="1" ht="32.2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4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>
        <v>3.67908846512446E8</v>
      </c>
      <c r="B3" s="6">
        <v>1.176</v>
      </c>
      <c r="C3" s="7">
        <v>1.012</v>
      </c>
      <c r="E3" s="8" t="s">
        <v>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9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6</v>
      </c>
      <c r="B5" s="2"/>
      <c r="C5" s="2"/>
      <c r="D5" s="2"/>
      <c r="E5" s="11" t="s">
        <v>7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8</v>
      </c>
      <c r="B6" s="3" t="s">
        <v>9</v>
      </c>
      <c r="C6" s="2"/>
      <c r="D6" s="2"/>
      <c r="E6" s="3" t="s">
        <v>10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>
        <f>A3* (B3-C3)/C3</f>
        <v>59621591.73</v>
      </c>
      <c r="B7" s="10">
        <v>10.0</v>
      </c>
      <c r="C7" s="2"/>
      <c r="D7" s="2"/>
      <c r="E7" s="12">
        <v>1.77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0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>
        <f>A7/B7</f>
        <v>5962159.173</v>
      </c>
      <c r="B10" s="2"/>
      <c r="C10" s="2"/>
      <c r="D10" s="2"/>
      <c r="E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0" t="s">
        <v>12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13</v>
      </c>
      <c r="B13" s="2"/>
      <c r="C13" s="2"/>
      <c r="D13" s="2"/>
      <c r="E13" s="2"/>
      <c r="F13" s="2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3">
        <f>A3+A10</f>
        <v>373871005.7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15</v>
      </c>
      <c r="B17" s="3" t="s">
        <v>16</v>
      </c>
      <c r="C17" s="3" t="s">
        <v>17</v>
      </c>
      <c r="D17" s="3" t="s">
        <v>18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>
        <f>A14/A3</f>
        <v>1.016205534</v>
      </c>
      <c r="B18" s="14">
        <v>172.4815</v>
      </c>
      <c r="C18" s="2">
        <f>A18*B18</f>
        <v>175.2766547</v>
      </c>
      <c r="D18" s="2">
        <f>C18-B18</f>
        <v>2.795154743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16</v>
      </c>
      <c r="B23" s="3" t="s">
        <v>19</v>
      </c>
      <c r="C23" s="3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>
        <f>B18</f>
        <v>172.4815</v>
      </c>
      <c r="B24" s="13">
        <f>A3</f>
        <v>367908846.5</v>
      </c>
      <c r="C24" s="2">
        <f t="shared" ref="C24:C25" si="1">A24/B24</f>
        <v>0.0000004688158538</v>
      </c>
      <c r="D24" s="16" t="s">
        <v>21</v>
      </c>
      <c r="E24" s="17">
        <f>A24*E7</f>
        <v>305.292255</v>
      </c>
      <c r="F24" s="18" t="s">
        <v>22</v>
      </c>
      <c r="G24" s="19" t="s">
        <v>23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0">
        <f>C18</f>
        <v>175.2766547</v>
      </c>
      <c r="B25" s="13">
        <f>A14</f>
        <v>373871005.7</v>
      </c>
      <c r="C25" s="2">
        <f t="shared" si="1"/>
        <v>0.0000004688158538</v>
      </c>
      <c r="D25" s="16" t="s">
        <v>24</v>
      </c>
      <c r="E25" s="17">
        <f>A25*E7</f>
        <v>310.2396789</v>
      </c>
      <c r="F25" s="21">
        <f>A25-A24</f>
        <v>2.795154743</v>
      </c>
      <c r="G25" s="22">
        <f>E25-E24</f>
        <v>4.947423895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1:C1"/>
    <mergeCell ref="E3:F3"/>
  </mergeCells>
  <drawing r:id="rId1"/>
</worksheet>
</file>