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topas/OpticalPhantomExperiment/OpticalPhantomMaterials/"/>
    </mc:Choice>
  </mc:AlternateContent>
  <xr:revisionPtr revIDLastSave="0" documentId="13_ncr:1_{2908ABF3-A649-284F-BE3E-284B0E31E59E}" xr6:coauthVersionLast="47" xr6:coauthVersionMax="47" xr10:uidLastSave="{00000000-0000-0000-0000-000000000000}"/>
  <bookViews>
    <workbookView xWindow="34080" yWindow="-2640" windowWidth="27640" windowHeight="16760" xr2:uid="{1FB171C6-63BE-6B41-B231-40DD45398E69}"/>
  </bookViews>
  <sheets>
    <sheet name="CLEAN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H11" i="1" s="1"/>
  <c r="I11" i="1" s="1"/>
  <c r="L11" i="1" s="1"/>
  <c r="C11" i="1"/>
  <c r="K10" i="1"/>
  <c r="H10" i="1"/>
  <c r="I10" i="1" s="1"/>
  <c r="L10" i="1" s="1"/>
  <c r="C10" i="1"/>
  <c r="K9" i="1"/>
  <c r="H9" i="1"/>
  <c r="I9" i="1" s="1"/>
  <c r="L9" i="1" s="1"/>
  <c r="C9" i="1"/>
  <c r="C17" i="1" s="1"/>
  <c r="K8" i="1"/>
  <c r="I8" i="1"/>
  <c r="L8" i="1" s="1"/>
  <c r="F8" i="1"/>
  <c r="G8" i="1" s="1"/>
  <c r="C8" i="1"/>
  <c r="C16" i="1" s="1"/>
  <c r="K7" i="1"/>
  <c r="H7" i="1"/>
  <c r="I7" i="1" s="1"/>
  <c r="L7" i="1" s="1"/>
  <c r="C7" i="1"/>
  <c r="K6" i="1"/>
  <c r="H6" i="1"/>
  <c r="I6" i="1" s="1"/>
  <c r="L6" i="1" s="1"/>
  <c r="C6" i="1"/>
  <c r="K5" i="1"/>
  <c r="H5" i="1"/>
  <c r="I5" i="1" s="1"/>
  <c r="L5" i="1" s="1"/>
  <c r="C5" i="1"/>
  <c r="C15" i="1" l="1"/>
  <c r="E7" i="1" l="1"/>
  <c r="F7" i="1" s="1"/>
  <c r="G7" i="1" s="1"/>
  <c r="E5" i="1"/>
  <c r="F5" i="1" s="1"/>
  <c r="G5" i="1" s="1"/>
  <c r="E11" i="1"/>
  <c r="F11" i="1" s="1"/>
  <c r="G11" i="1" s="1"/>
  <c r="E10" i="1"/>
  <c r="F10" i="1" s="1"/>
  <c r="G10" i="1" s="1"/>
  <c r="E9" i="1"/>
  <c r="F9" i="1" s="1"/>
  <c r="G9" i="1" s="1"/>
  <c r="E6" i="1"/>
  <c r="F6" i="1" s="1"/>
  <c r="G6" i="1" s="1"/>
</calcChain>
</file>

<file path=xl/sharedStrings.xml><?xml version="1.0" encoding="utf-8"?>
<sst xmlns="http://schemas.openxmlformats.org/spreadsheetml/2006/main" count="16" uniqueCount="16">
  <si>
    <t>Wavelength (nm)</t>
  </si>
  <si>
    <t>eV</t>
  </si>
  <si>
    <t>mus' (A𝝀^-B) where B = 0.86</t>
  </si>
  <si>
    <t>MieHG lengths</t>
  </si>
  <si>
    <t>Normalized Miehg Multiplier</t>
  </si>
  <si>
    <t>mua = c*abs</t>
  </si>
  <si>
    <t>Abs lengths</t>
  </si>
  <si>
    <t>Relative Absorption of Carbon Powder</t>
  </si>
  <si>
    <t>Normalized Absorbance</t>
  </si>
  <si>
    <t>Normalized Abs length multiplier</t>
  </si>
  <si>
    <t>A = mus'/lambda^-0.86</t>
  </si>
  <si>
    <t>A(mus' = 6.89)</t>
  </si>
  <si>
    <t>A(mus' = 10.89)</t>
  </si>
  <si>
    <t>A(mus' = 20.35)</t>
  </si>
  <si>
    <t>https://www.ncbi.nlm.nih.gov/pmc/articles/PMC6497391/</t>
  </si>
  <si>
    <t>https://www.researchgate.net/figure/UV-Vis-NIR-absorption-spectra-of-carbon-black-powder_fig4_51500474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</si>
</sst>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numFmt numFmtId="166" formatCode="0.0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401841</xdr:colOff>
      <xdr:row>20</xdr:row>
      <xdr:rowOff>160374</xdr:rowOff>
    </xdr:from>
    <xdr:to>
      <xdr:col>10</xdr:col>
      <xdr:colOff>649654</xdr:colOff>
      <xdr:row>41</xdr:row>
      <xdr:rowOff>196521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A3DBD-7EF1-6242-86C3-73BCFA118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0141" y="4452974"/>
          <a:ext cx="5632613" cy="4303347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677333</xdr:colOff>
      <xdr:row>23</xdr:row>
      <xdr:rowOff>137582</xdr:rowOff>
    </xdr:from>
    <xdr:to>
      <xdr:col>4</xdr:col>
      <xdr:colOff>1028870</xdr:colOff>
      <xdr:row>39</xdr:row>
      <xdr:rowOff>109267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F4A01E-723C-CE4F-BFBB-89042DA95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" y="5039782"/>
          <a:ext cx="4517137" cy="3222885"/>
        </a:xfrm>
        <a:prstGeom prst="rect">
          <a:avLst/>
        </a:prstGeom>
      </xdr:spPr>
    </xdr:pic>
    <xdr:clientData/>
  </xdr:twoCellAnchor>
  <xdr:twoCellAnchor>
    <xdr:from>
      <xdr:col>0</xdr:col>
      <xdr:colOff>677333</xdr:colOff>
      <xdr:row>32</xdr:row>
      <xdr:rowOff>105775</xdr:rowOff>
    </xdr:from>
    <xdr:to>
      <xdr:col>3</xdr:col>
      <xdr:colOff>523674</xdr:colOff>
      <xdr:row>34</xdr:row>
      <xdr:rowOff>70824</xdr:rowOff>
    </xdr:to>
    <xdr:sp macro="" textlink="">
      <xdr:nvSpPr>
        <xdr:cNvPr id="4" name="TextBox 9">
          <a:extLst>
            <a:ext uri="{FF2B5EF4-FFF2-40B4-BE49-F238E27FC236}">
              <a16:creationId xmlns:a16="http://schemas.microsoft.com/office/drawing/2014/main" id="{336DCA23-C2EA-DE4D-AFE6-90D4313CF6D6}"/>
            </a:ext>
          </a:extLst>
        </xdr:cNvPr>
        <xdr:cNvSpPr txBox="1"/>
      </xdr:nvSpPr>
      <xdr:spPr>
        <a:xfrm>
          <a:off x="677333" y="6836775"/>
          <a:ext cx="2970541" cy="3714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FF0000"/>
              </a:solidFill>
            </a:rPr>
            <a:t>Mu</a:t>
          </a:r>
          <a:r>
            <a:rPr lang="en-US" b="1" baseline="-25000">
              <a:solidFill>
                <a:srgbClr val="FF0000"/>
              </a:solidFill>
            </a:rPr>
            <a:t>s</a:t>
          </a:r>
          <a:r>
            <a:rPr lang="en-US" b="1">
              <a:solidFill>
                <a:srgbClr val="FF0000"/>
              </a:solidFill>
            </a:rPr>
            <a:t>’ = A𝝀</a:t>
          </a:r>
          <a:r>
            <a:rPr lang="en-US" b="1" baseline="30000">
              <a:solidFill>
                <a:srgbClr val="FF0000"/>
              </a:solidFill>
            </a:rPr>
            <a:t>-B </a:t>
          </a:r>
          <a:r>
            <a:rPr lang="en-US" b="1">
              <a:solidFill>
                <a:srgbClr val="FF0000"/>
              </a:solidFill>
            </a:rPr>
            <a:t> where B = -0.86</a:t>
          </a:r>
          <a:endParaRPr lang="en-US" b="1" baseline="300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825500</xdr:colOff>
      <xdr:row>12</xdr:row>
      <xdr:rowOff>21169</xdr:rowOff>
    </xdr:from>
    <xdr:to>
      <xdr:col>7</xdr:col>
      <xdr:colOff>848699</xdr:colOff>
      <xdr:row>22</xdr:row>
      <xdr:rowOff>93778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84FB4B8F-96C0-374A-81DE-F3C926DC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2688169"/>
          <a:ext cx="6157299" cy="210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273C-31D3-AB47-9981-09DA071167A7}" name="Table1" displayName="Table1" ref="C4:L11" totalsRowShown="0" headerRowDxfId="11" dataDxfId="10">
  <autoFilter ref="C4:L11" xr:uid="{811308B5-3DFA-3547-8DD7-5DF3DE609CEB}"/>
  <tableColumns count="10">
    <tableColumn id="1" xr3:uid="{AF41CA83-8C31-2E46-ABCC-26536CFB26EA}" name="Wavelength (nm)" dataDxfId="9">
      <calculatedColumnFormula>1240/(D5)</calculatedColumnFormula>
    </tableColumn>
    <tableColumn id="2" xr3:uid="{5939AF62-CED1-D949-8D12-E9BAD24A8000}" name="eV" dataDxfId="8"/>
    <tableColumn id="3" xr3:uid="{8EF04184-A415-A746-84E4-F34812687F41}" name="mus' (A𝝀^-B) where B = 0.86" dataDxfId="7">
      <calculatedColumnFormula>$C$15*C5^-0.86</calculatedColumnFormula>
    </tableColumn>
    <tableColumn id="4" xr3:uid="{029F5139-B5F7-F84D-B9E1-477E08989D60}" name="MieHG lengths" dataDxfId="2">
      <calculatedColumnFormula>1/(E5*10)</calculatedColumnFormula>
    </tableColumn>
    <tableColumn id="5" xr3:uid="{BFAE074F-03BC-BD44-97C0-3E8780C9321D}" name="Normalized Miehg Multiplier" dataDxfId="0">
      <calculatedColumnFormula>F5/F$8</calculatedColumnFormula>
    </tableColumn>
    <tableColumn id="6" xr3:uid="{322230DF-E9FA-F740-A816-5F688F95C0BB}" name="mua = c*abs" dataDxfId="1">
      <calculatedColumnFormula>H$8*K5</calculatedColumnFormula>
    </tableColumn>
    <tableColumn id="7" xr3:uid="{52D89AFC-9564-CB42-8ADF-3022C3E6CB44}" name="Abs lengths" dataDxfId="6">
      <calculatedColumnFormula>1/H5</calculatedColumnFormula>
    </tableColumn>
    <tableColumn id="8" xr3:uid="{48B8175F-65BF-174B-84F1-B331EBA42E08}" name="Relative Absorption of Carbon Powder" dataDxfId="5"/>
    <tableColumn id="9" xr3:uid="{85CF134C-0D08-8345-841D-F694F4BEC646}" name="Normalized Absorbance" dataDxfId="4">
      <calculatedColumnFormula>J5/J$8</calculatedColumnFormula>
    </tableColumn>
    <tableColumn id="10" xr3:uid="{14F3508A-451B-9944-A250-BE8C5459F5BA}" name="Normalized Abs length multiplier" dataDxfId="3">
      <calculatedColumnFormula>I5/I$8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37A0-4D9C-504E-ABCF-D1292C44EC05}">
  <dimension ref="B4:L43"/>
  <sheetViews>
    <sheetView tabSelected="1" topLeftCell="E1" zoomScale="120" zoomScaleNormal="120" workbookViewId="0">
      <selection activeCell="G5" sqref="G5:G11"/>
    </sheetView>
  </sheetViews>
  <sheetFormatPr baseColWidth="10" defaultRowHeight="16" x14ac:dyDescent="0.2"/>
  <cols>
    <col min="2" max="2" width="13.83203125" customWidth="1"/>
    <col min="3" max="3" width="16.33203125" customWidth="1"/>
    <col min="4" max="4" width="13.6640625" customWidth="1"/>
    <col min="5" max="5" width="17" customWidth="1"/>
    <col min="6" max="6" width="19.6640625" customWidth="1"/>
    <col min="7" max="7" width="30.1640625" customWidth="1"/>
    <col min="8" max="8" width="18.1640625" customWidth="1"/>
    <col min="9" max="9" width="19.5" customWidth="1"/>
    <col min="10" max="10" width="33" customWidth="1"/>
    <col min="11" max="11" width="23.6640625" customWidth="1"/>
    <col min="12" max="12" width="29.1640625" customWidth="1"/>
  </cols>
  <sheetData>
    <row r="4" spans="2:12" ht="34" x14ac:dyDescent="0.2">
      <c r="C4" s="1" t="s">
        <v>0</v>
      </c>
      <c r="D4" s="1" t="s">
        <v>1</v>
      </c>
      <c r="E4" s="2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3" t="s">
        <v>8</v>
      </c>
      <c r="L4" s="3" t="s">
        <v>9</v>
      </c>
    </row>
    <row r="5" spans="2:12" x14ac:dyDescent="0.2">
      <c r="C5" s="4">
        <f>1240/(D5)</f>
        <v>898.55072463768124</v>
      </c>
      <c r="D5" s="5">
        <v>1.38</v>
      </c>
      <c r="E5" s="6">
        <f>$C$15*C5^-0.86</f>
        <v>5.3300846234276378</v>
      </c>
      <c r="F5" s="7">
        <f>1/(E5*10)</f>
        <v>1.876142820706149E-2</v>
      </c>
      <c r="G5" s="12">
        <f>F5/F$8</f>
        <v>1.2926624034665364</v>
      </c>
      <c r="H5" s="8">
        <f>H$8*K5</f>
        <v>0.10829388158513251</v>
      </c>
      <c r="I5" s="9">
        <f>1/H5</f>
        <v>9.2341320244752261</v>
      </c>
      <c r="J5" s="10">
        <v>1.45487458166658</v>
      </c>
      <c r="K5" s="11">
        <f t="shared" ref="K5:K7" si="0">J5/J$8</f>
        <v>0.98448983259211365</v>
      </c>
      <c r="L5" s="12">
        <f>I5/I$8</f>
        <v>1.0157545226922748</v>
      </c>
    </row>
    <row r="6" spans="2:12" x14ac:dyDescent="0.2">
      <c r="C6" s="4">
        <f t="shared" ref="C6:C11" si="1">1240/(D6)</f>
        <v>800</v>
      </c>
      <c r="D6" s="5">
        <v>1.55</v>
      </c>
      <c r="E6" s="6">
        <f t="shared" ref="E6:E7" si="2">$C$15*C6^-0.86</f>
        <v>5.8901092517917286</v>
      </c>
      <c r="F6" s="7">
        <f t="shared" ref="F6:F11" si="3">1/(E6*10)</f>
        <v>1.6977613780182553E-2</v>
      </c>
      <c r="G6" s="12">
        <f t="shared" ref="G6:G11" si="4">F6/F$8</f>
        <v>1.1697575894545778</v>
      </c>
      <c r="H6" s="8">
        <f>H$8*K6</f>
        <v>0.10463559295375856</v>
      </c>
      <c r="I6" s="9">
        <f t="shared" ref="I6:I11" si="5">1/H6</f>
        <v>9.5569774277661761</v>
      </c>
      <c r="J6" s="10">
        <v>1.40572728853902</v>
      </c>
      <c r="K6" s="11">
        <f t="shared" si="0"/>
        <v>0.95123266321598687</v>
      </c>
      <c r="L6" s="12">
        <f t="shared" ref="L6:L11" si="6">I6/I$8</f>
        <v>1.0512675170542793</v>
      </c>
    </row>
    <row r="7" spans="2:12" x14ac:dyDescent="0.2">
      <c r="C7" s="4">
        <f t="shared" si="1"/>
        <v>700.56497175141237</v>
      </c>
      <c r="D7" s="5">
        <v>1.77</v>
      </c>
      <c r="E7" s="6">
        <f>$C$15*C7^-0.86</f>
        <v>6.6022976394905575</v>
      </c>
      <c r="F7" s="7">
        <f t="shared" si="3"/>
        <v>1.5146242332648933E-2</v>
      </c>
      <c r="G7" s="12">
        <f t="shared" si="4"/>
        <v>1.0435760967195113</v>
      </c>
      <c r="H7" s="8">
        <f>H$8*K7</f>
        <v>0.10899238203949728</v>
      </c>
      <c r="I7" s="9">
        <f t="shared" si="5"/>
        <v>9.1749531599154732</v>
      </c>
      <c r="J7" s="10">
        <v>1.4642585887911099</v>
      </c>
      <c r="K7" s="11">
        <f t="shared" si="0"/>
        <v>0.99083983672270259</v>
      </c>
      <c r="L7" s="12">
        <f t="shared" si="6"/>
        <v>1.0092448475907019</v>
      </c>
    </row>
    <row r="8" spans="2:12" x14ac:dyDescent="0.2">
      <c r="C8" s="13">
        <f t="shared" si="1"/>
        <v>666.66666666666663</v>
      </c>
      <c r="D8" s="14">
        <v>1.86</v>
      </c>
      <c r="E8" s="6">
        <v>6.89</v>
      </c>
      <c r="F8" s="7">
        <f>1/(E8*10)</f>
        <v>1.4513788098693761E-2</v>
      </c>
      <c r="G8" s="12">
        <f t="shared" si="4"/>
        <v>1</v>
      </c>
      <c r="H8" s="8">
        <v>0.11</v>
      </c>
      <c r="I8" s="9">
        <f t="shared" si="5"/>
        <v>9.0909090909090917</v>
      </c>
      <c r="J8" s="10">
        <v>1.47779543627786</v>
      </c>
      <c r="K8" s="11">
        <f>J8/J$8</f>
        <v>1</v>
      </c>
      <c r="L8" s="12">
        <f t="shared" si="6"/>
        <v>1</v>
      </c>
    </row>
    <row r="9" spans="2:12" x14ac:dyDescent="0.2">
      <c r="C9" s="4">
        <f t="shared" si="1"/>
        <v>599.03381642512079</v>
      </c>
      <c r="D9" s="5">
        <v>2.0699999999999998</v>
      </c>
      <c r="E9" s="6">
        <f>$C$15*C9^-0.86</f>
        <v>7.5539235807244998</v>
      </c>
      <c r="F9" s="7">
        <f t="shared" si="3"/>
        <v>1.3238153514707513E-2</v>
      </c>
      <c r="G9" s="12">
        <f t="shared" si="4"/>
        <v>0.91210877716334759</v>
      </c>
      <c r="H9" s="8">
        <f>H$8*K9</f>
        <v>0.11101319194953638</v>
      </c>
      <c r="I9" s="9">
        <f t="shared" si="5"/>
        <v>9.0079384480231255</v>
      </c>
      <c r="J9" s="10">
        <v>1.4914071675423901</v>
      </c>
      <c r="K9" s="11">
        <f t="shared" ref="K9:K11" si="7">J9/J$8</f>
        <v>1.0092108359048761</v>
      </c>
      <c r="L9" s="12">
        <f t="shared" si="6"/>
        <v>0.99087322928254373</v>
      </c>
    </row>
    <row r="10" spans="2:12" x14ac:dyDescent="0.2">
      <c r="C10" s="4">
        <f t="shared" si="1"/>
        <v>500</v>
      </c>
      <c r="D10" s="5">
        <v>2.48</v>
      </c>
      <c r="E10" s="6">
        <f t="shared" ref="E10:E11" si="8">$C$15*C10^-0.86</f>
        <v>8.8240210486437931</v>
      </c>
      <c r="F10" s="7">
        <f t="shared" si="3"/>
        <v>1.1332701888258696E-2</v>
      </c>
      <c r="G10" s="12">
        <f t="shared" si="4"/>
        <v>0.78082316010102404</v>
      </c>
      <c r="H10" s="8">
        <f>H$8*K10</f>
        <v>0.11102672878004741</v>
      </c>
      <c r="I10" s="9">
        <f t="shared" si="5"/>
        <v>9.0068401635166424</v>
      </c>
      <c r="J10" s="10">
        <v>1.4915890281455799</v>
      </c>
      <c r="K10" s="11">
        <f t="shared" si="7"/>
        <v>1.0093338980004309</v>
      </c>
      <c r="L10" s="12">
        <f t="shared" si="6"/>
        <v>0.99075241798683056</v>
      </c>
    </row>
    <row r="11" spans="2:12" x14ac:dyDescent="0.2">
      <c r="C11" s="4">
        <f t="shared" si="1"/>
        <v>400</v>
      </c>
      <c r="D11" s="5">
        <v>3.1</v>
      </c>
      <c r="E11" s="6">
        <f>$C$15*C11^-0.86</f>
        <v>10.690773945823656</v>
      </c>
      <c r="F11" s="7">
        <f t="shared" si="3"/>
        <v>9.3538597398801927E-3</v>
      </c>
      <c r="G11" s="12">
        <f t="shared" si="4"/>
        <v>0.64448093607774515</v>
      </c>
      <c r="H11" s="8">
        <f>H$8*K11</f>
        <v>0.10703686742956976</v>
      </c>
      <c r="I11" s="9">
        <f t="shared" si="5"/>
        <v>9.342575357579479</v>
      </c>
      <c r="J11" s="10">
        <v>1.43798722000815</v>
      </c>
      <c r="K11" s="11">
        <f t="shared" si="7"/>
        <v>0.97306243117790692</v>
      </c>
      <c r="L11" s="12">
        <f t="shared" si="6"/>
        <v>1.0276832893337426</v>
      </c>
    </row>
    <row r="14" spans="2:12" x14ac:dyDescent="0.2">
      <c r="B14" t="s">
        <v>10</v>
      </c>
    </row>
    <row r="15" spans="2:12" x14ac:dyDescent="0.2">
      <c r="B15" t="s">
        <v>11</v>
      </c>
      <c r="C15">
        <f>E8/(C8^-0.86)</f>
        <v>1848.3352202253891</v>
      </c>
    </row>
    <row r="16" spans="2:12" x14ac:dyDescent="0.2">
      <c r="B16" t="s">
        <v>12</v>
      </c>
      <c r="C16">
        <f>10.89/(C8^-0.86)</f>
        <v>2921.3890490935396</v>
      </c>
    </row>
    <row r="17" spans="2:3" x14ac:dyDescent="0.2">
      <c r="B17" t="s">
        <v>13</v>
      </c>
      <c r="C17">
        <f>20.35/(C9^-0.86)</f>
        <v>4979.3489872688297</v>
      </c>
    </row>
    <row r="41" spans="2:8" x14ac:dyDescent="0.2">
      <c r="B41" t="s">
        <v>14</v>
      </c>
    </row>
    <row r="43" spans="2:8" x14ac:dyDescent="0.2">
      <c r="H43" t="s">
        <v>15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Byrd</dc:creator>
  <cp:lastModifiedBy>Byrd, Brook</cp:lastModifiedBy>
  <dcterms:created xsi:type="dcterms:W3CDTF">2024-04-24T13:47:10Z</dcterms:created>
  <dcterms:modified xsi:type="dcterms:W3CDTF">2024-04-24T14:04:39Z</dcterms:modified>
</cp:coreProperties>
</file>