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Watson/Dropbox (EHA)/GVP/GVP_Science/data/"/>
    </mc:Choice>
  </mc:AlternateContent>
  <bookViews>
    <workbookView xWindow="640" yWindow="1080" windowWidth="28160" windowHeight="15480" tabRatio="500"/>
  </bookViews>
  <sheets>
    <sheet name="GVP_cost_chart.csv" sheetId="1" r:id="rId1"/>
    <sheet name="Viral discovery curve"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 i="1" l="1"/>
  <c r="I6" i="1"/>
  <c r="K6" i="1"/>
  <c r="I7" i="1"/>
  <c r="K7" i="1"/>
  <c r="I8" i="1"/>
  <c r="K8" i="1"/>
  <c r="I9" i="1"/>
  <c r="K9" i="1"/>
  <c r="I10" i="1"/>
  <c r="K10" i="1"/>
  <c r="I11" i="1"/>
  <c r="K11" i="1"/>
  <c r="I12" i="1"/>
  <c r="K12" i="1"/>
  <c r="I13" i="1"/>
  <c r="K13" i="1"/>
  <c r="I5" i="1"/>
  <c r="K5" i="1"/>
  <c r="J5" i="1"/>
  <c r="J7" i="1"/>
  <c r="J13" i="1"/>
  <c r="M7" i="1"/>
  <c r="M13" i="1"/>
  <c r="J12" i="1"/>
  <c r="M12" i="1"/>
  <c r="J11" i="1"/>
  <c r="M11" i="1"/>
  <c r="J10" i="1"/>
  <c r="M10" i="1"/>
  <c r="J9" i="1"/>
  <c r="M9" i="1"/>
  <c r="J8" i="1"/>
  <c r="M8" i="1"/>
  <c r="J6" i="1"/>
  <c r="M6" i="1"/>
  <c r="M5" i="1"/>
  <c r="B5" i="1"/>
  <c r="B6" i="1"/>
  <c r="B7" i="1"/>
  <c r="B8" i="1"/>
  <c r="B9" i="1"/>
  <c r="B11" i="1"/>
  <c r="B12" i="1"/>
  <c r="B13" i="1"/>
</calcChain>
</file>

<file path=xl/sharedStrings.xml><?xml version="1.0" encoding="utf-8"?>
<sst xmlns="http://schemas.openxmlformats.org/spreadsheetml/2006/main" count="24" uniqueCount="18">
  <si>
    <t>samples_tested</t>
  </si>
  <si>
    <t>viruses_found</t>
  </si>
  <si>
    <t>virome_percent</t>
  </si>
  <si>
    <t>SC</t>
  </si>
  <si>
    <t>Lower_CI</t>
  </si>
  <si>
    <t>Upper_CI</t>
  </si>
  <si>
    <t>method</t>
  </si>
  <si>
    <t>interpolated</t>
  </si>
  <si>
    <t>extrapolated</t>
  </si>
  <si>
    <t>Cost</t>
  </si>
  <si>
    <t xml:space="preserve">Cost/Sample </t>
  </si>
  <si>
    <t xml:space="preserve">% of samples tested </t>
  </si>
  <si>
    <t>Total costs (all mammals)</t>
  </si>
  <si>
    <t xml:space="preserve">Percent of total costs </t>
  </si>
  <si>
    <t xml:space="preserve">Global Virome Project Cost analysis </t>
  </si>
  <si>
    <t>Recreated from Anthony et al. 2013</t>
  </si>
  <si>
    <t>Total cost (mammals + 871 waterbirds + 50 domestics) - in billions</t>
  </si>
  <si>
    <t>Based on Anthony et al. 2013. (doi:10.1128/mBio.00598-13). 
"We estimate this cost to be $1.2 million, including collection and laboratory testing of 7,079 samples. Assuming expenditures to be equal for all host species, the cost of sampling and viral discovery for all mammalian viruses would be approximately $6.3 billion. Accounting for diminishing returns means that discovering 85% of the estimated diversity would be disproportionately cheaper at approximately $1.4 billion."
Samples tested and % of samples tested calculations derived using Chao estimation interpol iNEXT rarefaction curves - pteropus_g_virome_7079_knots.csv.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</si>
</sst>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_)&quot;Billion&quot;"/>
  </numFmts>
  <fonts count="6"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val="singleAccounting"/>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44" fontId="0" fillId="0" borderId="0" xfId="1" applyFont="1"/>
    <xf numFmtId="44" fontId="0" fillId="0" borderId="0" xfId="0" applyNumberFormat="1"/>
    <xf numFmtId="9" fontId="0" fillId="0" borderId="0" xfId="2" applyFont="1"/>
    <xf numFmtId="164" fontId="0" fillId="0" borderId="0" xfId="1" applyNumberFormat="1" applyFont="1"/>
    <xf numFmtId="44" fontId="4" fillId="0" borderId="0" xfId="1" applyFont="1"/>
    <xf numFmtId="0" fontId="5" fillId="0" borderId="0" xfId="0" applyFont="1"/>
    <xf numFmtId="0" fontId="0" fillId="0" borderId="0" xfId="0" applyAlignment="1">
      <alignment horizontal="left" wrapText="1"/>
    </xf>
    <xf numFmtId="0" fontId="0" fillId="0" borderId="0" xfId="0" applyAlignment="1">
      <alignment horizontal="left" wrapText="1"/>
    </xf>
  </cellXfs>
  <cellStyles count="7">
    <cellStyle name="Currency" xfId="1" builtinId="4"/>
    <cellStyle name="Followed Hyperlink" xfId="4" builtinId="9" hidden="1"/>
    <cellStyle name="Followed Hyperlink" xfId="6" builtinId="9" hidden="1"/>
    <cellStyle name="Hyperlink" xfId="3" builtinId="8" hidden="1"/>
    <cellStyle name="Hyperlink" xfId="5" builtinId="8" hidden="1"/>
    <cellStyle name="Normal" xfId="0" builtinId="0"/>
    <cellStyle name="Percent" xfId="2" builtinId="5"/>
  </cellStyles>
  <dxfs count="6">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64" formatCode="&quot;$&quot;#,##0.00_)&quot;Billion&quo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GVP costs vs. percentage of  the targeted global virome discovered</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764532343032"/>
          <c:y val="0.141580837106214"/>
          <c:w val="0.860805366855975"/>
          <c:h val="0.80825307260081"/>
        </c:manualLayout>
      </c:layout>
      <c:scatterChart>
        <c:scatterStyle val="smoothMarker"/>
        <c:varyColors val="0"/>
        <c:ser>
          <c:idx val="0"/>
          <c:order val="0"/>
          <c:tx>
            <c:strRef>
              <c:f>GVP_cost_chart.csv!$K$4</c:f>
              <c:strCache>
                <c:ptCount val="1"/>
                <c:pt idx="0">
                  <c:v>Total cost (mammals + 871 waterbirds + 50 domestics) - in billions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2"/>
              <c:layout>
                <c:manualLayout>
                  <c:x val="-0.384954997720753"/>
                  <c:y val="0.00221012819961739"/>
                </c:manualLayout>
              </c:layout>
              <c:tx>
                <c:rich>
                  <a:bodyPr/>
                  <a:lstStyle/>
                  <a:p>
                    <a:r>
                      <a:rPr lang="en-US" sz="1200" b="1" i="0" u="none" strike="noStrike" kern="1200" baseline="0">
                        <a:solidFill>
                          <a:schemeClr val="tx1"/>
                        </a:solidFill>
                      </a:rPr>
                      <a:t>~85% of the targeted global virome (23% global costs)</a:t>
                    </a:r>
                    <a:endParaRPr lang="en-US"/>
                  </a:p>
                  <a:p>
                    <a:endParaRPr lang="en-US"/>
                  </a:p>
                  <a:p>
                    <a:fld id="{F03871A7-A9ED-D542-A12D-580F74A394FF}" type="YVALUE">
                      <a:rPr lang="en-US"/>
                      <a:pPr/>
                      <a:t>[Y 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5"/>
              <c:layout>
                <c:manualLayout>
                  <c:x val="-0.265673251920223"/>
                  <c:y val="-0.0334138377020789"/>
                </c:manualLayout>
              </c:layout>
              <c:tx>
                <c:rich>
                  <a:bodyPr/>
                  <a:lstStyle/>
                  <a:p>
                    <a:r>
                      <a:rPr lang="en-US" b="1"/>
                      <a:t>~97.4%</a:t>
                    </a:r>
                    <a:r>
                      <a:rPr lang="en-US" b="1" baseline="0"/>
                      <a:t> of the targeted global virome (50% global costs)</a:t>
                    </a:r>
                    <a:endParaRPr lang="en-US" b="1"/>
                  </a:p>
                  <a:p>
                    <a:endParaRPr lang="en-US"/>
                  </a:p>
                  <a:p>
                    <a:fld id="{2FE801C2-0811-6A4F-81C4-38B917E64B07}" type="YVALUE">
                      <a:rPr lang="en-US"/>
                      <a:pPr/>
                      <a:t>[Y 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8"/>
              <c:layout>
                <c:manualLayout>
                  <c:x val="-0.158838894924991"/>
                  <c:y val="0.0595612147212637"/>
                </c:manualLayout>
              </c:layout>
              <c:tx>
                <c:rich>
                  <a:bodyPr/>
                  <a:lstStyle/>
                  <a:p>
                    <a:r>
                      <a:rPr lang="en-US" sz="1200" b="1">
                        <a:solidFill>
                          <a:schemeClr val="tx1"/>
                        </a:solidFill>
                      </a:rPr>
                      <a:t>~100% of the targeted global virome </a:t>
                    </a:r>
                  </a:p>
                  <a:p>
                    <a:endParaRPr lang="en-US" sz="1200">
                      <a:solidFill>
                        <a:schemeClr val="tx1"/>
                      </a:solidFill>
                    </a:endParaRPr>
                  </a:p>
                  <a:p>
                    <a:fld id="{26AAA4F5-014F-4446-BDBE-922FAE638565}" type="YVALUE">
                      <a:rPr lang="en-US" sz="1200">
                        <a:solidFill>
                          <a:schemeClr val="tx1"/>
                        </a:solidFill>
                      </a:rPr>
                      <a:pPr/>
                      <a:t>[Y 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GVP_cost_chart.csv!$D$5:$D$13</c:f>
              <c:numCache>
                <c:formatCode>General</c:formatCode>
                <c:ptCount val="9"/>
                <c:pt idx="0">
                  <c:v>0.5</c:v>
                </c:pt>
                <c:pt idx="1">
                  <c:v>0.75</c:v>
                </c:pt>
                <c:pt idx="2">
                  <c:v>0.85</c:v>
                </c:pt>
                <c:pt idx="3">
                  <c:v>0.9</c:v>
                </c:pt>
                <c:pt idx="4">
                  <c:v>0.95</c:v>
                </c:pt>
                <c:pt idx="5">
                  <c:v>0.974</c:v>
                </c:pt>
                <c:pt idx="6">
                  <c:v>0.99</c:v>
                </c:pt>
                <c:pt idx="7">
                  <c:v>0.999</c:v>
                </c:pt>
                <c:pt idx="8">
                  <c:v>1.0</c:v>
                </c:pt>
              </c:numCache>
            </c:numRef>
          </c:xVal>
          <c:yVal>
            <c:numRef>
              <c:f>GVP_cost_chart.csv!$K$5:$K$13</c:f>
              <c:numCache>
                <c:formatCode>"$"#,##0.00_)"Billion"</c:formatCode>
                <c:ptCount val="9"/>
                <c:pt idx="0">
                  <c:v>0.376984771860432</c:v>
                </c:pt>
                <c:pt idx="1">
                  <c:v>1.106734623534397</c:v>
                </c:pt>
                <c:pt idx="2">
                  <c:v>1.692219353015962</c:v>
                </c:pt>
                <c:pt idx="3">
                  <c:v>2.156605622263032</c:v>
                </c:pt>
                <c:pt idx="4">
                  <c:v>2.948484249187738</c:v>
                </c:pt>
                <c:pt idx="5">
                  <c:v>3.726673484955502</c:v>
                </c:pt>
                <c:pt idx="6">
                  <c:v>4.753377821726232</c:v>
                </c:pt>
                <c:pt idx="7">
                  <c:v>6.994225851108912</c:v>
                </c:pt>
                <c:pt idx="8">
                  <c:v>7.4544</c:v>
                </c:pt>
              </c:numCache>
            </c:numRef>
          </c:yVal>
          <c:smooth val="1"/>
        </c:ser>
        <c:dLbls>
          <c:showLegendKey val="0"/>
          <c:showVal val="0"/>
          <c:showCatName val="0"/>
          <c:showSerName val="0"/>
          <c:showPercent val="0"/>
          <c:showBubbleSize val="0"/>
        </c:dLbls>
        <c:axId val="553227888"/>
        <c:axId val="553230208"/>
      </c:scatterChart>
      <c:valAx>
        <c:axId val="553227888"/>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553230208"/>
        <c:crosses val="autoZero"/>
        <c:crossBetween val="midCat"/>
      </c:valAx>
      <c:valAx>
        <c:axId val="553230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_)&quot;B&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27888"/>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209851</xdr:colOff>
      <xdr:row>14</xdr:row>
      <xdr:rowOff>84608</xdr:rowOff>
    </xdr:from>
    <xdr:to>
      <xdr:col>9</xdr:col>
      <xdr:colOff>1087368</xdr:colOff>
      <xdr:row>43</xdr:row>
      <xdr:rowOff>86753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25400</xdr:rowOff>
    </xdr:from>
    <xdr:to>
      <xdr:col>12</xdr:col>
      <xdr:colOff>2646</xdr:colOff>
      <xdr:row>34</xdr:row>
      <xdr:rowOff>114300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28600"/>
          <a:ext cx="9908646" cy="6794500"/>
        </a:xfrm>
        <a:prstGeom prst="rect">
          <a:avLst/>
        </a:prstGeom>
      </xdr:spPr>
    </xdr:pic>
    <xdr:clientData/>
  </xdr:twoCellAnchor>
</xdr:wsDr>
</file>

<file path=xl/tables/table1.xml><?xml version="1.0" encoding="utf-8"?>
<table xmlns="http://schemas.openxmlformats.org/spreadsheetml/2006/main" id="1" name="Table1" displayName="Table1" ref="A4:M13" totalsRowShown="0" dataDxfId="5" dataCellStyle="Currency">
  <autoFilter ref="A4:M13"/>
  <tableColumns count="13">
    <tableColumn id="1" name="samples_tested"/>
    <tableColumn id="2" name="% of samples tested ">
      <calculatedColumnFormula>A5/7079</calculatedColumnFormula>
    </tableColumn>
    <tableColumn id="3" name="viruses_found"/>
    <tableColumn id="4" name="virome_percent"/>
    <tableColumn id="5" name="SC"/>
    <tableColumn id="6" name="Lower_CI"/>
    <tableColumn id="7" name="Upper_CI"/>
    <tableColumn id="8" name="method"/>
    <tableColumn id="9" name="Cost" dataDxfId="4" dataCellStyle="Currency">
      <calculatedColumnFormula>L5*A5</calculatedColumnFormula>
    </tableColumn>
    <tableColumn id="10" name="Total costs (all mammals)" dataDxfId="3" dataCellStyle="Currency">
      <calculatedColumnFormula>I5*5291</calculatedColumnFormula>
    </tableColumn>
    <tableColumn id="11" name="Total cost (mammals + 871 waterbirds + 50 domestics) - in billions" dataDxfId="2" dataCellStyle="Currency">
      <calculatedColumnFormula>I5*(5291+871+50)/1000000000</calculatedColumnFormula>
    </tableColumn>
    <tableColumn id="12" name="Cost/Sample " dataDxfId="1" dataCellStyle="Currency"/>
    <tableColumn id="13" name="Percent of total costs " dataDxfId="0" dataCellStyle="Percent"/>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topLeftCell="A35" zoomScale="109" workbookViewId="0">
      <selection activeCell="A2" sqref="A2:K2"/>
    </sheetView>
  </sheetViews>
  <sheetFormatPr baseColWidth="10" defaultRowHeight="16" x14ac:dyDescent="0.2"/>
  <cols>
    <col min="1" max="1" width="19.1640625" customWidth="1"/>
    <col min="2" max="2" width="19.83203125" customWidth="1"/>
    <col min="3" max="3" width="13.6640625" customWidth="1"/>
    <col min="4" max="4" width="11.6640625" customWidth="1"/>
    <col min="5" max="5" width="13.6640625" customWidth="1"/>
    <col min="9" max="9" width="17.1640625" customWidth="1"/>
    <col min="10" max="10" width="24.6640625" customWidth="1"/>
    <col min="11" max="11" width="17" customWidth="1"/>
    <col min="12" max="12" width="17.6640625" customWidth="1"/>
    <col min="13" max="13" width="11.33203125" customWidth="1"/>
    <col min="14" max="14" width="17.6640625" bestFit="1" customWidth="1"/>
  </cols>
  <sheetData>
    <row r="1" spans="1:15" x14ac:dyDescent="0.2">
      <c r="A1" s="6" t="s">
        <v>14</v>
      </c>
    </row>
    <row r="2" spans="1:15" ht="148" customHeight="1" x14ac:dyDescent="0.2">
      <c r="A2" s="8" t="s">
        <v>17</v>
      </c>
      <c r="B2" s="8"/>
      <c r="C2" s="8"/>
      <c r="D2" s="8"/>
      <c r="E2" s="8"/>
      <c r="F2" s="8"/>
      <c r="G2" s="8"/>
      <c r="H2" s="8"/>
      <c r="I2" s="8"/>
      <c r="J2" s="8"/>
      <c r="K2" s="8"/>
    </row>
    <row r="3" spans="1:15" ht="15" customHeight="1" x14ac:dyDescent="0.2">
      <c r="A3" s="7"/>
      <c r="B3" s="7"/>
      <c r="C3" s="7"/>
      <c r="D3" s="7"/>
      <c r="E3" s="7"/>
      <c r="F3" s="7"/>
      <c r="G3" s="7"/>
      <c r="H3" s="7"/>
      <c r="I3" s="7"/>
      <c r="J3" s="7"/>
      <c r="K3" s="7"/>
    </row>
    <row r="4" spans="1:15" x14ac:dyDescent="0.2">
      <c r="A4" t="s">
        <v>0</v>
      </c>
      <c r="B4" t="s">
        <v>11</v>
      </c>
      <c r="C4" t="s">
        <v>1</v>
      </c>
      <c r="D4" t="s">
        <v>2</v>
      </c>
      <c r="E4" t="s">
        <v>3</v>
      </c>
      <c r="F4" t="s">
        <v>4</v>
      </c>
      <c r="G4" t="s">
        <v>5</v>
      </c>
      <c r="H4" t="s">
        <v>6</v>
      </c>
      <c r="I4" t="s">
        <v>9</v>
      </c>
      <c r="J4" t="s">
        <v>12</v>
      </c>
      <c r="K4" t="s">
        <v>16</v>
      </c>
      <c r="L4" t="s">
        <v>10</v>
      </c>
      <c r="M4" t="s">
        <v>13</v>
      </c>
    </row>
    <row r="5" spans="1:15" x14ac:dyDescent="0.2">
      <c r="A5">
        <v>358</v>
      </c>
      <c r="B5">
        <f>A5/7079</f>
        <v>5.0572114705466874E-2</v>
      </c>
      <c r="C5">
        <v>28.986000000000001</v>
      </c>
      <c r="D5">
        <v>0.5</v>
      </c>
      <c r="E5">
        <v>0.93600000000000005</v>
      </c>
      <c r="F5">
        <v>26.120999999999999</v>
      </c>
      <c r="G5">
        <v>31.85</v>
      </c>
      <c r="H5" t="s">
        <v>7</v>
      </c>
      <c r="I5" s="1">
        <f>L5*A5</f>
        <v>60686.537646560246</v>
      </c>
      <c r="J5" s="1">
        <f>I5*5291</f>
        <v>321092470.68795025</v>
      </c>
      <c r="K5" s="4">
        <f>I5*(5291+871+50)/1000000000</f>
        <v>0.37698477186043228</v>
      </c>
      <c r="L5">
        <v>169.51546828648114</v>
      </c>
      <c r="M5" s="3">
        <f>J5/J13</f>
        <v>5.0572114705466874E-2</v>
      </c>
    </row>
    <row r="6" spans="1:15" x14ac:dyDescent="0.2">
      <c r="A6">
        <v>1051</v>
      </c>
      <c r="B6">
        <f t="shared" ref="B6:B13" si="0">A6/7079</f>
        <v>0.14846729764090974</v>
      </c>
      <c r="C6">
        <v>43.463999999999999</v>
      </c>
      <c r="D6">
        <v>0.75</v>
      </c>
      <c r="E6">
        <v>0.97599999999999998</v>
      </c>
      <c r="F6">
        <v>38.139000000000003</v>
      </c>
      <c r="G6">
        <v>48.79</v>
      </c>
      <c r="H6" t="s">
        <v>7</v>
      </c>
      <c r="I6" s="1">
        <f>L6*A6</f>
        <v>178160.75716909167</v>
      </c>
      <c r="J6" s="1">
        <f t="shared" ref="J6:J13" si="1">I6*5291</f>
        <v>942648566.18166399</v>
      </c>
      <c r="K6" s="4">
        <f t="shared" ref="K6:K13" si="2">I6*(5291+871+50)/1000000000</f>
        <v>1.1067346235343973</v>
      </c>
      <c r="L6" s="1">
        <v>169.51546828648114</v>
      </c>
      <c r="M6" s="3">
        <f>J6/J13</f>
        <v>0.14846729764090971</v>
      </c>
      <c r="O6" s="1"/>
    </row>
    <row r="7" spans="1:15" x14ac:dyDescent="0.2">
      <c r="A7">
        <v>1607</v>
      </c>
      <c r="B7">
        <f t="shared" si="0"/>
        <v>0.22700946461364599</v>
      </c>
      <c r="C7">
        <v>49.261000000000003</v>
      </c>
      <c r="D7">
        <v>0.85</v>
      </c>
      <c r="E7">
        <v>0.98499999999999999</v>
      </c>
      <c r="F7">
        <v>42.043999999999997</v>
      </c>
      <c r="G7">
        <v>56.478000000000002</v>
      </c>
      <c r="H7" t="s">
        <v>8</v>
      </c>
      <c r="I7" s="1">
        <f>L7*A7</f>
        <v>272411.35753637517</v>
      </c>
      <c r="J7" s="1">
        <f t="shared" si="1"/>
        <v>1441328492.724961</v>
      </c>
      <c r="K7" s="4">
        <f t="shared" si="2"/>
        <v>1.6922193530159626</v>
      </c>
      <c r="L7" s="1">
        <v>169.51546828648114</v>
      </c>
      <c r="M7" s="3">
        <f>J7/J13</f>
        <v>0.22700946461364599</v>
      </c>
    </row>
    <row r="8" spans="1:15" x14ac:dyDescent="0.2">
      <c r="A8">
        <v>2048</v>
      </c>
      <c r="B8">
        <f t="shared" si="0"/>
        <v>0.28930639920892781</v>
      </c>
      <c r="C8">
        <v>52.161000000000001</v>
      </c>
      <c r="D8">
        <v>0.9</v>
      </c>
      <c r="E8">
        <v>0.99</v>
      </c>
      <c r="F8">
        <v>43.301000000000002</v>
      </c>
      <c r="G8">
        <v>61.021999999999998</v>
      </c>
      <c r="H8" t="s">
        <v>8</v>
      </c>
      <c r="I8" s="1">
        <f>L8*A8</f>
        <v>347167.67905071337</v>
      </c>
      <c r="J8" s="1">
        <f t="shared" si="1"/>
        <v>1836864189.8573244</v>
      </c>
      <c r="K8" s="4">
        <f t="shared" si="2"/>
        <v>2.1566056222630317</v>
      </c>
      <c r="L8" s="1">
        <v>169.51546828648114</v>
      </c>
      <c r="M8" s="3">
        <f>J8/J13</f>
        <v>0.28930639920892781</v>
      </c>
    </row>
    <row r="9" spans="1:15" x14ac:dyDescent="0.2">
      <c r="A9">
        <v>2800</v>
      </c>
      <c r="B9">
        <f t="shared" si="0"/>
        <v>0.39553609266845602</v>
      </c>
      <c r="C9">
        <v>55.061999999999998</v>
      </c>
      <c r="D9">
        <v>0.95</v>
      </c>
      <c r="E9">
        <v>0.995</v>
      </c>
      <c r="F9">
        <v>43.569000000000003</v>
      </c>
      <c r="G9">
        <v>66.555000000000007</v>
      </c>
      <c r="H9" t="s">
        <v>8</v>
      </c>
      <c r="I9" s="1">
        <f>L9*A9</f>
        <v>474643.31120214716</v>
      </c>
      <c r="J9" s="1">
        <f t="shared" si="1"/>
        <v>2511337759.5705605</v>
      </c>
      <c r="K9" s="4">
        <f t="shared" si="2"/>
        <v>2.9484842491877381</v>
      </c>
      <c r="L9" s="1">
        <v>169.51546828648114</v>
      </c>
      <c r="M9" s="3">
        <f>J9/J13</f>
        <v>0.39553609266845596</v>
      </c>
    </row>
    <row r="10" spans="1:15" x14ac:dyDescent="0.2">
      <c r="A10">
        <v>3539</v>
      </c>
      <c r="B10">
        <f>A10/7079</f>
        <v>0.49992936855488063</v>
      </c>
      <c r="C10">
        <v>56.500999999999998</v>
      </c>
      <c r="D10">
        <v>0.97399999999999998</v>
      </c>
      <c r="E10">
        <v>0.998</v>
      </c>
      <c r="F10">
        <v>42.895000000000003</v>
      </c>
      <c r="G10">
        <v>70.106999999999999</v>
      </c>
      <c r="H10" t="s">
        <v>8</v>
      </c>
      <c r="I10" s="1">
        <f>A10*L10</f>
        <v>599915.24226585671</v>
      </c>
      <c r="J10" s="1">
        <f t="shared" si="1"/>
        <v>3174151546.8286476</v>
      </c>
      <c r="K10" s="4">
        <f t="shared" si="2"/>
        <v>3.7266734849555019</v>
      </c>
      <c r="L10" s="1">
        <v>169.51546828648114</v>
      </c>
      <c r="M10" s="3">
        <f>J10/J13</f>
        <v>0.49992936855488057</v>
      </c>
    </row>
    <row r="11" spans="1:15" x14ac:dyDescent="0.2">
      <c r="A11">
        <v>4514</v>
      </c>
      <c r="B11">
        <f t="shared" si="0"/>
        <v>0.63766068653764651</v>
      </c>
      <c r="C11">
        <v>57.378999999999998</v>
      </c>
      <c r="D11">
        <v>0.99</v>
      </c>
      <c r="E11">
        <v>0.999</v>
      </c>
      <c r="F11">
        <v>41.692999999999998</v>
      </c>
      <c r="G11">
        <v>73.064999999999998</v>
      </c>
      <c r="H11" t="s">
        <v>8</v>
      </c>
      <c r="I11" s="1">
        <f>L11*A11</f>
        <v>765192.82384517591</v>
      </c>
      <c r="J11" s="1">
        <f t="shared" si="1"/>
        <v>4048635230.9648256</v>
      </c>
      <c r="K11" s="4">
        <f t="shared" si="2"/>
        <v>4.7533778217262324</v>
      </c>
      <c r="L11" s="1">
        <v>169.51546828648114</v>
      </c>
      <c r="M11" s="3">
        <f>J11/J13</f>
        <v>0.63766068653764663</v>
      </c>
    </row>
    <row r="12" spans="1:15" x14ac:dyDescent="0.2">
      <c r="A12">
        <v>6642</v>
      </c>
      <c r="B12">
        <f t="shared" si="0"/>
        <v>0.93826811696567314</v>
      </c>
      <c r="C12">
        <v>57.901000000000003</v>
      </c>
      <c r="D12">
        <v>0.999</v>
      </c>
      <c r="E12">
        <v>1</v>
      </c>
      <c r="F12">
        <v>39.530999999999999</v>
      </c>
      <c r="G12">
        <v>76.271000000000001</v>
      </c>
      <c r="H12" t="s">
        <v>8</v>
      </c>
      <c r="I12" s="1">
        <f>L12*A12</f>
        <v>1125921.7403588076</v>
      </c>
      <c r="J12" s="1">
        <f t="shared" si="1"/>
        <v>5957251928.238451</v>
      </c>
      <c r="K12" s="4">
        <f t="shared" si="2"/>
        <v>6.9942258511089124</v>
      </c>
      <c r="L12" s="1">
        <v>169.51546828648114</v>
      </c>
      <c r="M12" s="3">
        <f>J12/J13</f>
        <v>0.93826811696567303</v>
      </c>
    </row>
    <row r="13" spans="1:15" x14ac:dyDescent="0.2">
      <c r="A13">
        <v>7079</v>
      </c>
      <c r="B13">
        <f t="shared" si="0"/>
        <v>1</v>
      </c>
      <c r="D13">
        <v>1</v>
      </c>
      <c r="I13" s="1">
        <f>L13*A13</f>
        <v>1200000</v>
      </c>
      <c r="J13" s="1">
        <f t="shared" si="1"/>
        <v>6349200000</v>
      </c>
      <c r="K13" s="4">
        <f t="shared" si="2"/>
        <v>7.4543999999999997</v>
      </c>
      <c r="L13" s="1">
        <v>169.51546828648114</v>
      </c>
      <c r="M13" s="3">
        <f>J13/J13</f>
        <v>1</v>
      </c>
    </row>
    <row r="14" spans="1:15" ht="19" x14ac:dyDescent="0.35">
      <c r="J14" s="5"/>
      <c r="K14" s="1"/>
    </row>
    <row r="17" spans="14:14" x14ac:dyDescent="0.2">
      <c r="N17" s="2"/>
    </row>
  </sheetData>
  <mergeCells count="1">
    <mergeCell ref="A2:K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6" x14ac:dyDescent="0.2"/>
  <sheetData>
    <row r="1" spans="1:1" x14ac:dyDescent="0.2">
      <c r="A1" s="6" t="s">
        <v>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GVP_cost_chart.csv</vt:lpstr>
      <vt:lpstr>Viral discovery curve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2017-03-17T17:34:50Z</dcterms:created>
  <dcterms:modified xsi:type="dcterms:W3CDTF">2018-02-13T14:12:58Z</dcterms:modified>
</cp:coreProperties>
</file>