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"/>
    </mc:Choice>
  </mc:AlternateContent>
  <xr:revisionPtr revIDLastSave="0" documentId="13_ncr:1_{355DA216-E9C4-6246-9B15-94184942DFA5}" xr6:coauthVersionLast="47" xr6:coauthVersionMax="47" xr10:uidLastSave="{00000000-0000-0000-0000-000000000000}"/>
  <bookViews>
    <workbookView xWindow="30240" yWindow="500" windowWidth="38400" windowHeight="21100" activeTab="2" xr2:uid="{9E13EADE-920C-C646-8C8D-DF2352A3819A}"/>
  </bookViews>
  <sheets>
    <sheet name="template" sheetId="2" r:id="rId1"/>
    <sheet name="testplate_calc" sheetId="1" r:id="rId2"/>
    <sheet name="stndtest1_calc" sheetId="5" r:id="rId3"/>
    <sheet name="Sheet1" sheetId="4" r:id="rId4"/>
    <sheet name="testplate_raw" sheetId="3" r:id="rId5"/>
  </sheets>
  <externalReferences>
    <externalReference r:id="rId6"/>
    <externalReference r:id="rId7"/>
  </externalReferences>
  <definedNames>
    <definedName name="MethodPointer1">-3957264</definedName>
    <definedName name="MethodPointer2">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5" l="1"/>
  <c r="I8" i="5"/>
  <c r="I7" i="5"/>
  <c r="I6" i="5"/>
  <c r="I5" i="5"/>
  <c r="I4" i="5"/>
  <c r="H4" i="5"/>
  <c r="I3" i="5"/>
  <c r="H3" i="5"/>
  <c r="H9" i="5"/>
  <c r="H5" i="5"/>
  <c r="H6" i="5"/>
  <c r="H7" i="5"/>
  <c r="H8" i="5"/>
  <c r="G9" i="5"/>
  <c r="G8" i="5"/>
  <c r="G7" i="5"/>
  <c r="G6" i="5"/>
  <c r="G5" i="5"/>
  <c r="G4" i="5"/>
  <c r="G3" i="5"/>
  <c r="O3" i="5"/>
  <c r="O9" i="5"/>
  <c r="O8" i="5"/>
  <c r="O7" i="5"/>
  <c r="O6" i="5"/>
  <c r="O5" i="5"/>
  <c r="O4" i="5"/>
  <c r="L3" i="5"/>
  <c r="N9" i="5"/>
  <c r="N8" i="5"/>
  <c r="N7" i="5"/>
  <c r="N6" i="5"/>
  <c r="N5" i="5"/>
  <c r="N4" i="5"/>
  <c r="N3" i="5"/>
  <c r="M9" i="5"/>
  <c r="M8" i="5"/>
  <c r="M7" i="5"/>
  <c r="M6" i="5"/>
  <c r="M5" i="5"/>
  <c r="M4" i="5"/>
  <c r="M3" i="5"/>
  <c r="L9" i="5"/>
  <c r="L8" i="5"/>
  <c r="L7" i="5"/>
  <c r="L6" i="5"/>
  <c r="L5" i="5"/>
  <c r="L4" i="5"/>
  <c r="D3" i="5"/>
  <c r="E3" i="5"/>
  <c r="F3" i="5"/>
  <c r="F9" i="5"/>
  <c r="F8" i="5"/>
  <c r="F7" i="5"/>
  <c r="F6" i="5"/>
  <c r="F5" i="5"/>
  <c r="F4" i="5"/>
  <c r="D9" i="5"/>
  <c r="D8" i="5"/>
  <c r="D7" i="5"/>
  <c r="D6" i="5"/>
  <c r="D5" i="5"/>
  <c r="D4" i="5"/>
  <c r="E9" i="5"/>
  <c r="E8" i="5"/>
  <c r="E7" i="5"/>
  <c r="E6" i="5"/>
  <c r="E5" i="5"/>
  <c r="E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B45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B46" i="5"/>
  <c r="A16" i="5"/>
  <c r="C14" i="4"/>
  <c r="C11" i="1"/>
  <c r="C14" i="1" s="1"/>
  <c r="C12" i="1"/>
  <c r="B45" i="1"/>
  <c r="B46" i="1"/>
  <c r="J28" i="1"/>
  <c r="I28" i="1"/>
  <c r="H28" i="1"/>
  <c r="L3" i="1"/>
  <c r="N3" i="1"/>
  <c r="M3" i="1"/>
  <c r="L5" i="1"/>
  <c r="N5" i="1" s="1"/>
  <c r="M5" i="1"/>
  <c r="L6" i="1"/>
  <c r="M6" i="1"/>
  <c r="L7" i="1"/>
  <c r="N7" i="1" s="1"/>
  <c r="M7" i="1"/>
  <c r="L8" i="1"/>
  <c r="N8" i="1" s="1"/>
  <c r="M8" i="1"/>
  <c r="L9" i="1"/>
  <c r="N9" i="1" s="1"/>
  <c r="M9" i="1"/>
  <c r="N6" i="1"/>
  <c r="N4" i="1"/>
  <c r="M4" i="1"/>
  <c r="L4" i="1"/>
  <c r="K9" i="1"/>
  <c r="K8" i="1"/>
  <c r="K5" i="1"/>
  <c r="K6" i="1"/>
  <c r="K7" i="1"/>
  <c r="K4" i="1"/>
  <c r="D3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16" i="1"/>
  <c r="E12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1" i="1"/>
  <c r="B20" i="1"/>
  <c r="B19" i="1"/>
  <c r="B17" i="1"/>
  <c r="B16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1" i="1"/>
  <c r="A20" i="1"/>
  <c r="A19" i="1"/>
  <c r="A17" i="1"/>
  <c r="A16" i="1"/>
  <c r="A28" i="1"/>
  <c r="A27" i="1"/>
  <c r="A26" i="1"/>
  <c r="A25" i="1"/>
  <c r="A24" i="1"/>
  <c r="A23" i="1"/>
  <c r="A22" i="1"/>
  <c r="A18" i="1"/>
  <c r="B24" i="1"/>
  <c r="B23" i="1"/>
  <c r="B25" i="1"/>
  <c r="B22" i="1"/>
  <c r="B18" i="1"/>
  <c r="J3" i="1"/>
  <c r="I7" i="1"/>
  <c r="H9" i="1"/>
  <c r="J9" i="1" s="1"/>
  <c r="H8" i="1"/>
  <c r="H7" i="1"/>
  <c r="H6" i="1"/>
  <c r="H5" i="1"/>
  <c r="J5" i="1" s="1"/>
  <c r="H4" i="1"/>
  <c r="H3" i="1"/>
  <c r="G9" i="1"/>
  <c r="G8" i="1"/>
  <c r="J8" i="1" s="1"/>
  <c r="G7" i="1"/>
  <c r="C7" i="1" s="1"/>
  <c r="G6" i="1"/>
  <c r="J6" i="1" s="1"/>
  <c r="G5" i="1"/>
  <c r="G4" i="1"/>
  <c r="J4" i="1" s="1"/>
  <c r="G3" i="1"/>
  <c r="F9" i="1"/>
  <c r="C9" i="1" s="1"/>
  <c r="F8" i="1"/>
  <c r="F7" i="1"/>
  <c r="F6" i="1"/>
  <c r="I6" i="1" s="1"/>
  <c r="F5" i="1"/>
  <c r="C5" i="1" s="1"/>
  <c r="F4" i="1"/>
  <c r="F3" i="1"/>
  <c r="I3" i="1" s="1"/>
  <c r="E9" i="1"/>
  <c r="I9" i="1" s="1"/>
  <c r="E8" i="1"/>
  <c r="C8" i="1" s="1"/>
  <c r="E7" i="1"/>
  <c r="E6" i="1"/>
  <c r="C6" i="1" s="1"/>
  <c r="E5" i="1"/>
  <c r="I5" i="1" s="1"/>
  <c r="E4" i="1"/>
  <c r="C4" i="1" s="1"/>
  <c r="E3" i="1"/>
  <c r="C3" i="1" s="1"/>
  <c r="D9" i="1"/>
  <c r="D8" i="1"/>
  <c r="D7" i="1"/>
  <c r="D6" i="1"/>
  <c r="D5" i="1"/>
  <c r="D4" i="1"/>
  <c r="B16" i="2"/>
  <c r="C16" i="2" s="1"/>
  <c r="A16" i="2"/>
  <c r="C12" i="2"/>
  <c r="C11" i="2"/>
  <c r="H28" i="5" l="1"/>
  <c r="E42" i="5"/>
  <c r="C11" i="5"/>
  <c r="C12" i="5"/>
  <c r="E12" i="5"/>
  <c r="E17" i="5" s="1"/>
  <c r="I28" i="5"/>
  <c r="J28" i="5" s="1"/>
  <c r="E23" i="5"/>
  <c r="E29" i="5"/>
  <c r="C16" i="1"/>
  <c r="F24" i="1"/>
  <c r="F28" i="1"/>
  <c r="C39" i="1"/>
  <c r="C31" i="1"/>
  <c r="C23" i="1"/>
  <c r="F42" i="1"/>
  <c r="F34" i="1"/>
  <c r="F26" i="1"/>
  <c r="F18" i="1"/>
  <c r="C38" i="1"/>
  <c r="C30" i="1"/>
  <c r="C22" i="1"/>
  <c r="F12" i="1"/>
  <c r="F41" i="1"/>
  <c r="F33" i="1"/>
  <c r="F25" i="1"/>
  <c r="F17" i="1"/>
  <c r="C17" i="1"/>
  <c r="D17" i="1" s="1"/>
  <c r="C37" i="1"/>
  <c r="C29" i="1"/>
  <c r="C21" i="1"/>
  <c r="F40" i="1"/>
  <c r="F32" i="1"/>
  <c r="C18" i="1"/>
  <c r="C36" i="1"/>
  <c r="C28" i="1"/>
  <c r="D28" i="1" s="1"/>
  <c r="C20" i="1"/>
  <c r="D20" i="1" s="1"/>
  <c r="F39" i="1"/>
  <c r="F31" i="1"/>
  <c r="F23" i="1"/>
  <c r="C43" i="1"/>
  <c r="C35" i="1"/>
  <c r="C27" i="1"/>
  <c r="C19" i="1"/>
  <c r="F38" i="1"/>
  <c r="F30" i="1"/>
  <c r="F22" i="1"/>
  <c r="C42" i="1"/>
  <c r="C34" i="1"/>
  <c r="C26" i="1"/>
  <c r="F37" i="1"/>
  <c r="F29" i="1"/>
  <c r="F21" i="1"/>
  <c r="C41" i="1"/>
  <c r="C33" i="1"/>
  <c r="C25" i="1"/>
  <c r="F16" i="1"/>
  <c r="F36" i="1"/>
  <c r="F20" i="1"/>
  <c r="C40" i="1"/>
  <c r="C32" i="1"/>
  <c r="C24" i="1"/>
  <c r="F43" i="1"/>
  <c r="F35" i="1"/>
  <c r="F27" i="1"/>
  <c r="F19" i="1"/>
  <c r="I4" i="1"/>
  <c r="I8" i="1"/>
  <c r="J7" i="1"/>
  <c r="E41" i="5" l="1"/>
  <c r="E37" i="5"/>
  <c r="E40" i="5"/>
  <c r="F40" i="5" s="1"/>
  <c r="E43" i="5"/>
  <c r="F43" i="5" s="1"/>
  <c r="E20" i="5"/>
  <c r="F20" i="5" s="1"/>
  <c r="E35" i="5"/>
  <c r="F35" i="5" s="1"/>
  <c r="E25" i="5"/>
  <c r="E33" i="5"/>
  <c r="F33" i="5" s="1"/>
  <c r="C23" i="5"/>
  <c r="C20" i="5"/>
  <c r="D20" i="5" s="1"/>
  <c r="F17" i="5"/>
  <c r="C25" i="5"/>
  <c r="F41" i="5"/>
  <c r="F29" i="5"/>
  <c r="C41" i="5"/>
  <c r="C26" i="5"/>
  <c r="E28" i="5"/>
  <c r="F28" i="5" s="1"/>
  <c r="C40" i="5"/>
  <c r="C17" i="5"/>
  <c r="D17" i="5" s="1"/>
  <c r="F25" i="5"/>
  <c r="F23" i="5"/>
  <c r="C21" i="5"/>
  <c r="C34" i="5"/>
  <c r="C37" i="5"/>
  <c r="C18" i="5"/>
  <c r="E32" i="5"/>
  <c r="F32" i="5" s="1"/>
  <c r="C35" i="5"/>
  <c r="E21" i="5"/>
  <c r="F21" i="5" s="1"/>
  <c r="E26" i="5"/>
  <c r="F26" i="5" s="1"/>
  <c r="E38" i="5"/>
  <c r="F38" i="5" s="1"/>
  <c r="C39" i="5"/>
  <c r="C31" i="5"/>
  <c r="C27" i="5"/>
  <c r="C22" i="5"/>
  <c r="C19" i="5"/>
  <c r="C16" i="5"/>
  <c r="C36" i="5"/>
  <c r="C14" i="5"/>
  <c r="C24" i="5"/>
  <c r="F37" i="5"/>
  <c r="C42" i="5"/>
  <c r="C28" i="5"/>
  <c r="D28" i="5" s="1"/>
  <c r="C33" i="5"/>
  <c r="C43" i="5"/>
  <c r="F42" i="5"/>
  <c r="C38" i="5"/>
  <c r="C30" i="5"/>
  <c r="E34" i="5"/>
  <c r="F34" i="5" s="1"/>
  <c r="E22" i="5"/>
  <c r="F22" i="5" s="1"/>
  <c r="E19" i="5"/>
  <c r="F19" i="5" s="1"/>
  <c r="E16" i="5"/>
  <c r="F16" i="5" s="1"/>
  <c r="E31" i="5"/>
  <c r="F31" i="5" s="1"/>
  <c r="F12" i="5"/>
  <c r="E36" i="5"/>
  <c r="F36" i="5" s="1"/>
  <c r="E24" i="5"/>
  <c r="F24" i="5" s="1"/>
  <c r="E39" i="5"/>
  <c r="F39" i="5" s="1"/>
  <c r="E27" i="5"/>
  <c r="F27" i="5" s="1"/>
  <c r="C29" i="5"/>
  <c r="E30" i="5"/>
  <c r="F30" i="5" s="1"/>
  <c r="E18" i="5"/>
  <c r="F18" i="5" s="1"/>
  <c r="C32" i="5"/>
</calcChain>
</file>

<file path=xl/sharedStrings.xml><?xml version="1.0" encoding="utf-8"?>
<sst xmlns="http://schemas.openxmlformats.org/spreadsheetml/2006/main" count="342" uniqueCount="101">
  <si>
    <t>Stnd Curve 1</t>
  </si>
  <si>
    <t>concentration</t>
  </si>
  <si>
    <t xml:space="preserve">absorbance </t>
  </si>
  <si>
    <t>Std 1</t>
  </si>
  <si>
    <t>Std 2</t>
  </si>
  <si>
    <t>Std 3</t>
  </si>
  <si>
    <t>Std 4</t>
  </si>
  <si>
    <t>Std 5</t>
  </si>
  <si>
    <t>Std 6</t>
  </si>
  <si>
    <t>Std 7</t>
  </si>
  <si>
    <t>x = concentration</t>
  </si>
  <si>
    <t xml:space="preserve">y = absorbance </t>
  </si>
  <si>
    <t>sample</t>
  </si>
  <si>
    <t>[NO3]</t>
  </si>
  <si>
    <t>avg absorbance</t>
  </si>
  <si>
    <t>y=mx+b</t>
  </si>
  <si>
    <t>(y-b)/m=x</t>
  </si>
  <si>
    <t>m</t>
  </si>
  <si>
    <t>b</t>
  </si>
  <si>
    <t xml:space="preserve">avg absorbance </t>
  </si>
  <si>
    <t>reading 2</t>
  </si>
  <si>
    <t>reading 3</t>
  </si>
  <si>
    <t>reading 4</t>
  </si>
  <si>
    <t>Software Version</t>
  </si>
  <si>
    <t>3.14.03</t>
  </si>
  <si>
    <t>Experiment File Path:</t>
  </si>
  <si>
    <t>C:\Users\BME Lab\Desktop\sienkiewicz.xpt</t>
  </si>
  <si>
    <t>Protocol File Path:</t>
  </si>
  <si>
    <t>C:\Users\Public\Documents\Experiments\sienkiewicz_winbourne\nitrate.prt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</si>
  <si>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</si>
  <si>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</si>
  <si>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</si>
  <si>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</si>
  <si>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</si>
  <si>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</si>
  <si>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</si>
  <si>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</si>
  <si>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</si>
  <si>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</si>
  <si>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</si>
  <si>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</si>
  <si>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</si>
  <si>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</si>
  <si>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</si>
  <si>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</si>
  <si>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545</t>
  </si>
  <si>
    <t>Read Speed: Normal,  Delay: 100 msec,  Measurements/Data Point: 8</t>
  </si>
  <si>
    <t>Wavelengths:  520</t>
  </si>
  <si>
    <t>Layout</t>
  </si>
  <si>
    <t>A</t>
  </si>
  <si>
    <t>STD1</t>
  </si>
  <si>
    <t>STD2</t>
  </si>
  <si>
    <t>STD3</t>
  </si>
  <si>
    <t>STD4</t>
  </si>
  <si>
    <t>STD5</t>
  </si>
  <si>
    <t>STD6</t>
  </si>
  <si>
    <t>STD7</t>
  </si>
  <si>
    <t>BLK</t>
  </si>
  <si>
    <t>SPL1</t>
  </si>
  <si>
    <t>Well ID</t>
  </si>
  <si>
    <t>Conc/Dil</t>
  </si>
  <si>
    <t>B</t>
  </si>
  <si>
    <t>C</t>
  </si>
  <si>
    <t>SPL2</t>
  </si>
  <si>
    <t>SPL3</t>
  </si>
  <si>
    <t>SPL4</t>
  </si>
  <si>
    <t>SPL5</t>
  </si>
  <si>
    <t>D</t>
  </si>
  <si>
    <t>SPL6</t>
  </si>
  <si>
    <t>SPL7</t>
  </si>
  <si>
    <t>SPL8</t>
  </si>
  <si>
    <t>E</t>
  </si>
  <si>
    <t>SPL9</t>
  </si>
  <si>
    <t>SPL10</t>
  </si>
  <si>
    <t>F</t>
  </si>
  <si>
    <t>SPL11</t>
  </si>
  <si>
    <t>G</t>
  </si>
  <si>
    <t>H</t>
  </si>
  <si>
    <t>Results</t>
  </si>
  <si>
    <t>Actual Temperature:</t>
  </si>
  <si>
    <t>Read 1:545</t>
  </si>
  <si>
    <t>Read 2:520</t>
  </si>
  <si>
    <t>Blank Read 1:545</t>
  </si>
  <si>
    <t>Blank Read 2:520</t>
  </si>
  <si>
    <t>reading1(if subracting the blank reads)</t>
  </si>
  <si>
    <t>reading 1 (raw reads, not incl blank reads)</t>
  </si>
  <si>
    <t>set 1 avgs</t>
  </si>
  <si>
    <t>set 2 avgs</t>
  </si>
  <si>
    <t>Blnk avg abs</t>
  </si>
  <si>
    <t>% error (+/- 15%)</t>
  </si>
  <si>
    <t>if you subtract the avg blank (absorbance):</t>
  </si>
  <si>
    <t>range of blank</t>
  </si>
  <si>
    <t>range of blanks</t>
  </si>
  <si>
    <t>max</t>
  </si>
  <si>
    <t>min</t>
  </si>
  <si>
    <t xml:space="preserve">excel calculated </t>
  </si>
  <si>
    <t xml:space="preserve">Stnd Curve 2 </t>
  </si>
  <si>
    <t>Stnd Curve 1 (Low)</t>
  </si>
  <si>
    <t>% margin error (&lt;10%)</t>
  </si>
  <si>
    <t>avg</t>
  </si>
  <si>
    <t>% error: max dev/mean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</si>
</sst>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2" formatCode="0.0"/>
  </numFmts>
  <fonts count="7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2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11" borderId="4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8" borderId="4" xfId="1" applyFont="1" applyFill="1" applyBorder="1" applyAlignment="1">
      <alignment horizontal="center" vertical="center" wrapText="1"/>
    </xf>
    <xf numFmtId="0" fontId="3" fillId="9" borderId="4" xfId="1" applyFont="1" applyFill="1" applyBorder="1" applyAlignment="1">
      <alignment horizontal="center" vertical="center" wrapText="1"/>
    </xf>
    <xf numFmtId="0" fontId="3" fillId="10" borderId="4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12" borderId="4" xfId="1" applyFont="1" applyFill="1" applyBorder="1" applyAlignment="1">
      <alignment horizontal="center" vertical="center" wrapText="1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2" fontId="0" fillId="0" borderId="0" xfId="0" applyNumberFormat="1"/>
    <xf numFmtId="0" fontId="0" fillId="0" borderId="0" xfId="0" applyAlignment="1">
      <alignment wrapText="1"/>
    </xf>
    <xf numFmtId="0" fontId="0" fillId="13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164" fontId="0" fillId="14" borderId="0" xfId="0" applyNumberFormat="1" applyFill="1"/>
    <xf numFmtId="0" fontId="4" fillId="2" borderId="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center" vertical="center" wrapText="1"/>
    </xf>
    <xf numFmtId="0" fontId="0" fillId="0" borderId="0" xfId="2" applyNumberFormat="1" applyFont="1"/>
    <xf numFmtId="164" fontId="0" fillId="0" borderId="0" xfId="2" applyNumberFormat="1" applyFont="1"/>
    <xf numFmtId="172" fontId="0" fillId="0" borderId="0" xfId="0" applyNumberFormat="1"/>
  </cellXfs>
  <cellStyles count="3">
    <cellStyle name="Normal" xfId="0" builtinId="0"/>
    <cellStyle name="Normal 2" xfId="1" xr:uid="{322402B8-8812-8043-916C-0B581D6715A3}"/>
    <cellStyle name="Percent" xfId="2" builtinId="5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86C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 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template!$C$2</c:f>
              <c:strCache>
                <c:ptCount val="1"/>
                <c:pt idx="0">
                  <c:v>absorbance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918853893263343E-2"/>
                  <c:y val="-0.26189012831729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template!$B$3:$B$9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template!$C$3:$C$9</c:f>
              <c:numCache>
                <c:formatCode>General</c:formatCode>
                <c:ptCount val="7"/>
                <c:pt idx="0">
                  <c:v>0</c:v>
                </c:pt>
                <c:pt idx="1">
                  <c:v>1.6E-2</c:v>
                </c:pt>
                <c:pt idx="2">
                  <c:v>0.04</c:v>
                </c:pt>
                <c:pt idx="3">
                  <c:v>0.08</c:v>
                </c:pt>
                <c:pt idx="4">
                  <c:v>0.16</c:v>
                </c:pt>
                <c:pt idx="5">
                  <c:v>0.4</c:v>
                </c:pt>
                <c:pt idx="6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93-FA4F-8D0B-436C8CC2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53376"/>
        <c:axId val="1874555088"/>
      </c:scatterChart>
      <c:valAx>
        <c:axId val="187455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5088"/>
        <c:crosses val="autoZero"/>
        <c:crossBetween val="midCat"/>
      </c:valAx>
      <c:valAx>
        <c:axId val="18745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337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Standard Curves</a:t>
            </a:r>
          </a:p>
        </c:rich>
      </c:tx>
      <c:layout>
        <c:manualLayout>
          <c:xMode val="edge"/>
          <c:yMode val="edge"/>
          <c:x val="0.2638471128608924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testplate_calc!$C$2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918853893263343E-2"/>
                  <c:y val="-0.26189012831729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testplate_calc!$B$3:$B$9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testplate_calc!$C$3:$C$9</c:f>
              <c:numCache>
                <c:formatCode>General</c:formatCode>
                <c:ptCount val="7"/>
                <c:pt idx="0">
                  <c:v>8.8249999999999995E-2</c:v>
                </c:pt>
                <c:pt idx="1">
                  <c:v>0.10925</c:v>
                </c:pt>
                <c:pt idx="2">
                  <c:v>0.13600000000000001</c:v>
                </c:pt>
                <c:pt idx="3">
                  <c:v>0.186</c:v>
                </c:pt>
                <c:pt idx="4">
                  <c:v>0.28149999999999997</c:v>
                </c:pt>
                <c:pt idx="5">
                  <c:v>0.55100000000000005</c:v>
                </c:pt>
                <c:pt idx="6">
                  <c:v>0.94674999999999998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11-1746-BE36-043173295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53376"/>
        <c:axId val="1874555088"/>
      </c:scatterChart>
      <c:valAx>
        <c:axId val="187455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5088"/>
        <c:crosses val="autoZero"/>
        <c:crossBetween val="midCat"/>
      </c:valAx>
      <c:valAx>
        <c:axId val="18745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337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Curves - 1st set</a:t>
            </a:r>
          </a:p>
        </c:rich>
      </c:tx>
      <c:layout>
        <c:manualLayout>
          <c:xMode val="edge"/>
          <c:yMode val="edge"/>
          <c:x val="0.26384711286089241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testplate_calc!$C$2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25400">
              <a:noFill/>
            </a:ln>
          </c:spPr>
          <c:xVal>
            <c:numRef>
              <c:f>testplate_calc!$B$3:$B$9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testplate_calc!$I$3:$I$9</c:f>
              <c:numCache>
                <c:formatCode>General</c:formatCode>
                <c:ptCount val="7"/>
                <c:pt idx="0">
                  <c:v>8.7999999999999995E-2</c:v>
                </c:pt>
                <c:pt idx="1">
                  <c:v>0.1065</c:v>
                </c:pt>
                <c:pt idx="2">
                  <c:v>0.13400000000000001</c:v>
                </c:pt>
                <c:pt idx="3">
                  <c:v>0.18149999999999999</c:v>
                </c:pt>
                <c:pt idx="4">
                  <c:v>0.28049999999999997</c:v>
                </c:pt>
                <c:pt idx="5">
                  <c:v>0.54800000000000004</c:v>
                </c:pt>
                <c:pt idx="6">
                  <c:v>0.9464999999999999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DA3-C341-AE6B-F2056952A853}"/>
            </c:ext>
          </c:extLst>
        </c:ser>
        <c:ser>
          <c:idx val="1"/>
          <c:order val="1"/>
          <c:tx>
            <c:strRef>
              <c:f>testplate_calc!$C$2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918853893263343E-2"/>
                  <c:y val="-0.26189012831729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testplate_calc!$B$3:$B$9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testplate_calc!$I$3:$I$9</c:f>
              <c:numCache>
                <c:formatCode>General</c:formatCode>
                <c:ptCount val="7"/>
                <c:pt idx="0">
                  <c:v>8.7999999999999995E-2</c:v>
                </c:pt>
                <c:pt idx="1">
                  <c:v>0.1065</c:v>
                </c:pt>
                <c:pt idx="2">
                  <c:v>0.13400000000000001</c:v>
                </c:pt>
                <c:pt idx="3">
                  <c:v>0.18149999999999999</c:v>
                </c:pt>
                <c:pt idx="4">
                  <c:v>0.28049999999999997</c:v>
                </c:pt>
                <c:pt idx="5">
                  <c:v>0.54800000000000004</c:v>
                </c:pt>
                <c:pt idx="6">
                  <c:v>0.9464999999999999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A3-C341-AE6B-F2056952A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53376"/>
        <c:axId val="1874555088"/>
      </c:scatterChart>
      <c:valAx>
        <c:axId val="187455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5088"/>
        <c:crosses val="autoZero"/>
        <c:crossBetween val="midCat"/>
      </c:valAx>
      <c:valAx>
        <c:axId val="18745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3376"/>
        <c:crosses val="autoZero"/>
        <c:crossBetween val="midCat"/>
        <c:majorUnit val="0.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Curves - 2nd set</a:t>
            </a:r>
          </a:p>
        </c:rich>
      </c:tx>
      <c:layout>
        <c:manualLayout>
          <c:xMode val="edge"/>
          <c:yMode val="edge"/>
          <c:x val="0.26384711286089241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testplate_calc!$C$2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38100">
              <a:noFill/>
            </a:ln>
          </c:spPr>
          <c:xVal>
            <c:numRef>
              <c:f>testplate_calc!$B$3:$B$9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testplate_calc!$J$3:$J$9</c:f>
              <c:numCache>
                <c:formatCode>General</c:formatCode>
                <c:ptCount val="7"/>
                <c:pt idx="0">
                  <c:v>8.8499999999999995E-2</c:v>
                </c:pt>
                <c:pt idx="1">
                  <c:v>0.112</c:v>
                </c:pt>
                <c:pt idx="2">
                  <c:v>0.13800000000000001</c:v>
                </c:pt>
                <c:pt idx="3">
                  <c:v>0.1905</c:v>
                </c:pt>
                <c:pt idx="4">
                  <c:v>0.28249999999999997</c:v>
                </c:pt>
                <c:pt idx="5">
                  <c:v>0.55400000000000005</c:v>
                </c:pt>
                <c:pt idx="6">
                  <c:v>0.94699999999999995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7D-C248-9A35-88092D8FE88B}"/>
            </c:ext>
          </c:extLst>
        </c:ser>
        <c:ser>
          <c:idx val="1"/>
          <c:order val="1"/>
          <c:tx>
            <c:strRef>
              <c:f>testplate_calc!$C$2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25400">
              <a:noFill/>
            </a:ln>
          </c:spP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918853893263343E-2"/>
                  <c:y val="-0.26189012831729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testplate_calc!$B$3:$B$9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testplate_calc!$I$3:$I$9</c:f>
              <c:numCache>
                <c:formatCode>General</c:formatCode>
                <c:ptCount val="7"/>
                <c:pt idx="0">
                  <c:v>8.7999999999999995E-2</c:v>
                </c:pt>
                <c:pt idx="1">
                  <c:v>0.1065</c:v>
                </c:pt>
                <c:pt idx="2">
                  <c:v>0.13400000000000001</c:v>
                </c:pt>
                <c:pt idx="3">
                  <c:v>0.18149999999999999</c:v>
                </c:pt>
                <c:pt idx="4">
                  <c:v>0.28049999999999997</c:v>
                </c:pt>
                <c:pt idx="5">
                  <c:v>0.54800000000000004</c:v>
                </c:pt>
                <c:pt idx="6">
                  <c:v>0.9464999999999999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7D-C248-9A35-88092D8FE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53376"/>
        <c:axId val="1874555088"/>
      </c:scatterChart>
      <c:valAx>
        <c:axId val="187455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5088"/>
        <c:crosses val="autoZero"/>
        <c:crossBetween val="midCat"/>
      </c:valAx>
      <c:valAx>
        <c:axId val="18745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3376"/>
        <c:crosses val="autoZero"/>
        <c:crossBetween val="midCat"/>
        <c:majorUnit val="0.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Curves - 1st set</a:t>
            </a:r>
          </a:p>
        </c:rich>
      </c:tx>
      <c:layout>
        <c:manualLayout>
          <c:xMode val="edge"/>
          <c:yMode val="edge"/>
          <c:x val="0.26384711286089241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stndtest1_calc!$C$2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3810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3.9514940730850288E-2"/>
                  <c:y val="-0.1245486903232815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xVal>
            <c:numRef>
              <c:f>stndtest1_calc!$B$3:$B$9</c:f>
              <c:numCache>
                <c:formatCode>General</c:formatCode>
                <c:ptCount val="7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</c:numCache>
            </c:numRef>
          </c:xVal>
          <c:yVal>
            <c:numRef>
              <c:f>stndtest1_calc!$C$3:$C$9</c:f>
              <c:numCache>
                <c:formatCode>General</c:formatCode>
                <c:ptCount val="7"/>
                <c:pt idx="0">
                  <c:v>7.2666666666666671E-2</c:v>
                </c:pt>
                <c:pt idx="1">
                  <c:v>8.3333333333333329E-2</c:v>
                </c:pt>
                <c:pt idx="2">
                  <c:v>9.0666666666666673E-2</c:v>
                </c:pt>
                <c:pt idx="3">
                  <c:v>9.0000000000000011E-2</c:v>
                </c:pt>
                <c:pt idx="4">
                  <c:v>0.11299999999999999</c:v>
                </c:pt>
                <c:pt idx="5">
                  <c:v>0.109</c:v>
                </c:pt>
                <c:pt idx="6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FB-9B45-B42D-6AE6D60D1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53376"/>
        <c:axId val="1874555088"/>
      </c:scatterChart>
      <c:valAx>
        <c:axId val="187455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5088"/>
        <c:crosses val="autoZero"/>
        <c:crossBetween val="midCat"/>
      </c:valAx>
      <c:valAx>
        <c:axId val="18745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3376"/>
        <c:crosses val="autoZero"/>
        <c:crossBetween val="midCat"/>
        <c:majorUnit val="0.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Curves - 2nd set</a:t>
            </a:r>
          </a:p>
        </c:rich>
      </c:tx>
      <c:layout>
        <c:manualLayout>
          <c:xMode val="edge"/>
          <c:yMode val="edge"/>
          <c:x val="0.26384711286089241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stndtest1_calc!$C$2</c:f>
              <c:strCache>
                <c:ptCount val="1"/>
                <c:pt idx="0">
                  <c:v>avg absorbance </c:v>
                </c:pt>
              </c:strCache>
            </c:strRef>
          </c:tx>
          <c:spPr>
            <a:ln w="3810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1.5357045053919592E-2"/>
                  <c:y val="-2.0387315934757358E-2"/>
                </c:manualLayout>
              </c:layout>
              <c:numFmt formatCode="General" sourceLinked="0"/>
            </c:trendlineLbl>
          </c:trendline>
          <c:xVal>
            <c:numRef>
              <c:f>stndtest1_calc!$K$3:$K$9</c:f>
              <c:numCache>
                <c:formatCode>General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0.5</c:v>
                </c:pt>
                <c:pt idx="6">
                  <c:v>1</c:v>
                </c:pt>
              </c:numCache>
            </c:numRef>
          </c:xVal>
          <c:yVal>
            <c:numRef>
              <c:f>stndtest1_calc!$L$3:$L$9</c:f>
              <c:numCache>
                <c:formatCode>General</c:formatCode>
                <c:ptCount val="7"/>
                <c:pt idx="0">
                  <c:v>7.6000000000000012E-2</c:v>
                </c:pt>
                <c:pt idx="1">
                  <c:v>8.9499999999999996E-2</c:v>
                </c:pt>
                <c:pt idx="2">
                  <c:v>0.11699999999999999</c:v>
                </c:pt>
                <c:pt idx="3">
                  <c:v>0.16700000000000001</c:v>
                </c:pt>
                <c:pt idx="4">
                  <c:v>0.28849999999999998</c:v>
                </c:pt>
                <c:pt idx="5">
                  <c:v>0.61450000000000005</c:v>
                </c:pt>
                <c:pt idx="6">
                  <c:v>0.97299999999999998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EF-9243-B31B-CE47DD892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553376"/>
        <c:axId val="1874555088"/>
      </c:scatterChart>
      <c:valAx>
        <c:axId val="187455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5088"/>
        <c:crosses val="autoZero"/>
        <c:crossBetween val="midCat"/>
      </c:valAx>
      <c:valAx>
        <c:axId val="18745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553376"/>
        <c:crosses val="autoZero"/>
        <c:crossBetween val="midCat"/>
        <c:majorUnit val="0.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602029</xdr:colOff>
      <xdr:row>0</xdr:row>
      <xdr:rowOff>35780</xdr:rowOff>
    </xdr:from>
    <xdr:to>
      <xdr:col>10</xdr:col>
      <xdr:colOff>228356</xdr:colOff>
      <xdr:row>13</xdr:row>
      <xdr:rowOff>159605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336220-5150-D94D-AA5F-16C566613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669437</xdr:colOff>
      <xdr:row>10</xdr:row>
      <xdr:rowOff>111410</xdr:rowOff>
    </xdr:from>
    <xdr:to>
      <xdr:col>14</xdr:col>
      <xdr:colOff>290310</xdr:colOff>
      <xdr:row>22</xdr:row>
      <xdr:rowOff>33745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EE328-9D3B-C94A-8D95-613E7516D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642000</xdr:colOff>
      <xdr:row>0</xdr:row>
      <xdr:rowOff>101031</xdr:rowOff>
    </xdr:from>
    <xdr:to>
      <xdr:col>20</xdr:col>
      <xdr:colOff>262873</xdr:colOff>
      <xdr:row>14</xdr:row>
      <xdr:rowOff>21656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AF4D5E-8EB3-134D-B8A2-CCF7987BC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696058</xdr:colOff>
      <xdr:row>14</xdr:row>
      <xdr:rowOff>305289</xdr:rowOff>
    </xdr:from>
    <xdr:to>
      <xdr:col>19</xdr:col>
      <xdr:colOff>322385</xdr:colOff>
      <xdr:row>27</xdr:row>
      <xdr:rowOff>26133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3BEDA1-E7F5-3240-B826-EB6E56BBB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506533</xdr:colOff>
      <xdr:row>11</xdr:row>
      <xdr:rowOff>151831</xdr:rowOff>
    </xdr:from>
    <xdr:to>
      <xdr:col>12</xdr:col>
      <xdr:colOff>17339</xdr:colOff>
      <xdr:row>24</xdr:row>
      <xdr:rowOff>131723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CB4133-86F5-AB46-85A4-BF025DF52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213458</xdr:colOff>
      <xdr:row>14</xdr:row>
      <xdr:rowOff>313756</xdr:rowOff>
    </xdr:from>
    <xdr:to>
      <xdr:col>17</xdr:col>
      <xdr:colOff>669519</xdr:colOff>
      <xdr:row>27</xdr:row>
      <xdr:rowOff>34600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6320CE-623B-9546-B244-85A21CDC0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rookesienkiewicz/Documents/sctld/Nutrients/data_processing/plate_reader/DI_test.xlsx" TargetMode="External"/><Relationship Id="rId1" Type="http://schemas.openxmlformats.org/officeDocument/2006/relationships/externalLinkPath" Target="DI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rookesienkiewicz/Documents/LabNotebook/Nutrients/plate_results/stnd_test1.xlsx" TargetMode="External"/><Relationship Id="rId1" Type="http://schemas.openxmlformats.org/officeDocument/2006/relationships/externalLinkPath" Target="plate_results/stnd_tes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e 1 - Sheet1"/>
    </sheetNames>
    <sheetDataSet>
      <sheetData sheetId="0">
        <row r="25">
          <cell r="L25">
            <v>4.5999999999999999E-2</v>
          </cell>
          <cell r="M25">
            <v>4.4999999999999998E-2</v>
          </cell>
          <cell r="N25">
            <v>4.1000000000000002E-2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e 2 - Sheet1"/>
      <sheetName val="Plate 2 - Sheet1 (1)"/>
    </sheetNames>
    <sheetDataSet>
      <sheetData sheetId="0">
        <row r="45">
          <cell r="C45">
            <v>7.9000000000000001E-2</v>
          </cell>
          <cell r="D45">
            <v>9.9000000000000005E-2</v>
          </cell>
          <cell r="E45">
            <v>8.2000000000000003E-2</v>
          </cell>
          <cell r="F45">
            <v>9.1999999999999998E-2</v>
          </cell>
          <cell r="G45">
            <v>0.14499999999999999</v>
          </cell>
          <cell r="H45">
            <v>0.112</v>
          </cell>
          <cell r="I45">
            <v>0.121</v>
          </cell>
          <cell r="J45">
            <v>6.7000000000000004E-2</v>
          </cell>
          <cell r="N45">
            <v>7.8E-2</v>
          </cell>
        </row>
        <row r="46">
          <cell r="C46">
            <v>1.4E-2</v>
          </cell>
          <cell r="D46">
            <v>3.5000000000000003E-2</v>
          </cell>
          <cell r="E46">
            <v>1.7000000000000001E-2</v>
          </cell>
          <cell r="F46">
            <v>2.7E-2</v>
          </cell>
          <cell r="G46">
            <v>8.1000000000000003E-2</v>
          </cell>
          <cell r="H46">
            <v>4.7E-2</v>
          </cell>
          <cell r="I46">
            <v>5.7000000000000002E-2</v>
          </cell>
        </row>
        <row r="47">
          <cell r="C47">
            <v>7.0000000000000007E-2</v>
          </cell>
          <cell r="D47">
            <v>8.5999999999999993E-2</v>
          </cell>
          <cell r="E47">
            <v>0.112</v>
          </cell>
          <cell r="F47">
            <v>0.16800000000000001</v>
          </cell>
          <cell r="G47">
            <v>0.30499999999999999</v>
          </cell>
          <cell r="H47">
            <v>0.61399999999999999</v>
          </cell>
          <cell r="I47">
            <v>0.96599999999999997</v>
          </cell>
          <cell r="N47">
            <v>7.6999999999999999E-2</v>
          </cell>
        </row>
        <row r="49">
          <cell r="N49">
            <v>8.6999999999999994E-2</v>
          </cell>
        </row>
        <row r="51">
          <cell r="N51">
            <v>9.7000000000000003E-2</v>
          </cell>
        </row>
        <row r="53">
          <cell r="C53">
            <v>7.1999999999999995E-2</v>
          </cell>
          <cell r="D53">
            <v>7.2999999999999995E-2</v>
          </cell>
          <cell r="E53">
            <v>0.113</v>
          </cell>
          <cell r="F53">
            <v>9.0999999999999998E-2</v>
          </cell>
          <cell r="G53">
            <v>9.7000000000000003E-2</v>
          </cell>
          <cell r="H53">
            <v>0.106</v>
          </cell>
          <cell r="I53">
            <v>0.19600000000000001</v>
          </cell>
          <cell r="N53">
            <v>0.109</v>
          </cell>
        </row>
        <row r="55">
          <cell r="C55">
            <v>8.2000000000000003E-2</v>
          </cell>
          <cell r="D55">
            <v>9.2999999999999999E-2</v>
          </cell>
          <cell r="E55">
            <v>0.122</v>
          </cell>
          <cell r="F55">
            <v>0.16600000000000001</v>
          </cell>
          <cell r="G55">
            <v>0.27200000000000002</v>
          </cell>
          <cell r="H55">
            <v>0.61499999999999999</v>
          </cell>
          <cell r="I55">
            <v>0.98</v>
          </cell>
          <cell r="N55">
            <v>0.16900000000000001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CE4C-C89C-2A4A-9A91-177CA65A24D9}">
  <dimension ref="A1:D16"/>
  <sheetViews>
    <sheetView zoomScale="208" workbookViewId="0">
      <selection activeCell="D16" sqref="D16"/>
    </sheetView>
  </sheetViews>
  <sheetFormatPr baseColWidth="10" defaultRowHeight="16" x14ac:dyDescent="0.2"/>
  <cols>
    <col min="2" max="2" width="13" customWidth="1"/>
    <col min="3" max="3" width="13" bestFit="1" customWidth="1"/>
  </cols>
  <sheetData>
    <row r="1" spans="1:4" x14ac:dyDescent="0.2">
      <c r="A1" t="s">
        <v>0</v>
      </c>
    </row>
    <row r="2" spans="1:4" x14ac:dyDescent="0.2">
      <c r="B2" t="s">
        <v>1</v>
      </c>
      <c r="C2" t="s">
        <v>2</v>
      </c>
    </row>
    <row r="3" spans="1:4" x14ac:dyDescent="0.2">
      <c r="A3" t="s">
        <v>3</v>
      </c>
      <c r="B3">
        <v>0</v>
      </c>
      <c r="C3">
        <v>0</v>
      </c>
    </row>
    <row r="4" spans="1:4" x14ac:dyDescent="0.2">
      <c r="A4" t="s">
        <v>4</v>
      </c>
      <c r="B4">
        <v>0.02</v>
      </c>
      <c r="C4">
        <v>1.6E-2</v>
      </c>
    </row>
    <row r="5" spans="1:4" x14ac:dyDescent="0.2">
      <c r="A5" t="s">
        <v>5</v>
      </c>
      <c r="B5">
        <v>0.05</v>
      </c>
      <c r="C5">
        <v>0.04</v>
      </c>
    </row>
    <row r="6" spans="1:4" x14ac:dyDescent="0.2">
      <c r="A6" t="s">
        <v>6</v>
      </c>
      <c r="B6">
        <v>0.1</v>
      </c>
      <c r="C6">
        <v>0.08</v>
      </c>
    </row>
    <row r="7" spans="1:4" x14ac:dyDescent="0.2">
      <c r="A7" t="s">
        <v>7</v>
      </c>
      <c r="B7">
        <v>0.2</v>
      </c>
      <c r="C7">
        <v>0.16</v>
      </c>
    </row>
    <row r="8" spans="1:4" x14ac:dyDescent="0.2">
      <c r="A8" t="s">
        <v>8</v>
      </c>
      <c r="B8">
        <v>0.5</v>
      </c>
      <c r="C8">
        <v>0.4</v>
      </c>
    </row>
    <row r="9" spans="1:4" x14ac:dyDescent="0.2">
      <c r="A9" t="s">
        <v>9</v>
      </c>
      <c r="B9">
        <v>1</v>
      </c>
      <c r="C9">
        <v>0.8</v>
      </c>
    </row>
    <row r="11" spans="1:4" x14ac:dyDescent="0.2">
      <c r="A11" t="s">
        <v>10</v>
      </c>
      <c r="C11">
        <f>SLOPE(C3:C9,B3:B9)</f>
        <v>0.8</v>
      </c>
      <c r="D11" t="s">
        <v>17</v>
      </c>
    </row>
    <row r="12" spans="1:4" x14ac:dyDescent="0.2">
      <c r="A12" t="s">
        <v>11</v>
      </c>
      <c r="C12">
        <f>INTERCEPT(C3:C9,B3:B9)</f>
        <v>-2.7755575615628914E-17</v>
      </c>
      <c r="D12" t="s">
        <v>18</v>
      </c>
    </row>
    <row r="13" spans="1:4" x14ac:dyDescent="0.2">
      <c r="C13" t="s">
        <v>15</v>
      </c>
      <c r="D13" t="s">
        <v>16</v>
      </c>
    </row>
    <row r="15" spans="1:4" x14ac:dyDescent="0.2">
      <c r="A15" t="s">
        <v>12</v>
      </c>
      <c r="B15" t="s">
        <v>14</v>
      </c>
      <c r="C15" t="s">
        <v>13</v>
      </c>
    </row>
    <row r="16" spans="1:4" x14ac:dyDescent="0.2">
      <c r="A16" t="e">
        <f>#REF!</f>
        <v>#REF!</v>
      </c>
      <c r="B16">
        <f>AVERAGE('[1]Plate 1 - Sheet1'!$L$25:$N$25)</f>
        <v>4.4000000000000004E-2</v>
      </c>
      <c r="C16">
        <f>(B16-C12)/C11</f>
        <v>5.5000000000000035E-2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F8A8-8286-A345-9435-595D20D6DE3B}">
  <dimension ref="A1:N46"/>
  <sheetViews>
    <sheetView zoomScale="150" workbookViewId="0">
      <selection activeCell="F43" sqref="F43"/>
    </sheetView>
  </sheetViews>
  <sheetFormatPr baseColWidth="10" defaultRowHeight="16" x14ac:dyDescent="0.2"/>
  <cols>
    <col min="2" max="2" width="13" customWidth="1"/>
    <col min="3" max="3" width="13" bestFit="1" customWidth="1"/>
    <col min="4" max="4" width="16.33203125" customWidth="1"/>
    <col min="5" max="5" width="12.83203125" customWidth="1"/>
  </cols>
  <sheetData>
    <row r="1" spans="1:14" x14ac:dyDescent="0.2">
      <c r="A1" s="29" t="s">
        <v>0</v>
      </c>
      <c r="D1" s="30"/>
    </row>
    <row r="2" spans="1:14" s="36" customFormat="1" ht="51" x14ac:dyDescent="0.2">
      <c r="A2" s="37"/>
      <c r="B2" s="36" t="s">
        <v>1</v>
      </c>
      <c r="C2" s="38" t="s">
        <v>19</v>
      </c>
      <c r="D2" s="39" t="s">
        <v>84</v>
      </c>
      <c r="E2" s="40" t="s">
        <v>85</v>
      </c>
      <c r="F2" s="40" t="s">
        <v>20</v>
      </c>
      <c r="G2" s="41" t="s">
        <v>21</v>
      </c>
      <c r="H2" s="41" t="s">
        <v>22</v>
      </c>
      <c r="I2" s="40" t="s">
        <v>86</v>
      </c>
      <c r="J2" s="41" t="s">
        <v>87</v>
      </c>
    </row>
    <row r="3" spans="1:14" x14ac:dyDescent="0.2">
      <c r="A3" s="29" t="s">
        <v>3</v>
      </c>
      <c r="B3">
        <v>0</v>
      </c>
      <c r="C3" s="33">
        <f>AVERAGE(E3:H3)</f>
        <v>8.8249999999999995E-2</v>
      </c>
      <c r="D3" s="30">
        <f>testplate_raw!C50-testplate_raw!C52</f>
        <v>7.1999999999999995E-2</v>
      </c>
      <c r="E3" s="31">
        <f>testplate_raw!C50</f>
        <v>8.7999999999999995E-2</v>
      </c>
      <c r="F3" s="31">
        <f>testplate_raw!C54</f>
        <v>8.7999999999999995E-2</v>
      </c>
      <c r="G3" s="32">
        <f>testplate_raw!C74</f>
        <v>8.5000000000000006E-2</v>
      </c>
      <c r="H3" s="32">
        <f>testplate_raw!C78</f>
        <v>9.1999999999999998E-2</v>
      </c>
      <c r="I3" s="31">
        <f>AVERAGE(E3:F3)</f>
        <v>8.7999999999999995E-2</v>
      </c>
      <c r="J3" s="32">
        <f>AVERAGE(G3:H3)</f>
        <v>8.8499999999999995E-2</v>
      </c>
      <c r="L3">
        <f>MAX(E3:H3)</f>
        <v>9.1999999999999998E-2</v>
      </c>
      <c r="M3">
        <f>MIN(E3:H3)</f>
        <v>8.5000000000000006E-2</v>
      </c>
      <c r="N3">
        <f>L3-M3</f>
        <v>6.9999999999999923E-3</v>
      </c>
    </row>
    <row r="4" spans="1:14" x14ac:dyDescent="0.2">
      <c r="A4" s="29" t="s">
        <v>4</v>
      </c>
      <c r="B4">
        <v>0.02</v>
      </c>
      <c r="C4" s="33">
        <f t="shared" ref="C4:C9" si="0">AVERAGE(E4:H4)</f>
        <v>0.10925</v>
      </c>
      <c r="D4" s="30">
        <f>testplate_raw!D50-testplate_raw!D52</f>
        <v>7.2000000000000008E-2</v>
      </c>
      <c r="E4" s="31">
        <f>testplate_raw!D50</f>
        <v>0.108</v>
      </c>
      <c r="F4" s="31">
        <f>testplate_raw!D54</f>
        <v>0.105</v>
      </c>
      <c r="G4" s="32">
        <f>testplate_raw!D74</f>
        <v>0.114</v>
      </c>
      <c r="H4" s="32">
        <f>testplate_raw!D78</f>
        <v>0.11</v>
      </c>
      <c r="I4" s="31">
        <f t="shared" ref="I4:I9" si="1">AVERAGE(E4:F4)</f>
        <v>0.1065</v>
      </c>
      <c r="J4" s="32">
        <f t="shared" ref="J4:J9" si="2">AVERAGE(G4:H4)</f>
        <v>0.112</v>
      </c>
      <c r="K4">
        <f>C4-C3</f>
        <v>2.1000000000000005E-2</v>
      </c>
      <c r="L4">
        <f>MAX(E4:H4)</f>
        <v>0.114</v>
      </c>
      <c r="M4">
        <f>MIN(E4:H4)</f>
        <v>0.105</v>
      </c>
      <c r="N4">
        <f>L4-M4</f>
        <v>9.000000000000008E-3</v>
      </c>
    </row>
    <row r="5" spans="1:14" x14ac:dyDescent="0.2">
      <c r="A5" s="29" t="s">
        <v>5</v>
      </c>
      <c r="B5">
        <v>0.05</v>
      </c>
      <c r="C5" s="33">
        <f t="shared" si="0"/>
        <v>0.13600000000000001</v>
      </c>
      <c r="D5" s="30">
        <f>testplate_raw!E50-testplate_raw!E52</f>
        <v>7.2000000000000008E-2</v>
      </c>
      <c r="E5" s="31">
        <f>testplate_raw!E50</f>
        <v>0.13500000000000001</v>
      </c>
      <c r="F5" s="31">
        <f>testplate_raw!E54</f>
        <v>0.13300000000000001</v>
      </c>
      <c r="G5" s="32">
        <f>testplate_raw!E74</f>
        <v>0.13700000000000001</v>
      </c>
      <c r="H5" s="32">
        <f>testplate_raw!E78</f>
        <v>0.13900000000000001</v>
      </c>
      <c r="I5" s="31">
        <f t="shared" si="1"/>
        <v>0.13400000000000001</v>
      </c>
      <c r="J5" s="32">
        <f t="shared" si="2"/>
        <v>0.13800000000000001</v>
      </c>
      <c r="K5">
        <f t="shared" ref="K5:K7" si="3">C5-C4</f>
        <v>2.675000000000001E-2</v>
      </c>
      <c r="L5">
        <f t="shared" ref="L5:L9" si="4">MAX(E5:H5)</f>
        <v>0.13900000000000001</v>
      </c>
      <c r="M5">
        <f t="shared" ref="M5:M9" si="5">MIN(E5:H5)</f>
        <v>0.13300000000000001</v>
      </c>
      <c r="N5">
        <f t="shared" ref="N5:N9" si="6">L5-M5</f>
        <v>6.0000000000000053E-3</v>
      </c>
    </row>
    <row r="6" spans="1:14" x14ac:dyDescent="0.2">
      <c r="A6" s="29" t="s">
        <v>6</v>
      </c>
      <c r="B6">
        <v>0.1</v>
      </c>
      <c r="C6" s="33">
        <f t="shared" si="0"/>
        <v>0.186</v>
      </c>
      <c r="D6" s="30">
        <f>testplate_raw!F50-testplate_raw!F52</f>
        <v>7.1999999999999995E-2</v>
      </c>
      <c r="E6" s="31">
        <f>testplate_raw!F50</f>
        <v>0.18</v>
      </c>
      <c r="F6" s="31">
        <f>testplate_raw!F54</f>
        <v>0.183</v>
      </c>
      <c r="G6" s="32">
        <f>testplate_raw!F74</f>
        <v>0.185</v>
      </c>
      <c r="H6" s="32">
        <f>testplate_raw!F78</f>
        <v>0.19600000000000001</v>
      </c>
      <c r="I6" s="31">
        <f t="shared" si="1"/>
        <v>0.18149999999999999</v>
      </c>
      <c r="J6" s="32">
        <f t="shared" si="2"/>
        <v>0.1905</v>
      </c>
      <c r="K6">
        <f t="shared" si="3"/>
        <v>4.9999999999999989E-2</v>
      </c>
      <c r="L6">
        <f t="shared" si="4"/>
        <v>0.19600000000000001</v>
      </c>
      <c r="M6">
        <f t="shared" si="5"/>
        <v>0.18</v>
      </c>
      <c r="N6">
        <f t="shared" si="6"/>
        <v>1.6000000000000014E-2</v>
      </c>
    </row>
    <row r="7" spans="1:14" x14ac:dyDescent="0.2">
      <c r="A7" s="29" t="s">
        <v>7</v>
      </c>
      <c r="B7">
        <v>0.2</v>
      </c>
      <c r="C7" s="33">
        <f t="shared" si="0"/>
        <v>0.28149999999999997</v>
      </c>
      <c r="D7" s="30">
        <f>testplate_raw!G50-testplate_raw!G52</f>
        <v>7.2000000000000036E-2</v>
      </c>
      <c r="E7" s="31">
        <f>testplate_raw!G50</f>
        <v>0.27900000000000003</v>
      </c>
      <c r="F7" s="31">
        <f>testplate_raw!G54</f>
        <v>0.28199999999999997</v>
      </c>
      <c r="G7" s="32">
        <f>testplate_raw!G74</f>
        <v>0.27900000000000003</v>
      </c>
      <c r="H7" s="32">
        <f>testplate_raw!G78</f>
        <v>0.28599999999999998</v>
      </c>
      <c r="I7" s="31">
        <f t="shared" si="1"/>
        <v>0.28049999999999997</v>
      </c>
      <c r="J7" s="32">
        <f t="shared" si="2"/>
        <v>0.28249999999999997</v>
      </c>
      <c r="K7">
        <f t="shared" si="3"/>
        <v>9.5499999999999974E-2</v>
      </c>
      <c r="L7">
        <f t="shared" si="4"/>
        <v>0.28599999999999998</v>
      </c>
      <c r="M7">
        <f t="shared" si="5"/>
        <v>0.27900000000000003</v>
      </c>
      <c r="N7">
        <f t="shared" si="6"/>
        <v>6.9999999999999507E-3</v>
      </c>
    </row>
    <row r="8" spans="1:14" x14ac:dyDescent="0.2">
      <c r="A8" s="29" t="s">
        <v>8</v>
      </c>
      <c r="B8">
        <v>0.5</v>
      </c>
      <c r="C8" s="33">
        <f t="shared" si="0"/>
        <v>0.55100000000000005</v>
      </c>
      <c r="D8" s="30">
        <f>testplate_raw!H50-testplate_raw!H52</f>
        <v>7.2000000000000064E-2</v>
      </c>
      <c r="E8" s="31">
        <f>testplate_raw!H50</f>
        <v>0.55100000000000005</v>
      </c>
      <c r="F8" s="31">
        <f>testplate_raw!H54</f>
        <v>0.54500000000000004</v>
      </c>
      <c r="G8" s="32">
        <f>testplate_raw!H74</f>
        <v>0.55200000000000005</v>
      </c>
      <c r="H8" s="32">
        <f>testplate_raw!H78</f>
        <v>0.55600000000000005</v>
      </c>
      <c r="I8" s="31">
        <f t="shared" si="1"/>
        <v>0.54800000000000004</v>
      </c>
      <c r="J8" s="32">
        <f t="shared" si="2"/>
        <v>0.55400000000000005</v>
      </c>
      <c r="K8">
        <f>C8-C7</f>
        <v>0.26950000000000007</v>
      </c>
      <c r="L8">
        <f t="shared" si="4"/>
        <v>0.55600000000000005</v>
      </c>
      <c r="M8">
        <f t="shared" si="5"/>
        <v>0.54500000000000004</v>
      </c>
      <c r="N8">
        <f t="shared" si="6"/>
        <v>1.100000000000001E-2</v>
      </c>
    </row>
    <row r="9" spans="1:14" x14ac:dyDescent="0.2">
      <c r="A9" s="29" t="s">
        <v>9</v>
      </c>
      <c r="B9">
        <v>1</v>
      </c>
      <c r="C9" s="33">
        <f t="shared" si="0"/>
        <v>0.94674999999999998</v>
      </c>
      <c r="D9" s="30">
        <f>testplate_raw!I50-testplate_raw!I52</f>
        <v>7.1999999999999953E-2</v>
      </c>
      <c r="E9" s="31">
        <f>testplate_raw!I50</f>
        <v>0.94599999999999995</v>
      </c>
      <c r="F9" s="31">
        <f>testplate_raw!I54</f>
        <v>0.94699999999999995</v>
      </c>
      <c r="G9" s="32">
        <f>testplate_raw!I74</f>
        <v>0.95499999999999996</v>
      </c>
      <c r="H9" s="32">
        <f>testplate_raw!I78</f>
        <v>0.93899999999999995</v>
      </c>
      <c r="I9" s="31">
        <f t="shared" si="1"/>
        <v>0.9464999999999999</v>
      </c>
      <c r="J9" s="32">
        <f t="shared" si="2"/>
        <v>0.94699999999999995</v>
      </c>
      <c r="K9">
        <f>C9-C8</f>
        <v>0.39574999999999994</v>
      </c>
      <c r="L9">
        <f t="shared" si="4"/>
        <v>0.95499999999999996</v>
      </c>
      <c r="M9">
        <f t="shared" si="5"/>
        <v>0.93899999999999995</v>
      </c>
      <c r="N9">
        <f t="shared" si="6"/>
        <v>1.6000000000000014E-2</v>
      </c>
    </row>
    <row r="10" spans="1:14" x14ac:dyDescent="0.2">
      <c r="C10" t="s">
        <v>95</v>
      </c>
    </row>
    <row r="11" spans="1:14" x14ac:dyDescent="0.2">
      <c r="A11" t="s">
        <v>10</v>
      </c>
      <c r="C11">
        <f>SLOPE(C3:C9,B3:B9)</f>
        <v>0.86145081267560553</v>
      </c>
      <c r="D11" t="s">
        <v>17</v>
      </c>
      <c r="E11" t="s">
        <v>88</v>
      </c>
      <c r="F11" t="s">
        <v>13</v>
      </c>
    </row>
    <row r="12" spans="1:14" x14ac:dyDescent="0.2">
      <c r="A12" t="s">
        <v>11</v>
      </c>
      <c r="C12">
        <f>INTERCEPT(C3:C9,B3:B9)</f>
        <v>9.8262425756659638E-2</v>
      </c>
      <c r="D12" t="s">
        <v>18</v>
      </c>
      <c r="E12">
        <f>AVERAGE(B16,B19,B21,B31,B37,B38,B41)</f>
        <v>7.0476190476190484E-2</v>
      </c>
      <c r="F12">
        <f>(E12-C12)/C11</f>
        <v>-3.2255161724401959E-2</v>
      </c>
    </row>
    <row r="13" spans="1:14" x14ac:dyDescent="0.2">
      <c r="C13" t="s">
        <v>15</v>
      </c>
      <c r="D13" t="s">
        <v>16</v>
      </c>
      <c r="E13" t="s">
        <v>91</v>
      </c>
    </row>
    <row r="14" spans="1:14" x14ac:dyDescent="0.2">
      <c r="B14">
        <v>0.10925</v>
      </c>
      <c r="C14" s="42">
        <f>(B14-$C$12)/$C$11</f>
        <v>1.2754731995914811E-2</v>
      </c>
    </row>
    <row r="15" spans="1:14" ht="64" customHeight="1" x14ac:dyDescent="0.2">
      <c r="A15" t="s">
        <v>12</v>
      </c>
      <c r="B15" t="s">
        <v>14</v>
      </c>
      <c r="C15" t="s">
        <v>13</v>
      </c>
      <c r="D15" t="s">
        <v>89</v>
      </c>
      <c r="E15" s="36" t="s">
        <v>90</v>
      </c>
      <c r="F15" t="s">
        <v>13</v>
      </c>
    </row>
    <row r="16" spans="1:14" x14ac:dyDescent="0.2">
      <c r="A16" s="30" t="str">
        <f>testplate_raw!J28</f>
        <v>BLK</v>
      </c>
      <c r="B16" s="30">
        <f>testplate_raw!J50</f>
        <v>6.8000000000000005E-2</v>
      </c>
      <c r="C16" s="30">
        <f>(B16-$C$12)/$C$11</f>
        <v>-3.5129603816457806E-2</v>
      </c>
      <c r="D16" s="35"/>
      <c r="E16">
        <f>B16-$E$12</f>
        <v>-2.4761904761904791E-3</v>
      </c>
      <c r="F16" s="30">
        <f>(E16-$C$12)/$C$11</f>
        <v>-0.11694064797497036</v>
      </c>
    </row>
    <row r="17" spans="1:10" x14ac:dyDescent="0.2">
      <c r="A17" s="32" t="str">
        <f>testplate_raw!K28</f>
        <v>STD7</v>
      </c>
      <c r="B17" s="32">
        <f>testplate_raw!K50</f>
        <v>0.96399999999999997</v>
      </c>
      <c r="C17" s="32">
        <f>(B17-$C$12)/$C$11</f>
        <v>1.0049762116474421</v>
      </c>
      <c r="D17" s="35">
        <f>ABS(((C17-B9)/B9)*100)</f>
        <v>0.49762116474421081</v>
      </c>
      <c r="E17">
        <f t="shared" ref="E17:E43" si="7">B17-$E$12</f>
        <v>0.8935238095238095</v>
      </c>
      <c r="F17" s="30">
        <f t="shared" ref="F17:F43" si="8">(E17-$C$12)/$C$11</f>
        <v>0.92316516748892952</v>
      </c>
    </row>
    <row r="18" spans="1:10" x14ac:dyDescent="0.2">
      <c r="A18" s="34" t="str">
        <f>testplate_raw!L28</f>
        <v>SPL1</v>
      </c>
      <c r="B18">
        <f>AVERAGE(testplate_raw!L50:N50)</f>
        <v>7.166666666666667E-2</v>
      </c>
      <c r="C18">
        <f>(B18-$C$12)/$C$11</f>
        <v>-3.0873218410913578E-2</v>
      </c>
      <c r="D18" s="35"/>
      <c r="E18">
        <f t="shared" si="7"/>
        <v>1.1904761904761862E-3</v>
      </c>
      <c r="F18" s="30">
        <f t="shared" si="8"/>
        <v>-0.11268426256942612</v>
      </c>
    </row>
    <row r="19" spans="1:10" x14ac:dyDescent="0.2">
      <c r="A19" s="30" t="str">
        <f>testplate_raw!J30</f>
        <v>BLK</v>
      </c>
      <c r="B19" s="30">
        <f>testplate_raw!J54</f>
        <v>6.6000000000000003E-2</v>
      </c>
      <c r="C19" s="30">
        <f t="shared" ref="C19:C43" si="9">(B19-$C$12)/$C$11</f>
        <v>-3.74512685831183E-2</v>
      </c>
      <c r="E19">
        <f t="shared" si="7"/>
        <v>-4.4761904761904808E-3</v>
      </c>
      <c r="F19" s="30">
        <f t="shared" si="8"/>
        <v>-0.11926231274163085</v>
      </c>
    </row>
    <row r="20" spans="1:10" x14ac:dyDescent="0.2">
      <c r="A20" s="32" t="str">
        <f>testplate_raw!K30</f>
        <v>STD7</v>
      </c>
      <c r="B20" s="32">
        <f>testplate_raw!K54</f>
        <v>0.96799999999999997</v>
      </c>
      <c r="C20" s="32">
        <f t="shared" si="9"/>
        <v>1.0096195411807631</v>
      </c>
      <c r="D20" s="35">
        <f>ABS((C20-1/1)*100)</f>
        <v>0.96195411807631359</v>
      </c>
      <c r="E20">
        <f t="shared" si="7"/>
        <v>0.8975238095238095</v>
      </c>
      <c r="F20" s="30">
        <f t="shared" si="8"/>
        <v>0.92780849702225054</v>
      </c>
    </row>
    <row r="21" spans="1:10" x14ac:dyDescent="0.2">
      <c r="A21" s="30" t="str">
        <f>testplate_raw!L30</f>
        <v>BLK</v>
      </c>
      <c r="B21" s="30">
        <f>AVERAGE(testplate_raw!L54:N54)</f>
        <v>6.8000000000000005E-2</v>
      </c>
      <c r="C21" s="30">
        <f t="shared" si="9"/>
        <v>-3.5129603816457806E-2</v>
      </c>
      <c r="E21">
        <f t="shared" si="7"/>
        <v>-2.4761904761904791E-3</v>
      </c>
      <c r="F21" s="30">
        <f t="shared" si="8"/>
        <v>-0.11694064797497036</v>
      </c>
    </row>
    <row r="22" spans="1:10" x14ac:dyDescent="0.2">
      <c r="A22" s="34" t="str">
        <f>testplate_raw!C32</f>
        <v>SPL2</v>
      </c>
      <c r="B22">
        <f>AVERAGE(testplate_raw!C58:E58)</f>
        <v>6.9333333333333344E-2</v>
      </c>
      <c r="C22">
        <f t="shared" si="9"/>
        <v>-3.3581827305350809E-2</v>
      </c>
      <c r="E22">
        <f t="shared" si="7"/>
        <v>-1.1428571428571399E-3</v>
      </c>
      <c r="F22" s="30">
        <f t="shared" si="8"/>
        <v>-0.11539287146386336</v>
      </c>
    </row>
    <row r="23" spans="1:10" x14ac:dyDescent="0.2">
      <c r="A23" s="34" t="str">
        <f>testplate_raw!F32</f>
        <v>SPL3</v>
      </c>
      <c r="B23">
        <f>AVERAGE(testplate_raw!F58:H58)</f>
        <v>7.0000000000000007E-2</v>
      </c>
      <c r="C23">
        <f t="shared" si="9"/>
        <v>-3.2807939049797313E-2</v>
      </c>
      <c r="E23">
        <f t="shared" si="7"/>
        <v>-4.7619047619047727E-4</v>
      </c>
      <c r="F23" s="30">
        <f t="shared" si="8"/>
        <v>-0.11461898320830986</v>
      </c>
    </row>
    <row r="24" spans="1:10" x14ac:dyDescent="0.2">
      <c r="A24" s="34" t="str">
        <f>testplate_raw!I32</f>
        <v>SPL4</v>
      </c>
      <c r="B24">
        <f>AVERAGE(testplate_raw!I58:K58)</f>
        <v>7.0000000000000007E-2</v>
      </c>
      <c r="C24">
        <f t="shared" si="9"/>
        <v>-3.2807939049797313E-2</v>
      </c>
      <c r="E24">
        <f t="shared" si="7"/>
        <v>-4.7619047619047727E-4</v>
      </c>
      <c r="F24" s="30">
        <f t="shared" si="8"/>
        <v>-0.11461898320830986</v>
      </c>
    </row>
    <row r="25" spans="1:10" x14ac:dyDescent="0.2">
      <c r="A25" s="34" t="str">
        <f>testplate_raw!L32</f>
        <v>SPL5</v>
      </c>
      <c r="B25">
        <f>AVERAGE(testplate_raw!L58:N58)</f>
        <v>7.3999999999999996E-2</v>
      </c>
      <c r="C25">
        <f t="shared" si="9"/>
        <v>-2.8164609516476348E-2</v>
      </c>
      <c r="E25">
        <f t="shared" si="7"/>
        <v>3.5238095238095124E-3</v>
      </c>
      <c r="F25" s="30">
        <f t="shared" si="8"/>
        <v>-0.10997565367498889</v>
      </c>
    </row>
    <row r="26" spans="1:10" x14ac:dyDescent="0.2">
      <c r="A26" s="34" t="str">
        <f>testplate_raw!C34</f>
        <v>SPL6</v>
      </c>
      <c r="B26">
        <f>AVERAGE(testplate_raw!C62:E62)</f>
        <v>6.7666666666666667E-2</v>
      </c>
      <c r="C26">
        <f t="shared" si="9"/>
        <v>-3.5516547944234561E-2</v>
      </c>
      <c r="E26">
        <f t="shared" si="7"/>
        <v>-2.8095238095238173E-3</v>
      </c>
      <c r="F26" s="30">
        <f t="shared" si="8"/>
        <v>-0.11732759210274711</v>
      </c>
    </row>
    <row r="27" spans="1:10" x14ac:dyDescent="0.2">
      <c r="A27" s="34" t="str">
        <f>testplate_raw!F34</f>
        <v>SPL7</v>
      </c>
      <c r="B27">
        <f>AVERAGE(testplate_raw!F62:H62)</f>
        <v>6.8333333333333343E-2</v>
      </c>
      <c r="C27">
        <f t="shared" si="9"/>
        <v>-3.4742659688681052E-2</v>
      </c>
      <c r="E27">
        <f t="shared" si="7"/>
        <v>-2.1428571428571408E-3</v>
      </c>
      <c r="F27" s="30">
        <f t="shared" si="8"/>
        <v>-0.1165537038471936</v>
      </c>
      <c r="H27" t="s">
        <v>92</v>
      </c>
    </row>
    <row r="28" spans="1:10" x14ac:dyDescent="0.2">
      <c r="A28" s="32" t="str">
        <f>testplate_raw!I34</f>
        <v>STD7</v>
      </c>
      <c r="B28" s="32">
        <f>AVERAGE(testplate_raw!I62:K62)</f>
        <v>0.94366666666666665</v>
      </c>
      <c r="C28" s="32">
        <f t="shared" si="9"/>
        <v>0.98137261985306046</v>
      </c>
      <c r="D28" s="35">
        <f>ABS((C28-1/1)*100)</f>
        <v>1.8627380146939543</v>
      </c>
      <c r="E28">
        <f t="shared" si="7"/>
        <v>0.87319047619047618</v>
      </c>
      <c r="F28" s="30">
        <f t="shared" si="8"/>
        <v>0.89956157569454787</v>
      </c>
      <c r="H28">
        <f>MAX(B16,B19,B21,B31,B37:B38,B41,E3:H3)</f>
        <v>9.1999999999999998E-2</v>
      </c>
      <c r="I28">
        <f>MIN(B16,B19,B21,B31,B37:B38,B41,E3:H3)</f>
        <v>6.6000000000000003E-2</v>
      </c>
      <c r="J28">
        <f>H28-I28</f>
        <v>2.5999999999999995E-2</v>
      </c>
    </row>
    <row r="29" spans="1:10" x14ac:dyDescent="0.2">
      <c r="A29" s="34" t="str">
        <f>testplate_raw!L34</f>
        <v>SPL8</v>
      </c>
      <c r="B29">
        <f>AVERAGE(testplate_raw!L62:N62)</f>
        <v>0.08</v>
      </c>
      <c r="C29">
        <f t="shared" si="9"/>
        <v>-2.1199615216494869E-2</v>
      </c>
      <c r="E29">
        <f t="shared" si="7"/>
        <v>9.5238095238095177E-3</v>
      </c>
      <c r="F29" s="30">
        <f t="shared" si="8"/>
        <v>-0.10301065937500742</v>
      </c>
    </row>
    <row r="30" spans="1:10" x14ac:dyDescent="0.2">
      <c r="A30" s="34" t="str">
        <f>testplate_raw!C36</f>
        <v>SPL9</v>
      </c>
      <c r="B30">
        <f>AVERAGE(testplate_raw!C66:E66)</f>
        <v>7.2666666666666671E-2</v>
      </c>
      <c r="C30">
        <f t="shared" si="9"/>
        <v>-2.9712386027583332E-2</v>
      </c>
      <c r="E30">
        <f t="shared" si="7"/>
        <v>2.1904761904761871E-3</v>
      </c>
      <c r="F30" s="30">
        <f t="shared" si="8"/>
        <v>-0.11152343018609588</v>
      </c>
    </row>
    <row r="31" spans="1:10" x14ac:dyDescent="0.2">
      <c r="A31" s="30" t="str">
        <f>testplate_raw!F36</f>
        <v>BLK</v>
      </c>
      <c r="B31" s="30">
        <f>AVERAGE(testplate_raw!F66:H66)</f>
        <v>8.3000000000000004E-2</v>
      </c>
      <c r="C31" s="30">
        <f t="shared" si="9"/>
        <v>-1.7717118066504129E-2</v>
      </c>
      <c r="E31">
        <f t="shared" si="7"/>
        <v>1.252380952380952E-2</v>
      </c>
      <c r="F31" s="30">
        <f t="shared" si="8"/>
        <v>-9.9528162225016675E-2</v>
      </c>
    </row>
    <row r="32" spans="1:10" x14ac:dyDescent="0.2">
      <c r="A32" t="str">
        <f>testplate_raw!I36</f>
        <v>STD1</v>
      </c>
      <c r="B32">
        <f>AVERAGE(testplate_raw!I66:K66)</f>
        <v>7.7666666666666676E-2</v>
      </c>
      <c r="C32">
        <f t="shared" si="9"/>
        <v>-2.3908224110932099E-2</v>
      </c>
      <c r="E32">
        <f t="shared" si="7"/>
        <v>7.1904761904761916E-3</v>
      </c>
      <c r="F32" s="30">
        <f t="shared" si="8"/>
        <v>-0.10571926826944465</v>
      </c>
    </row>
    <row r="33" spans="1:6" x14ac:dyDescent="0.2">
      <c r="A33" t="str">
        <f>testplate_raw!L36</f>
        <v>SPL10</v>
      </c>
      <c r="B33">
        <f>AVERAGE(testplate_raw!L66:N66)</f>
        <v>0.10166666666666667</v>
      </c>
      <c r="C33">
        <f t="shared" si="9"/>
        <v>3.9517530889937851E-3</v>
      </c>
      <c r="E33">
        <f t="shared" si="7"/>
        <v>3.1190476190476185E-2</v>
      </c>
      <c r="F33" s="30">
        <f t="shared" si="8"/>
        <v>-7.7859291069518763E-2</v>
      </c>
    </row>
    <row r="34" spans="1:6" x14ac:dyDescent="0.2">
      <c r="A34" t="str">
        <f>testplate_raw!C38</f>
        <v>SPL11</v>
      </c>
      <c r="B34">
        <f>AVERAGE(testplate_raw!C70:E70)</f>
        <v>0.10000000000000002</v>
      </c>
      <c r="C34">
        <f t="shared" si="9"/>
        <v>2.0170324501100627E-3</v>
      </c>
      <c r="E34">
        <f t="shared" si="7"/>
        <v>2.9523809523809535E-2</v>
      </c>
      <c r="F34" s="30">
        <f t="shared" si="8"/>
        <v>-7.9794011708402487E-2</v>
      </c>
    </row>
    <row r="35" spans="1:6" x14ac:dyDescent="0.2">
      <c r="A35" s="34" t="str">
        <f>testplate_raw!F38</f>
        <v>SPL1</v>
      </c>
      <c r="B35">
        <f>AVERAGE(testplate_raw!F70:H70)</f>
        <v>6.9666666666666668E-2</v>
      </c>
      <c r="C35">
        <f t="shared" si="9"/>
        <v>-3.3194883177574068E-2</v>
      </c>
      <c r="E35">
        <f t="shared" si="7"/>
        <v>-8.0952380952381553E-4</v>
      </c>
      <c r="F35" s="30">
        <f t="shared" si="8"/>
        <v>-0.11500592733608661</v>
      </c>
    </row>
    <row r="36" spans="1:6" x14ac:dyDescent="0.2">
      <c r="A36" s="34" t="str">
        <f>testplate_raw!I38</f>
        <v>SPL2</v>
      </c>
      <c r="B36">
        <f>AVERAGE(testplate_raw!I70:K70)</f>
        <v>7.0000000000000007E-2</v>
      </c>
      <c r="C36">
        <f t="shared" si="9"/>
        <v>-3.2807939049797313E-2</v>
      </c>
      <c r="E36">
        <f t="shared" si="7"/>
        <v>-4.7619047619047727E-4</v>
      </c>
      <c r="F36" s="30">
        <f t="shared" si="8"/>
        <v>-0.11461898320830986</v>
      </c>
    </row>
    <row r="37" spans="1:6" x14ac:dyDescent="0.2">
      <c r="A37" s="30" t="str">
        <f>testplate_raw!L38</f>
        <v>BLK</v>
      </c>
      <c r="B37" s="30">
        <f>AVERAGE(testplate_raw!L70:N70)</f>
        <v>7.1333333333333346E-2</v>
      </c>
      <c r="C37" s="30">
        <f t="shared" si="9"/>
        <v>-3.1260162538690316E-2</v>
      </c>
      <c r="E37">
        <f t="shared" si="7"/>
        <v>8.5714285714286187E-4</v>
      </c>
      <c r="F37" s="30">
        <f t="shared" si="8"/>
        <v>-0.11307120669720286</v>
      </c>
    </row>
    <row r="38" spans="1:6" x14ac:dyDescent="0.2">
      <c r="A38" s="30" t="str">
        <f>testplate_raw!J40</f>
        <v>BLK</v>
      </c>
      <c r="B38" s="30">
        <f>AVERAGE(testplate_raw!J74)</f>
        <v>6.8000000000000005E-2</v>
      </c>
      <c r="C38" s="30">
        <f t="shared" si="9"/>
        <v>-3.5129603816457806E-2</v>
      </c>
      <c r="E38">
        <f t="shared" si="7"/>
        <v>-2.4761904761904791E-3</v>
      </c>
      <c r="F38" s="30">
        <f t="shared" si="8"/>
        <v>-0.11694064797497036</v>
      </c>
    </row>
    <row r="39" spans="1:6" x14ac:dyDescent="0.2">
      <c r="A39" t="str">
        <f>testplate_raw!K40</f>
        <v>STD1</v>
      </c>
      <c r="B39">
        <f>AVERAGE(testplate_raw!K74)</f>
        <v>7.0000000000000007E-2</v>
      </c>
      <c r="C39">
        <f t="shared" si="9"/>
        <v>-3.2807939049797313E-2</v>
      </c>
      <c r="E39">
        <f t="shared" si="7"/>
        <v>-4.7619047619047727E-4</v>
      </c>
      <c r="F39" s="30">
        <f t="shared" si="8"/>
        <v>-0.11461898320830986</v>
      </c>
    </row>
    <row r="40" spans="1:6" x14ac:dyDescent="0.2">
      <c r="A40" t="str">
        <f>testplate_raw!L40</f>
        <v>SPL10</v>
      </c>
      <c r="B40">
        <f>AVERAGE(testplate_raw!L74:N74)</f>
        <v>0.104</v>
      </c>
      <c r="C40">
        <f t="shared" si="9"/>
        <v>6.6603619834310164E-3</v>
      </c>
      <c r="E40">
        <f t="shared" si="7"/>
        <v>3.3523809523809511E-2</v>
      </c>
      <c r="F40" s="30">
        <f t="shared" si="8"/>
        <v>-7.5150682175081529E-2</v>
      </c>
    </row>
    <row r="41" spans="1:6" x14ac:dyDescent="0.2">
      <c r="A41" s="30" t="str">
        <f>testplate_raw!J42</f>
        <v>BLK</v>
      </c>
      <c r="B41" s="30">
        <f>AVERAGE(testplate_raw!J78)</f>
        <v>6.9000000000000006E-2</v>
      </c>
      <c r="C41" s="30">
        <f t="shared" si="9"/>
        <v>-3.3968771433127563E-2</v>
      </c>
      <c r="E41">
        <f t="shared" si="7"/>
        <v>-1.4761904761904782E-3</v>
      </c>
      <c r="F41" s="30">
        <f t="shared" si="8"/>
        <v>-0.11577981559164011</v>
      </c>
    </row>
    <row r="42" spans="1:6" x14ac:dyDescent="0.2">
      <c r="A42" t="str">
        <f>testplate_raw!K42</f>
        <v>STD1</v>
      </c>
      <c r="B42">
        <f>AVERAGE(testplate_raw!K78)</f>
        <v>7.0000000000000007E-2</v>
      </c>
      <c r="C42">
        <f t="shared" si="9"/>
        <v>-3.2807939049797313E-2</v>
      </c>
      <c r="E42">
        <f t="shared" si="7"/>
        <v>-4.7619047619047727E-4</v>
      </c>
      <c r="F42" s="30">
        <f t="shared" si="8"/>
        <v>-0.11461898320830986</v>
      </c>
    </row>
    <row r="43" spans="1:6" x14ac:dyDescent="0.2">
      <c r="A43" t="str">
        <f>testplate_raw!L42</f>
        <v>SPL11</v>
      </c>
      <c r="B43">
        <f>AVERAGE(testplate_raw!L78:N78)</f>
        <v>0.10000000000000002</v>
      </c>
      <c r="C43">
        <f t="shared" si="9"/>
        <v>2.0170324501100627E-3</v>
      </c>
      <c r="E43">
        <f t="shared" si="7"/>
        <v>2.9523809523809535E-2</v>
      </c>
      <c r="F43" s="30">
        <f t="shared" si="8"/>
        <v>-7.9794011708402487E-2</v>
      </c>
    </row>
    <row r="45" spans="1:6" x14ac:dyDescent="0.2">
      <c r="A45" t="s">
        <v>93</v>
      </c>
      <c r="B45">
        <f>MAX(B29:B43,B21:B27,B18:B19,B16)</f>
        <v>0.104</v>
      </c>
    </row>
    <row r="46" spans="1:6" x14ac:dyDescent="0.2">
      <c r="A46" t="s">
        <v>94</v>
      </c>
      <c r="B46">
        <f>MIN(B16:B43)</f>
        <v>6.6000000000000003E-2</v>
      </c>
    </row>
  </sheetData>
  <conditionalFormatting sqref="C14:C43 D15:F15">
    <cfRule type="cellIs" dxfId="39" priority="3" operator="lessThan">
      <formula>0</formula>
    </cfRule>
  </conditionalFormatting>
  <conditionalFormatting sqref="D17 D20 D28">
    <cfRule type="cellIs" dxfId="38" priority="2" operator="lessThan">
      <formula>15</formula>
    </cfRule>
  </conditionalFormatting>
  <conditionalFormatting sqref="F16:F43">
    <cfRule type="cellIs" dxfId="37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5C77-D274-EA46-9D36-6DB6E2262E6C}">
  <dimension ref="A1:O46"/>
  <sheetViews>
    <sheetView tabSelected="1" zoomScale="150" workbookViewId="0">
      <selection activeCell="D13" sqref="D13"/>
    </sheetView>
  </sheetViews>
  <sheetFormatPr baseColWidth="10" defaultRowHeight="16" x14ac:dyDescent="0.2"/>
  <cols>
    <col min="2" max="2" width="13" customWidth="1"/>
    <col min="3" max="3" width="13" bestFit="1" customWidth="1"/>
    <col min="4" max="4" width="16.33203125" customWidth="1"/>
    <col min="5" max="5" width="12.83203125" customWidth="1"/>
    <col min="8" max="8" width="12.33203125" customWidth="1"/>
  </cols>
  <sheetData>
    <row r="1" spans="1:15" ht="34" x14ac:dyDescent="0.2">
      <c r="A1" s="29" t="s">
        <v>97</v>
      </c>
      <c r="D1" s="30"/>
      <c r="J1" s="37" t="s">
        <v>96</v>
      </c>
    </row>
    <row r="2" spans="1:15" s="36" customFormat="1" ht="51" x14ac:dyDescent="0.2">
      <c r="A2" s="37"/>
      <c r="B2" s="36" t="s">
        <v>1</v>
      </c>
      <c r="C2" s="38" t="s">
        <v>19</v>
      </c>
      <c r="D2" s="39" t="s">
        <v>84</v>
      </c>
      <c r="E2" s="40" t="s">
        <v>85</v>
      </c>
      <c r="F2" s="40" t="s">
        <v>20</v>
      </c>
      <c r="G2" s="36" t="s">
        <v>21</v>
      </c>
      <c r="H2" t="s">
        <v>99</v>
      </c>
      <c r="I2" s="36" t="s">
        <v>100</v>
      </c>
      <c r="J2" s="37"/>
      <c r="K2" s="36" t="s">
        <v>1</v>
      </c>
      <c r="L2" s="38" t="s">
        <v>19</v>
      </c>
      <c r="M2" s="41" t="s">
        <v>21</v>
      </c>
      <c r="N2" s="41" t="s">
        <v>22</v>
      </c>
      <c r="O2" t="s">
        <v>98</v>
      </c>
    </row>
    <row r="3" spans="1:15" x14ac:dyDescent="0.2">
      <c r="A3" s="29" t="s">
        <v>3</v>
      </c>
      <c r="B3" s="47">
        <v>0</v>
      </c>
      <c r="C3" s="33">
        <v>7.2666666666666671E-2</v>
      </c>
      <c r="D3" s="30">
        <f>'[2]Plate 2 - Sheet1'!$C$45-'[2]Plate 2 - Sheet1'!$C$46</f>
        <v>6.5000000000000002E-2</v>
      </c>
      <c r="E3" s="31">
        <f>'[2]Plate 2 - Sheet1'!$C$45</f>
        <v>7.9000000000000001E-2</v>
      </c>
      <c r="F3" s="31">
        <f>'[2]Plate 2 - Sheet1'!$C$53</f>
        <v>7.1999999999999995E-2</v>
      </c>
      <c r="G3">
        <f>'[2]Plate 2 - Sheet1'!$J$45</f>
        <v>6.7000000000000004E-2</v>
      </c>
      <c r="H3" s="49">
        <f>(E3+F3+G3)/3</f>
        <v>7.2666666666666671E-2</v>
      </c>
      <c r="I3" s="50">
        <f>(ABS(E3-H3)/H3)*100</f>
        <v>8.7155963302752237</v>
      </c>
      <c r="J3" s="29" t="s">
        <v>3</v>
      </c>
      <c r="K3" s="46">
        <v>0</v>
      </c>
      <c r="L3" s="33">
        <f>AVERAGE(M3:N3)</f>
        <v>7.6000000000000012E-2</v>
      </c>
      <c r="M3" s="32">
        <f>'[2]Plate 2 - Sheet1'!$C$47</f>
        <v>7.0000000000000007E-2</v>
      </c>
      <c r="N3" s="32">
        <f>'[2]Plate 2 - Sheet1'!$C$55</f>
        <v>8.2000000000000003E-2</v>
      </c>
      <c r="O3" s="48">
        <f>(ABS(M3-N3)/2)*100</f>
        <v>0.59999999999999987</v>
      </c>
    </row>
    <row r="4" spans="1:15" x14ac:dyDescent="0.2">
      <c r="A4" s="29" t="s">
        <v>4</v>
      </c>
      <c r="B4" s="47">
        <v>5.0000000000000001E-3</v>
      </c>
      <c r="C4" s="33">
        <v>8.3333333333333329E-2</v>
      </c>
      <c r="D4" s="30">
        <f>'[2]Plate 2 - Sheet1'!$D$45-'[2]Plate 2 - Sheet1'!$D$46</f>
        <v>6.4000000000000001E-2</v>
      </c>
      <c r="E4" s="31">
        <f>'[2]Plate 2 - Sheet1'!$D$45</f>
        <v>9.9000000000000005E-2</v>
      </c>
      <c r="F4" s="31">
        <f>'[2]Plate 2 - Sheet1'!$D$53</f>
        <v>7.2999999999999995E-2</v>
      </c>
      <c r="G4">
        <f>'[2]Plate 2 - Sheet1'!$N$45</f>
        <v>7.8E-2</v>
      </c>
      <c r="H4" s="49">
        <f>(E4+F4+G4)/3</f>
        <v>8.3333333333333329E-2</v>
      </c>
      <c r="I4" s="50">
        <f>(ABS(E4-H4)/H4)*100</f>
        <v>18.800000000000011</v>
      </c>
      <c r="J4" s="29" t="s">
        <v>4</v>
      </c>
      <c r="K4" s="46">
        <v>0.02</v>
      </c>
      <c r="L4" s="33">
        <f>AVERAGE(M4:N4)</f>
        <v>8.9499999999999996E-2</v>
      </c>
      <c r="M4" s="32">
        <f>'[2]Plate 2 - Sheet1'!$D$47</f>
        <v>8.5999999999999993E-2</v>
      </c>
      <c r="N4" s="32">
        <f>'[2]Plate 2 - Sheet1'!$D$55</f>
        <v>9.2999999999999999E-2</v>
      </c>
      <c r="O4" s="48">
        <f t="shared" ref="O4:O9" si="0">(ABS(M4-N4)/2)*100</f>
        <v>0.35000000000000031</v>
      </c>
    </row>
    <row r="5" spans="1:15" x14ac:dyDescent="0.2">
      <c r="A5" s="29" t="s">
        <v>5</v>
      </c>
      <c r="B5" s="47">
        <v>0.01</v>
      </c>
      <c r="C5" s="33">
        <v>9.0666666666666673E-2</v>
      </c>
      <c r="D5" s="30">
        <f>'[2]Plate 2 - Sheet1'!$E$45-'[2]Plate 2 - Sheet1'!$E$46</f>
        <v>6.5000000000000002E-2</v>
      </c>
      <c r="E5" s="31">
        <f>'[2]Plate 2 - Sheet1'!$E$45</f>
        <v>8.2000000000000003E-2</v>
      </c>
      <c r="F5" s="31">
        <f>'[2]Plate 2 - Sheet1'!$E$53</f>
        <v>0.113</v>
      </c>
      <c r="G5">
        <f>'[2]Plate 2 - Sheet1'!$N$47</f>
        <v>7.6999999999999999E-2</v>
      </c>
      <c r="H5" s="49">
        <f t="shared" ref="H4:H9" si="1">(E5+F5+G5)/3</f>
        <v>9.0666666666666673E-2</v>
      </c>
      <c r="I5" s="50">
        <f>(ABS(F5-H5)/H5)*100</f>
        <v>24.632352941176467</v>
      </c>
      <c r="J5" s="29" t="s">
        <v>5</v>
      </c>
      <c r="K5" s="46">
        <v>0.05</v>
      </c>
      <c r="L5" s="33">
        <f>AVERAGE(M5:N5)</f>
        <v>0.11699999999999999</v>
      </c>
      <c r="M5" s="32">
        <f>'[2]Plate 2 - Sheet1'!$E$47</f>
        <v>0.112</v>
      </c>
      <c r="N5" s="32">
        <f>'[2]Plate 2 - Sheet1'!$E$55</f>
        <v>0.122</v>
      </c>
      <c r="O5" s="48">
        <f t="shared" si="0"/>
        <v>0.49999999999999978</v>
      </c>
    </row>
    <row r="6" spans="1:15" x14ac:dyDescent="0.2">
      <c r="A6" s="29" t="s">
        <v>6</v>
      </c>
      <c r="B6" s="47">
        <v>0.02</v>
      </c>
      <c r="C6" s="33">
        <v>9.0000000000000011E-2</v>
      </c>
      <c r="D6" s="30">
        <f>'[2]Plate 2 - Sheet1'!$F$45-'[2]Plate 2 - Sheet1'!$F$46</f>
        <v>6.5000000000000002E-2</v>
      </c>
      <c r="E6" s="31">
        <f>'[2]Plate 2 - Sheet1'!$F$45</f>
        <v>9.1999999999999998E-2</v>
      </c>
      <c r="F6" s="31">
        <f>'[2]Plate 2 - Sheet1'!$F$53</f>
        <v>9.0999999999999998E-2</v>
      </c>
      <c r="G6">
        <f>'[2]Plate 2 - Sheet1'!$N$49</f>
        <v>8.6999999999999994E-2</v>
      </c>
      <c r="H6" s="49">
        <f t="shared" si="1"/>
        <v>9.0000000000000011E-2</v>
      </c>
      <c r="I6" s="50">
        <f>(ABS(E6-H6)/H6)*100</f>
        <v>2.2222222222222086</v>
      </c>
      <c r="J6" s="29" t="s">
        <v>6</v>
      </c>
      <c r="K6" s="46">
        <v>0.1</v>
      </c>
      <c r="L6" s="33">
        <f>AVERAGE(M6:N6)</f>
        <v>0.16700000000000001</v>
      </c>
      <c r="M6" s="32">
        <f>'[2]Plate 2 - Sheet1'!$F$47</f>
        <v>0.16800000000000001</v>
      </c>
      <c r="N6" s="32">
        <f>'[2]Plate 2 - Sheet1'!$F$55</f>
        <v>0.16600000000000001</v>
      </c>
      <c r="O6" s="48">
        <f t="shared" si="0"/>
        <v>0.10000000000000009</v>
      </c>
    </row>
    <row r="7" spans="1:15" x14ac:dyDescent="0.2">
      <c r="A7" s="29" t="s">
        <v>7</v>
      </c>
      <c r="B7" s="47">
        <v>0.03</v>
      </c>
      <c r="C7" s="33">
        <v>0.11299999999999999</v>
      </c>
      <c r="D7" s="30">
        <f>'[2]Plate 2 - Sheet1'!$G$45-'[2]Plate 2 - Sheet1'!$G$46</f>
        <v>6.3999999999999987E-2</v>
      </c>
      <c r="E7" s="31">
        <f>'[2]Plate 2 - Sheet1'!$G$45</f>
        <v>0.14499999999999999</v>
      </c>
      <c r="F7" s="31">
        <f>'[2]Plate 2 - Sheet1'!$G$53</f>
        <v>9.7000000000000003E-2</v>
      </c>
      <c r="G7">
        <f>'[2]Plate 2 - Sheet1'!$N$51</f>
        <v>9.7000000000000003E-2</v>
      </c>
      <c r="H7" s="49">
        <f t="shared" si="1"/>
        <v>0.11299999999999999</v>
      </c>
      <c r="I7" s="50">
        <f>(ABS(E7-H7)/H7)*100</f>
        <v>28.318584070796465</v>
      </c>
      <c r="J7" s="29" t="s">
        <v>7</v>
      </c>
      <c r="K7" s="46">
        <v>0.2</v>
      </c>
      <c r="L7" s="33">
        <f>AVERAGE(M7:N7)</f>
        <v>0.28849999999999998</v>
      </c>
      <c r="M7" s="32">
        <f>'[2]Plate 2 - Sheet1'!$G$47</f>
        <v>0.30499999999999999</v>
      </c>
      <c r="N7" s="32">
        <f>'[2]Plate 2 - Sheet1'!$G$55</f>
        <v>0.27200000000000002</v>
      </c>
      <c r="O7" s="48">
        <f t="shared" si="0"/>
        <v>1.6499999999999986</v>
      </c>
    </row>
    <row r="8" spans="1:15" x14ac:dyDescent="0.2">
      <c r="A8" s="29" t="s">
        <v>8</v>
      </c>
      <c r="B8" s="47">
        <v>0.04</v>
      </c>
      <c r="C8" s="33">
        <v>0.109</v>
      </c>
      <c r="D8" s="30">
        <f>'[2]Plate 2 - Sheet1'!$H$45-'[2]Plate 2 - Sheet1'!$H$46</f>
        <v>6.5000000000000002E-2</v>
      </c>
      <c r="E8" s="31">
        <f>'[2]Plate 2 - Sheet1'!$H$45</f>
        <v>0.112</v>
      </c>
      <c r="F8" s="31">
        <f>'[2]Plate 2 - Sheet1'!$H$53</f>
        <v>0.106</v>
      </c>
      <c r="G8">
        <f>'[2]Plate 2 - Sheet1'!$N$53</f>
        <v>0.109</v>
      </c>
      <c r="H8" s="49">
        <f t="shared" si="1"/>
        <v>0.109</v>
      </c>
      <c r="I8" s="50">
        <f>(ABS(E8-H8)/H8)*100</f>
        <v>2.752293577981654</v>
      </c>
      <c r="J8" s="29" t="s">
        <v>8</v>
      </c>
      <c r="K8" s="46">
        <v>0.5</v>
      </c>
      <c r="L8" s="33">
        <f>AVERAGE(M8:N8)</f>
        <v>0.61450000000000005</v>
      </c>
      <c r="M8" s="32">
        <f>'[2]Plate 2 - Sheet1'!$H$47</f>
        <v>0.61399999999999999</v>
      </c>
      <c r="N8" s="32">
        <f>'[2]Plate 2 - Sheet1'!$H$55</f>
        <v>0.61499999999999999</v>
      </c>
      <c r="O8" s="48">
        <f t="shared" si="0"/>
        <v>5.0000000000000044E-2</v>
      </c>
    </row>
    <row r="9" spans="1:15" x14ac:dyDescent="0.2">
      <c r="A9" s="29" t="s">
        <v>9</v>
      </c>
      <c r="B9" s="47">
        <v>0.05</v>
      </c>
      <c r="C9" s="33">
        <v>0.16200000000000001</v>
      </c>
      <c r="D9" s="30">
        <f>'[2]Plate 2 - Sheet1'!$I$45-'[2]Plate 2 - Sheet1'!$I$46</f>
        <v>6.4000000000000001E-2</v>
      </c>
      <c r="E9" s="31">
        <f>'[2]Plate 2 - Sheet1'!$I$45</f>
        <v>0.121</v>
      </c>
      <c r="F9" s="31">
        <f>'[2]Plate 2 - Sheet1'!$I$53</f>
        <v>0.19600000000000001</v>
      </c>
      <c r="G9">
        <f>'[2]Plate 2 - Sheet1'!$N$55</f>
        <v>0.16900000000000001</v>
      </c>
      <c r="H9" s="49">
        <f t="shared" si="1"/>
        <v>0.16200000000000001</v>
      </c>
      <c r="I9" s="50">
        <f>(ABS(F9-H9)/H9)*100</f>
        <v>20.987654320987655</v>
      </c>
      <c r="J9" s="29" t="s">
        <v>9</v>
      </c>
      <c r="K9" s="46">
        <v>1</v>
      </c>
      <c r="L9" s="33">
        <f>AVERAGE(M9:N9)</f>
        <v>0.97299999999999998</v>
      </c>
      <c r="M9" s="32">
        <f>'[2]Plate 2 - Sheet1'!$I$47</f>
        <v>0.96599999999999997</v>
      </c>
      <c r="N9" s="32">
        <f>'[2]Plate 2 - Sheet1'!$I$55</f>
        <v>0.98</v>
      </c>
      <c r="O9" s="48">
        <f t="shared" si="0"/>
        <v>0.70000000000000062</v>
      </c>
    </row>
    <row r="10" spans="1:15" x14ac:dyDescent="0.2">
      <c r="C10" t="s">
        <v>95</v>
      </c>
    </row>
    <row r="11" spans="1:15" x14ac:dyDescent="0.2">
      <c r="A11" t="s">
        <v>10</v>
      </c>
      <c r="C11">
        <f>SLOPE(C3:C9,B3:B9)</f>
        <v>1.4409556313993175</v>
      </c>
      <c r="D11" t="s">
        <v>17</v>
      </c>
      <c r="E11" t="s">
        <v>88</v>
      </c>
      <c r="F11" t="s">
        <v>13</v>
      </c>
    </row>
    <row r="12" spans="1:15" x14ac:dyDescent="0.2">
      <c r="A12" t="s">
        <v>11</v>
      </c>
      <c r="C12">
        <f>INTERCEPT(C3:C9,B3:B9)</f>
        <v>7.1045506257110341E-2</v>
      </c>
      <c r="D12" t="s">
        <v>18</v>
      </c>
      <c r="E12" t="e">
        <f>AVERAGE(B16,B19,B21,B31,B37,B38,B41)</f>
        <v>#DIV/0!</v>
      </c>
      <c r="F12" t="e">
        <f>(E12-C12)/C11</f>
        <v>#DIV/0!</v>
      </c>
    </row>
    <row r="13" spans="1:15" x14ac:dyDescent="0.2">
      <c r="C13" t="s">
        <v>15</v>
      </c>
      <c r="D13" t="s">
        <v>16</v>
      </c>
      <c r="E13" t="s">
        <v>91</v>
      </c>
    </row>
    <row r="14" spans="1:15" x14ac:dyDescent="0.2">
      <c r="B14">
        <v>0.10925</v>
      </c>
      <c r="C14" s="42">
        <f>(B14-$C$12)/$C$11</f>
        <v>2.651330333175431E-2</v>
      </c>
    </row>
    <row r="15" spans="1:15" ht="64" customHeight="1" x14ac:dyDescent="0.2">
      <c r="A15" t="s">
        <v>12</v>
      </c>
      <c r="B15" t="s">
        <v>14</v>
      </c>
      <c r="C15" t="s">
        <v>13</v>
      </c>
      <c r="D15" t="s">
        <v>89</v>
      </c>
      <c r="E15" s="36" t="s">
        <v>90</v>
      </c>
      <c r="F15" t="s">
        <v>13</v>
      </c>
    </row>
    <row r="16" spans="1:15" x14ac:dyDescent="0.2">
      <c r="A16" s="30" t="str">
        <f>testplate_raw!J28</f>
        <v>BLK</v>
      </c>
      <c r="B16" s="30"/>
      <c r="C16" s="30">
        <f>(B16-$C$12)/$C$11</f>
        <v>-4.9304437075635546E-2</v>
      </c>
      <c r="D16" s="35"/>
      <c r="E16" t="e">
        <f>B16-$E$12</f>
        <v>#DIV/0!</v>
      </c>
      <c r="F16" s="30" t="e">
        <f>(E16-$C$12)/$C$11</f>
        <v>#DIV/0!</v>
      </c>
    </row>
    <row r="17" spans="1:10" x14ac:dyDescent="0.2">
      <c r="A17" s="32" t="str">
        <f>testplate_raw!K28</f>
        <v>STD7</v>
      </c>
      <c r="B17" s="32"/>
      <c r="C17" s="32">
        <f>(B17-$C$12)/$C$11</f>
        <v>-4.9304437075635546E-2</v>
      </c>
      <c r="D17" s="35">
        <f>ABS(((C17-B9)/B9)*100)</f>
        <v>198.6088741512711</v>
      </c>
      <c r="E17" t="e">
        <f t="shared" ref="E17:E43" si="2">B17-$E$12</f>
        <v>#DIV/0!</v>
      </c>
      <c r="F17" s="30" t="e">
        <f t="shared" ref="F17:F43" si="3">(E17-$C$12)/$C$11</f>
        <v>#DIV/0!</v>
      </c>
    </row>
    <row r="18" spans="1:10" x14ac:dyDescent="0.2">
      <c r="A18" s="34" t="str">
        <f>testplate_raw!L28</f>
        <v>SPL1</v>
      </c>
      <c r="C18">
        <f>(B18-$C$12)/$C$11</f>
        <v>-4.9304437075635546E-2</v>
      </c>
      <c r="D18" s="35"/>
      <c r="E18" t="e">
        <f t="shared" si="2"/>
        <v>#DIV/0!</v>
      </c>
      <c r="F18" s="30" t="e">
        <f t="shared" si="3"/>
        <v>#DIV/0!</v>
      </c>
    </row>
    <row r="19" spans="1:10" x14ac:dyDescent="0.2">
      <c r="A19" s="30" t="str">
        <f>testplate_raw!J30</f>
        <v>BLK</v>
      </c>
      <c r="B19" s="30"/>
      <c r="C19" s="30">
        <f t="shared" ref="C19:C43" si="4">(B19-$C$12)/$C$11</f>
        <v>-4.9304437075635546E-2</v>
      </c>
      <c r="E19" t="e">
        <f t="shared" si="2"/>
        <v>#DIV/0!</v>
      </c>
      <c r="F19" s="30" t="e">
        <f t="shared" si="3"/>
        <v>#DIV/0!</v>
      </c>
    </row>
    <row r="20" spans="1:10" x14ac:dyDescent="0.2">
      <c r="A20" s="32" t="str">
        <f>testplate_raw!K30</f>
        <v>STD7</v>
      </c>
      <c r="B20" s="32"/>
      <c r="C20" s="32">
        <f t="shared" si="4"/>
        <v>-4.9304437075635546E-2</v>
      </c>
      <c r="D20" s="35">
        <f>ABS((C20-1/1)*100)</f>
        <v>104.93044370756354</v>
      </c>
      <c r="E20" t="e">
        <f t="shared" si="2"/>
        <v>#DIV/0!</v>
      </c>
      <c r="F20" s="30" t="e">
        <f t="shared" si="3"/>
        <v>#DIV/0!</v>
      </c>
    </row>
    <row r="21" spans="1:10" x14ac:dyDescent="0.2">
      <c r="A21" s="30" t="str">
        <f>testplate_raw!L30</f>
        <v>BLK</v>
      </c>
      <c r="B21" s="30"/>
      <c r="C21" s="30">
        <f t="shared" si="4"/>
        <v>-4.9304437075635546E-2</v>
      </c>
      <c r="E21" t="e">
        <f t="shared" si="2"/>
        <v>#DIV/0!</v>
      </c>
      <c r="F21" s="30" t="e">
        <f t="shared" si="3"/>
        <v>#DIV/0!</v>
      </c>
    </row>
    <row r="22" spans="1:10" x14ac:dyDescent="0.2">
      <c r="A22" s="34" t="str">
        <f>testplate_raw!C32</f>
        <v>SPL2</v>
      </c>
      <c r="C22">
        <f t="shared" si="4"/>
        <v>-4.9304437075635546E-2</v>
      </c>
      <c r="E22" t="e">
        <f t="shared" si="2"/>
        <v>#DIV/0!</v>
      </c>
      <c r="F22" s="30" t="e">
        <f t="shared" si="3"/>
        <v>#DIV/0!</v>
      </c>
    </row>
    <row r="23" spans="1:10" x14ac:dyDescent="0.2">
      <c r="A23" s="34" t="str">
        <f>testplate_raw!F32</f>
        <v>SPL3</v>
      </c>
      <c r="C23">
        <f t="shared" si="4"/>
        <v>-4.9304437075635546E-2</v>
      </c>
      <c r="E23" t="e">
        <f t="shared" si="2"/>
        <v>#DIV/0!</v>
      </c>
      <c r="F23" s="30" t="e">
        <f t="shared" si="3"/>
        <v>#DIV/0!</v>
      </c>
    </row>
    <row r="24" spans="1:10" x14ac:dyDescent="0.2">
      <c r="A24" s="34" t="str">
        <f>testplate_raw!I32</f>
        <v>SPL4</v>
      </c>
      <c r="C24">
        <f t="shared" si="4"/>
        <v>-4.9304437075635546E-2</v>
      </c>
      <c r="E24" t="e">
        <f t="shared" si="2"/>
        <v>#DIV/0!</v>
      </c>
      <c r="F24" s="30" t="e">
        <f t="shared" si="3"/>
        <v>#DIV/0!</v>
      </c>
    </row>
    <row r="25" spans="1:10" x14ac:dyDescent="0.2">
      <c r="A25" s="34" t="str">
        <f>testplate_raw!L32</f>
        <v>SPL5</v>
      </c>
      <c r="C25">
        <f t="shared" si="4"/>
        <v>-4.9304437075635546E-2</v>
      </c>
      <c r="E25" t="e">
        <f t="shared" si="2"/>
        <v>#DIV/0!</v>
      </c>
      <c r="F25" s="30" t="e">
        <f t="shared" si="3"/>
        <v>#DIV/0!</v>
      </c>
    </row>
    <row r="26" spans="1:10" x14ac:dyDescent="0.2">
      <c r="A26" s="34" t="str">
        <f>testplate_raw!C34</f>
        <v>SPL6</v>
      </c>
      <c r="C26">
        <f t="shared" si="4"/>
        <v>-4.9304437075635546E-2</v>
      </c>
      <c r="E26" t="e">
        <f t="shared" si="2"/>
        <v>#DIV/0!</v>
      </c>
      <c r="F26" s="30" t="e">
        <f t="shared" si="3"/>
        <v>#DIV/0!</v>
      </c>
    </row>
    <row r="27" spans="1:10" x14ac:dyDescent="0.2">
      <c r="A27" s="34" t="str">
        <f>testplate_raw!F34</f>
        <v>SPL7</v>
      </c>
      <c r="C27">
        <f t="shared" si="4"/>
        <v>-4.9304437075635546E-2</v>
      </c>
      <c r="E27" t="e">
        <f t="shared" si="2"/>
        <v>#DIV/0!</v>
      </c>
      <c r="F27" s="30" t="e">
        <f t="shared" si="3"/>
        <v>#DIV/0!</v>
      </c>
      <c r="H27" t="s">
        <v>92</v>
      </c>
    </row>
    <row r="28" spans="1:10" x14ac:dyDescent="0.2">
      <c r="A28" s="32" t="str">
        <f>testplate_raw!I34</f>
        <v>STD7</v>
      </c>
      <c r="B28" s="32"/>
      <c r="C28" s="32">
        <f t="shared" si="4"/>
        <v>-4.9304437075635546E-2</v>
      </c>
      <c r="D28" s="35">
        <f>ABS((C28-1/1)*100)</f>
        <v>104.93044370756354</v>
      </c>
      <c r="E28" t="e">
        <f t="shared" si="2"/>
        <v>#DIV/0!</v>
      </c>
      <c r="F28" s="30" t="e">
        <f t="shared" si="3"/>
        <v>#DIV/0!</v>
      </c>
      <c r="H28">
        <f>MAX(B16,B19,B21,B31,B37:B38,B41,E3:N3)</f>
        <v>8.7155963302752237</v>
      </c>
      <c r="I28">
        <f>MIN(B16,B19,B21,B31,B37:B38,B41,E3:N3)</f>
        <v>0</v>
      </c>
      <c r="J28">
        <f>H28-I28</f>
        <v>8.7155963302752237</v>
      </c>
    </row>
    <row r="29" spans="1:10" x14ac:dyDescent="0.2">
      <c r="A29" s="34" t="str">
        <f>testplate_raw!L34</f>
        <v>SPL8</v>
      </c>
      <c r="C29">
        <f t="shared" si="4"/>
        <v>-4.9304437075635546E-2</v>
      </c>
      <c r="E29" t="e">
        <f t="shared" si="2"/>
        <v>#DIV/0!</v>
      </c>
      <c r="F29" s="30" t="e">
        <f t="shared" si="3"/>
        <v>#DIV/0!</v>
      </c>
    </row>
    <row r="30" spans="1:10" x14ac:dyDescent="0.2">
      <c r="A30" s="34" t="str">
        <f>testplate_raw!C36</f>
        <v>SPL9</v>
      </c>
      <c r="C30">
        <f t="shared" si="4"/>
        <v>-4.9304437075635546E-2</v>
      </c>
      <c r="E30" t="e">
        <f t="shared" si="2"/>
        <v>#DIV/0!</v>
      </c>
      <c r="F30" s="30" t="e">
        <f t="shared" si="3"/>
        <v>#DIV/0!</v>
      </c>
    </row>
    <row r="31" spans="1:10" x14ac:dyDescent="0.2">
      <c r="A31" s="30" t="str">
        <f>testplate_raw!F36</f>
        <v>BLK</v>
      </c>
      <c r="B31" s="30"/>
      <c r="C31" s="30">
        <f t="shared" si="4"/>
        <v>-4.9304437075635546E-2</v>
      </c>
      <c r="E31" t="e">
        <f t="shared" si="2"/>
        <v>#DIV/0!</v>
      </c>
      <c r="F31" s="30" t="e">
        <f t="shared" si="3"/>
        <v>#DIV/0!</v>
      </c>
    </row>
    <row r="32" spans="1:10" x14ac:dyDescent="0.2">
      <c r="A32" t="str">
        <f>testplate_raw!I36</f>
        <v>STD1</v>
      </c>
      <c r="C32">
        <f t="shared" si="4"/>
        <v>-4.9304437075635546E-2</v>
      </c>
      <c r="E32" t="e">
        <f t="shared" si="2"/>
        <v>#DIV/0!</v>
      </c>
      <c r="F32" s="30" t="e">
        <f t="shared" si="3"/>
        <v>#DIV/0!</v>
      </c>
    </row>
    <row r="33" spans="1:6" x14ac:dyDescent="0.2">
      <c r="A33" t="str">
        <f>testplate_raw!L36</f>
        <v>SPL10</v>
      </c>
      <c r="C33">
        <f t="shared" si="4"/>
        <v>-4.9304437075635546E-2</v>
      </c>
      <c r="E33" t="e">
        <f t="shared" si="2"/>
        <v>#DIV/0!</v>
      </c>
      <c r="F33" s="30" t="e">
        <f t="shared" si="3"/>
        <v>#DIV/0!</v>
      </c>
    </row>
    <row r="34" spans="1:6" x14ac:dyDescent="0.2">
      <c r="A34" t="str">
        <f>testplate_raw!C38</f>
        <v>SPL11</v>
      </c>
      <c r="C34">
        <f t="shared" si="4"/>
        <v>-4.9304437075635546E-2</v>
      </c>
      <c r="E34" t="e">
        <f t="shared" si="2"/>
        <v>#DIV/0!</v>
      </c>
      <c r="F34" s="30" t="e">
        <f t="shared" si="3"/>
        <v>#DIV/0!</v>
      </c>
    </row>
    <row r="35" spans="1:6" x14ac:dyDescent="0.2">
      <c r="A35" s="34" t="str">
        <f>testplate_raw!F38</f>
        <v>SPL1</v>
      </c>
      <c r="C35">
        <f t="shared" si="4"/>
        <v>-4.9304437075635546E-2</v>
      </c>
      <c r="E35" t="e">
        <f t="shared" si="2"/>
        <v>#DIV/0!</v>
      </c>
      <c r="F35" s="30" t="e">
        <f t="shared" si="3"/>
        <v>#DIV/0!</v>
      </c>
    </row>
    <row r="36" spans="1:6" x14ac:dyDescent="0.2">
      <c r="A36" s="34" t="str">
        <f>testplate_raw!I38</f>
        <v>SPL2</v>
      </c>
      <c r="C36">
        <f t="shared" si="4"/>
        <v>-4.9304437075635546E-2</v>
      </c>
      <c r="E36" t="e">
        <f t="shared" si="2"/>
        <v>#DIV/0!</v>
      </c>
      <c r="F36" s="30" t="e">
        <f t="shared" si="3"/>
        <v>#DIV/0!</v>
      </c>
    </row>
    <row r="37" spans="1:6" x14ac:dyDescent="0.2">
      <c r="A37" s="30" t="str">
        <f>testplate_raw!L38</f>
        <v>BLK</v>
      </c>
      <c r="B37" s="30"/>
      <c r="C37" s="30">
        <f t="shared" si="4"/>
        <v>-4.9304437075635546E-2</v>
      </c>
      <c r="E37" t="e">
        <f t="shared" si="2"/>
        <v>#DIV/0!</v>
      </c>
      <c r="F37" s="30" t="e">
        <f t="shared" si="3"/>
        <v>#DIV/0!</v>
      </c>
    </row>
    <row r="38" spans="1:6" x14ac:dyDescent="0.2">
      <c r="A38" s="30" t="str">
        <f>testplate_raw!J40</f>
        <v>BLK</v>
      </c>
      <c r="B38" s="30"/>
      <c r="C38" s="30">
        <f t="shared" si="4"/>
        <v>-4.9304437075635546E-2</v>
      </c>
      <c r="E38" t="e">
        <f t="shared" si="2"/>
        <v>#DIV/0!</v>
      </c>
      <c r="F38" s="30" t="e">
        <f t="shared" si="3"/>
        <v>#DIV/0!</v>
      </c>
    </row>
    <row r="39" spans="1:6" x14ac:dyDescent="0.2">
      <c r="A39" t="str">
        <f>testplate_raw!K40</f>
        <v>STD1</v>
      </c>
      <c r="C39">
        <f t="shared" si="4"/>
        <v>-4.9304437075635546E-2</v>
      </c>
      <c r="E39" t="e">
        <f t="shared" si="2"/>
        <v>#DIV/0!</v>
      </c>
      <c r="F39" s="30" t="e">
        <f t="shared" si="3"/>
        <v>#DIV/0!</v>
      </c>
    </row>
    <row r="40" spans="1:6" x14ac:dyDescent="0.2">
      <c r="A40" t="str">
        <f>testplate_raw!L40</f>
        <v>SPL10</v>
      </c>
      <c r="C40">
        <f t="shared" si="4"/>
        <v>-4.9304437075635546E-2</v>
      </c>
      <c r="E40" t="e">
        <f t="shared" si="2"/>
        <v>#DIV/0!</v>
      </c>
      <c r="F40" s="30" t="e">
        <f t="shared" si="3"/>
        <v>#DIV/0!</v>
      </c>
    </row>
    <row r="41" spans="1:6" x14ac:dyDescent="0.2">
      <c r="A41" s="30" t="str">
        <f>testplate_raw!J42</f>
        <v>BLK</v>
      </c>
      <c r="B41" s="30"/>
      <c r="C41" s="30">
        <f t="shared" si="4"/>
        <v>-4.9304437075635546E-2</v>
      </c>
      <c r="E41" t="e">
        <f t="shared" si="2"/>
        <v>#DIV/0!</v>
      </c>
      <c r="F41" s="30" t="e">
        <f t="shared" si="3"/>
        <v>#DIV/0!</v>
      </c>
    </row>
    <row r="42" spans="1:6" x14ac:dyDescent="0.2">
      <c r="A42" t="str">
        <f>testplate_raw!K42</f>
        <v>STD1</v>
      </c>
      <c r="C42">
        <f t="shared" si="4"/>
        <v>-4.9304437075635546E-2</v>
      </c>
      <c r="E42" t="e">
        <f t="shared" si="2"/>
        <v>#DIV/0!</v>
      </c>
      <c r="F42" s="30" t="e">
        <f t="shared" si="3"/>
        <v>#DIV/0!</v>
      </c>
    </row>
    <row r="43" spans="1:6" x14ac:dyDescent="0.2">
      <c r="A43" t="str">
        <f>testplate_raw!L42</f>
        <v>SPL11</v>
      </c>
      <c r="C43">
        <f t="shared" si="4"/>
        <v>-4.9304437075635546E-2</v>
      </c>
      <c r="E43" t="e">
        <f t="shared" si="2"/>
        <v>#DIV/0!</v>
      </c>
      <c r="F43" s="30" t="e">
        <f t="shared" si="3"/>
        <v>#DIV/0!</v>
      </c>
    </row>
    <row r="45" spans="1:6" x14ac:dyDescent="0.2">
      <c r="A45" t="s">
        <v>93</v>
      </c>
      <c r="B45">
        <f>MAX(B29:B43,B21:B27,B18:B19,B16)</f>
        <v>0</v>
      </c>
    </row>
    <row r="46" spans="1:6" x14ac:dyDescent="0.2">
      <c r="A46" t="s">
        <v>94</v>
      </c>
      <c r="B46">
        <f>MIN(B16:B43)</f>
        <v>0</v>
      </c>
    </row>
  </sheetData>
  <conditionalFormatting sqref="C14:C43 D15:F15">
    <cfRule type="cellIs" dxfId="36" priority="13" operator="lessThan">
      <formula>0</formula>
    </cfRule>
  </conditionalFormatting>
  <conditionalFormatting sqref="D17 D20 D28">
    <cfRule type="cellIs" dxfId="35" priority="12" operator="lessThan">
      <formula>15</formula>
    </cfRule>
  </conditionalFormatting>
  <conditionalFormatting sqref="F16:F43">
    <cfRule type="cellIs" dxfId="34" priority="11" operator="lessThan">
      <formula>0</formula>
    </cfRule>
  </conditionalFormatting>
  <conditionalFormatting sqref="H2">
    <cfRule type="cellIs" dxfId="33" priority="10" operator="lessThan">
      <formula>0</formula>
    </cfRule>
  </conditionalFormatting>
  <conditionalFormatting sqref="O2">
    <cfRule type="cellIs" dxfId="29" priority="6" operator="lessThan">
      <formula>0</formula>
    </cfRule>
  </conditionalFormatting>
  <conditionalFormatting sqref="O3:O9">
    <cfRule type="cellIs" dxfId="14" priority="2" operator="greaterThan">
      <formula>0.1</formula>
    </cfRule>
  </conditionalFormatting>
  <conditionalFormatting sqref="I3:I9">
    <cfRule type="cellIs" dxfId="13" priority="1" operator="greaterThan">
      <formula>0.1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95DF-ACDC-644D-8BD7-B5B1914721CF}">
  <dimension ref="A1:D41"/>
  <sheetViews>
    <sheetView zoomScale="191" zoomScaleNormal="100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B2" t="s">
        <v>1</v>
      </c>
      <c r="C2" t="s">
        <v>19</v>
      </c>
    </row>
    <row r="3" spans="1:4" x14ac:dyDescent="0.2">
      <c r="A3" t="s">
        <v>3</v>
      </c>
      <c r="B3">
        <v>0</v>
      </c>
      <c r="C3">
        <v>8.8249999999999995E-2</v>
      </c>
    </row>
    <row r="4" spans="1:4" x14ac:dyDescent="0.2">
      <c r="A4" t="s">
        <v>4</v>
      </c>
      <c r="B4">
        <v>0.02</v>
      </c>
      <c r="C4">
        <v>0.10925</v>
      </c>
    </row>
    <row r="5" spans="1:4" x14ac:dyDescent="0.2">
      <c r="A5" t="s">
        <v>5</v>
      </c>
      <c r="B5">
        <v>0.05</v>
      </c>
      <c r="C5">
        <v>0.13600000000000001</v>
      </c>
    </row>
    <row r="6" spans="1:4" x14ac:dyDescent="0.2">
      <c r="A6" t="s">
        <v>6</v>
      </c>
      <c r="B6">
        <v>0.1</v>
      </c>
      <c r="C6">
        <v>0.186</v>
      </c>
    </row>
    <row r="7" spans="1:4" x14ac:dyDescent="0.2">
      <c r="A7" t="s">
        <v>7</v>
      </c>
      <c r="B7">
        <v>0.2</v>
      </c>
      <c r="C7">
        <v>0.28149999999999997</v>
      </c>
    </row>
    <row r="8" spans="1:4" x14ac:dyDescent="0.2">
      <c r="A8" t="s">
        <v>8</v>
      </c>
      <c r="B8">
        <v>0.5</v>
      </c>
      <c r="C8">
        <v>0.55100000000000005</v>
      </c>
    </row>
    <row r="9" spans="1:4" x14ac:dyDescent="0.2">
      <c r="A9" t="s">
        <v>9</v>
      </c>
      <c r="B9">
        <v>1</v>
      </c>
      <c r="C9">
        <v>0.94674999999999998</v>
      </c>
    </row>
    <row r="10" spans="1:4" x14ac:dyDescent="0.2">
      <c r="A10" t="s">
        <v>10</v>
      </c>
      <c r="C10">
        <v>0.86145000000000005</v>
      </c>
      <c r="D10" t="s">
        <v>17</v>
      </c>
    </row>
    <row r="11" spans="1:4" x14ac:dyDescent="0.2">
      <c r="A11" t="s">
        <v>11</v>
      </c>
      <c r="C11">
        <v>9.826E-2</v>
      </c>
      <c r="D11" t="s">
        <v>18</v>
      </c>
    </row>
    <row r="12" spans="1:4" x14ac:dyDescent="0.2">
      <c r="C12" t="s">
        <v>15</v>
      </c>
      <c r="D12" t="s">
        <v>16</v>
      </c>
    </row>
    <row r="13" spans="1:4" x14ac:dyDescent="0.2">
      <c r="A13" t="s">
        <v>12</v>
      </c>
      <c r="B13" t="s">
        <v>14</v>
      </c>
    </row>
    <row r="14" spans="1:4" x14ac:dyDescent="0.2">
      <c r="A14" s="30" t="s">
        <v>57</v>
      </c>
      <c r="B14" s="30">
        <v>6.8000000000000005E-2</v>
      </c>
      <c r="C14">
        <f>(B14-$C$11)/$C$10</f>
        <v>-3.512682105751929E-2</v>
      </c>
    </row>
    <row r="15" spans="1:4" x14ac:dyDescent="0.2">
      <c r="A15" s="32" t="s">
        <v>56</v>
      </c>
      <c r="B15" s="32">
        <v>0.96399999999999997</v>
      </c>
    </row>
    <row r="16" spans="1:4" x14ac:dyDescent="0.2">
      <c r="A16" s="34" t="s">
        <v>58</v>
      </c>
      <c r="B16">
        <v>7.166666666666667E-2</v>
      </c>
    </row>
    <row r="17" spans="1:2" x14ac:dyDescent="0.2">
      <c r="A17" s="30" t="s">
        <v>57</v>
      </c>
      <c r="B17" s="30">
        <v>6.6000000000000003E-2</v>
      </c>
    </row>
    <row r="18" spans="1:2" x14ac:dyDescent="0.2">
      <c r="A18" s="32" t="s">
        <v>56</v>
      </c>
      <c r="B18" s="32">
        <v>0.96799999999999997</v>
      </c>
    </row>
    <row r="19" spans="1:2" x14ac:dyDescent="0.2">
      <c r="A19" s="30" t="s">
        <v>57</v>
      </c>
      <c r="B19" s="30">
        <v>6.8000000000000005E-2</v>
      </c>
    </row>
    <row r="20" spans="1:2" x14ac:dyDescent="0.2">
      <c r="A20" s="34" t="s">
        <v>63</v>
      </c>
      <c r="B20">
        <v>6.9333333333333344E-2</v>
      </c>
    </row>
    <row r="21" spans="1:2" x14ac:dyDescent="0.2">
      <c r="A21" s="34" t="s">
        <v>64</v>
      </c>
      <c r="B21">
        <v>7.0000000000000007E-2</v>
      </c>
    </row>
    <row r="22" spans="1:2" x14ac:dyDescent="0.2">
      <c r="A22" s="34" t="s">
        <v>65</v>
      </c>
      <c r="B22">
        <v>7.0000000000000007E-2</v>
      </c>
    </row>
    <row r="23" spans="1:2" x14ac:dyDescent="0.2">
      <c r="A23" s="34" t="s">
        <v>66</v>
      </c>
      <c r="B23">
        <v>7.3999999999999996E-2</v>
      </c>
    </row>
    <row r="24" spans="1:2" x14ac:dyDescent="0.2">
      <c r="A24" s="34" t="s">
        <v>68</v>
      </c>
      <c r="B24">
        <v>6.7666666666666667E-2</v>
      </c>
    </row>
    <row r="25" spans="1:2" x14ac:dyDescent="0.2">
      <c r="A25" s="34" t="s">
        <v>69</v>
      </c>
      <c r="B25">
        <v>6.8333333333333343E-2</v>
      </c>
    </row>
    <row r="26" spans="1:2" x14ac:dyDescent="0.2">
      <c r="A26" s="32" t="s">
        <v>56</v>
      </c>
      <c r="B26" s="32">
        <v>0.94366666666666665</v>
      </c>
    </row>
    <row r="27" spans="1:2" x14ac:dyDescent="0.2">
      <c r="A27" s="34" t="s">
        <v>70</v>
      </c>
      <c r="B27">
        <v>0.08</v>
      </c>
    </row>
    <row r="28" spans="1:2" x14ac:dyDescent="0.2">
      <c r="A28" s="34" t="s">
        <v>72</v>
      </c>
      <c r="B28">
        <v>7.2666666666666671E-2</v>
      </c>
    </row>
    <row r="29" spans="1:2" x14ac:dyDescent="0.2">
      <c r="A29" s="30" t="s">
        <v>57</v>
      </c>
      <c r="B29" s="30">
        <v>8.3000000000000004E-2</v>
      </c>
    </row>
    <row r="30" spans="1:2" x14ac:dyDescent="0.2">
      <c r="A30" t="s">
        <v>50</v>
      </c>
      <c r="B30">
        <v>7.7666666666666676E-2</v>
      </c>
    </row>
    <row r="31" spans="1:2" x14ac:dyDescent="0.2">
      <c r="A31" t="s">
        <v>73</v>
      </c>
      <c r="B31">
        <v>0.10166666666666667</v>
      </c>
    </row>
    <row r="32" spans="1:2" x14ac:dyDescent="0.2">
      <c r="A32" t="s">
        <v>75</v>
      </c>
      <c r="B32">
        <v>0.10000000000000002</v>
      </c>
    </row>
    <row r="33" spans="1:2" x14ac:dyDescent="0.2">
      <c r="A33" s="34" t="s">
        <v>58</v>
      </c>
      <c r="B33">
        <v>6.9666666666666668E-2</v>
      </c>
    </row>
    <row r="34" spans="1:2" x14ac:dyDescent="0.2">
      <c r="A34" s="34" t="s">
        <v>63</v>
      </c>
      <c r="B34">
        <v>7.0000000000000007E-2</v>
      </c>
    </row>
    <row r="35" spans="1:2" x14ac:dyDescent="0.2">
      <c r="A35" s="30" t="s">
        <v>57</v>
      </c>
      <c r="B35" s="30">
        <v>7.1333333333333346E-2</v>
      </c>
    </row>
    <row r="36" spans="1:2" x14ac:dyDescent="0.2">
      <c r="A36" s="30" t="s">
        <v>57</v>
      </c>
      <c r="B36" s="30">
        <v>6.8000000000000005E-2</v>
      </c>
    </row>
    <row r="37" spans="1:2" x14ac:dyDescent="0.2">
      <c r="A37" t="s">
        <v>50</v>
      </c>
      <c r="B37">
        <v>7.0000000000000007E-2</v>
      </c>
    </row>
    <row r="38" spans="1:2" x14ac:dyDescent="0.2">
      <c r="A38" t="s">
        <v>73</v>
      </c>
      <c r="B38">
        <v>0.104</v>
      </c>
    </row>
    <row r="39" spans="1:2" x14ac:dyDescent="0.2">
      <c r="A39" s="30" t="s">
        <v>57</v>
      </c>
      <c r="B39" s="30">
        <v>6.9000000000000006E-2</v>
      </c>
    </row>
    <row r="40" spans="1:2" x14ac:dyDescent="0.2">
      <c r="A40" t="s">
        <v>50</v>
      </c>
      <c r="B40">
        <v>7.0000000000000007E-2</v>
      </c>
    </row>
    <row r="41" spans="1:2" x14ac:dyDescent="0.2">
      <c r="A41" t="s">
        <v>75</v>
      </c>
      <c r="B41">
        <v>0.10000000000000002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3D59-FCCE-5942-9377-6913AD088985}">
  <dimension ref="A2:O82"/>
  <sheetViews>
    <sheetView topLeftCell="A36" zoomScale="139" workbookViewId="0">
      <selection activeCell="C52" sqref="C52"/>
    </sheetView>
  </sheetViews>
  <sheetFormatPr baseColWidth="10" defaultColWidth="8.83203125" defaultRowHeight="13" x14ac:dyDescent="0.15"/>
  <cols>
    <col min="1" max="1" width="20.6640625" style="1" customWidth="1"/>
    <col min="2" max="2" width="12.6640625" style="1" customWidth="1"/>
    <col min="3" max="16384" width="8.83203125" style="1"/>
  </cols>
  <sheetData>
    <row r="2" spans="1:2" x14ac:dyDescent="0.15">
      <c r="A2" s="1" t="s">
        <v>23</v>
      </c>
      <c r="B2" s="1" t="s">
        <v>24</v>
      </c>
    </row>
    <row r="4" spans="1:2" x14ac:dyDescent="0.15">
      <c r="A4" s="1" t="s">
        <v>25</v>
      </c>
      <c r="B4" s="1" t="s">
        <v>26</v>
      </c>
    </row>
    <row r="5" spans="1:2" x14ac:dyDescent="0.15">
      <c r="A5" s="1" t="s">
        <v>27</v>
      </c>
      <c r="B5" s="1" t="s">
        <v>28</v>
      </c>
    </row>
    <row r="6" spans="1:2" x14ac:dyDescent="0.15">
      <c r="A6" s="1" t="s">
        <v>29</v>
      </c>
      <c r="B6" s="1" t="s">
        <v>30</v>
      </c>
    </row>
    <row r="7" spans="1:2" x14ac:dyDescent="0.15">
      <c r="A7" s="1" t="s">
        <v>31</v>
      </c>
      <c r="B7" s="2">
        <v>45702</v>
      </c>
    </row>
    <row r="8" spans="1:2" x14ac:dyDescent="0.15">
      <c r="A8" s="1" t="s">
        <v>32</v>
      </c>
      <c r="B8" s="3">
        <v>0.62199074074074068</v>
      </c>
    </row>
    <row r="9" spans="1:2" x14ac:dyDescent="0.15">
      <c r="A9" s="1" t="s">
        <v>33</v>
      </c>
      <c r="B9" s="1" t="s">
        <v>34</v>
      </c>
    </row>
    <row r="10" spans="1:2" x14ac:dyDescent="0.15">
      <c r="A10" s="1" t="s">
        <v>35</v>
      </c>
      <c r="B10" s="1">
        <v>18083110</v>
      </c>
    </row>
    <row r="11" spans="1:2" x14ac:dyDescent="0.15">
      <c r="A11" s="1" t="s">
        <v>36</v>
      </c>
      <c r="B11" s="1" t="s">
        <v>37</v>
      </c>
    </row>
    <row r="13" spans="1:2" ht="14" x14ac:dyDescent="0.15">
      <c r="A13" s="4" t="s">
        <v>38</v>
      </c>
      <c r="B13" s="5"/>
    </row>
    <row r="14" spans="1:2" x14ac:dyDescent="0.15">
      <c r="A14" s="1" t="s">
        <v>39</v>
      </c>
      <c r="B14" s="1" t="s">
        <v>40</v>
      </c>
    </row>
    <row r="15" spans="1:2" x14ac:dyDescent="0.15">
      <c r="A15" s="1" t="s">
        <v>41</v>
      </c>
    </row>
    <row r="16" spans="1:2" x14ac:dyDescent="0.15">
      <c r="A16" s="1" t="s">
        <v>42</v>
      </c>
      <c r="B16" s="1" t="s">
        <v>43</v>
      </c>
    </row>
    <row r="17" spans="1:15" x14ac:dyDescent="0.15">
      <c r="B17" s="1" t="s">
        <v>44</v>
      </c>
    </row>
    <row r="18" spans="1:15" x14ac:dyDescent="0.15">
      <c r="B18" s="1" t="s">
        <v>45</v>
      </c>
    </row>
    <row r="19" spans="1:15" x14ac:dyDescent="0.15">
      <c r="B19" s="1" t="s">
        <v>46</v>
      </c>
    </row>
    <row r="20" spans="1:15" x14ac:dyDescent="0.15">
      <c r="A20" s="1" t="s">
        <v>42</v>
      </c>
      <c r="B20" s="1" t="s">
        <v>43</v>
      </c>
    </row>
    <row r="21" spans="1:15" x14ac:dyDescent="0.15">
      <c r="B21" s="1" t="s">
        <v>44</v>
      </c>
    </row>
    <row r="22" spans="1:15" x14ac:dyDescent="0.15">
      <c r="B22" s="1" t="s">
        <v>47</v>
      </c>
    </row>
    <row r="23" spans="1:15" x14ac:dyDescent="0.15">
      <c r="B23" s="1" t="s">
        <v>46</v>
      </c>
    </row>
    <row r="25" spans="1:15" ht="14" x14ac:dyDescent="0.15">
      <c r="A25" s="4" t="s">
        <v>48</v>
      </c>
      <c r="B25" s="5"/>
    </row>
    <row r="27" spans="1:15" x14ac:dyDescent="0.15">
      <c r="B27" s="6"/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J27" s="7">
        <v>8</v>
      </c>
      <c r="K27" s="7">
        <v>9</v>
      </c>
      <c r="L27" s="7">
        <v>10</v>
      </c>
      <c r="M27" s="7">
        <v>11</v>
      </c>
      <c r="N27" s="7">
        <v>12</v>
      </c>
    </row>
    <row r="28" spans="1:15" ht="14" x14ac:dyDescent="0.15">
      <c r="B28" s="43" t="s">
        <v>49</v>
      </c>
      <c r="C28" s="8" t="s">
        <v>50</v>
      </c>
      <c r="D28" s="8" t="s">
        <v>51</v>
      </c>
      <c r="E28" s="8" t="s">
        <v>52</v>
      </c>
      <c r="F28" s="8" t="s">
        <v>53</v>
      </c>
      <c r="G28" s="8" t="s">
        <v>54</v>
      </c>
      <c r="H28" s="8" t="s">
        <v>55</v>
      </c>
      <c r="I28" s="8" t="s">
        <v>56</v>
      </c>
      <c r="J28" s="9" t="s">
        <v>57</v>
      </c>
      <c r="K28" s="8" t="s">
        <v>56</v>
      </c>
      <c r="L28" s="10" t="s">
        <v>58</v>
      </c>
      <c r="M28" s="10" t="s">
        <v>58</v>
      </c>
      <c r="N28" s="10" t="s">
        <v>58</v>
      </c>
      <c r="O28" s="11" t="s">
        <v>59</v>
      </c>
    </row>
    <row r="29" spans="1:15" x14ac:dyDescent="0.15">
      <c r="B29" s="45"/>
      <c r="C29" s="12">
        <v>0</v>
      </c>
      <c r="D29" s="12">
        <v>0.02</v>
      </c>
      <c r="E29" s="12">
        <v>0.05</v>
      </c>
      <c r="F29" s="12">
        <v>0.1</v>
      </c>
      <c r="G29" s="12">
        <v>0.2</v>
      </c>
      <c r="H29" s="12">
        <v>0.5</v>
      </c>
      <c r="I29" s="12">
        <v>1</v>
      </c>
      <c r="J29" s="13"/>
      <c r="K29" s="12">
        <v>1</v>
      </c>
      <c r="L29" s="14"/>
      <c r="M29" s="14"/>
      <c r="N29" s="14"/>
      <c r="O29" s="11" t="s">
        <v>60</v>
      </c>
    </row>
    <row r="30" spans="1:15" ht="14" x14ac:dyDescent="0.15">
      <c r="B30" s="43" t="s">
        <v>61</v>
      </c>
      <c r="C30" s="8" t="s">
        <v>50</v>
      </c>
      <c r="D30" s="8" t="s">
        <v>51</v>
      </c>
      <c r="E30" s="8" t="s">
        <v>52</v>
      </c>
      <c r="F30" s="8" t="s">
        <v>53</v>
      </c>
      <c r="G30" s="8" t="s">
        <v>54</v>
      </c>
      <c r="H30" s="8" t="s">
        <v>55</v>
      </c>
      <c r="I30" s="8" t="s">
        <v>56</v>
      </c>
      <c r="J30" s="9" t="s">
        <v>57</v>
      </c>
      <c r="K30" s="8" t="s">
        <v>56</v>
      </c>
      <c r="L30" s="9" t="s">
        <v>57</v>
      </c>
      <c r="M30" s="9" t="s">
        <v>57</v>
      </c>
      <c r="N30" s="9" t="s">
        <v>57</v>
      </c>
      <c r="O30" s="11" t="s">
        <v>59</v>
      </c>
    </row>
    <row r="31" spans="1:15" x14ac:dyDescent="0.15">
      <c r="B31" s="45"/>
      <c r="C31" s="12">
        <v>0</v>
      </c>
      <c r="D31" s="12">
        <v>0.02</v>
      </c>
      <c r="E31" s="12">
        <v>0.05</v>
      </c>
      <c r="F31" s="12">
        <v>0.1</v>
      </c>
      <c r="G31" s="12">
        <v>0.2</v>
      </c>
      <c r="H31" s="12">
        <v>0.5</v>
      </c>
      <c r="I31" s="12">
        <v>1</v>
      </c>
      <c r="J31" s="13"/>
      <c r="K31" s="12">
        <v>1</v>
      </c>
      <c r="L31" s="13"/>
      <c r="M31" s="13"/>
      <c r="N31" s="13"/>
      <c r="O31" s="11" t="s">
        <v>60</v>
      </c>
    </row>
    <row r="32" spans="1:15" ht="14" x14ac:dyDescent="0.15">
      <c r="B32" s="43" t="s">
        <v>62</v>
      </c>
      <c r="C32" s="10" t="s">
        <v>63</v>
      </c>
      <c r="D32" s="10" t="s">
        <v>63</v>
      </c>
      <c r="E32" s="10" t="s">
        <v>63</v>
      </c>
      <c r="F32" s="10" t="s">
        <v>64</v>
      </c>
      <c r="G32" s="10" t="s">
        <v>64</v>
      </c>
      <c r="H32" s="10" t="s">
        <v>64</v>
      </c>
      <c r="I32" s="10" t="s">
        <v>65</v>
      </c>
      <c r="J32" s="10" t="s">
        <v>65</v>
      </c>
      <c r="K32" s="10" t="s">
        <v>65</v>
      </c>
      <c r="L32" s="10" t="s">
        <v>66</v>
      </c>
      <c r="M32" s="10" t="s">
        <v>66</v>
      </c>
      <c r="N32" s="10" t="s">
        <v>66</v>
      </c>
      <c r="O32" s="11" t="s">
        <v>59</v>
      </c>
    </row>
    <row r="33" spans="1:15" x14ac:dyDescent="0.15">
      <c r="B33" s="45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1" t="s">
        <v>60</v>
      </c>
    </row>
    <row r="34" spans="1:15" ht="14" x14ac:dyDescent="0.15">
      <c r="B34" s="43" t="s">
        <v>67</v>
      </c>
      <c r="C34" s="10" t="s">
        <v>68</v>
      </c>
      <c r="D34" s="10" t="s">
        <v>68</v>
      </c>
      <c r="E34" s="10" t="s">
        <v>68</v>
      </c>
      <c r="F34" s="10" t="s">
        <v>69</v>
      </c>
      <c r="G34" s="10" t="s">
        <v>69</v>
      </c>
      <c r="H34" s="10" t="s">
        <v>69</v>
      </c>
      <c r="I34" s="8" t="s">
        <v>56</v>
      </c>
      <c r="J34" s="8" t="s">
        <v>56</v>
      </c>
      <c r="K34" s="8" t="s">
        <v>56</v>
      </c>
      <c r="L34" s="10" t="s">
        <v>70</v>
      </c>
      <c r="M34" s="10" t="s">
        <v>70</v>
      </c>
      <c r="N34" s="10" t="s">
        <v>70</v>
      </c>
      <c r="O34" s="11" t="s">
        <v>59</v>
      </c>
    </row>
    <row r="35" spans="1:15" x14ac:dyDescent="0.15">
      <c r="B35" s="45"/>
      <c r="C35" s="14"/>
      <c r="D35" s="14"/>
      <c r="E35" s="14"/>
      <c r="F35" s="14"/>
      <c r="G35" s="14"/>
      <c r="H35" s="14"/>
      <c r="I35" s="12">
        <v>1</v>
      </c>
      <c r="J35" s="12">
        <v>1</v>
      </c>
      <c r="K35" s="12">
        <v>1</v>
      </c>
      <c r="L35" s="14"/>
      <c r="M35" s="14"/>
      <c r="N35" s="14"/>
      <c r="O35" s="11" t="s">
        <v>60</v>
      </c>
    </row>
    <row r="36" spans="1:15" ht="14" x14ac:dyDescent="0.15">
      <c r="B36" s="43" t="s">
        <v>71</v>
      </c>
      <c r="C36" s="10" t="s">
        <v>72</v>
      </c>
      <c r="D36" s="10" t="s">
        <v>72</v>
      </c>
      <c r="E36" s="10" t="s">
        <v>72</v>
      </c>
      <c r="F36" s="9" t="s">
        <v>57</v>
      </c>
      <c r="G36" s="9" t="s">
        <v>57</v>
      </c>
      <c r="H36" s="9" t="s">
        <v>57</v>
      </c>
      <c r="I36" s="8" t="s">
        <v>50</v>
      </c>
      <c r="J36" s="8" t="s">
        <v>50</v>
      </c>
      <c r="K36" s="8" t="s">
        <v>50</v>
      </c>
      <c r="L36" s="10" t="s">
        <v>73</v>
      </c>
      <c r="M36" s="10" t="s">
        <v>73</v>
      </c>
      <c r="N36" s="10" t="s">
        <v>73</v>
      </c>
      <c r="O36" s="11" t="s">
        <v>59</v>
      </c>
    </row>
    <row r="37" spans="1:15" x14ac:dyDescent="0.15">
      <c r="B37" s="45"/>
      <c r="C37" s="14"/>
      <c r="D37" s="14"/>
      <c r="E37" s="14"/>
      <c r="F37" s="13"/>
      <c r="G37" s="13"/>
      <c r="H37" s="13"/>
      <c r="I37" s="12">
        <v>0</v>
      </c>
      <c r="J37" s="12">
        <v>0</v>
      </c>
      <c r="K37" s="12">
        <v>0</v>
      </c>
      <c r="L37" s="14"/>
      <c r="M37" s="14"/>
      <c r="N37" s="14"/>
      <c r="O37" s="11" t="s">
        <v>60</v>
      </c>
    </row>
    <row r="38" spans="1:15" ht="14" x14ac:dyDescent="0.15">
      <c r="B38" s="43" t="s">
        <v>74</v>
      </c>
      <c r="C38" s="10" t="s">
        <v>75</v>
      </c>
      <c r="D38" s="10" t="s">
        <v>75</v>
      </c>
      <c r="E38" s="10" t="s">
        <v>75</v>
      </c>
      <c r="F38" s="10" t="s">
        <v>58</v>
      </c>
      <c r="G38" s="10" t="s">
        <v>58</v>
      </c>
      <c r="H38" s="10" t="s">
        <v>58</v>
      </c>
      <c r="I38" s="10" t="s">
        <v>63</v>
      </c>
      <c r="J38" s="10" t="s">
        <v>63</v>
      </c>
      <c r="K38" s="10" t="s">
        <v>63</v>
      </c>
      <c r="L38" s="9" t="s">
        <v>57</v>
      </c>
      <c r="M38" s="9" t="s">
        <v>57</v>
      </c>
      <c r="N38" s="9" t="s">
        <v>57</v>
      </c>
      <c r="O38" s="11" t="s">
        <v>59</v>
      </c>
    </row>
    <row r="39" spans="1:15" x14ac:dyDescent="0.15">
      <c r="B39" s="45"/>
      <c r="C39" s="14"/>
      <c r="D39" s="14"/>
      <c r="E39" s="14"/>
      <c r="F39" s="14"/>
      <c r="G39" s="14"/>
      <c r="H39" s="14"/>
      <c r="I39" s="14"/>
      <c r="J39" s="14"/>
      <c r="K39" s="14"/>
      <c r="L39" s="13"/>
      <c r="M39" s="13"/>
      <c r="N39" s="13"/>
      <c r="O39" s="11" t="s">
        <v>60</v>
      </c>
    </row>
    <row r="40" spans="1:15" ht="14" x14ac:dyDescent="0.15">
      <c r="B40" s="43" t="s">
        <v>76</v>
      </c>
      <c r="C40" s="8" t="s">
        <v>50</v>
      </c>
      <c r="D40" s="8" t="s">
        <v>51</v>
      </c>
      <c r="E40" s="8" t="s">
        <v>52</v>
      </c>
      <c r="F40" s="8" t="s">
        <v>53</v>
      </c>
      <c r="G40" s="8" t="s">
        <v>54</v>
      </c>
      <c r="H40" s="8" t="s">
        <v>55</v>
      </c>
      <c r="I40" s="8" t="s">
        <v>56</v>
      </c>
      <c r="J40" s="9" t="s">
        <v>57</v>
      </c>
      <c r="K40" s="8" t="s">
        <v>50</v>
      </c>
      <c r="L40" s="10" t="s">
        <v>73</v>
      </c>
      <c r="M40" s="10" t="s">
        <v>73</v>
      </c>
      <c r="N40" s="10" t="s">
        <v>73</v>
      </c>
      <c r="O40" s="11" t="s">
        <v>59</v>
      </c>
    </row>
    <row r="41" spans="1:15" x14ac:dyDescent="0.15">
      <c r="B41" s="45"/>
      <c r="C41" s="12">
        <v>0</v>
      </c>
      <c r="D41" s="12">
        <v>0.02</v>
      </c>
      <c r="E41" s="12">
        <v>0.05</v>
      </c>
      <c r="F41" s="12">
        <v>0.1</v>
      </c>
      <c r="G41" s="12">
        <v>0.2</v>
      </c>
      <c r="H41" s="12">
        <v>0.5</v>
      </c>
      <c r="I41" s="12">
        <v>1</v>
      </c>
      <c r="J41" s="13"/>
      <c r="K41" s="12">
        <v>0</v>
      </c>
      <c r="L41" s="14"/>
      <c r="M41" s="14"/>
      <c r="N41" s="14"/>
      <c r="O41" s="11" t="s">
        <v>60</v>
      </c>
    </row>
    <row r="42" spans="1:15" ht="14" x14ac:dyDescent="0.15">
      <c r="B42" s="43" t="s">
        <v>77</v>
      </c>
      <c r="C42" s="8" t="s">
        <v>50</v>
      </c>
      <c r="D42" s="8" t="s">
        <v>51</v>
      </c>
      <c r="E42" s="8" t="s">
        <v>52</v>
      </c>
      <c r="F42" s="8" t="s">
        <v>53</v>
      </c>
      <c r="G42" s="8" t="s">
        <v>54</v>
      </c>
      <c r="H42" s="8" t="s">
        <v>55</v>
      </c>
      <c r="I42" s="8" t="s">
        <v>56</v>
      </c>
      <c r="J42" s="9" t="s">
        <v>57</v>
      </c>
      <c r="K42" s="8" t="s">
        <v>50</v>
      </c>
      <c r="L42" s="10" t="s">
        <v>75</v>
      </c>
      <c r="M42" s="10" t="s">
        <v>75</v>
      </c>
      <c r="N42" s="10" t="s">
        <v>75</v>
      </c>
      <c r="O42" s="11" t="s">
        <v>59</v>
      </c>
    </row>
    <row r="43" spans="1:15" x14ac:dyDescent="0.15">
      <c r="B43" s="45"/>
      <c r="C43" s="12">
        <v>0</v>
      </c>
      <c r="D43" s="12">
        <v>0.02</v>
      </c>
      <c r="E43" s="12">
        <v>0.05</v>
      </c>
      <c r="F43" s="12">
        <v>0.1</v>
      </c>
      <c r="G43" s="12">
        <v>0.2</v>
      </c>
      <c r="H43" s="12">
        <v>0.5</v>
      </c>
      <c r="I43" s="12">
        <v>1</v>
      </c>
      <c r="J43" s="13"/>
      <c r="K43" s="12">
        <v>0</v>
      </c>
      <c r="L43" s="14"/>
      <c r="M43" s="14"/>
      <c r="N43" s="14"/>
      <c r="O43" s="11" t="s">
        <v>60</v>
      </c>
    </row>
    <row r="45" spans="1:15" ht="14" x14ac:dyDescent="0.15">
      <c r="A45" s="4" t="s">
        <v>78</v>
      </c>
      <c r="B45" s="5"/>
    </row>
    <row r="46" spans="1:15" x14ac:dyDescent="0.15">
      <c r="A46" s="1" t="s">
        <v>79</v>
      </c>
      <c r="B46" s="1">
        <v>23.3</v>
      </c>
    </row>
    <row r="47" spans="1:15" x14ac:dyDescent="0.15">
      <c r="A47" s="1" t="s">
        <v>79</v>
      </c>
      <c r="B47" s="1">
        <v>23.3</v>
      </c>
    </row>
    <row r="49" spans="2:15" x14ac:dyDescent="0.15">
      <c r="B49" s="6"/>
      <c r="C49" s="7">
        <v>1</v>
      </c>
      <c r="D49" s="7">
        <v>2</v>
      </c>
      <c r="E49" s="7">
        <v>3</v>
      </c>
      <c r="F49" s="7">
        <v>4</v>
      </c>
      <c r="G49" s="7">
        <v>5</v>
      </c>
      <c r="H49" s="7">
        <v>6</v>
      </c>
      <c r="I49" s="7">
        <v>7</v>
      </c>
      <c r="J49" s="7">
        <v>8</v>
      </c>
      <c r="K49" s="7">
        <v>9</v>
      </c>
      <c r="L49" s="7">
        <v>10</v>
      </c>
      <c r="M49" s="7">
        <v>11</v>
      </c>
      <c r="N49" s="7">
        <v>12</v>
      </c>
    </row>
    <row r="50" spans="2:15" x14ac:dyDescent="0.15">
      <c r="B50" s="43" t="s">
        <v>49</v>
      </c>
      <c r="C50" s="15">
        <v>8.7999999999999995E-2</v>
      </c>
      <c r="D50" s="15">
        <v>0.108</v>
      </c>
      <c r="E50" s="16">
        <v>0.13500000000000001</v>
      </c>
      <c r="F50" s="16">
        <v>0.18</v>
      </c>
      <c r="G50" s="17">
        <v>0.27900000000000003</v>
      </c>
      <c r="H50" s="18">
        <v>0.55100000000000005</v>
      </c>
      <c r="I50" s="19">
        <v>0.94599999999999995</v>
      </c>
      <c r="J50" s="15">
        <v>6.8000000000000005E-2</v>
      </c>
      <c r="K50" s="19">
        <v>0.96399999999999997</v>
      </c>
      <c r="L50" s="15">
        <v>6.9000000000000006E-2</v>
      </c>
      <c r="M50" s="15">
        <v>6.9000000000000006E-2</v>
      </c>
      <c r="N50" s="15">
        <v>7.6999999999999999E-2</v>
      </c>
      <c r="O50" s="11" t="s">
        <v>80</v>
      </c>
    </row>
    <row r="51" spans="2:15" x14ac:dyDescent="0.15">
      <c r="B51" s="44"/>
      <c r="C51" s="20">
        <v>7.6999999999999999E-2</v>
      </c>
      <c r="D51" s="20">
        <v>9.6000000000000002E-2</v>
      </c>
      <c r="E51" s="20">
        <v>0.11899999999999999</v>
      </c>
      <c r="F51" s="20">
        <v>0.16</v>
      </c>
      <c r="G51" s="20">
        <v>0.252</v>
      </c>
      <c r="H51" s="20">
        <v>0.52200000000000002</v>
      </c>
      <c r="I51" s="20">
        <v>0.95199999999999996</v>
      </c>
      <c r="J51" s="20">
        <v>6.0999999999999999E-2</v>
      </c>
      <c r="K51" s="20">
        <v>0.96799999999999997</v>
      </c>
      <c r="L51" s="20">
        <v>6.0999999999999999E-2</v>
      </c>
      <c r="M51" s="20">
        <v>6.0999999999999999E-2</v>
      </c>
      <c r="N51" s="20">
        <v>6.8000000000000005E-2</v>
      </c>
      <c r="O51" s="11" t="s">
        <v>81</v>
      </c>
    </row>
    <row r="52" spans="2:15" ht="24" x14ac:dyDescent="0.15">
      <c r="B52" s="44"/>
      <c r="C52" s="21">
        <v>1.6E-2</v>
      </c>
      <c r="D52" s="21">
        <v>3.5999999999999997E-2</v>
      </c>
      <c r="E52" s="22">
        <v>6.3E-2</v>
      </c>
      <c r="F52" s="22">
        <v>0.108</v>
      </c>
      <c r="G52" s="23">
        <v>0.20699999999999999</v>
      </c>
      <c r="H52" s="24">
        <v>0.47899999999999998</v>
      </c>
      <c r="I52" s="25">
        <v>0.874</v>
      </c>
      <c r="J52" s="21">
        <v>-4.0000000000000001E-3</v>
      </c>
      <c r="K52" s="25">
        <v>0.89200000000000002</v>
      </c>
      <c r="L52" s="21">
        <v>-3.0000000000000001E-3</v>
      </c>
      <c r="M52" s="21">
        <v>-3.0000000000000001E-3</v>
      </c>
      <c r="N52" s="21">
        <v>5.0000000000000001E-3</v>
      </c>
      <c r="O52" s="11" t="s">
        <v>82</v>
      </c>
    </row>
    <row r="53" spans="2:15" ht="24" x14ac:dyDescent="0.15">
      <c r="B53" s="45"/>
      <c r="C53" s="26">
        <v>1.4E-2</v>
      </c>
      <c r="D53" s="26">
        <v>3.2000000000000001E-2</v>
      </c>
      <c r="E53" s="26">
        <v>5.6000000000000001E-2</v>
      </c>
      <c r="F53" s="26">
        <v>9.6000000000000002E-2</v>
      </c>
      <c r="G53" s="26">
        <v>0.188</v>
      </c>
      <c r="H53" s="26">
        <v>0.45800000000000002</v>
      </c>
      <c r="I53" s="26">
        <v>0.88900000000000001</v>
      </c>
      <c r="J53" s="26">
        <v>-3.0000000000000001E-3</v>
      </c>
      <c r="K53" s="26">
        <v>0.90400000000000003</v>
      </c>
      <c r="L53" s="26">
        <v>-3.0000000000000001E-3</v>
      </c>
      <c r="M53" s="26">
        <v>-3.0000000000000001E-3</v>
      </c>
      <c r="N53" s="26">
        <v>5.0000000000000001E-3</v>
      </c>
      <c r="O53" s="11" t="s">
        <v>83</v>
      </c>
    </row>
    <row r="54" spans="2:15" x14ac:dyDescent="0.15">
      <c r="B54" s="43" t="s">
        <v>61</v>
      </c>
      <c r="C54" s="15">
        <v>8.7999999999999995E-2</v>
      </c>
      <c r="D54" s="15">
        <v>0.105</v>
      </c>
      <c r="E54" s="16">
        <v>0.13300000000000001</v>
      </c>
      <c r="F54" s="16">
        <v>0.183</v>
      </c>
      <c r="G54" s="17">
        <v>0.28199999999999997</v>
      </c>
      <c r="H54" s="18">
        <v>0.54500000000000004</v>
      </c>
      <c r="I54" s="19">
        <v>0.94699999999999995</v>
      </c>
      <c r="J54" s="15">
        <v>6.6000000000000003E-2</v>
      </c>
      <c r="K54" s="19">
        <v>0.96799999999999997</v>
      </c>
      <c r="L54" s="15">
        <v>6.8000000000000005E-2</v>
      </c>
      <c r="M54" s="15">
        <v>6.7000000000000004E-2</v>
      </c>
      <c r="N54" s="15">
        <v>6.9000000000000006E-2</v>
      </c>
      <c r="O54" s="11" t="s">
        <v>80</v>
      </c>
    </row>
    <row r="55" spans="2:15" x14ac:dyDescent="0.15">
      <c r="B55" s="44"/>
      <c r="C55" s="20">
        <v>7.9000000000000001E-2</v>
      </c>
      <c r="D55" s="20">
        <v>9.1999999999999998E-2</v>
      </c>
      <c r="E55" s="20">
        <v>0.11700000000000001</v>
      </c>
      <c r="F55" s="20">
        <v>0.16300000000000001</v>
      </c>
      <c r="G55" s="20">
        <v>0.25800000000000001</v>
      </c>
      <c r="H55" s="20">
        <v>0.51500000000000001</v>
      </c>
      <c r="I55" s="20">
        <v>0.95199999999999996</v>
      </c>
      <c r="J55" s="20">
        <v>5.8000000000000003E-2</v>
      </c>
      <c r="K55" s="20">
        <v>0.97</v>
      </c>
      <c r="L55" s="20">
        <v>0.06</v>
      </c>
      <c r="M55" s="20">
        <v>5.8999999999999997E-2</v>
      </c>
      <c r="N55" s="20">
        <v>6.0999999999999999E-2</v>
      </c>
      <c r="O55" s="11" t="s">
        <v>81</v>
      </c>
    </row>
    <row r="56" spans="2:15" ht="24" x14ac:dyDescent="0.15">
      <c r="B56" s="44"/>
      <c r="C56" s="21">
        <v>1.6E-2</v>
      </c>
      <c r="D56" s="21">
        <v>3.2000000000000001E-2</v>
      </c>
      <c r="E56" s="22">
        <v>6.0999999999999999E-2</v>
      </c>
      <c r="F56" s="22">
        <v>0.111</v>
      </c>
      <c r="G56" s="23">
        <v>0.21</v>
      </c>
      <c r="H56" s="24">
        <v>0.47299999999999998</v>
      </c>
      <c r="I56" s="25">
        <v>0.875</v>
      </c>
      <c r="J56" s="21">
        <v>-7.0000000000000001E-3</v>
      </c>
      <c r="K56" s="25">
        <v>0.89500000000000002</v>
      </c>
      <c r="L56" s="21">
        <v>-4.0000000000000001E-3</v>
      </c>
      <c r="M56" s="21">
        <v>-5.0000000000000001E-3</v>
      </c>
      <c r="N56" s="21">
        <v>-3.0000000000000001E-3</v>
      </c>
      <c r="O56" s="11" t="s">
        <v>82</v>
      </c>
    </row>
    <row r="57" spans="2:15" ht="24" x14ac:dyDescent="0.15">
      <c r="B57" s="45"/>
      <c r="C57" s="26">
        <v>1.4999999999999999E-2</v>
      </c>
      <c r="D57" s="26">
        <v>2.9000000000000001E-2</v>
      </c>
      <c r="E57" s="26">
        <v>5.3999999999999999E-2</v>
      </c>
      <c r="F57" s="26">
        <v>9.9000000000000005E-2</v>
      </c>
      <c r="G57" s="26">
        <v>0.19500000000000001</v>
      </c>
      <c r="H57" s="26">
        <v>0.45200000000000001</v>
      </c>
      <c r="I57" s="26">
        <v>0.88800000000000001</v>
      </c>
      <c r="J57" s="26">
        <v>-6.0000000000000001E-3</v>
      </c>
      <c r="K57" s="26">
        <v>0.90600000000000003</v>
      </c>
      <c r="L57" s="26">
        <v>-4.0000000000000001E-3</v>
      </c>
      <c r="M57" s="26">
        <v>-4.0000000000000001E-3</v>
      </c>
      <c r="N57" s="26">
        <v>-3.0000000000000001E-3</v>
      </c>
      <c r="O57" s="11" t="s">
        <v>83</v>
      </c>
    </row>
    <row r="58" spans="2:15" x14ac:dyDescent="0.15">
      <c r="B58" s="43" t="s">
        <v>62</v>
      </c>
      <c r="C58" s="15">
        <v>7.1999999999999995E-2</v>
      </c>
      <c r="D58" s="15">
        <v>6.8000000000000005E-2</v>
      </c>
      <c r="E58" s="15">
        <v>6.8000000000000005E-2</v>
      </c>
      <c r="F58" s="15">
        <v>7.0000000000000007E-2</v>
      </c>
      <c r="G58" s="15">
        <v>7.0000000000000007E-2</v>
      </c>
      <c r="H58" s="15">
        <v>7.0000000000000007E-2</v>
      </c>
      <c r="I58" s="15">
        <v>7.0000000000000007E-2</v>
      </c>
      <c r="J58" s="15">
        <v>6.9000000000000006E-2</v>
      </c>
      <c r="K58" s="15">
        <v>7.0999999999999994E-2</v>
      </c>
      <c r="L58" s="15">
        <v>7.2999999999999995E-2</v>
      </c>
      <c r="M58" s="15">
        <v>7.2999999999999995E-2</v>
      </c>
      <c r="N58" s="15">
        <v>7.5999999999999998E-2</v>
      </c>
      <c r="O58" s="11" t="s">
        <v>80</v>
      </c>
    </row>
    <row r="59" spans="2:15" x14ac:dyDescent="0.15">
      <c r="B59" s="44"/>
      <c r="C59" s="20">
        <v>6.4000000000000001E-2</v>
      </c>
      <c r="D59" s="20">
        <v>6.0999999999999999E-2</v>
      </c>
      <c r="E59" s="20">
        <v>0.06</v>
      </c>
      <c r="F59" s="20">
        <v>6.2E-2</v>
      </c>
      <c r="G59" s="20">
        <v>6.2E-2</v>
      </c>
      <c r="H59" s="20">
        <v>6.0999999999999999E-2</v>
      </c>
      <c r="I59" s="20">
        <v>6.2E-2</v>
      </c>
      <c r="J59" s="20">
        <v>6.0999999999999999E-2</v>
      </c>
      <c r="K59" s="20">
        <v>6.3E-2</v>
      </c>
      <c r="L59" s="20">
        <v>6.4000000000000001E-2</v>
      </c>
      <c r="M59" s="20">
        <v>6.5000000000000002E-2</v>
      </c>
      <c r="N59" s="20">
        <v>6.7000000000000004E-2</v>
      </c>
      <c r="O59" s="11" t="s">
        <v>81</v>
      </c>
    </row>
    <row r="60" spans="2:15" ht="24" x14ac:dyDescent="0.15">
      <c r="B60" s="44"/>
      <c r="C60" s="21">
        <v>0</v>
      </c>
      <c r="D60" s="21">
        <v>-4.0000000000000001E-3</v>
      </c>
      <c r="E60" s="21">
        <v>-5.0000000000000001E-3</v>
      </c>
      <c r="F60" s="21">
        <v>-2E-3</v>
      </c>
      <c r="G60" s="21">
        <v>-2E-3</v>
      </c>
      <c r="H60" s="21">
        <v>-2E-3</v>
      </c>
      <c r="I60" s="21">
        <v>-2E-3</v>
      </c>
      <c r="J60" s="21">
        <v>-3.0000000000000001E-3</v>
      </c>
      <c r="K60" s="21">
        <v>-1E-3</v>
      </c>
      <c r="L60" s="21">
        <v>1E-3</v>
      </c>
      <c r="M60" s="21">
        <v>1E-3</v>
      </c>
      <c r="N60" s="21">
        <v>4.0000000000000001E-3</v>
      </c>
      <c r="O60" s="11" t="s">
        <v>82</v>
      </c>
    </row>
    <row r="61" spans="2:15" ht="24" x14ac:dyDescent="0.15">
      <c r="B61" s="45"/>
      <c r="C61" s="26">
        <v>0</v>
      </c>
      <c r="D61" s="26">
        <v>-3.0000000000000001E-3</v>
      </c>
      <c r="E61" s="26">
        <v>-4.0000000000000001E-3</v>
      </c>
      <c r="F61" s="26">
        <v>-1E-3</v>
      </c>
      <c r="G61" s="26">
        <v>-2E-3</v>
      </c>
      <c r="H61" s="26">
        <v>-3.0000000000000001E-3</v>
      </c>
      <c r="I61" s="26">
        <v>-2E-3</v>
      </c>
      <c r="J61" s="26">
        <v>-2E-3</v>
      </c>
      <c r="K61" s="26">
        <v>0</v>
      </c>
      <c r="L61" s="26">
        <v>0</v>
      </c>
      <c r="M61" s="26">
        <v>1E-3</v>
      </c>
      <c r="N61" s="26">
        <v>4.0000000000000001E-3</v>
      </c>
      <c r="O61" s="11" t="s">
        <v>83</v>
      </c>
    </row>
    <row r="62" spans="2:15" x14ac:dyDescent="0.15">
      <c r="B62" s="43" t="s">
        <v>67</v>
      </c>
      <c r="C62" s="15">
        <v>7.0000000000000007E-2</v>
      </c>
      <c r="D62" s="15">
        <v>6.6000000000000003E-2</v>
      </c>
      <c r="E62" s="15">
        <v>6.7000000000000004E-2</v>
      </c>
      <c r="F62" s="15">
        <v>7.0000000000000007E-2</v>
      </c>
      <c r="G62" s="15">
        <v>6.8000000000000005E-2</v>
      </c>
      <c r="H62" s="15">
        <v>6.7000000000000004E-2</v>
      </c>
      <c r="I62" s="19">
        <v>0.93600000000000005</v>
      </c>
      <c r="J62" s="19">
        <v>0.94499999999999995</v>
      </c>
      <c r="K62" s="19">
        <v>0.95</v>
      </c>
      <c r="L62" s="15">
        <v>0.08</v>
      </c>
      <c r="M62" s="15">
        <v>0.08</v>
      </c>
      <c r="N62" s="15">
        <v>0.08</v>
      </c>
      <c r="O62" s="11" t="s">
        <v>80</v>
      </c>
    </row>
    <row r="63" spans="2:15" x14ac:dyDescent="0.15">
      <c r="B63" s="44"/>
      <c r="C63" s="20">
        <v>6.2E-2</v>
      </c>
      <c r="D63" s="20">
        <v>5.8999999999999997E-2</v>
      </c>
      <c r="E63" s="20">
        <v>5.8999999999999997E-2</v>
      </c>
      <c r="F63" s="20">
        <v>6.2E-2</v>
      </c>
      <c r="G63" s="20">
        <v>0.06</v>
      </c>
      <c r="H63" s="20">
        <v>0.06</v>
      </c>
      <c r="I63" s="20">
        <v>0.94</v>
      </c>
      <c r="J63" s="20">
        <v>0.95</v>
      </c>
      <c r="K63" s="20">
        <v>0.95199999999999996</v>
      </c>
      <c r="L63" s="20">
        <v>7.0999999999999994E-2</v>
      </c>
      <c r="M63" s="20">
        <v>7.0999999999999994E-2</v>
      </c>
      <c r="N63" s="20">
        <v>7.0999999999999994E-2</v>
      </c>
      <c r="O63" s="11" t="s">
        <v>81</v>
      </c>
    </row>
    <row r="64" spans="2:15" ht="24" x14ac:dyDescent="0.15">
      <c r="B64" s="44"/>
      <c r="C64" s="21">
        <v>-2E-3</v>
      </c>
      <c r="D64" s="21">
        <v>-6.0000000000000001E-3</v>
      </c>
      <c r="E64" s="21">
        <v>-6.0000000000000001E-3</v>
      </c>
      <c r="F64" s="21">
        <v>-2E-3</v>
      </c>
      <c r="G64" s="21">
        <v>-4.0000000000000001E-3</v>
      </c>
      <c r="H64" s="21">
        <v>-5.0000000000000001E-3</v>
      </c>
      <c r="I64" s="25">
        <v>0.86399999999999999</v>
      </c>
      <c r="J64" s="25">
        <v>0.873</v>
      </c>
      <c r="K64" s="25">
        <v>0.878</v>
      </c>
      <c r="L64" s="21">
        <v>8.0000000000000002E-3</v>
      </c>
      <c r="M64" s="21">
        <v>8.0000000000000002E-3</v>
      </c>
      <c r="N64" s="21">
        <v>8.0000000000000002E-3</v>
      </c>
      <c r="O64" s="11" t="s">
        <v>82</v>
      </c>
    </row>
    <row r="65" spans="2:15" ht="24" x14ac:dyDescent="0.15">
      <c r="B65" s="45"/>
      <c r="C65" s="26">
        <v>-2E-3</v>
      </c>
      <c r="D65" s="26">
        <v>-5.0000000000000001E-3</v>
      </c>
      <c r="E65" s="26">
        <v>-5.0000000000000001E-3</v>
      </c>
      <c r="F65" s="26">
        <v>-2E-3</v>
      </c>
      <c r="G65" s="26">
        <v>-4.0000000000000001E-3</v>
      </c>
      <c r="H65" s="26">
        <v>-4.0000000000000001E-3</v>
      </c>
      <c r="I65" s="26">
        <v>0.876</v>
      </c>
      <c r="J65" s="26">
        <v>0.88600000000000001</v>
      </c>
      <c r="K65" s="26">
        <v>0.88800000000000001</v>
      </c>
      <c r="L65" s="26">
        <v>7.0000000000000001E-3</v>
      </c>
      <c r="M65" s="26">
        <v>8.0000000000000002E-3</v>
      </c>
      <c r="N65" s="26">
        <v>7.0000000000000001E-3</v>
      </c>
      <c r="O65" s="11" t="s">
        <v>83</v>
      </c>
    </row>
    <row r="66" spans="2:15" x14ac:dyDescent="0.15">
      <c r="B66" s="43" t="s">
        <v>71</v>
      </c>
      <c r="C66" s="15">
        <v>7.6999999999999999E-2</v>
      </c>
      <c r="D66" s="15">
        <v>7.0000000000000007E-2</v>
      </c>
      <c r="E66" s="15">
        <v>7.0999999999999994E-2</v>
      </c>
      <c r="F66" s="15">
        <v>8.5999999999999993E-2</v>
      </c>
      <c r="G66" s="15">
        <v>8.2000000000000003E-2</v>
      </c>
      <c r="H66" s="15">
        <v>8.1000000000000003E-2</v>
      </c>
      <c r="I66" s="15">
        <v>8.1000000000000003E-2</v>
      </c>
      <c r="J66" s="15">
        <v>8.4000000000000005E-2</v>
      </c>
      <c r="K66" s="15">
        <v>6.8000000000000005E-2</v>
      </c>
      <c r="L66" s="15">
        <v>0.10100000000000001</v>
      </c>
      <c r="M66" s="15">
        <v>0.1</v>
      </c>
      <c r="N66" s="15">
        <v>0.104</v>
      </c>
      <c r="O66" s="11" t="s">
        <v>80</v>
      </c>
    </row>
    <row r="67" spans="2:15" x14ac:dyDescent="0.15">
      <c r="B67" s="44"/>
      <c r="C67" s="20">
        <v>6.9000000000000006E-2</v>
      </c>
      <c r="D67" s="20">
        <v>6.2E-2</v>
      </c>
      <c r="E67" s="20">
        <v>6.3E-2</v>
      </c>
      <c r="F67" s="20">
        <v>7.5999999999999998E-2</v>
      </c>
      <c r="G67" s="20">
        <v>7.1999999999999995E-2</v>
      </c>
      <c r="H67" s="20">
        <v>7.1999999999999995E-2</v>
      </c>
      <c r="I67" s="20">
        <v>7.0999999999999994E-2</v>
      </c>
      <c r="J67" s="20">
        <v>7.3999999999999996E-2</v>
      </c>
      <c r="K67" s="20">
        <v>0.06</v>
      </c>
      <c r="L67" s="20">
        <v>8.8999999999999996E-2</v>
      </c>
      <c r="M67" s="20">
        <v>8.7999999999999995E-2</v>
      </c>
      <c r="N67" s="20">
        <v>9.1999999999999998E-2</v>
      </c>
      <c r="O67" s="11" t="s">
        <v>81</v>
      </c>
    </row>
    <row r="68" spans="2:15" ht="24" x14ac:dyDescent="0.15">
      <c r="B68" s="44"/>
      <c r="C68" s="21">
        <v>5.0000000000000001E-3</v>
      </c>
      <c r="D68" s="21">
        <v>-2E-3</v>
      </c>
      <c r="E68" s="21">
        <v>-1E-3</v>
      </c>
      <c r="F68" s="21">
        <v>1.4E-2</v>
      </c>
      <c r="G68" s="21">
        <v>0.01</v>
      </c>
      <c r="H68" s="21">
        <v>8.0000000000000002E-3</v>
      </c>
      <c r="I68" s="21">
        <v>8.9999999999999993E-3</v>
      </c>
      <c r="J68" s="21">
        <v>1.2E-2</v>
      </c>
      <c r="K68" s="21">
        <v>-4.0000000000000001E-3</v>
      </c>
      <c r="L68" s="21">
        <v>2.8000000000000001E-2</v>
      </c>
      <c r="M68" s="21">
        <v>2.8000000000000001E-2</v>
      </c>
      <c r="N68" s="21">
        <v>3.2000000000000001E-2</v>
      </c>
      <c r="O68" s="11" t="s">
        <v>82</v>
      </c>
    </row>
    <row r="69" spans="2:15" ht="24" x14ac:dyDescent="0.15">
      <c r="B69" s="45"/>
      <c r="C69" s="26">
        <v>6.0000000000000001E-3</v>
      </c>
      <c r="D69" s="26">
        <v>-2E-3</v>
      </c>
      <c r="E69" s="26">
        <v>0</v>
      </c>
      <c r="F69" s="26">
        <v>1.2E-2</v>
      </c>
      <c r="G69" s="26">
        <v>8.9999999999999993E-3</v>
      </c>
      <c r="H69" s="26">
        <v>8.0000000000000002E-3</v>
      </c>
      <c r="I69" s="26">
        <v>8.0000000000000002E-3</v>
      </c>
      <c r="J69" s="26">
        <v>1.0999999999999999E-2</v>
      </c>
      <c r="K69" s="26">
        <v>-3.0000000000000001E-3</v>
      </c>
      <c r="L69" s="26">
        <v>2.5000000000000001E-2</v>
      </c>
      <c r="M69" s="26">
        <v>2.5000000000000001E-2</v>
      </c>
      <c r="N69" s="26">
        <v>2.8000000000000001E-2</v>
      </c>
      <c r="O69" s="11" t="s">
        <v>83</v>
      </c>
    </row>
    <row r="70" spans="2:15" x14ac:dyDescent="0.15">
      <c r="B70" s="43" t="s">
        <v>74</v>
      </c>
      <c r="C70" s="15">
        <v>0.105</v>
      </c>
      <c r="D70" s="15">
        <v>9.7000000000000003E-2</v>
      </c>
      <c r="E70" s="15">
        <v>9.8000000000000004E-2</v>
      </c>
      <c r="F70" s="15">
        <v>7.0999999999999994E-2</v>
      </c>
      <c r="G70" s="15">
        <v>6.8000000000000005E-2</v>
      </c>
      <c r="H70" s="15">
        <v>7.0000000000000007E-2</v>
      </c>
      <c r="I70" s="15">
        <v>7.0999999999999994E-2</v>
      </c>
      <c r="J70" s="15">
        <v>6.9000000000000006E-2</v>
      </c>
      <c r="K70" s="15">
        <v>7.0000000000000007E-2</v>
      </c>
      <c r="L70" s="15">
        <v>6.9000000000000006E-2</v>
      </c>
      <c r="M70" s="15">
        <v>7.4999999999999997E-2</v>
      </c>
      <c r="N70" s="15">
        <v>7.0000000000000007E-2</v>
      </c>
      <c r="O70" s="11" t="s">
        <v>80</v>
      </c>
    </row>
    <row r="71" spans="2:15" x14ac:dyDescent="0.15">
      <c r="B71" s="44"/>
      <c r="C71" s="20">
        <v>9.4E-2</v>
      </c>
      <c r="D71" s="20">
        <v>8.5000000000000006E-2</v>
      </c>
      <c r="E71" s="20">
        <v>8.6999999999999994E-2</v>
      </c>
      <c r="F71" s="20">
        <v>6.3E-2</v>
      </c>
      <c r="G71" s="20">
        <v>0.06</v>
      </c>
      <c r="H71" s="20">
        <v>6.4000000000000001E-2</v>
      </c>
      <c r="I71" s="20">
        <v>6.3E-2</v>
      </c>
      <c r="J71" s="20">
        <v>6.0999999999999999E-2</v>
      </c>
      <c r="K71" s="20">
        <v>6.2E-2</v>
      </c>
      <c r="L71" s="20">
        <v>6.0999999999999999E-2</v>
      </c>
      <c r="M71" s="20">
        <v>6.3E-2</v>
      </c>
      <c r="N71" s="20">
        <v>6.3E-2</v>
      </c>
      <c r="O71" s="11" t="s">
        <v>81</v>
      </c>
    </row>
    <row r="72" spans="2:15" ht="24" x14ac:dyDescent="0.15">
      <c r="B72" s="44"/>
      <c r="C72" s="21">
        <v>3.3000000000000002E-2</v>
      </c>
      <c r="D72" s="21">
        <v>2.4E-2</v>
      </c>
      <c r="E72" s="21">
        <v>2.5999999999999999E-2</v>
      </c>
      <c r="F72" s="21">
        <v>-2E-3</v>
      </c>
      <c r="G72" s="21">
        <v>-5.0000000000000001E-3</v>
      </c>
      <c r="H72" s="21">
        <v>-2E-3</v>
      </c>
      <c r="I72" s="21">
        <v>-1E-3</v>
      </c>
      <c r="J72" s="21">
        <v>-3.0000000000000001E-3</v>
      </c>
      <c r="K72" s="21">
        <v>-2E-3</v>
      </c>
      <c r="L72" s="21">
        <v>-3.0000000000000001E-3</v>
      </c>
      <c r="M72" s="21">
        <v>3.0000000000000001E-3</v>
      </c>
      <c r="N72" s="21">
        <v>-2E-3</v>
      </c>
      <c r="O72" s="11" t="s">
        <v>82</v>
      </c>
    </row>
    <row r="73" spans="2:15" ht="24" x14ac:dyDescent="0.15">
      <c r="B73" s="45"/>
      <c r="C73" s="26">
        <v>0.03</v>
      </c>
      <c r="D73" s="26">
        <v>2.1000000000000001E-2</v>
      </c>
      <c r="E73" s="26">
        <v>2.4E-2</v>
      </c>
      <c r="F73" s="26">
        <v>-1E-3</v>
      </c>
      <c r="G73" s="26">
        <v>-4.0000000000000001E-3</v>
      </c>
      <c r="H73" s="26">
        <v>0</v>
      </c>
      <c r="I73" s="26">
        <v>0</v>
      </c>
      <c r="J73" s="26">
        <v>-3.0000000000000001E-3</v>
      </c>
      <c r="K73" s="26">
        <v>-2E-3</v>
      </c>
      <c r="L73" s="26">
        <v>-3.0000000000000001E-3</v>
      </c>
      <c r="M73" s="26">
        <v>-1E-3</v>
      </c>
      <c r="N73" s="26">
        <v>-1E-3</v>
      </c>
      <c r="O73" s="11" t="s">
        <v>83</v>
      </c>
    </row>
    <row r="74" spans="2:15" x14ac:dyDescent="0.15">
      <c r="B74" s="43" t="s">
        <v>76</v>
      </c>
      <c r="C74" s="15">
        <v>8.5000000000000006E-2</v>
      </c>
      <c r="D74" s="15">
        <v>0.114</v>
      </c>
      <c r="E74" s="16">
        <v>0.13700000000000001</v>
      </c>
      <c r="F74" s="16">
        <v>0.185</v>
      </c>
      <c r="G74" s="17">
        <v>0.27900000000000003</v>
      </c>
      <c r="H74" s="18">
        <v>0.55200000000000005</v>
      </c>
      <c r="I74" s="19">
        <v>0.95499999999999996</v>
      </c>
      <c r="J74" s="15">
        <v>6.8000000000000005E-2</v>
      </c>
      <c r="K74" s="15">
        <v>7.0000000000000007E-2</v>
      </c>
      <c r="L74" s="15">
        <v>0.105</v>
      </c>
      <c r="M74" s="15">
        <v>0.105</v>
      </c>
      <c r="N74" s="15">
        <v>0.10199999999999999</v>
      </c>
      <c r="O74" s="11" t="s">
        <v>80</v>
      </c>
    </row>
    <row r="75" spans="2:15" x14ac:dyDescent="0.15">
      <c r="B75" s="44"/>
      <c r="C75" s="20">
        <v>7.4999999999999997E-2</v>
      </c>
      <c r="D75" s="20">
        <v>0.10100000000000001</v>
      </c>
      <c r="E75" s="20">
        <v>0.121</v>
      </c>
      <c r="F75" s="20">
        <v>0.16400000000000001</v>
      </c>
      <c r="G75" s="20">
        <v>0.251</v>
      </c>
      <c r="H75" s="20">
        <v>0.52</v>
      </c>
      <c r="I75" s="20">
        <v>0.95799999999999996</v>
      </c>
      <c r="J75" s="20">
        <v>6.0999999999999999E-2</v>
      </c>
      <c r="K75" s="20">
        <v>6.2E-2</v>
      </c>
      <c r="L75" s="20">
        <v>9.2999999999999999E-2</v>
      </c>
      <c r="M75" s="20">
        <v>9.1999999999999998E-2</v>
      </c>
      <c r="N75" s="20">
        <v>0.09</v>
      </c>
      <c r="O75" s="11" t="s">
        <v>81</v>
      </c>
    </row>
    <row r="76" spans="2:15" ht="24" x14ac:dyDescent="0.15">
      <c r="B76" s="44"/>
      <c r="C76" s="21">
        <v>1.2999999999999999E-2</v>
      </c>
      <c r="D76" s="21">
        <v>4.2000000000000003E-2</v>
      </c>
      <c r="E76" s="22">
        <v>6.5000000000000002E-2</v>
      </c>
      <c r="F76" s="22">
        <v>0.113</v>
      </c>
      <c r="G76" s="23">
        <v>0.20699999999999999</v>
      </c>
      <c r="H76" s="24">
        <v>0.48</v>
      </c>
      <c r="I76" s="25">
        <v>0.88300000000000001</v>
      </c>
      <c r="J76" s="21">
        <v>-4.0000000000000001E-3</v>
      </c>
      <c r="K76" s="21">
        <v>-2E-3</v>
      </c>
      <c r="L76" s="21">
        <v>3.3000000000000002E-2</v>
      </c>
      <c r="M76" s="21">
        <v>3.3000000000000002E-2</v>
      </c>
      <c r="N76" s="21">
        <v>0.03</v>
      </c>
      <c r="O76" s="11" t="s">
        <v>82</v>
      </c>
    </row>
    <row r="77" spans="2:15" ht="24" x14ac:dyDescent="0.15">
      <c r="B77" s="45"/>
      <c r="C77" s="26">
        <v>1.0999999999999999E-2</v>
      </c>
      <c r="D77" s="26">
        <v>3.6999999999999998E-2</v>
      </c>
      <c r="E77" s="26">
        <v>5.8000000000000003E-2</v>
      </c>
      <c r="F77" s="26">
        <v>0.1</v>
      </c>
      <c r="G77" s="26">
        <v>0.187</v>
      </c>
      <c r="H77" s="26">
        <v>0.45700000000000002</v>
      </c>
      <c r="I77" s="26">
        <v>0.89500000000000002</v>
      </c>
      <c r="J77" s="26">
        <v>-3.0000000000000001E-3</v>
      </c>
      <c r="K77" s="26">
        <v>-2E-3</v>
      </c>
      <c r="L77" s="26">
        <v>2.9000000000000001E-2</v>
      </c>
      <c r="M77" s="26">
        <v>2.8000000000000001E-2</v>
      </c>
      <c r="N77" s="26">
        <v>2.5999999999999999E-2</v>
      </c>
      <c r="O77" s="11" t="s">
        <v>83</v>
      </c>
    </row>
    <row r="78" spans="2:15" x14ac:dyDescent="0.15">
      <c r="B78" s="43" t="s">
        <v>77</v>
      </c>
      <c r="C78" s="15">
        <v>9.1999999999999998E-2</v>
      </c>
      <c r="D78" s="15">
        <v>0.11</v>
      </c>
      <c r="E78" s="16">
        <v>0.13900000000000001</v>
      </c>
      <c r="F78" s="27">
        <v>0.19600000000000001</v>
      </c>
      <c r="G78" s="17">
        <v>0.28599999999999998</v>
      </c>
      <c r="H78" s="18">
        <v>0.55600000000000005</v>
      </c>
      <c r="I78" s="19">
        <v>0.93899999999999995</v>
      </c>
      <c r="J78" s="15">
        <v>6.9000000000000006E-2</v>
      </c>
      <c r="K78" s="15">
        <v>7.0000000000000007E-2</v>
      </c>
      <c r="L78" s="15">
        <v>0.1</v>
      </c>
      <c r="M78" s="15">
        <v>9.9000000000000005E-2</v>
      </c>
      <c r="N78" s="15">
        <v>0.10100000000000001</v>
      </c>
      <c r="O78" s="11" t="s">
        <v>80</v>
      </c>
    </row>
    <row r="79" spans="2:15" x14ac:dyDescent="0.15">
      <c r="B79" s="44"/>
      <c r="C79" s="20">
        <v>8.2000000000000003E-2</v>
      </c>
      <c r="D79" s="20">
        <v>9.6000000000000002E-2</v>
      </c>
      <c r="E79" s="20">
        <v>0.122</v>
      </c>
      <c r="F79" s="20">
        <v>0.17399999999999999</v>
      </c>
      <c r="G79" s="20">
        <v>0.25800000000000001</v>
      </c>
      <c r="H79" s="20">
        <v>0.52500000000000002</v>
      </c>
      <c r="I79" s="20">
        <v>0.94199999999999995</v>
      </c>
      <c r="J79" s="20">
        <v>6.0999999999999999E-2</v>
      </c>
      <c r="K79" s="20">
        <v>6.2E-2</v>
      </c>
      <c r="L79" s="20">
        <v>8.7999999999999995E-2</v>
      </c>
      <c r="M79" s="20">
        <v>8.7999999999999995E-2</v>
      </c>
      <c r="N79" s="20">
        <v>8.7999999999999995E-2</v>
      </c>
      <c r="O79" s="11" t="s">
        <v>81</v>
      </c>
    </row>
    <row r="80" spans="2:15" ht="24" x14ac:dyDescent="0.15">
      <c r="B80" s="44"/>
      <c r="C80" s="21">
        <v>1.9E-2</v>
      </c>
      <c r="D80" s="21">
        <v>3.7999999999999999E-2</v>
      </c>
      <c r="E80" s="22">
        <v>6.6000000000000003E-2</v>
      </c>
      <c r="F80" s="28">
        <v>0.124</v>
      </c>
      <c r="G80" s="23">
        <v>0.214</v>
      </c>
      <c r="H80" s="24">
        <v>0.48399999999999999</v>
      </c>
      <c r="I80" s="25">
        <v>0.86599999999999999</v>
      </c>
      <c r="J80" s="21">
        <v>-3.0000000000000001E-3</v>
      </c>
      <c r="K80" s="21">
        <v>-2E-3</v>
      </c>
      <c r="L80" s="21">
        <v>2.7E-2</v>
      </c>
      <c r="M80" s="21">
        <v>2.7E-2</v>
      </c>
      <c r="N80" s="21">
        <v>2.8000000000000001E-2</v>
      </c>
      <c r="O80" s="11" t="s">
        <v>82</v>
      </c>
    </row>
    <row r="81" spans="2:15" ht="24" x14ac:dyDescent="0.15">
      <c r="B81" s="45"/>
      <c r="C81" s="26">
        <v>1.7999999999999999E-2</v>
      </c>
      <c r="D81" s="26">
        <v>3.2000000000000001E-2</v>
      </c>
      <c r="E81" s="26">
        <v>5.8000000000000003E-2</v>
      </c>
      <c r="F81" s="26">
        <v>0.111</v>
      </c>
      <c r="G81" s="26">
        <v>0.19400000000000001</v>
      </c>
      <c r="H81" s="26">
        <v>0.46100000000000002</v>
      </c>
      <c r="I81" s="26">
        <v>0.879</v>
      </c>
      <c r="J81" s="26">
        <v>-3.0000000000000001E-3</v>
      </c>
      <c r="K81" s="26">
        <v>-2E-3</v>
      </c>
      <c r="L81" s="26">
        <v>2.5000000000000001E-2</v>
      </c>
      <c r="M81" s="26">
        <v>2.4E-2</v>
      </c>
      <c r="N81" s="26">
        <v>2.5000000000000001E-2</v>
      </c>
      <c r="O81" s="11" t="s">
        <v>83</v>
      </c>
    </row>
    <row r="82" spans="2:15" x14ac:dyDescent="0.15">
      <c r="B82" s="6"/>
      <c r="C82" s="7">
        <v>1</v>
      </c>
      <c r="D82" s="7">
        <v>2</v>
      </c>
      <c r="E82" s="7">
        <v>3</v>
      </c>
      <c r="F82" s="7">
        <v>4</v>
      </c>
      <c r="G82" s="7">
        <v>5</v>
      </c>
      <c r="H82" s="7">
        <v>6</v>
      </c>
      <c r="I82" s="7">
        <v>7</v>
      </c>
      <c r="J82" s="7">
        <v>8</v>
      </c>
      <c r="K82" s="7">
        <v>9</v>
      </c>
      <c r="L82" s="7">
        <v>10</v>
      </c>
      <c r="M82" s="7">
        <v>11</v>
      </c>
      <c r="N82" s="7">
        <v>12</v>
      </c>
    </row>
  </sheetData>
  <mergeCells count="16">
    <mergeCell ref="B38:B39"/>
    <mergeCell ref="B28:B29"/>
    <mergeCell ref="B30:B31"/>
    <mergeCell ref="B32:B33"/>
    <mergeCell ref="B34:B35"/>
    <mergeCell ref="B36:B37"/>
    <mergeCell ref="B66:B69"/>
    <mergeCell ref="B70:B73"/>
    <mergeCell ref="B74:B77"/>
    <mergeCell ref="B78:B81"/>
    <mergeCell ref="B40:B41"/>
    <mergeCell ref="B42:B43"/>
    <mergeCell ref="B50:B53"/>
    <mergeCell ref="B54:B57"/>
    <mergeCell ref="B58:B61"/>
    <mergeCell ref="B62:B65"/>
  </mergeCells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testplate_calc</vt:lpstr>
      <vt:lpstr>stndtest1_calc</vt:lpstr>
      <vt:lpstr>Sheet1</vt:lpstr>
      <vt:lpstr>testplate_raw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2024-12-11T17:43:32Z</dcterms:created>
  <dcterms:modified xsi:type="dcterms:W3CDTF">2025-03-06T18:47:13Z</dcterms:modified>
</cp:coreProperties>
</file>