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okesienkiewicz/Documents/LabNotebook/Nutrients/no3_calculations/"/>
    </mc:Choice>
  </mc:AlternateContent>
  <xr:revisionPtr revIDLastSave="0" documentId="13_ncr:1_{9A90FEA2-5339-7D43-8D6A-40CB0D333FA6}" xr6:coauthVersionLast="47" xr6:coauthVersionMax="47" xr10:uidLastSave="{00000000-0000-0000-0000-000000000000}"/>
  <bookViews>
    <workbookView xWindow="30500" yWindow="500" windowWidth="38140" windowHeight="20840" xr2:uid="{7643D7CC-8F81-5145-8FA2-A8708F718561}"/>
  </bookViews>
  <sheets>
    <sheet name="template" sheetId="2" r:id="rId1"/>
    <sheet name="Sheet1" sheetId="1" r:id="rId2"/>
  </sheets>
  <definedNames>
    <definedName name="_xlchart.v1.0" hidden="1">template!#REF!</definedName>
    <definedName name="_xlchart.v1.1" hidden="1">template!$I$3</definedName>
    <definedName name="_xlchart.v1.2" hidden="1">template!$L$4:$L$11</definedName>
    <definedName name="MethodPointer1">-3957264</definedName>
    <definedName name="MethodPointer2">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2" l="1"/>
  <c r="H58" i="2"/>
  <c r="H53" i="2"/>
  <c r="H48" i="2"/>
  <c r="G63" i="2"/>
  <c r="G58" i="2"/>
  <c r="G53" i="2"/>
  <c r="G48" i="2"/>
  <c r="F18" i="2"/>
  <c r="F39" i="2"/>
  <c r="F30" i="2"/>
  <c r="F42" i="2"/>
  <c r="F36" i="2"/>
  <c r="F33" i="2"/>
  <c r="F27" i="2"/>
  <c r="F24" i="2"/>
  <c r="F21" i="2"/>
  <c r="F13" i="2"/>
  <c r="F12" i="2"/>
  <c r="C63" i="2"/>
  <c r="C58" i="2"/>
  <c r="C53" i="2"/>
  <c r="C48" i="2"/>
  <c r="C36" i="2"/>
  <c r="C13" i="2"/>
  <c r="D63" i="2" s="1"/>
  <c r="F63" i="2" s="1"/>
  <c r="C12" i="2"/>
  <c r="E4" i="2"/>
  <c r="Q5" i="2"/>
  <c r="Q6" i="2"/>
  <c r="Q7" i="2"/>
  <c r="Q8" i="2"/>
  <c r="Q9" i="2"/>
  <c r="Q10" i="2"/>
  <c r="Q11" i="2"/>
  <c r="Q4" i="2"/>
  <c r="R5" i="2"/>
  <c r="R6" i="2"/>
  <c r="R7" i="2"/>
  <c r="R8" i="2"/>
  <c r="R9" i="2"/>
  <c r="R10" i="2"/>
  <c r="R11" i="2"/>
  <c r="R4" i="2"/>
  <c r="C18" i="2"/>
  <c r="C21" i="2"/>
  <c r="C42" i="2"/>
  <c r="C24" i="2"/>
  <c r="C27" i="2"/>
  <c r="C30" i="2"/>
  <c r="C33" i="2"/>
  <c r="C39" i="2"/>
  <c r="H5" i="2"/>
  <c r="H6" i="2"/>
  <c r="H7" i="2"/>
  <c r="H8" i="2"/>
  <c r="H9" i="2"/>
  <c r="H10" i="2"/>
  <c r="H4" i="2"/>
  <c r="E5" i="2"/>
  <c r="I5" i="2" s="1"/>
  <c r="E6" i="2"/>
  <c r="I6" i="2" s="1"/>
  <c r="E7" i="2"/>
  <c r="I7" i="2" s="1"/>
  <c r="E8" i="2"/>
  <c r="I8" i="2" s="1"/>
  <c r="E9" i="2"/>
  <c r="I9" i="2" s="1"/>
  <c r="E10" i="2"/>
  <c r="I10" i="2" s="1"/>
  <c r="I4" i="2"/>
  <c r="D53" i="2" l="1"/>
  <c r="F53" i="2" s="1"/>
  <c r="D48" i="2"/>
  <c r="F48" i="2" s="1"/>
  <c r="D36" i="2"/>
  <c r="D58" i="2"/>
  <c r="F58" i="2" s="1"/>
  <c r="E21" i="2"/>
  <c r="E18" i="2"/>
  <c r="D21" i="2"/>
  <c r="D18" i="2"/>
  <c r="D30" i="2"/>
  <c r="D39" i="2" l="1"/>
  <c r="D42" i="2"/>
  <c r="D24" i="2"/>
  <c r="D27" i="2"/>
  <c r="E19" i="2"/>
  <c r="D33" i="2"/>
  <c r="E22" i="2"/>
</calcChain>
</file>

<file path=xl/sharedStrings.xml><?xml version="1.0" encoding="utf-8"?>
<sst xmlns="http://schemas.openxmlformats.org/spreadsheetml/2006/main" count="100" uniqueCount="56">
  <si>
    <t>concentration</t>
  </si>
  <si>
    <t xml:space="preserve">absorbance </t>
  </si>
  <si>
    <t>Std 1</t>
  </si>
  <si>
    <t>Std 2</t>
  </si>
  <si>
    <t>Std 3</t>
  </si>
  <si>
    <t>Std 4</t>
  </si>
  <si>
    <t>Std 5</t>
  </si>
  <si>
    <t>Std 6</t>
  </si>
  <si>
    <t>Std 7</t>
  </si>
  <si>
    <t>x = concentration</t>
  </si>
  <si>
    <t>m (slope)</t>
  </si>
  <si>
    <t xml:space="preserve">y = absorbance </t>
  </si>
  <si>
    <t>b (intercept)</t>
  </si>
  <si>
    <t>y=mx+b</t>
  </si>
  <si>
    <t xml:space="preserve">equation to find concentration: </t>
  </si>
  <si>
    <t>(y-b)/m=x</t>
  </si>
  <si>
    <t>sample</t>
  </si>
  <si>
    <t>avg absorbance</t>
  </si>
  <si>
    <t>[NO3]</t>
  </si>
  <si>
    <t xml:space="preserve">extra low curve </t>
  </si>
  <si>
    <t>standard curve</t>
  </si>
  <si>
    <t>od2</t>
  </si>
  <si>
    <t>od3</t>
  </si>
  <si>
    <t>od4</t>
  </si>
  <si>
    <t>od1</t>
  </si>
  <si>
    <t>avg absorbance all (od)</t>
  </si>
  <si>
    <t>avg absorbance p2</t>
  </si>
  <si>
    <t>avg absorbance p1 (od)</t>
  </si>
  <si>
    <t>Low 1</t>
  </si>
  <si>
    <t>Low 2</t>
  </si>
  <si>
    <t>Low 3</t>
  </si>
  <si>
    <t>Low 4</t>
  </si>
  <si>
    <t>Low 5</t>
  </si>
  <si>
    <t>Low 6</t>
  </si>
  <si>
    <t>Low 7</t>
  </si>
  <si>
    <t>Low 8</t>
  </si>
  <si>
    <t>all</t>
  </si>
  <si>
    <t>s018</t>
  </si>
  <si>
    <t>s015</t>
  </si>
  <si>
    <t>blank</t>
  </si>
  <si>
    <t>s008</t>
  </si>
  <si>
    <t>s003</t>
  </si>
  <si>
    <t>s002</t>
  </si>
  <si>
    <t>s057</t>
  </si>
  <si>
    <t>DI</t>
  </si>
  <si>
    <t xml:space="preserve">blank corrected </t>
  </si>
  <si>
    <t>error?? Remove ? Compare to p2</t>
  </si>
  <si>
    <t>high variability within sample</t>
  </si>
  <si>
    <t>QC1</t>
  </si>
  <si>
    <t>QC2</t>
  </si>
  <si>
    <t>QC3</t>
  </si>
  <si>
    <t>QC4</t>
  </si>
  <si>
    <t>expected</t>
  </si>
  <si>
    <t>Plate 1</t>
  </si>
  <si>
    <t>low curve</t>
  </si>
  <si>
    <t>low curve 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</si>
</sst>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7" formatCode="0.00000"/>
    <numFmt numFmtId="168" formatCode="0.000"/>
    <numFmt numFmtId="172" formatCode="0.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64" fontId="0" fillId="2" borderId="0" xfId="0" applyNumberFormat="1" applyFill="1"/>
    <xf numFmtId="0" fontId="0" fillId="3" borderId="1" xfId="0" applyFill="1" applyBorder="1"/>
    <xf numFmtId="0" fontId="0" fillId="4" borderId="2" xfId="0" applyFill="1" applyBorder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1" xfId="0" applyFill="1" applyBorder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template!$E$3</c:f>
              <c:strCache>
                <c:ptCount val="1"/>
                <c:pt idx="0">
                  <c:v>avg absorbance p1 (od)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918853893263343E-2"/>
                  <c:y val="-0.26189012831729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template!$B$4:$B$10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template!$E$4:$E$10</c:f>
              <c:numCache>
                <c:formatCode>0.0000</c:formatCode>
                <c:ptCount val="7"/>
                <c:pt idx="0">
                  <c:v>7.2249999999999995E-2</c:v>
                </c:pt>
                <c:pt idx="1">
                  <c:v>8.1199999999999994E-2</c:v>
                </c:pt>
                <c:pt idx="2">
                  <c:v>0.1125</c:v>
                </c:pt>
                <c:pt idx="3">
                  <c:v>0.15029999999999999</c:v>
                </c:pt>
                <c:pt idx="4">
                  <c:v>0.2334</c:v>
                </c:pt>
                <c:pt idx="5">
                  <c:v>0.46755000000000002</c:v>
                </c:pt>
                <c:pt idx="6">
                  <c:v>0.80845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0-EA4E-A720-CE2CB350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53376"/>
        <c:axId val="1874555088"/>
      </c:scatterChart>
      <c:valAx>
        <c:axId val="18745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5088"/>
        <c:crosses val="autoZero"/>
        <c:crossBetween val="midCat"/>
      </c:valAx>
      <c:valAx>
        <c:axId val="18745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33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 Low Curve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template!$I$3</c:f>
              <c:strCache>
                <c:ptCount val="1"/>
                <c:pt idx="0">
                  <c:v>avg absorbance all (od)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918853893263343E-2"/>
                  <c:y val="-0.26189012831729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template!$L$4:$L$11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template!$P$4:$P$11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6.9599999999999995E-2</c:v>
                </c:pt>
                <c:pt idx="2">
                  <c:v>7.2300000000000003E-2</c:v>
                </c:pt>
                <c:pt idx="3">
                  <c:v>7.8700000000000006E-2</c:v>
                </c:pt>
                <c:pt idx="4">
                  <c:v>8.5699999999999998E-2</c:v>
                </c:pt>
                <c:pt idx="5">
                  <c:v>9.3700000000000006E-2</c:v>
                </c:pt>
                <c:pt idx="6">
                  <c:v>9.9900000000000003E-2</c:v>
                </c:pt>
                <c:pt idx="7">
                  <c:v>0.1094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6-5A4A-969A-F8EF78F3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53376"/>
        <c:axId val="1874555088"/>
      </c:scatterChart>
      <c:valAx>
        <c:axId val="18745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5088"/>
        <c:crosses val="autoZero"/>
        <c:crossBetween val="midCat"/>
      </c:valAx>
      <c:valAx>
        <c:axId val="18745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33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</a:t>
            </a:r>
            <a:r>
              <a:rPr lang="en-US" baseline="0"/>
              <a:t> Curves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template!$I$3</c:f>
              <c:strCache>
                <c:ptCount val="1"/>
                <c:pt idx="0">
                  <c:v>avg absorbance all (od)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918853893263343E-2"/>
                  <c:y val="-0.26189012831729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template!$T$4:$T$18</c:f>
              <c:numCache>
                <c:formatCode>General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</c:v>
                </c:pt>
                <c:pt idx="9">
                  <c:v>0.02</c:v>
                </c:pt>
                <c:pt idx="10">
                  <c:v>0.05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</c:numCache>
            </c:numRef>
          </c:xVal>
          <c:yVal>
            <c:numRef>
              <c:f>template!$U$4:$U$18</c:f>
              <c:numCache>
                <c:formatCode>General</c:formatCode>
                <c:ptCount val="15"/>
                <c:pt idx="0">
                  <c:v>6.8000000000000005E-2</c:v>
                </c:pt>
                <c:pt idx="1">
                  <c:v>6.9599999999999995E-2</c:v>
                </c:pt>
                <c:pt idx="2">
                  <c:v>7.2300000000000003E-2</c:v>
                </c:pt>
                <c:pt idx="3">
                  <c:v>7.8700000000000006E-2</c:v>
                </c:pt>
                <c:pt idx="4">
                  <c:v>8.5699999999999998E-2</c:v>
                </c:pt>
                <c:pt idx="5">
                  <c:v>9.3700000000000006E-2</c:v>
                </c:pt>
                <c:pt idx="6">
                  <c:v>9.9900000000000003E-2</c:v>
                </c:pt>
                <c:pt idx="7">
                  <c:v>0.1094</c:v>
                </c:pt>
                <c:pt idx="8" formatCode="0.0000">
                  <c:v>7.2249999999999995E-2</c:v>
                </c:pt>
                <c:pt idx="9" formatCode="0.0000">
                  <c:v>8.1199999999999994E-2</c:v>
                </c:pt>
                <c:pt idx="10" formatCode="0.0000">
                  <c:v>0.1125</c:v>
                </c:pt>
                <c:pt idx="11" formatCode="0.0000">
                  <c:v>0.15029999999999999</c:v>
                </c:pt>
                <c:pt idx="12" formatCode="0.0000">
                  <c:v>0.2334</c:v>
                </c:pt>
                <c:pt idx="13" formatCode="0.0000">
                  <c:v>0.46755000000000002</c:v>
                </c:pt>
                <c:pt idx="14" formatCode="0.0000">
                  <c:v>0.80845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5-974A-9606-92A1E247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53376"/>
        <c:axId val="1874555088"/>
      </c:scatterChart>
      <c:valAx>
        <c:axId val="18745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5088"/>
        <c:crosses val="autoZero"/>
        <c:crossBetween val="midCat"/>
      </c:valAx>
      <c:valAx>
        <c:axId val="18745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533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249471</xdr:colOff>
      <xdr:row>26</xdr:row>
      <xdr:rowOff>96712</xdr:rowOff>
    </xdr:from>
    <xdr:to>
      <xdr:col>16</xdr:col>
      <xdr:colOff>659669</xdr:colOff>
      <xdr:row>36</xdr:row>
      <xdr:rowOff>153401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DEFA6-3D0D-A447-ACFA-0E0F5C195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760146</xdr:colOff>
      <xdr:row>12</xdr:row>
      <xdr:rowOff>92701</xdr:rowOff>
    </xdr:from>
    <xdr:to>
      <xdr:col>16</xdr:col>
      <xdr:colOff>340123</xdr:colOff>
      <xdr:row>24</xdr:row>
      <xdr:rowOff>196875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F4C5D-0F16-9E43-889C-4D949E571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159455</xdr:colOff>
      <xdr:row>25</xdr:row>
      <xdr:rowOff>145269</xdr:rowOff>
    </xdr:from>
    <xdr:to>
      <xdr:col>24</xdr:col>
      <xdr:colOff>711490</xdr:colOff>
      <xdr:row>39</xdr:row>
      <xdr:rowOff>73311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979C5-B1C3-8C49-BCC7-2C201680F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5727-7851-EE46-937C-84CF7771B321}">
  <dimension ref="A1:U67"/>
  <sheetViews>
    <sheetView tabSelected="1" zoomScale="164" workbookViewId="0">
      <selection activeCell="G16" sqref="G16"/>
    </sheetView>
  </sheetViews>
  <sheetFormatPr baseColWidth="10" defaultRowHeight="16" x14ac:dyDescent="0.2"/>
  <cols>
    <col min="2" max="2" width="13" customWidth="1"/>
    <col min="3" max="3" width="17.1640625" customWidth="1"/>
    <col min="5" max="5" width="13.1640625" customWidth="1"/>
    <col min="6" max="6" width="10.83203125" customWidth="1"/>
    <col min="8" max="8" width="12.1640625" customWidth="1"/>
    <col min="12" max="12" width="12.83203125" customWidth="1"/>
  </cols>
  <sheetData>
    <row r="1" spans="1:21" x14ac:dyDescent="0.2">
      <c r="A1" s="3" t="s">
        <v>53</v>
      </c>
    </row>
    <row r="2" spans="1:21" s="3" customFormat="1" x14ac:dyDescent="0.2">
      <c r="A2" s="3" t="s">
        <v>20</v>
      </c>
      <c r="E2" s="6"/>
      <c r="F2" s="6"/>
      <c r="G2" s="6"/>
      <c r="H2" s="6"/>
      <c r="I2" s="6"/>
      <c r="K2" s="4" t="s">
        <v>19</v>
      </c>
      <c r="L2" s="4"/>
      <c r="M2" s="4"/>
      <c r="S2" s="3" t="s">
        <v>36</v>
      </c>
    </row>
    <row r="3" spans="1:21" ht="51" x14ac:dyDescent="0.2">
      <c r="B3" t="s">
        <v>0</v>
      </c>
      <c r="C3" t="s">
        <v>24</v>
      </c>
      <c r="D3" t="s">
        <v>21</v>
      </c>
      <c r="E3" s="1" t="s">
        <v>27</v>
      </c>
      <c r="F3" s="7" t="s">
        <v>22</v>
      </c>
      <c r="G3" s="7" t="s">
        <v>23</v>
      </c>
      <c r="H3" s="7" t="s">
        <v>26</v>
      </c>
      <c r="I3" s="7" t="s">
        <v>25</v>
      </c>
      <c r="K3" s="2"/>
      <c r="L3" s="2" t="s">
        <v>0</v>
      </c>
      <c r="M3" s="2" t="s">
        <v>1</v>
      </c>
      <c r="Q3" t="s">
        <v>27</v>
      </c>
      <c r="T3" t="s">
        <v>0</v>
      </c>
    </row>
    <row r="4" spans="1:21" x14ac:dyDescent="0.2">
      <c r="A4" t="s">
        <v>2</v>
      </c>
      <c r="B4">
        <v>0</v>
      </c>
      <c r="C4">
        <v>7.3899999999999993E-2</v>
      </c>
      <c r="D4">
        <v>7.0599999999999996E-2</v>
      </c>
      <c r="E4" s="5">
        <f>AVERAGE(C4:D4)</f>
        <v>7.2249999999999995E-2</v>
      </c>
      <c r="F4" s="8">
        <v>7.3899999999999993E-2</v>
      </c>
      <c r="G4" s="8">
        <v>6.9199999999999998E-2</v>
      </c>
      <c r="H4" s="9">
        <f>AVERAGE(F4:G4)</f>
        <v>7.1550000000000002E-2</v>
      </c>
      <c r="I4" s="9">
        <f t="shared" ref="I4:I10" si="0">AVERAGE(C4:G4)</f>
        <v>7.1969999999999992E-2</v>
      </c>
      <c r="K4" s="2" t="s">
        <v>28</v>
      </c>
      <c r="L4" s="2">
        <v>0</v>
      </c>
      <c r="M4">
        <v>7.0000000000000007E-2</v>
      </c>
      <c r="N4">
        <v>7.2099999999999997E-2</v>
      </c>
      <c r="O4" s="8">
        <v>6.9199999999999998E-2</v>
      </c>
      <c r="P4" s="15">
        <v>6.8000000000000005E-2</v>
      </c>
      <c r="Q4">
        <f>AVERAGE(M4:N4,P4)</f>
        <v>7.0033333333333336E-2</v>
      </c>
      <c r="R4" s="14">
        <f>STDEV(M4:P4)</f>
        <v>1.7250603854165004E-3</v>
      </c>
      <c r="S4" s="2" t="s">
        <v>28</v>
      </c>
      <c r="T4" s="2">
        <v>0</v>
      </c>
      <c r="U4" s="15">
        <v>6.8000000000000005E-2</v>
      </c>
    </row>
    <row r="5" spans="1:21" x14ac:dyDescent="0.2">
      <c r="A5" t="s">
        <v>3</v>
      </c>
      <c r="B5">
        <v>0.02</v>
      </c>
      <c r="C5">
        <v>8.1600000000000006E-2</v>
      </c>
      <c r="D5">
        <v>8.0799999999999997E-2</v>
      </c>
      <c r="E5" s="5">
        <f t="shared" ref="E5:E10" si="1">AVERAGE(C5:D5)</f>
        <v>8.1199999999999994E-2</v>
      </c>
      <c r="F5" s="8">
        <v>8.1600000000000006E-2</v>
      </c>
      <c r="G5" s="8">
        <v>7.2099999999999997E-2</v>
      </c>
      <c r="H5" s="9">
        <f t="shared" ref="H5:H10" si="2">AVERAGE(F5:G5)</f>
        <v>7.6850000000000002E-2</v>
      </c>
      <c r="I5" s="9">
        <f t="shared" si="0"/>
        <v>7.9460000000000003E-2</v>
      </c>
      <c r="K5" s="2" t="s">
        <v>29</v>
      </c>
      <c r="L5" s="2">
        <v>2E-3</v>
      </c>
      <c r="M5">
        <v>6.9800000000000001E-2</v>
      </c>
      <c r="N5">
        <v>6.93E-2</v>
      </c>
      <c r="O5" s="8">
        <v>7.2099999999999997E-2</v>
      </c>
      <c r="P5" s="15">
        <v>6.9599999999999995E-2</v>
      </c>
      <c r="Q5">
        <f t="shared" ref="Q5:Q11" si="3">AVERAGE(M5:N5,P5)</f>
        <v>6.9566666666666666E-2</v>
      </c>
      <c r="R5" s="14">
        <f t="shared" ref="R5:R11" si="4">STDEV(M5:P5)</f>
        <v>1.283225103661343E-3</v>
      </c>
      <c r="S5" s="2" t="s">
        <v>29</v>
      </c>
      <c r="T5" s="2">
        <v>2E-3</v>
      </c>
      <c r="U5" s="15">
        <v>6.9599999999999995E-2</v>
      </c>
    </row>
    <row r="6" spans="1:21" x14ac:dyDescent="0.2">
      <c r="A6" t="s">
        <v>4</v>
      </c>
      <c r="B6">
        <v>0.05</v>
      </c>
      <c r="C6">
        <v>0.10730000000000001</v>
      </c>
      <c r="D6">
        <v>0.1177</v>
      </c>
      <c r="E6" s="5">
        <f t="shared" si="1"/>
        <v>0.1125</v>
      </c>
      <c r="F6" s="8">
        <v>0.10730000000000001</v>
      </c>
      <c r="G6" s="8">
        <v>7.2099999999999997E-2</v>
      </c>
      <c r="H6" s="9">
        <f t="shared" si="2"/>
        <v>8.9700000000000002E-2</v>
      </c>
      <c r="I6" s="9">
        <f t="shared" si="0"/>
        <v>0.10338</v>
      </c>
      <c r="K6" s="2" t="s">
        <v>30</v>
      </c>
      <c r="L6" s="2">
        <v>5.0000000000000001E-3</v>
      </c>
      <c r="M6">
        <v>7.0800000000000002E-2</v>
      </c>
      <c r="N6">
        <v>7.2099999999999997E-2</v>
      </c>
      <c r="O6" s="8">
        <v>7.2099999999999997E-2</v>
      </c>
      <c r="P6" s="15">
        <v>7.2300000000000003E-2</v>
      </c>
      <c r="Q6">
        <f t="shared" si="3"/>
        <v>7.173333333333333E-2</v>
      </c>
      <c r="R6" s="14">
        <f t="shared" si="4"/>
        <v>6.8980673621916165E-4</v>
      </c>
      <c r="S6" s="2" t="s">
        <v>30</v>
      </c>
      <c r="T6" s="2">
        <v>5.0000000000000001E-3</v>
      </c>
      <c r="U6" s="15">
        <v>7.2300000000000003E-2</v>
      </c>
    </row>
    <row r="7" spans="1:21" x14ac:dyDescent="0.2">
      <c r="A7" t="s">
        <v>5</v>
      </c>
      <c r="B7">
        <v>0.1</v>
      </c>
      <c r="C7">
        <v>0.15079999999999999</v>
      </c>
      <c r="D7">
        <v>0.14979999999999999</v>
      </c>
      <c r="E7" s="5">
        <f t="shared" si="1"/>
        <v>0.15029999999999999</v>
      </c>
      <c r="F7" s="8">
        <v>0.15079999999999999</v>
      </c>
      <c r="G7" s="8">
        <v>8.09E-2</v>
      </c>
      <c r="H7" s="9">
        <f t="shared" si="2"/>
        <v>0.11584999999999999</v>
      </c>
      <c r="I7" s="9">
        <f t="shared" si="0"/>
        <v>0.13651999999999997</v>
      </c>
      <c r="K7" s="2" t="s">
        <v>31</v>
      </c>
      <c r="L7" s="2">
        <v>0.01</v>
      </c>
      <c r="M7">
        <v>7.9399999999999998E-2</v>
      </c>
      <c r="N7">
        <v>7.8100000000000003E-2</v>
      </c>
      <c r="O7" s="8">
        <v>8.09E-2</v>
      </c>
      <c r="P7" s="15">
        <v>7.8700000000000006E-2</v>
      </c>
      <c r="Q7">
        <f t="shared" si="3"/>
        <v>7.8733333333333336E-2</v>
      </c>
      <c r="R7" s="14">
        <f t="shared" si="4"/>
        <v>1.2065791865158823E-3</v>
      </c>
      <c r="S7" s="2" t="s">
        <v>31</v>
      </c>
      <c r="T7" s="2">
        <v>0.01</v>
      </c>
      <c r="U7" s="15">
        <v>7.8700000000000006E-2</v>
      </c>
    </row>
    <row r="8" spans="1:21" x14ac:dyDescent="0.2">
      <c r="A8" t="s">
        <v>6</v>
      </c>
      <c r="B8">
        <v>0.2</v>
      </c>
      <c r="C8">
        <v>0.23269999999999999</v>
      </c>
      <c r="D8">
        <v>0.2341</v>
      </c>
      <c r="E8" s="5">
        <f t="shared" si="1"/>
        <v>0.2334</v>
      </c>
      <c r="F8" s="8">
        <v>0.23269999999999999</v>
      </c>
      <c r="G8" s="8">
        <v>0.15210000000000001</v>
      </c>
      <c r="H8" s="9">
        <f t="shared" si="2"/>
        <v>0.19240000000000002</v>
      </c>
      <c r="I8" s="9">
        <f t="shared" si="0"/>
        <v>0.217</v>
      </c>
      <c r="K8" s="2" t="s">
        <v>32</v>
      </c>
      <c r="L8" s="2">
        <v>0.02</v>
      </c>
      <c r="M8">
        <v>8.5500000000000007E-2</v>
      </c>
      <c r="N8">
        <v>8.3400000000000002E-2</v>
      </c>
      <c r="O8" s="8">
        <v>0.15210000000000001</v>
      </c>
      <c r="P8" s="15">
        <v>8.5699999999999998E-2</v>
      </c>
      <c r="Q8">
        <f t="shared" si="3"/>
        <v>8.486666666666666E-2</v>
      </c>
      <c r="R8" s="14">
        <f t="shared" si="4"/>
        <v>3.3632759327774493E-2</v>
      </c>
      <c r="S8" s="2" t="s">
        <v>32</v>
      </c>
      <c r="T8" s="2">
        <v>0.02</v>
      </c>
      <c r="U8" s="15">
        <v>8.5699999999999998E-2</v>
      </c>
    </row>
    <row r="9" spans="1:21" x14ac:dyDescent="0.2">
      <c r="A9" t="s">
        <v>7</v>
      </c>
      <c r="B9">
        <v>0.5</v>
      </c>
      <c r="C9">
        <v>0.46510000000000001</v>
      </c>
      <c r="D9">
        <v>0.47</v>
      </c>
      <c r="E9" s="5">
        <f t="shared" si="1"/>
        <v>0.46755000000000002</v>
      </c>
      <c r="F9" s="8">
        <v>0.46510000000000001</v>
      </c>
      <c r="G9" s="8">
        <v>0.10730000000000001</v>
      </c>
      <c r="H9" s="9">
        <f t="shared" si="2"/>
        <v>0.28620000000000001</v>
      </c>
      <c r="I9" s="9">
        <f t="shared" si="0"/>
        <v>0.39500999999999997</v>
      </c>
      <c r="K9" s="2" t="s">
        <v>33</v>
      </c>
      <c r="L9" s="2">
        <v>0.03</v>
      </c>
      <c r="M9">
        <v>9.9000000000000005E-2</v>
      </c>
      <c r="N9">
        <v>9.1399999999999995E-2</v>
      </c>
      <c r="O9" s="8">
        <v>0.10730000000000001</v>
      </c>
      <c r="P9" s="15">
        <v>9.3700000000000006E-2</v>
      </c>
      <c r="Q9">
        <f t="shared" si="3"/>
        <v>9.4700000000000006E-2</v>
      </c>
      <c r="R9" s="14">
        <f t="shared" si="4"/>
        <v>7.0580922823852846E-3</v>
      </c>
      <c r="S9" s="2" t="s">
        <v>33</v>
      </c>
      <c r="T9" s="2">
        <v>0.03</v>
      </c>
      <c r="U9" s="15">
        <v>9.3700000000000006E-2</v>
      </c>
    </row>
    <row r="10" spans="1:21" x14ac:dyDescent="0.2">
      <c r="A10" t="s">
        <v>8</v>
      </c>
      <c r="B10">
        <v>1</v>
      </c>
      <c r="C10">
        <v>0.80640000000000001</v>
      </c>
      <c r="D10">
        <v>0.8105</v>
      </c>
      <c r="E10" s="5">
        <f t="shared" si="1"/>
        <v>0.80845</v>
      </c>
      <c r="F10" s="8">
        <v>0.80640000000000001</v>
      </c>
      <c r="G10" s="8">
        <v>0.10009999999999999</v>
      </c>
      <c r="H10" s="9">
        <f t="shared" si="2"/>
        <v>0.45324999999999999</v>
      </c>
      <c r="I10" s="9">
        <f t="shared" si="0"/>
        <v>0.66636999999999991</v>
      </c>
      <c r="K10" s="2" t="s">
        <v>34</v>
      </c>
      <c r="L10" s="2">
        <v>0.04</v>
      </c>
      <c r="M10">
        <v>9.9699999999999997E-2</v>
      </c>
      <c r="N10">
        <v>9.8500000000000004E-2</v>
      </c>
      <c r="O10" s="8">
        <v>0.10009999999999999</v>
      </c>
      <c r="P10" s="15">
        <v>9.9900000000000003E-2</v>
      </c>
      <c r="Q10">
        <f t="shared" si="3"/>
        <v>9.9366666666666659E-2</v>
      </c>
      <c r="R10" s="14">
        <f t="shared" si="4"/>
        <v>7.1879528842825756E-4</v>
      </c>
      <c r="S10" s="2" t="s">
        <v>34</v>
      </c>
      <c r="T10" s="2">
        <v>0.04</v>
      </c>
      <c r="U10" s="15">
        <v>9.9900000000000003E-2</v>
      </c>
    </row>
    <row r="11" spans="1:21" x14ac:dyDescent="0.2">
      <c r="K11" s="2" t="s">
        <v>35</v>
      </c>
      <c r="L11" s="2">
        <v>0.05</v>
      </c>
      <c r="M11">
        <v>0.1094</v>
      </c>
      <c r="N11">
        <v>0.1089</v>
      </c>
      <c r="O11" s="8">
        <v>0.1208</v>
      </c>
      <c r="P11" s="15">
        <v>0.1094</v>
      </c>
      <c r="Q11">
        <f t="shared" si="3"/>
        <v>0.10923333333333334</v>
      </c>
      <c r="R11" s="14">
        <f t="shared" si="4"/>
        <v>5.7881344144724246E-3</v>
      </c>
      <c r="S11" s="2" t="s">
        <v>35</v>
      </c>
      <c r="T11" s="2">
        <v>0.05</v>
      </c>
      <c r="U11" s="15">
        <v>0.1094</v>
      </c>
    </row>
    <row r="12" spans="1:21" x14ac:dyDescent="0.2">
      <c r="A12" t="s">
        <v>9</v>
      </c>
      <c r="C12">
        <f>SLOPE(U4:U18,T4:T18)</f>
        <v>0.74887105413648114</v>
      </c>
      <c r="D12" t="s">
        <v>10</v>
      </c>
      <c r="F12">
        <f>SLOPE(P4:P11,L4:L11)</f>
        <v>0.81159679313690436</v>
      </c>
      <c r="G12" t="s">
        <v>10</v>
      </c>
      <c r="S12" t="s">
        <v>2</v>
      </c>
      <c r="T12">
        <v>0</v>
      </c>
      <c r="U12" s="5">
        <v>7.2249999999999995E-2</v>
      </c>
    </row>
    <row r="13" spans="1:21" x14ac:dyDescent="0.2">
      <c r="A13" t="s">
        <v>11</v>
      </c>
      <c r="C13">
        <f>INTERCEPT(U4:U18,T4:T18)</f>
        <v>7.2332558217690177E-2</v>
      </c>
      <c r="D13" t="s">
        <v>12</v>
      </c>
      <c r="F13">
        <f>INTERCEPT(P4:P11,L4:L11)</f>
        <v>6.8734912934688253E-2</v>
      </c>
      <c r="G13" t="s">
        <v>12</v>
      </c>
      <c r="S13" t="s">
        <v>3</v>
      </c>
      <c r="T13">
        <v>0.02</v>
      </c>
      <c r="U13" s="5">
        <v>8.1199999999999994E-2</v>
      </c>
    </row>
    <row r="14" spans="1:21" x14ac:dyDescent="0.2">
      <c r="D14" t="s">
        <v>13</v>
      </c>
      <c r="S14" t="s">
        <v>4</v>
      </c>
      <c r="T14">
        <v>0.05</v>
      </c>
      <c r="U14" s="5">
        <v>0.1125</v>
      </c>
    </row>
    <row r="15" spans="1:21" ht="34" x14ac:dyDescent="0.2">
      <c r="C15" s="1" t="s">
        <v>14</v>
      </c>
      <c r="D15" t="s">
        <v>15</v>
      </c>
      <c r="S15" t="s">
        <v>5</v>
      </c>
      <c r="T15">
        <v>0.1</v>
      </c>
      <c r="U15" s="5">
        <v>0.15029999999999999</v>
      </c>
    </row>
    <row r="16" spans="1:21" x14ac:dyDescent="0.2">
      <c r="S16" t="s">
        <v>6</v>
      </c>
      <c r="T16">
        <v>0.2</v>
      </c>
      <c r="U16" s="5">
        <v>0.2334</v>
      </c>
    </row>
    <row r="17" spans="1:21" x14ac:dyDescent="0.2">
      <c r="A17" t="s">
        <v>16</v>
      </c>
      <c r="B17" t="s">
        <v>1</v>
      </c>
      <c r="C17" t="s">
        <v>17</v>
      </c>
      <c r="D17" t="s">
        <v>18</v>
      </c>
      <c r="E17" t="s">
        <v>45</v>
      </c>
      <c r="F17" t="s">
        <v>54</v>
      </c>
      <c r="S17" t="s">
        <v>7</v>
      </c>
      <c r="T17">
        <v>0.5</v>
      </c>
      <c r="U17" s="5">
        <v>0.46755000000000002</v>
      </c>
    </row>
    <row r="18" spans="1:21" x14ac:dyDescent="0.2">
      <c r="A18" s="10" t="s">
        <v>37</v>
      </c>
      <c r="B18">
        <v>0.1176</v>
      </c>
      <c r="C18" s="5">
        <f>AVERAGE(B18:B20)</f>
        <v>0.10610000000000001</v>
      </c>
      <c r="D18">
        <f>(C18-$C$13)/$C$12</f>
        <v>4.5091129635457576E-2</v>
      </c>
      <c r="E18" s="5">
        <f>C18-C24</f>
        <v>3.8133333333333352E-2</v>
      </c>
      <c r="F18">
        <f>(C18-$F$13)/$F$12</f>
        <v>4.6038978198634679E-2</v>
      </c>
      <c r="S18" t="s">
        <v>8</v>
      </c>
      <c r="T18">
        <v>1</v>
      </c>
      <c r="U18" s="5">
        <v>0.80845</v>
      </c>
    </row>
    <row r="19" spans="1:21" x14ac:dyDescent="0.2">
      <c r="A19" s="10" t="s">
        <v>37</v>
      </c>
      <c r="B19">
        <v>0.10340000000000001</v>
      </c>
      <c r="C19" s="5"/>
      <c r="E19">
        <f>(E18-$C$13)/$C$12</f>
        <v>-4.5667708339711101E-2</v>
      </c>
    </row>
    <row r="20" spans="1:21" x14ac:dyDescent="0.2">
      <c r="A20" s="10" t="s">
        <v>37</v>
      </c>
      <c r="B20">
        <v>9.7299999999999998E-2</v>
      </c>
      <c r="C20" s="5"/>
    </row>
    <row r="21" spans="1:21" x14ac:dyDescent="0.2">
      <c r="A21" s="10" t="s">
        <v>38</v>
      </c>
      <c r="B21">
        <v>7.8200000000000006E-2</v>
      </c>
      <c r="C21" s="5">
        <f>AVERAGE(B21:B23)</f>
        <v>8.086666666666667E-2</v>
      </c>
      <c r="D21">
        <f>(C21-$C$13)/$C$12</f>
        <v>1.139596516895305E-2</v>
      </c>
      <c r="E21" s="5">
        <f>C21-C24</f>
        <v>1.2900000000000009E-2</v>
      </c>
      <c r="F21">
        <f>(C21-$F$13)/$F$12</f>
        <v>1.494800599825925E-2</v>
      </c>
    </row>
    <row r="22" spans="1:21" x14ac:dyDescent="0.2">
      <c r="A22" s="10" t="s">
        <v>38</v>
      </c>
      <c r="B22">
        <v>7.5899999999999995E-2</v>
      </c>
      <c r="C22" s="5"/>
      <c r="E22">
        <f>(E21-$C$13)/$C$12</f>
        <v>-7.9362872806215623E-2</v>
      </c>
    </row>
    <row r="23" spans="1:21" x14ac:dyDescent="0.2">
      <c r="A23" s="10" t="s">
        <v>38</v>
      </c>
      <c r="B23">
        <v>8.8499999999999995E-2</v>
      </c>
      <c r="C23" s="5"/>
    </row>
    <row r="24" spans="1:21" x14ac:dyDescent="0.2">
      <c r="A24" s="10" t="s">
        <v>39</v>
      </c>
      <c r="B24">
        <v>6.8599999999999994E-2</v>
      </c>
      <c r="C24" s="5">
        <f t="shared" ref="C24:C39" si="5">AVERAGE(B24:B26)</f>
        <v>6.7966666666666661E-2</v>
      </c>
      <c r="D24">
        <f t="shared" ref="D24:D42" si="6">(C24-$C$13)/$C$12</f>
        <v>-5.8299643535532283E-3</v>
      </c>
      <c r="F24">
        <f>(C24-$F$13)/$F$12</f>
        <v>-9.4658613059847249E-4</v>
      </c>
    </row>
    <row r="25" spans="1:21" x14ac:dyDescent="0.2">
      <c r="A25" s="10" t="s">
        <v>39</v>
      </c>
      <c r="B25">
        <v>6.6600000000000006E-2</v>
      </c>
      <c r="C25" s="5"/>
    </row>
    <row r="26" spans="1:21" x14ac:dyDescent="0.2">
      <c r="A26" s="10" t="s">
        <v>39</v>
      </c>
      <c r="B26">
        <v>6.8699999999999997E-2</v>
      </c>
      <c r="C26" s="5"/>
    </row>
    <row r="27" spans="1:21" ht="51" x14ac:dyDescent="0.2">
      <c r="A27" s="10" t="s">
        <v>39</v>
      </c>
      <c r="B27">
        <v>7.4099999999999999E-2</v>
      </c>
      <c r="C27" s="5">
        <f t="shared" si="5"/>
        <v>7.4200000000000002E-2</v>
      </c>
      <c r="D27" s="15">
        <f t="shared" si="6"/>
        <v>2.4936760100350811E-3</v>
      </c>
      <c r="E27" s="1" t="s">
        <v>46</v>
      </c>
      <c r="F27">
        <f>(C27-$F$13)/$F$12</f>
        <v>6.7337465001415676E-3</v>
      </c>
    </row>
    <row r="28" spans="1:21" x14ac:dyDescent="0.2">
      <c r="A28" s="10" t="s">
        <v>39</v>
      </c>
      <c r="B28">
        <v>7.3400000000000007E-2</v>
      </c>
      <c r="C28" s="5"/>
    </row>
    <row r="29" spans="1:21" x14ac:dyDescent="0.2">
      <c r="A29" s="10" t="s">
        <v>39</v>
      </c>
      <c r="B29">
        <v>7.51E-2</v>
      </c>
      <c r="C29" s="5"/>
    </row>
    <row r="30" spans="1:21" x14ac:dyDescent="0.2">
      <c r="A30" s="10" t="s">
        <v>40</v>
      </c>
      <c r="B30">
        <v>0.1041</v>
      </c>
      <c r="C30" s="5">
        <f t="shared" si="5"/>
        <v>9.8900000000000002E-2</v>
      </c>
      <c r="D30">
        <f t="shared" si="6"/>
        <v>3.547665734382615E-2</v>
      </c>
      <c r="F30">
        <f>(C30-$F$13)/$F$12</f>
        <v>3.7167577940667572E-2</v>
      </c>
    </row>
    <row r="31" spans="1:21" x14ac:dyDescent="0.2">
      <c r="A31" s="10" t="s">
        <v>40</v>
      </c>
      <c r="B31">
        <v>9.6500000000000002E-2</v>
      </c>
      <c r="C31" s="5"/>
    </row>
    <row r="32" spans="1:21" x14ac:dyDescent="0.2">
      <c r="A32" s="10" t="s">
        <v>40</v>
      </c>
      <c r="B32">
        <v>9.6100000000000005E-2</v>
      </c>
      <c r="C32" s="5"/>
    </row>
    <row r="33" spans="1:8" x14ac:dyDescent="0.2">
      <c r="A33" s="10" t="s">
        <v>41</v>
      </c>
      <c r="B33">
        <v>9.7799999999999998E-2</v>
      </c>
      <c r="C33" s="5">
        <f t="shared" si="5"/>
        <v>9.743333333333333E-2</v>
      </c>
      <c r="D33">
        <f>(C33-$C$13)/$C$12</f>
        <v>3.3518153728864193E-2</v>
      </c>
      <c r="F33">
        <f>(C33-$F$13)/$F$12</f>
        <v>3.5360440851081677E-2</v>
      </c>
    </row>
    <row r="34" spans="1:8" x14ac:dyDescent="0.2">
      <c r="A34" s="10" t="s">
        <v>41</v>
      </c>
      <c r="B34">
        <v>9.7199999999999995E-2</v>
      </c>
      <c r="C34" s="5"/>
    </row>
    <row r="35" spans="1:8" x14ac:dyDescent="0.2">
      <c r="A35" s="10" t="s">
        <v>41</v>
      </c>
      <c r="B35">
        <v>9.7299999999999998E-2</v>
      </c>
      <c r="C35" s="5"/>
    </row>
    <row r="36" spans="1:8" ht="34" x14ac:dyDescent="0.2">
      <c r="A36" s="10" t="s">
        <v>42</v>
      </c>
      <c r="B36">
        <v>8.9300000000000004E-2</v>
      </c>
      <c r="C36" s="5">
        <f t="shared" si="5"/>
        <v>9.6966666666666687E-2</v>
      </c>
      <c r="D36" s="15">
        <f>(C36-$C$13)/$C$12</f>
        <v>3.2894993487739964E-2</v>
      </c>
      <c r="E36" s="1" t="s">
        <v>47</v>
      </c>
      <c r="F36">
        <f>(C36-$F$13)/$F$12</f>
        <v>3.4785442686213468E-2</v>
      </c>
    </row>
    <row r="37" spans="1:8" x14ac:dyDescent="0.2">
      <c r="A37" s="10" t="s">
        <v>42</v>
      </c>
      <c r="B37">
        <v>8.6900000000000005E-2</v>
      </c>
      <c r="C37" s="5"/>
    </row>
    <row r="38" spans="1:8" x14ac:dyDescent="0.2">
      <c r="A38" s="10" t="s">
        <v>42</v>
      </c>
      <c r="B38">
        <v>0.1147</v>
      </c>
      <c r="C38" s="5"/>
    </row>
    <row r="39" spans="1:8" x14ac:dyDescent="0.2">
      <c r="A39" s="10" t="s">
        <v>43</v>
      </c>
      <c r="B39">
        <v>7.5999999999999998E-2</v>
      </c>
      <c r="C39" s="5">
        <f t="shared" si="5"/>
        <v>7.513333333333333E-2</v>
      </c>
      <c r="D39">
        <f t="shared" si="6"/>
        <v>3.7399964922835891E-3</v>
      </c>
      <c r="F39">
        <f>(C39-$F$13)/$F$12</f>
        <v>7.8837428298780352E-3</v>
      </c>
    </row>
    <row r="40" spans="1:8" x14ac:dyDescent="0.2">
      <c r="A40" s="10" t="s">
        <v>43</v>
      </c>
      <c r="B40">
        <v>7.3499999999999996E-2</v>
      </c>
      <c r="C40" s="5"/>
    </row>
    <row r="41" spans="1:8" x14ac:dyDescent="0.2">
      <c r="A41" s="10" t="s">
        <v>43</v>
      </c>
      <c r="B41">
        <v>7.5899999999999995E-2</v>
      </c>
      <c r="C41" s="5"/>
    </row>
    <row r="42" spans="1:8" x14ac:dyDescent="0.2">
      <c r="A42" s="11" t="s">
        <v>44</v>
      </c>
      <c r="B42">
        <v>6.3500000000000001E-2</v>
      </c>
      <c r="C42" s="5">
        <f>AVERAGE(B42:B47)</f>
        <v>6.6349999999999992E-2</v>
      </c>
      <c r="D42">
        <f t="shared" si="6"/>
        <v>-7.9887694745908386E-3</v>
      </c>
      <c r="F42">
        <f>(C42-$F$13)/$F$12</f>
        <v>-2.9385440588920128E-3</v>
      </c>
    </row>
    <row r="43" spans="1:8" x14ac:dyDescent="0.2">
      <c r="A43" s="11" t="s">
        <v>44</v>
      </c>
      <c r="B43">
        <v>6.5199999999999994E-2</v>
      </c>
    </row>
    <row r="44" spans="1:8" x14ac:dyDescent="0.2">
      <c r="A44" s="11" t="s">
        <v>44</v>
      </c>
      <c r="B44">
        <v>7.1900000000000006E-2</v>
      </c>
    </row>
    <row r="45" spans="1:8" x14ac:dyDescent="0.2">
      <c r="A45" s="11" t="s">
        <v>44</v>
      </c>
      <c r="B45">
        <v>6.3700000000000007E-2</v>
      </c>
    </row>
    <row r="46" spans="1:8" x14ac:dyDescent="0.2">
      <c r="A46" s="11" t="s">
        <v>44</v>
      </c>
      <c r="B46">
        <v>6.7100000000000007E-2</v>
      </c>
    </row>
    <row r="47" spans="1:8" x14ac:dyDescent="0.2">
      <c r="A47" s="11" t="s">
        <v>44</v>
      </c>
      <c r="B47">
        <v>6.6699999999999995E-2</v>
      </c>
      <c r="E47" t="s">
        <v>52</v>
      </c>
      <c r="F47" t="s">
        <v>52</v>
      </c>
      <c r="G47" t="s">
        <v>55</v>
      </c>
    </row>
    <row r="48" spans="1:8" x14ac:dyDescent="0.2">
      <c r="A48" s="16" t="s">
        <v>48</v>
      </c>
      <c r="B48">
        <v>0.89870000000000005</v>
      </c>
      <c r="C48" s="5">
        <f>AVERAGE(B48:B52)</f>
        <v>0.8922000000000001</v>
      </c>
      <c r="D48" s="12">
        <f>(C48-$C$13)/$C$12</f>
        <v>1.0948045558092698</v>
      </c>
      <c r="E48" s="17">
        <v>1</v>
      </c>
      <c r="F48" s="17">
        <f>ABS((D48-E48)/E48)*100</f>
        <v>9.4804555809269822</v>
      </c>
      <c r="G48">
        <f>(C48-$F$13)/$F$12</f>
        <v>1.014623386919181</v>
      </c>
      <c r="H48" s="17">
        <f>ABS((G48-E48)/E48)*100</f>
        <v>1.462338691918097</v>
      </c>
    </row>
    <row r="49" spans="1:8" x14ac:dyDescent="0.2">
      <c r="A49" s="16"/>
      <c r="B49">
        <v>0.8911</v>
      </c>
      <c r="D49" s="12"/>
      <c r="F49" s="14"/>
    </row>
    <row r="50" spans="1:8" x14ac:dyDescent="0.2">
      <c r="A50" s="16"/>
      <c r="B50">
        <v>0.89039999999999997</v>
      </c>
      <c r="D50" s="12"/>
      <c r="F50" s="14"/>
    </row>
    <row r="51" spans="1:8" x14ac:dyDescent="0.2">
      <c r="A51" s="16"/>
      <c r="B51">
        <v>0.88739999999999997</v>
      </c>
      <c r="D51" s="12"/>
      <c r="F51" s="14"/>
    </row>
    <row r="52" spans="1:8" x14ac:dyDescent="0.2">
      <c r="A52" s="16"/>
      <c r="B52">
        <v>0.89339999999999997</v>
      </c>
      <c r="D52" s="12"/>
      <c r="F52" s="14"/>
    </row>
    <row r="53" spans="1:8" x14ac:dyDescent="0.2">
      <c r="A53" s="16" t="s">
        <v>49</v>
      </c>
      <c r="B53">
        <v>0.52639999999999998</v>
      </c>
      <c r="C53" s="5">
        <f>AVERAGE(B53:B57)</f>
        <v>0.52370000000000005</v>
      </c>
      <c r="D53" s="12">
        <f>(C53-$C$13)/$C$12</f>
        <v>0.60273052255007908</v>
      </c>
      <c r="E53" s="17">
        <v>0.5</v>
      </c>
      <c r="F53" s="17">
        <f>ABS((D53-E53)/E53)*100</f>
        <v>20.546104510015816</v>
      </c>
      <c r="G53">
        <f>(C53-$F$13)/$F$12</f>
        <v>0.56058019316072627</v>
      </c>
      <c r="H53" s="17">
        <f>ABS((G53-E53)/E53)*100</f>
        <v>12.116038632145255</v>
      </c>
    </row>
    <row r="54" spans="1:8" x14ac:dyDescent="0.2">
      <c r="B54">
        <v>0.52400000000000002</v>
      </c>
      <c r="D54" s="12"/>
      <c r="F54" s="14"/>
    </row>
    <row r="55" spans="1:8" x14ac:dyDescent="0.2">
      <c r="B55">
        <v>0.52559999999999996</v>
      </c>
      <c r="D55" s="12"/>
      <c r="F55" s="14"/>
    </row>
    <row r="56" spans="1:8" x14ac:dyDescent="0.2">
      <c r="B56">
        <v>0.52139999999999997</v>
      </c>
      <c r="D56" s="12"/>
      <c r="F56" s="14"/>
    </row>
    <row r="57" spans="1:8" x14ac:dyDescent="0.2">
      <c r="B57">
        <v>0.52110000000000001</v>
      </c>
      <c r="D57" s="12"/>
      <c r="F57" s="14"/>
    </row>
    <row r="58" spans="1:8" x14ac:dyDescent="0.2">
      <c r="A58" s="16" t="s">
        <v>50</v>
      </c>
      <c r="B58">
        <v>0.1179</v>
      </c>
      <c r="C58" s="5">
        <f>AVERAGE(B58:B62)</f>
        <v>0.11639999999999999</v>
      </c>
      <c r="D58" s="12">
        <f>(C58-$C$13)/$C$12</f>
        <v>5.8845166385985803E-2</v>
      </c>
      <c r="E58" s="13">
        <v>0.05</v>
      </c>
      <c r="F58" s="17">
        <f>ABS((D58-E58)/E58)*100</f>
        <v>17.690332771971601</v>
      </c>
      <c r="G58">
        <f>(C58-$F$13)/$F$12</f>
        <v>5.873000912322647E-2</v>
      </c>
      <c r="H58" s="17">
        <f>ABS((G58-E58)/E58)*100</f>
        <v>17.460018246452936</v>
      </c>
    </row>
    <row r="59" spans="1:8" x14ac:dyDescent="0.2">
      <c r="B59">
        <v>0.10780000000000001</v>
      </c>
      <c r="D59" s="12"/>
      <c r="F59" s="14"/>
    </row>
    <row r="60" spans="1:8" x14ac:dyDescent="0.2">
      <c r="B60">
        <v>0.1181</v>
      </c>
      <c r="D60" s="12"/>
      <c r="F60" s="14"/>
    </row>
    <row r="61" spans="1:8" x14ac:dyDescent="0.2">
      <c r="B61">
        <v>0.11210000000000001</v>
      </c>
      <c r="D61" s="12"/>
      <c r="F61" s="14"/>
    </row>
    <row r="62" spans="1:8" x14ac:dyDescent="0.2">
      <c r="B62">
        <v>0.12609999999999999</v>
      </c>
      <c r="D62" s="12"/>
      <c r="F62" s="14"/>
    </row>
    <row r="63" spans="1:8" x14ac:dyDescent="0.2">
      <c r="A63" s="16" t="s">
        <v>51</v>
      </c>
      <c r="B63">
        <v>8.3299999999999999E-2</v>
      </c>
      <c r="C63" s="5">
        <f>AVERAGE(B63:B67)</f>
        <v>7.8760000000000011E-2</v>
      </c>
      <c r="D63" s="12">
        <f>(C63-$C$13)/$C$12</f>
        <v>8.5828417947349817E-3</v>
      </c>
      <c r="E63" s="13">
        <v>5.0000000000000001E-3</v>
      </c>
      <c r="F63" s="17">
        <f>ABS((D63-E63)/E63)*100</f>
        <v>71.65683589469964</v>
      </c>
      <c r="G63">
        <f>(C63-$F$13)/$F$12</f>
        <v>1.235229999685407E-2</v>
      </c>
      <c r="H63" s="17">
        <f>ABS((G63-E63)/E63)*100</f>
        <v>147.0459999370814</v>
      </c>
    </row>
    <row r="64" spans="1:8" x14ac:dyDescent="0.2">
      <c r="B64">
        <v>6.9599999999999995E-2</v>
      </c>
      <c r="F64" s="14"/>
    </row>
    <row r="65" spans="2:6" x14ac:dyDescent="0.2">
      <c r="B65">
        <v>7.7600000000000002E-2</v>
      </c>
      <c r="F65" s="14"/>
    </row>
    <row r="66" spans="2:6" x14ac:dyDescent="0.2">
      <c r="B66">
        <v>8.3900000000000002E-2</v>
      </c>
      <c r="F66" s="14"/>
    </row>
    <row r="67" spans="2:6" x14ac:dyDescent="0.2">
      <c r="B67">
        <v>7.9399999999999998E-2</v>
      </c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14D5-0677-8D4C-8BC1-C4C6A395FB3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Sienkiewicz, Brooke K</dc:creator>
  <cp:lastModifiedBy>Sienkiewicz, Brooke K</cp:lastModifiedBy>
  <dcterms:created xsi:type="dcterms:W3CDTF">2025-05-22T20:00:27Z</dcterms:created>
  <dcterms:modified xsi:type="dcterms:W3CDTF">2025-05-23T19:15:57Z</dcterms:modified>
</cp:coreProperties>
</file>