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<sst xmlns="http://schemas.openxmlformats.org/spreadsheetml/2006/main" count="49" uniqueCount="33">
  <si>
    <t>Per 96 well plate</t>
  </si>
  <si>
    <t>Amount (uL)</t>
  </si>
  <si>
    <t>Product info</t>
  </si>
  <si>
    <t>Quantity sold</t>
  </si>
  <si>
    <t>Price</t>
  </si>
  <si>
    <t>Total cost</t>
  </si>
  <si>
    <t>Need to order</t>
  </si>
  <si>
    <t>Notes</t>
  </si>
  <si>
    <t>Zymo tissue buffer ("Biofluid &amp; Solid Tissue Buffer")</t>
  </si>
  <si>
    <t>100mL</t>
  </si>
  <si>
    <t>DONE</t>
  </si>
  <si>
    <t>Proteinase K (NEB)</t>
  </si>
  <si>
    <t>Proteinase K New England Biolabs P8107S</t>
  </si>
  <si>
    <t>2mL</t>
  </si>
  <si>
    <t>DTT</t>
  </si>
  <si>
    <t>https://www.goldbio.com/documents/1040/DTT+Stock+Solution.pdf</t>
  </si>
  <si>
    <t>RNAse A</t>
  </si>
  <si>
    <t>PureLink RNAse A 12091039</t>
  </si>
  <si>
    <t>25mL</t>
  </si>
  <si>
    <t>80% ethanol</t>
  </si>
  <si>
    <t>NA</t>
  </si>
  <si>
    <t>Nuclease-free water</t>
  </si>
  <si>
    <t>Deep-well plate</t>
  </si>
  <si>
    <t>Wait to see what type of plates you use</t>
  </si>
  <si>
    <t>Strip tubes with caps (for mastermixes)</t>
  </si>
  <si>
    <t>More efficient to just take from the EGL (instead of buying an entire box)</t>
  </si>
  <si>
    <t>EGL supplies</t>
  </si>
  <si>
    <t>EGL low ratio SPRI beads</t>
  </si>
  <si>
    <t>Filtered tips</t>
  </si>
  <si>
    <t>Unfiltered tips</t>
  </si>
  <si>
    <t>Foil mats</t>
  </si>
  <si>
    <t>Cost per plate</t>
  </si>
  <si>
    <t>Cost per sample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</si>
</sst>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ldbio.com/documents/1040/DTT+Stock+Solution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3" max="3" width="20.63"/>
  </cols>
  <sheetData>
    <row r="1">
      <c r="A1" s="1" t="s">
        <v>0</v>
      </c>
    </row>
    <row r="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>
      <c r="A4" s="1" t="s">
        <v>8</v>
      </c>
      <c r="B4" s="2">
        <f t="shared" ref="B4:B5" si="1">20*96</f>
        <v>1920</v>
      </c>
      <c r="C4" s="1"/>
      <c r="D4" s="1" t="s">
        <v>9</v>
      </c>
      <c r="E4" s="1">
        <v>148.17</v>
      </c>
      <c r="F4" s="2">
        <f>(1920/100000)*E4</f>
        <v>2.844864</v>
      </c>
      <c r="G4" s="2">
        <f>(11*B4)/100000</f>
        <v>0.2112</v>
      </c>
      <c r="H4" s="1" t="s">
        <v>10</v>
      </c>
    </row>
    <row r="5">
      <c r="A5" s="1" t="s">
        <v>11</v>
      </c>
      <c r="B5" s="2">
        <f t="shared" si="1"/>
        <v>1920</v>
      </c>
      <c r="C5" s="1" t="s">
        <v>12</v>
      </c>
      <c r="D5" s="1" t="s">
        <v>13</v>
      </c>
      <c r="E5" s="1">
        <v>68.0</v>
      </c>
      <c r="F5" s="2">
        <f>(1920/2000)*E5</f>
        <v>65.28</v>
      </c>
      <c r="G5" s="2">
        <f>(11*1920)/2000</f>
        <v>10.56</v>
      </c>
      <c r="H5" s="1" t="s">
        <v>10</v>
      </c>
    </row>
    <row r="6">
      <c r="A6" s="1" t="s">
        <v>14</v>
      </c>
      <c r="B6" s="2">
        <f>2*96</f>
        <v>192</v>
      </c>
      <c r="C6" s="3" t="s">
        <v>15</v>
      </c>
    </row>
    <row r="7">
      <c r="A7" s="1" t="s">
        <v>16</v>
      </c>
      <c r="B7" s="2">
        <f>20*96</f>
        <v>1920</v>
      </c>
      <c r="C7" s="1" t="s">
        <v>17</v>
      </c>
      <c r="D7" s="1" t="s">
        <v>18</v>
      </c>
      <c r="E7" s="1">
        <v>398.02</v>
      </c>
      <c r="F7" s="2">
        <f>(B7/404000)*E7</f>
        <v>1.891580198</v>
      </c>
      <c r="G7" s="2">
        <f>(11*1920)/25000</f>
        <v>0.8448</v>
      </c>
      <c r="H7" s="1" t="s">
        <v>10</v>
      </c>
    </row>
    <row r="8">
      <c r="A8" s="1" t="s">
        <v>19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20</v>
      </c>
    </row>
    <row r="9">
      <c r="A9" s="4" t="s">
        <v>21</v>
      </c>
      <c r="B9" s="2">
        <f>50*96</f>
        <v>4800</v>
      </c>
      <c r="H9" s="1" t="s">
        <v>10</v>
      </c>
    </row>
    <row r="10">
      <c r="A10" s="5" t="s">
        <v>22</v>
      </c>
      <c r="B10" s="1">
        <v>1.0</v>
      </c>
      <c r="C10" s="5" t="s">
        <v>23</v>
      </c>
    </row>
    <row r="11">
      <c r="A11" s="1" t="s">
        <v>24</v>
      </c>
      <c r="B11" s="1">
        <v>1.0</v>
      </c>
      <c r="G11" s="1" t="s">
        <v>20</v>
      </c>
      <c r="H11" s="1" t="s">
        <v>25</v>
      </c>
    </row>
    <row r="13">
      <c r="A13" s="6" t="s">
        <v>26</v>
      </c>
    </row>
    <row r="14">
      <c r="A14" s="1" t="s">
        <v>27</v>
      </c>
      <c r="B14" s="2">
        <f>62*96</f>
        <v>5952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</row>
    <row r="15">
      <c r="A15" s="1" t="s">
        <v>28</v>
      </c>
      <c r="B15" s="1">
        <v>6.0</v>
      </c>
      <c r="C15" s="1"/>
      <c r="D15" s="1"/>
      <c r="E15" s="1">
        <f>9.5 + (9.5*0.3) </f>
        <v>12.35</v>
      </c>
      <c r="F15" s="2">
        <f t="shared" ref="F15:F17" si="2">E15*B15</f>
        <v>74.1</v>
      </c>
    </row>
    <row r="16">
      <c r="A16" s="1" t="s">
        <v>29</v>
      </c>
      <c r="B16" s="1">
        <v>2.0</v>
      </c>
      <c r="C16" s="1"/>
      <c r="D16" s="1"/>
      <c r="E16" s="1">
        <f>5.5 + (5.5*0.3)</f>
        <v>7.15</v>
      </c>
      <c r="F16" s="2">
        <f t="shared" si="2"/>
        <v>14.3</v>
      </c>
    </row>
    <row r="17">
      <c r="A17" s="1" t="s">
        <v>30</v>
      </c>
      <c r="B17" s="1">
        <v>5.0</v>
      </c>
      <c r="E17" s="2">
        <f>0.85 + (0.85*0.3)</f>
        <v>1.105</v>
      </c>
      <c r="F17" s="2">
        <f t="shared" si="2"/>
        <v>5.525</v>
      </c>
    </row>
    <row r="20">
      <c r="C20" s="6"/>
      <c r="D20" s="6"/>
      <c r="E20" s="6" t="s">
        <v>31</v>
      </c>
      <c r="F20" s="2">
        <f>SUM(F4:F17)</f>
        <v>163.9414442</v>
      </c>
    </row>
    <row r="21">
      <c r="C21" s="6"/>
      <c r="D21" s="6"/>
      <c r="E21" s="6" t="s">
        <v>32</v>
      </c>
      <c r="F21" s="2">
        <f>F20/96</f>
        <v>1.707723377</v>
      </c>
    </row>
    <row r="22">
      <c r="C22" s="6"/>
      <c r="D22" s="6"/>
      <c r="E22" s="6" t="s">
        <v>5</v>
      </c>
      <c r="F22" s="2">
        <f>F21*1225</f>
        <v>2091.961137</v>
      </c>
    </row>
  </sheetData>
  <hyperlinks>
    <hyperlink r:id="rId1" ref="C6"/>
  </hyperlinks>
  <drawing r:id="rId2"/>
</worksheet>
</file>