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panlilioj_who_int/Documents/covid19_vaccination_analysis/data/input/"/>
    </mc:Choice>
  </mc:AlternateContent>
  <xr:revisionPtr revIDLastSave="41" documentId="13_ncr:1_{26E979B5-FA10-4638-B812-BC8073066A26}" xr6:coauthVersionLast="47" xr6:coauthVersionMax="47" xr10:uidLastSave="{BA4A0608-5229-472A-B245-28F527B07A05}"/>
  <bookViews>
    <workbookView xWindow="5768" yWindow="2910" windowWidth="16230" windowHeight="9998" activeTab="1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'!$A$1:$G$62</definedName>
  </definedNames>
  <calcPr calcId="191028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44" i="1"/>
  <c r="G39" i="1"/>
  <c r="G19" i="1"/>
  <c r="G62" i="1" l="1"/>
  <c r="G60" i="1"/>
  <c r="G58" i="1"/>
  <c r="G50" i="1"/>
  <c r="G49" i="1"/>
  <c r="G47" i="1"/>
  <c r="G45" i="1"/>
  <c r="G43" i="1"/>
  <c r="G38" i="1"/>
  <c r="G33" i="1"/>
  <c r="G32" i="1"/>
  <c r="G29" i="1"/>
  <c r="G28" i="1"/>
  <c r="G25" i="1"/>
  <c r="G22" i="1"/>
  <c r="G20" i="1"/>
  <c r="G17" i="1"/>
  <c r="G14" i="1"/>
  <c r="G12" i="1"/>
  <c r="G10" i="1"/>
  <c r="G6" i="1"/>
  <c r="G3" i="1"/>
</calcChain>
</file>

<file path=xl/sharedStrings.xml><?xml version="1.0" encoding="utf-8"?>
<sst xmlns="http://schemas.openxmlformats.org/spreadsheetml/2006/main" count="310" uniqueCount="108">
  <si>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</si>
  <si>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</si>
  <si>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</si>
  <si>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</si>
  <si>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</si>
  <si>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</si>
  <si>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</si>
  <si>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</si>
  <si>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</si>
  <si>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</si>
  <si>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</si>
  <si>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</si>
  <si>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</si>
  <si>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</si>
  <si>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</si>
  <si>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</si>
  <si>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</si>
  <si>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</si>
  <si>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</si>
  <si>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</si>
  <si>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</si>
  <si>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</si>
  <si>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</si>
  <si>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</si>
  <si>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</si>
  <si>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</si>
  <si>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</si>
  <si>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</si>
  <si>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</si>
  <si>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</si>
  <si>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</si>
  <si>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</si>
  <si>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</si>
  <si>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</si>
  <si>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</si>
  <si>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</si>
  <si>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</si>
  <si>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</si>
  <si>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</si>
  <si>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</si>
  <si>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</si>
  <si>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</si>
  <si>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</si>
  <si>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</si>
  <si>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</si>
  <si>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</si>
  <si>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</si>
  <si>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</si>
  <si>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</si>
  <si>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</si>
  <si>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</si>
  <si>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</si>
  <si>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</si>
  <si>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</si>
  <si>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</si>
  <si>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</si>
  <si>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</si>
  <si>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</si>
  <si>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</si>
  <si>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</si>
  <si>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</si>
  <si>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</si>
  <si>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</si>
  <si>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</si>
  <si>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</si>
  <si>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</si>
  <si>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</si>
  <si>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</si>
  <si>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</si>
  <si>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</si>
  <si>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</si>
  <si>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</si>
  <si>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</si>
  <si>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</si>
  <si>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</si>
  <si>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</si>
  <si>
    <t>CAF</t>
  </si>
  <si>
    <t>AFG</t>
  </si>
  <si>
    <t>BFA</t>
  </si>
  <si>
    <t>CMR</t>
  </si>
  <si>
    <t>TCD</t>
  </si>
  <si>
    <t>DJI</t>
  </si>
  <si>
    <t>ETH</t>
  </si>
  <si>
    <t>GHA</t>
  </si>
  <si>
    <t>GIN</t>
  </si>
  <si>
    <t>GNB</t>
  </si>
  <si>
    <t>HTI</t>
  </si>
  <si>
    <t>KEN</t>
  </si>
  <si>
    <t>MDG</t>
  </si>
  <si>
    <t>MWI</t>
  </si>
  <si>
    <t>MLI</t>
  </si>
  <si>
    <t>NER</t>
  </si>
  <si>
    <t>NGA</t>
  </si>
  <si>
    <t>PNG</t>
  </si>
  <si>
    <t>SEN</t>
  </si>
  <si>
    <t>SLE</t>
  </si>
  <si>
    <t>SOM</t>
  </si>
  <si>
    <t>SSD</t>
  </si>
  <si>
    <t>SDN</t>
  </si>
  <si>
    <t>TZA</t>
  </si>
  <si>
    <t>UGA</t>
  </si>
  <si>
    <t>ZMB</t>
  </si>
  <si>
    <t>ISO</t>
  </si>
  <si>
    <t>COD</t>
  </si>
  <si>
    <t>CIV</t>
  </si>
  <si>
    <t>GMB</t>
  </si>
  <si>
    <t>SYR</t>
  </si>
  <si>
    <t>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</si>
</sst>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_-;\-* #,##0.00_-;_-* &quot;-&quot;??_-;_-@_-"/>
    <numFmt numFmtId="168" formatCode="[$-409]d\-mmm\-yyyy;@"/>
    <numFmt numFmtId="169" formatCode="[$-409]dd\-mmm\-yy;@"/>
    <numFmt numFmtId="170" formatCode="_([$$-409]* #,##0.00_);_([$$-409]* \(#,##0.00\);_([$$-409]* &quot;-&quot;??_);_(@_)"/>
    <numFmt numFmtId="171" formatCode="_([$$-409]* #,##0_);_([$$-409]* \(#,##0\);_([$$-409]* &quot;-&quot;??_);_(@_)"/>
    <numFmt numFmtId="172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87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5" fontId="6" fillId="0" borderId="3" xfId="1" applyFont="1" applyFill="1" applyBorder="1"/>
    <xf numFmtId="169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5" fontId="6" fillId="0" borderId="4" xfId="1" applyFont="1" applyFill="1" applyBorder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9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0" fontId="0" fillId="12" borderId="0" xfId="0" applyFill="1"/>
    <xf numFmtId="169" fontId="6" fillId="12" borderId="3" xfId="0" applyNumberFormat="1" applyFont="1" applyFill="1" applyBorder="1" applyAlignment="1">
      <alignment horizontal="center"/>
    </xf>
    <xf numFmtId="0" fontId="5" fillId="0" borderId="0" xfId="0" applyFont="1"/>
    <xf numFmtId="165" fontId="6" fillId="0" borderId="3" xfId="1" applyFont="1" applyFill="1" applyBorder="1" applyAlignment="1">
      <alignment wrapText="1"/>
    </xf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9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0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164" fontId="6" fillId="0" borderId="3" xfId="1" applyNumberFormat="1" applyFont="1" applyFill="1" applyBorder="1"/>
    <xf numFmtId="165" fontId="6" fillId="13" borderId="3" xfId="1" applyFont="1" applyFill="1" applyBorder="1"/>
    <xf numFmtId="0" fontId="14" fillId="0" borderId="0" xfId="0" applyFont="1"/>
    <xf numFmtId="169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169" fontId="6" fillId="0" borderId="4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5" fontId="5" fillId="0" borderId="4" xfId="1" applyFont="1" applyBorder="1" applyAlignment="1">
      <alignment vertical="center" wrapText="1"/>
    </xf>
    <xf numFmtId="165" fontId="5" fillId="0" borderId="3" xfId="1" applyFont="1" applyBorder="1" applyAlignment="1">
      <alignment vertical="center" wrapText="1"/>
    </xf>
    <xf numFmtId="165" fontId="5" fillId="0" borderId="3" xfId="1" applyFont="1" applyBorder="1" applyAlignment="1">
      <alignment vertical="center"/>
    </xf>
    <xf numFmtId="165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0" fontId="14" fillId="13" borderId="0" xfId="0" applyFont="1" applyFill="1"/>
    <xf numFmtId="0" fontId="0" fillId="13" borderId="0" xfId="0" applyFill="1"/>
    <xf numFmtId="0" fontId="13" fillId="0" borderId="0" xfId="0" applyFont="1"/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6" fillId="0" borderId="0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0" xfId="1" applyFont="1" applyBorder="1" applyAlignment="1">
      <alignment vertical="center"/>
    </xf>
    <xf numFmtId="165" fontId="6" fillId="0" borderId="3" xfId="1" applyFont="1" applyFill="1" applyBorder="1" applyAlignment="1">
      <alignment vertical="center"/>
    </xf>
    <xf numFmtId="165" fontId="6" fillId="0" borderId="0" xfId="1" applyFont="1" applyFill="1" applyBorder="1"/>
    <xf numFmtId="165" fontId="5" fillId="12" borderId="3" xfId="1" applyFont="1" applyFill="1" applyBorder="1"/>
    <xf numFmtId="165" fontId="5" fillId="0" borderId="3" xfId="1" applyFont="1" applyFill="1" applyBorder="1"/>
    <xf numFmtId="165" fontId="6" fillId="12" borderId="3" xfId="1" applyFont="1" applyFill="1" applyBorder="1"/>
    <xf numFmtId="15" fontId="0" fillId="0" borderId="3" xfId="0" applyNumberFormat="1" applyBorder="1" applyAlignment="1">
      <alignment horizontal="center"/>
    </xf>
    <xf numFmtId="169" fontId="6" fillId="0" borderId="0" xfId="0" applyNumberFormat="1" applyFont="1" applyBorder="1" applyAlignment="1">
      <alignment horizontal="center" vertical="center"/>
    </xf>
    <xf numFmtId="170" fontId="11" fillId="0" borderId="3" xfId="0" applyNumberFormat="1" applyFont="1" applyBorder="1"/>
    <xf numFmtId="165" fontId="5" fillId="0" borderId="0" xfId="1" applyFont="1" applyBorder="1" applyAlignment="1">
      <alignment vertical="center"/>
    </xf>
    <xf numFmtId="171" fontId="11" fillId="0" borderId="3" xfId="0" applyNumberFormat="1" applyFont="1" applyBorder="1"/>
    <xf numFmtId="165" fontId="6" fillId="13" borderId="0" xfId="1" applyFont="1" applyFill="1" applyBorder="1"/>
    <xf numFmtId="170" fontId="0" fillId="0" borderId="4" xfId="0" applyNumberFormat="1" applyBorder="1"/>
    <xf numFmtId="165" fontId="5" fillId="0" borderId="0" xfId="1" applyFont="1" applyBorder="1" applyAlignment="1">
      <alignment vertical="center" wrapText="1"/>
    </xf>
    <xf numFmtId="0" fontId="6" fillId="0" borderId="3" xfId="0" applyFont="1" applyBorder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A1:I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165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165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2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workbookViewId="0">
      <selection activeCell="B10" sqref="B10"/>
    </sheetView>
  </sheetViews>
  <sheetFormatPr defaultRowHeight="14.25" x14ac:dyDescent="0.45"/>
  <cols>
    <col min="1" max="1" width="23" bestFit="1" customWidth="1"/>
    <col min="2" max="2" width="22.9296875" bestFit="1" customWidth="1"/>
    <col min="3" max="3" width="23.06640625" bestFit="1" customWidth="1"/>
  </cols>
  <sheetData>
    <row r="1" spans="1:3" x14ac:dyDescent="0.45">
      <c r="A1" s="65" t="s">
        <v>72</v>
      </c>
      <c r="B1" t="s">
        <v>75</v>
      </c>
      <c r="C1" t="s">
        <v>74</v>
      </c>
    </row>
    <row r="2" spans="1:3" x14ac:dyDescent="0.45">
      <c r="A2" s="66" t="s">
        <v>8</v>
      </c>
      <c r="B2" s="67">
        <v>19794913</v>
      </c>
      <c r="C2" s="67">
        <v>19302055</v>
      </c>
    </row>
    <row r="3" spans="1:3" x14ac:dyDescent="0.45">
      <c r="A3" s="66" t="s">
        <v>11</v>
      </c>
      <c r="B3" s="67">
        <v>11402242</v>
      </c>
      <c r="C3" s="67">
        <v>7171272.7999999998</v>
      </c>
    </row>
    <row r="4" spans="1:3" x14ac:dyDescent="0.45">
      <c r="A4" s="66" t="s">
        <v>56</v>
      </c>
      <c r="B4" s="67">
        <v>5507618</v>
      </c>
      <c r="C4" s="67">
        <v>5427618</v>
      </c>
    </row>
    <row r="5" spans="1:3" x14ac:dyDescent="0.45">
      <c r="A5" s="66" t="s">
        <v>13</v>
      </c>
      <c r="B5" s="67">
        <v>2880301</v>
      </c>
      <c r="C5" s="67">
        <v>1396005</v>
      </c>
    </row>
    <row r="6" spans="1:3" x14ac:dyDescent="0.45">
      <c r="A6" s="66" t="s">
        <v>16</v>
      </c>
      <c r="B6" s="67">
        <v>13058093</v>
      </c>
      <c r="C6" s="67">
        <v>5000000</v>
      </c>
    </row>
    <row r="7" spans="1:3" x14ac:dyDescent="0.45">
      <c r="A7" s="66" t="s">
        <v>19</v>
      </c>
      <c r="B7" s="67">
        <v>42360151</v>
      </c>
      <c r="C7" s="67">
        <v>28514291.93</v>
      </c>
    </row>
    <row r="8" spans="1:3" x14ac:dyDescent="0.45">
      <c r="A8" s="66" t="s">
        <v>57</v>
      </c>
      <c r="B8" s="67">
        <v>2628307</v>
      </c>
      <c r="C8" s="67">
        <v>2628307</v>
      </c>
    </row>
    <row r="9" spans="1:3" x14ac:dyDescent="0.45">
      <c r="A9" s="66" t="s">
        <v>58</v>
      </c>
      <c r="B9" s="67">
        <v>978421</v>
      </c>
      <c r="C9" s="67">
        <v>978421</v>
      </c>
    </row>
    <row r="10" spans="1:3" x14ac:dyDescent="0.45">
      <c r="A10" s="66" t="s">
        <v>21</v>
      </c>
      <c r="B10" s="67">
        <v>32605795.710000001</v>
      </c>
      <c r="C10" s="67">
        <v>23138107.899999999</v>
      </c>
    </row>
    <row r="11" spans="1:3" x14ac:dyDescent="0.45">
      <c r="A11" s="66" t="s">
        <v>59</v>
      </c>
      <c r="B11" s="67">
        <v>977007</v>
      </c>
      <c r="C11" s="67">
        <v>977007</v>
      </c>
    </row>
    <row r="12" spans="1:3" x14ac:dyDescent="0.45">
      <c r="A12" s="66" t="s">
        <v>24</v>
      </c>
      <c r="B12" s="67">
        <v>14767005</v>
      </c>
      <c r="C12" s="67">
        <v>9659426.370000001</v>
      </c>
    </row>
    <row r="13" spans="1:3" x14ac:dyDescent="0.45">
      <c r="A13" s="66" t="s">
        <v>26</v>
      </c>
      <c r="B13" s="67">
        <v>8059315</v>
      </c>
      <c r="C13" s="67">
        <v>2304800</v>
      </c>
    </row>
    <row r="14" spans="1:3" x14ac:dyDescent="0.45">
      <c r="A14" s="66" t="s">
        <v>60</v>
      </c>
      <c r="B14" s="67">
        <v>978460</v>
      </c>
      <c r="C14" s="67">
        <v>978460</v>
      </c>
    </row>
    <row r="15" spans="1:3" x14ac:dyDescent="0.45">
      <c r="A15" s="66" t="s">
        <v>29</v>
      </c>
      <c r="B15" s="67">
        <v>10173889</v>
      </c>
      <c r="C15" s="67">
        <v>2138482.09</v>
      </c>
    </row>
    <row r="16" spans="1:3" x14ac:dyDescent="0.45">
      <c r="A16" s="66" t="s">
        <v>32</v>
      </c>
      <c r="B16" s="67">
        <v>16250065</v>
      </c>
      <c r="C16" s="67">
        <v>6035928</v>
      </c>
    </row>
    <row r="17" spans="1:3" x14ac:dyDescent="0.45">
      <c r="A17" s="66" t="s">
        <v>61</v>
      </c>
      <c r="B17" s="67">
        <v>4070028</v>
      </c>
      <c r="C17" s="67">
        <v>4064028</v>
      </c>
    </row>
    <row r="18" spans="1:3" x14ac:dyDescent="0.45">
      <c r="A18" s="66" t="s">
        <v>35</v>
      </c>
      <c r="B18" s="67">
        <v>6163501</v>
      </c>
      <c r="C18" s="67">
        <v>1993648.65</v>
      </c>
    </row>
    <row r="19" spans="1:3" x14ac:dyDescent="0.45">
      <c r="A19" s="66" t="s">
        <v>62</v>
      </c>
      <c r="B19" s="67">
        <v>3105169</v>
      </c>
      <c r="C19" s="67">
        <v>3625429</v>
      </c>
    </row>
    <row r="20" spans="1:3" x14ac:dyDescent="0.45">
      <c r="A20" s="66" t="s">
        <v>37</v>
      </c>
      <c r="B20" s="67">
        <v>6475917</v>
      </c>
      <c r="C20" s="67">
        <v>6475917</v>
      </c>
    </row>
    <row r="21" spans="1:3" x14ac:dyDescent="0.45">
      <c r="A21" s="66" t="s">
        <v>38</v>
      </c>
      <c r="B21" s="67">
        <v>39645631</v>
      </c>
      <c r="C21" s="67">
        <v>37437345.109999999</v>
      </c>
    </row>
    <row r="22" spans="1:3" x14ac:dyDescent="0.45">
      <c r="A22" s="66" t="s">
        <v>40</v>
      </c>
      <c r="B22" s="67">
        <v>4926494</v>
      </c>
      <c r="C22" s="67">
        <v>1560177.25</v>
      </c>
    </row>
    <row r="23" spans="1:3" x14ac:dyDescent="0.45">
      <c r="A23" s="66" t="s">
        <v>63</v>
      </c>
      <c r="B23" s="67">
        <v>1380115</v>
      </c>
      <c r="C23" s="67">
        <v>1380115</v>
      </c>
    </row>
    <row r="24" spans="1:3" x14ac:dyDescent="0.45">
      <c r="A24" s="66" t="s">
        <v>41</v>
      </c>
      <c r="B24" s="67">
        <v>2944974</v>
      </c>
      <c r="C24" s="67">
        <v>2944971</v>
      </c>
    </row>
    <row r="25" spans="1:3" x14ac:dyDescent="0.45">
      <c r="A25" s="66" t="s">
        <v>43</v>
      </c>
      <c r="B25" s="67">
        <v>10652930</v>
      </c>
      <c r="C25" s="67">
        <v>10652720.32</v>
      </c>
    </row>
    <row r="26" spans="1:3" x14ac:dyDescent="0.45">
      <c r="A26" s="66" t="s">
        <v>45</v>
      </c>
      <c r="B26" s="67">
        <v>5788882</v>
      </c>
      <c r="C26" s="67">
        <v>5446372</v>
      </c>
    </row>
    <row r="27" spans="1:3" x14ac:dyDescent="0.45">
      <c r="A27" s="66" t="s">
        <v>46</v>
      </c>
      <c r="B27" s="67">
        <v>9299420</v>
      </c>
      <c r="C27" s="67">
        <v>9296766</v>
      </c>
    </row>
    <row r="28" spans="1:3" x14ac:dyDescent="0.45">
      <c r="A28" s="66" t="s">
        <v>64</v>
      </c>
      <c r="B28" s="67">
        <v>2730325</v>
      </c>
      <c r="C28" s="67">
        <v>2730325</v>
      </c>
    </row>
    <row r="29" spans="1:3" x14ac:dyDescent="0.45">
      <c r="A29" s="66" t="s">
        <v>47</v>
      </c>
      <c r="B29" s="67">
        <v>4692095</v>
      </c>
      <c r="C29" s="67">
        <v>4692089.46</v>
      </c>
    </row>
    <row r="30" spans="1:3" x14ac:dyDescent="0.45">
      <c r="A30" s="66" t="s">
        <v>48</v>
      </c>
      <c r="B30" s="67">
        <v>1653213</v>
      </c>
      <c r="C30" s="67">
        <v>1652677</v>
      </c>
    </row>
    <row r="31" spans="1:3" x14ac:dyDescent="0.45">
      <c r="A31" s="66" t="s">
        <v>49</v>
      </c>
      <c r="B31" s="67">
        <v>3301114</v>
      </c>
      <c r="C31" s="67">
        <v>3301114</v>
      </c>
    </row>
    <row r="32" spans="1:3" x14ac:dyDescent="0.45">
      <c r="A32" s="66" t="s">
        <v>50</v>
      </c>
      <c r="B32" s="67">
        <v>22551603</v>
      </c>
      <c r="C32" s="67">
        <v>21778540</v>
      </c>
    </row>
    <row r="33" spans="1:3" x14ac:dyDescent="0.45">
      <c r="A33" s="66" t="s">
        <v>51</v>
      </c>
      <c r="B33" s="67">
        <v>6554186</v>
      </c>
      <c r="C33" s="67">
        <v>6554186</v>
      </c>
    </row>
    <row r="34" spans="1:3" x14ac:dyDescent="0.45">
      <c r="A34" s="66" t="s">
        <v>52</v>
      </c>
      <c r="B34" s="67">
        <v>5492219</v>
      </c>
      <c r="C34" s="67">
        <v>4283508</v>
      </c>
    </row>
    <row r="35" spans="1:3" x14ac:dyDescent="0.45">
      <c r="A35" s="66" t="s">
        <v>54</v>
      </c>
      <c r="B35" s="67">
        <v>8638087</v>
      </c>
      <c r="C35" s="67">
        <v>8542014.6500000004</v>
      </c>
    </row>
    <row r="36" spans="1:3" x14ac:dyDescent="0.45">
      <c r="A36" s="66" t="s">
        <v>73</v>
      </c>
      <c r="B36" s="67">
        <v>332487485.71000004</v>
      </c>
      <c r="C36" s="67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3"/>
  <sheetViews>
    <sheetView tabSelected="1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9.25" customHeight="1" x14ac:dyDescent="0.45"/>
  <cols>
    <col min="1" max="2" width="22.33203125" customWidth="1"/>
    <col min="3" max="3" width="16.46484375" customWidth="1"/>
    <col min="4" max="4" width="20.6640625" customWidth="1"/>
    <col min="5" max="5" width="17.6640625" customWidth="1"/>
    <col min="6" max="6" width="19" style="2" customWidth="1"/>
    <col min="7" max="7" width="18.33203125" style="1" customWidth="1"/>
    <col min="8" max="8" width="69.46484375" customWidth="1"/>
    <col min="9" max="9" width="70.6640625" customWidth="1"/>
  </cols>
  <sheetData>
    <row r="1" spans="1:9" ht="58.25" customHeight="1" x14ac:dyDescent="0.45">
      <c r="A1" s="9" t="s">
        <v>0</v>
      </c>
      <c r="B1" s="9" t="s">
        <v>102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32" t="s">
        <v>6</v>
      </c>
      <c r="I1" s="33" t="s">
        <v>7</v>
      </c>
    </row>
    <row r="2" spans="1:9" s="42" customFormat="1" ht="36.950000000000003" customHeight="1" x14ac:dyDescent="0.45">
      <c r="A2" s="10" t="s">
        <v>8</v>
      </c>
      <c r="B2" s="10" t="s">
        <v>77</v>
      </c>
      <c r="C2" s="10"/>
      <c r="D2" s="15" t="s">
        <v>9</v>
      </c>
      <c r="E2" s="16">
        <v>11894913</v>
      </c>
      <c r="F2" s="41">
        <v>44770</v>
      </c>
      <c r="G2" s="43">
        <v>11782773</v>
      </c>
      <c r="H2" s="38" t="s">
        <v>10</v>
      </c>
    </row>
    <row r="3" spans="1:9" ht="33" customHeight="1" x14ac:dyDescent="0.45">
      <c r="A3" s="7" t="s">
        <v>8</v>
      </c>
      <c r="B3" s="10" t="s">
        <v>77</v>
      </c>
      <c r="C3" s="7"/>
      <c r="D3" s="8" t="s">
        <v>55</v>
      </c>
      <c r="E3" s="13">
        <v>7900000</v>
      </c>
      <c r="F3" s="53">
        <v>44481</v>
      </c>
      <c r="G3" s="56">
        <f>6949908+457162+74808+37404</f>
        <v>7519282</v>
      </c>
      <c r="H3" s="36" t="s">
        <v>12</v>
      </c>
    </row>
    <row r="4" spans="1:9" ht="38.25" customHeight="1" x14ac:dyDescent="0.45">
      <c r="A4" s="7" t="s">
        <v>11</v>
      </c>
      <c r="B4" s="10" t="s">
        <v>78</v>
      </c>
      <c r="C4" s="7"/>
      <c r="D4" s="8" t="s">
        <v>9</v>
      </c>
      <c r="E4" s="12">
        <v>10258000</v>
      </c>
      <c r="F4" s="17">
        <v>44638</v>
      </c>
      <c r="G4" s="84">
        <v>6027030.7999999998</v>
      </c>
      <c r="H4" s="59" t="s">
        <v>15</v>
      </c>
      <c r="I4" s="36"/>
    </row>
    <row r="5" spans="1:9" ht="33" customHeight="1" x14ac:dyDescent="0.45">
      <c r="A5" s="7" t="s">
        <v>11</v>
      </c>
      <c r="B5" s="10" t="s">
        <v>78</v>
      </c>
      <c r="C5" s="7"/>
      <c r="D5" s="8" t="s">
        <v>55</v>
      </c>
      <c r="E5" s="13">
        <v>1144242</v>
      </c>
      <c r="F5" s="53">
        <v>44418</v>
      </c>
      <c r="G5" s="85">
        <v>1144242</v>
      </c>
      <c r="H5" s="62" t="s">
        <v>18</v>
      </c>
    </row>
    <row r="6" spans="1:9" ht="33" customHeight="1" x14ac:dyDescent="0.45">
      <c r="A6" s="7" t="s">
        <v>56</v>
      </c>
      <c r="B6" s="10" t="s">
        <v>79</v>
      </c>
      <c r="C6" s="7"/>
      <c r="D6" s="8" t="s">
        <v>55</v>
      </c>
      <c r="E6" s="13">
        <v>5507618</v>
      </c>
      <c r="F6" s="79">
        <v>44489</v>
      </c>
      <c r="G6" s="81">
        <f>196992+5230626</f>
        <v>5427618</v>
      </c>
      <c r="H6" s="46" t="s">
        <v>20</v>
      </c>
    </row>
    <row r="7" spans="1:9" ht="33" customHeight="1" x14ac:dyDescent="0.45">
      <c r="A7" s="45" t="s">
        <v>13</v>
      </c>
      <c r="B7" s="10" t="s">
        <v>76</v>
      </c>
      <c r="C7" s="45"/>
      <c r="D7" s="8" t="s">
        <v>14</v>
      </c>
      <c r="E7" s="12">
        <v>1576793</v>
      </c>
      <c r="F7" s="4">
        <v>44851</v>
      </c>
      <c r="G7" s="83">
        <v>92497</v>
      </c>
      <c r="H7" s="36" t="s">
        <v>22</v>
      </c>
    </row>
    <row r="8" spans="1:9" ht="39" customHeight="1" x14ac:dyDescent="0.45">
      <c r="A8" s="6" t="s">
        <v>13</v>
      </c>
      <c r="B8" s="10" t="s">
        <v>76</v>
      </c>
      <c r="C8" s="7"/>
      <c r="D8" s="8" t="s">
        <v>55</v>
      </c>
      <c r="E8" s="14">
        <v>1303508</v>
      </c>
      <c r="F8" s="54">
        <v>44502</v>
      </c>
      <c r="G8" s="56">
        <v>1303508</v>
      </c>
      <c r="H8" t="s">
        <v>23</v>
      </c>
    </row>
    <row r="9" spans="1:9" ht="48" customHeight="1" x14ac:dyDescent="0.45">
      <c r="A9" s="69" t="s">
        <v>16</v>
      </c>
      <c r="B9" s="10" t="s">
        <v>80</v>
      </c>
      <c r="C9" s="45" t="s">
        <v>17</v>
      </c>
      <c r="D9" s="8" t="s">
        <v>14</v>
      </c>
      <c r="E9" s="77">
        <v>8058093</v>
      </c>
      <c r="F9" s="4"/>
      <c r="G9" s="86"/>
      <c r="H9" t="s">
        <v>25</v>
      </c>
    </row>
    <row r="10" spans="1:9" ht="30" customHeight="1" x14ac:dyDescent="0.45">
      <c r="A10" s="6" t="s">
        <v>16</v>
      </c>
      <c r="B10" s="10" t="s">
        <v>80</v>
      </c>
      <c r="C10" s="7"/>
      <c r="D10" s="8" t="s">
        <v>55</v>
      </c>
      <c r="E10" s="14">
        <v>5000000</v>
      </c>
      <c r="F10" s="54">
        <v>44502</v>
      </c>
      <c r="G10" s="56">
        <f>4000000+700000+300000</f>
        <v>5000000</v>
      </c>
      <c r="H10" s="36" t="s">
        <v>27</v>
      </c>
      <c r="I10" s="44" t="s">
        <v>28</v>
      </c>
    </row>
    <row r="11" spans="1:9" ht="30" customHeight="1" x14ac:dyDescent="0.45">
      <c r="A11" s="69" t="s">
        <v>19</v>
      </c>
      <c r="B11" s="10" t="s">
        <v>103</v>
      </c>
      <c r="C11" s="45"/>
      <c r="D11" s="8" t="s">
        <v>14</v>
      </c>
      <c r="E11" s="75">
        <v>29107860</v>
      </c>
      <c r="F11" s="78">
        <v>44782</v>
      </c>
      <c r="G11" s="80">
        <v>15329692.93</v>
      </c>
      <c r="H11" s="36" t="s">
        <v>31</v>
      </c>
      <c r="I11" s="34"/>
    </row>
    <row r="12" spans="1:9" ht="34.25" customHeight="1" x14ac:dyDescent="0.45">
      <c r="A12" s="6" t="s">
        <v>19</v>
      </c>
      <c r="B12" s="10" t="s">
        <v>103</v>
      </c>
      <c r="C12" s="7"/>
      <c r="D12" s="8" t="s">
        <v>55</v>
      </c>
      <c r="E12" s="14">
        <v>13252291</v>
      </c>
      <c r="F12" s="54">
        <v>44474</v>
      </c>
      <c r="G12" s="56">
        <f>3009307+8507891+1667401</f>
        <v>13184599</v>
      </c>
      <c r="H12" s="40" t="s">
        <v>33</v>
      </c>
    </row>
    <row r="13" spans="1:9" ht="34.25" customHeight="1" x14ac:dyDescent="0.45">
      <c r="A13" s="6" t="s">
        <v>57</v>
      </c>
      <c r="B13" s="10" t="s">
        <v>104</v>
      </c>
      <c r="C13" s="7"/>
      <c r="D13" s="8" t="s">
        <v>55</v>
      </c>
      <c r="E13" s="14">
        <v>2628307</v>
      </c>
      <c r="F13" s="54">
        <v>44487</v>
      </c>
      <c r="G13" s="57">
        <v>2628307</v>
      </c>
      <c r="H13" s="60" t="s">
        <v>34</v>
      </c>
    </row>
    <row r="14" spans="1:9" ht="33" customHeight="1" x14ac:dyDescent="0.45">
      <c r="A14" s="6" t="s">
        <v>58</v>
      </c>
      <c r="B14" s="10" t="s">
        <v>81</v>
      </c>
      <c r="C14" s="7"/>
      <c r="D14" s="8" t="s">
        <v>55</v>
      </c>
      <c r="E14" s="14">
        <v>978421</v>
      </c>
      <c r="F14" s="54">
        <v>44491</v>
      </c>
      <c r="G14" s="56">
        <f>292108+686313</f>
        <v>978421</v>
      </c>
      <c r="H14" t="s">
        <v>10</v>
      </c>
    </row>
    <row r="15" spans="1:9" ht="33" customHeight="1" x14ac:dyDescent="0.45">
      <c r="A15" s="6" t="s">
        <v>21</v>
      </c>
      <c r="B15" s="10" t="s">
        <v>82</v>
      </c>
      <c r="C15" s="7"/>
      <c r="D15" s="8" t="s">
        <v>14</v>
      </c>
      <c r="E15" s="76">
        <v>9197974</v>
      </c>
      <c r="F15" s="50">
        <v>44778</v>
      </c>
      <c r="G15" s="82">
        <v>224976</v>
      </c>
      <c r="H15" s="61" t="s">
        <v>36</v>
      </c>
    </row>
    <row r="16" spans="1:9" ht="37.25" customHeight="1" x14ac:dyDescent="0.45">
      <c r="A16" s="6" t="s">
        <v>21</v>
      </c>
      <c r="B16" s="10" t="s">
        <v>82</v>
      </c>
      <c r="C16" s="45" t="s">
        <v>17</v>
      </c>
      <c r="D16" s="8" t="s">
        <v>9</v>
      </c>
      <c r="E16" s="3">
        <v>8407821.7100000009</v>
      </c>
      <c r="F16" s="4">
        <v>44643</v>
      </c>
      <c r="G16" s="3">
        <v>8182845.71</v>
      </c>
      <c r="H16" t="s">
        <v>10</v>
      </c>
    </row>
    <row r="17" spans="1:8" ht="45" customHeight="1" x14ac:dyDescent="0.45">
      <c r="A17" s="6" t="s">
        <v>21</v>
      </c>
      <c r="B17" s="10" t="s">
        <v>82</v>
      </c>
      <c r="C17" s="7"/>
      <c r="D17" s="8" t="s">
        <v>55</v>
      </c>
      <c r="E17" s="72">
        <v>15000000</v>
      </c>
      <c r="F17" s="54">
        <v>44462</v>
      </c>
      <c r="G17" s="56">
        <f>14600000+85612.5+44673.69</f>
        <v>14730286.189999999</v>
      </c>
      <c r="H17" t="s">
        <v>10</v>
      </c>
    </row>
    <row r="18" spans="1:8" ht="45" customHeight="1" x14ac:dyDescent="0.45">
      <c r="A18" s="6" t="s">
        <v>59</v>
      </c>
      <c r="B18" s="10" t="s">
        <v>105</v>
      </c>
      <c r="C18" s="7"/>
      <c r="D18" s="8" t="s">
        <v>55</v>
      </c>
      <c r="E18" s="72">
        <v>977007</v>
      </c>
      <c r="F18" s="54">
        <v>44468</v>
      </c>
      <c r="G18" s="56">
        <v>977007</v>
      </c>
      <c r="H18" s="49" t="s">
        <v>39</v>
      </c>
    </row>
    <row r="19" spans="1:8" ht="37.25" customHeight="1" x14ac:dyDescent="0.45">
      <c r="A19" s="6" t="s">
        <v>24</v>
      </c>
      <c r="B19" s="10" t="s">
        <v>83</v>
      </c>
      <c r="C19" s="7"/>
      <c r="D19" s="8" t="s">
        <v>9</v>
      </c>
      <c r="E19" s="3">
        <v>12555809</v>
      </c>
      <c r="F19" s="4">
        <v>44638</v>
      </c>
      <c r="G19" s="39">
        <f>6844818+349596+331058</f>
        <v>7525472</v>
      </c>
      <c r="H19" t="s">
        <v>25</v>
      </c>
    </row>
    <row r="20" spans="1:8" ht="28.25" customHeight="1" x14ac:dyDescent="0.45">
      <c r="A20" s="6" t="s">
        <v>24</v>
      </c>
      <c r="B20" s="10" t="s">
        <v>83</v>
      </c>
      <c r="C20" s="7"/>
      <c r="D20" s="8" t="s">
        <v>55</v>
      </c>
      <c r="E20" s="72">
        <v>2211196</v>
      </c>
      <c r="F20" s="54">
        <v>44462</v>
      </c>
      <c r="G20" s="56">
        <f>1923741+80488+18469+86237+12446+12573.37</f>
        <v>2133954.37</v>
      </c>
      <c r="H20" t="s">
        <v>10</v>
      </c>
    </row>
    <row r="21" spans="1:8" ht="40.25" customHeight="1" x14ac:dyDescent="0.45">
      <c r="A21" s="6" t="s">
        <v>26</v>
      </c>
      <c r="B21" s="10" t="s">
        <v>84</v>
      </c>
      <c r="C21" s="7"/>
      <c r="D21" s="8" t="s">
        <v>9</v>
      </c>
      <c r="E21" s="3">
        <v>4100000</v>
      </c>
      <c r="F21" s="51"/>
      <c r="G21" s="3"/>
      <c r="H21" t="s">
        <v>44</v>
      </c>
    </row>
    <row r="22" spans="1:8" ht="34.25" customHeight="1" x14ac:dyDescent="0.45">
      <c r="A22" s="6" t="s">
        <v>26</v>
      </c>
      <c r="B22" s="10" t="s">
        <v>84</v>
      </c>
      <c r="C22" s="7"/>
      <c r="D22" s="8" t="s">
        <v>55</v>
      </c>
      <c r="E22" s="14">
        <v>3959315</v>
      </c>
      <c r="F22" s="54">
        <v>44511</v>
      </c>
      <c r="G22" s="56">
        <f>2000000+107400+197400</f>
        <v>2304800</v>
      </c>
      <c r="H22" t="s">
        <v>10</v>
      </c>
    </row>
    <row r="23" spans="1:8" ht="31.25" customHeight="1" x14ac:dyDescent="0.45">
      <c r="A23" s="6" t="s">
        <v>60</v>
      </c>
      <c r="B23" s="10" t="s">
        <v>85</v>
      </c>
      <c r="C23" s="7"/>
      <c r="D23" s="8" t="s">
        <v>55</v>
      </c>
      <c r="E23" s="14">
        <v>978460</v>
      </c>
      <c r="F23" s="54">
        <v>44489</v>
      </c>
      <c r="G23" s="56">
        <v>978460</v>
      </c>
      <c r="H23" t="s">
        <v>10</v>
      </c>
    </row>
    <row r="24" spans="1:8" ht="35" customHeight="1" x14ac:dyDescent="0.45">
      <c r="A24" s="6" t="s">
        <v>29</v>
      </c>
      <c r="B24" s="10" t="s">
        <v>86</v>
      </c>
      <c r="C24" s="7"/>
      <c r="D24" s="8" t="s">
        <v>30</v>
      </c>
      <c r="E24" s="48">
        <v>8035407</v>
      </c>
      <c r="F24" s="51"/>
      <c r="G24" s="3"/>
      <c r="H24" t="s">
        <v>10</v>
      </c>
    </row>
    <row r="25" spans="1:8" ht="45.7" customHeight="1" x14ac:dyDescent="0.45">
      <c r="A25" s="6" t="s">
        <v>29</v>
      </c>
      <c r="B25" s="10" t="s">
        <v>86</v>
      </c>
      <c r="C25" s="7"/>
      <c r="D25" s="8" t="s">
        <v>55</v>
      </c>
      <c r="E25" s="72">
        <v>2138482</v>
      </c>
      <c r="F25" s="54">
        <v>44496</v>
      </c>
      <c r="G25" s="56">
        <f>1686666.67+451815.42</f>
        <v>2138482.09</v>
      </c>
      <c r="H25" t="s">
        <v>10</v>
      </c>
    </row>
    <row r="26" spans="1:8" ht="45.7" customHeight="1" x14ac:dyDescent="0.45">
      <c r="A26" s="6" t="s">
        <v>32</v>
      </c>
      <c r="B26" s="10" t="s">
        <v>87</v>
      </c>
      <c r="C26" s="7"/>
      <c r="D26" s="8" t="s">
        <v>9</v>
      </c>
      <c r="E26" s="74">
        <v>3000000</v>
      </c>
      <c r="F26" s="4">
        <v>44551</v>
      </c>
      <c r="G26" s="3">
        <v>1686683</v>
      </c>
      <c r="H26" t="s">
        <v>10</v>
      </c>
    </row>
    <row r="27" spans="1:8" ht="40.25" customHeight="1" x14ac:dyDescent="0.45">
      <c r="A27" s="6" t="s">
        <v>32</v>
      </c>
      <c r="B27" s="10" t="s">
        <v>87</v>
      </c>
      <c r="C27" s="7"/>
      <c r="D27" s="8" t="s">
        <v>9</v>
      </c>
      <c r="E27" s="74">
        <v>8943548</v>
      </c>
      <c r="F27" s="4"/>
      <c r="G27" s="3"/>
      <c r="H27" t="s">
        <v>10</v>
      </c>
    </row>
    <row r="28" spans="1:8" ht="39" customHeight="1" x14ac:dyDescent="0.45">
      <c r="A28" s="6" t="s">
        <v>32</v>
      </c>
      <c r="B28" s="10" t="s">
        <v>87</v>
      </c>
      <c r="C28" s="7"/>
      <c r="D28" s="8" t="s">
        <v>55</v>
      </c>
      <c r="E28" s="72">
        <v>4306517</v>
      </c>
      <c r="F28" s="54">
        <v>44432</v>
      </c>
      <c r="G28" s="56">
        <f>500000+2306517+200000+26944.5+15783.5+1300000</f>
        <v>4349245</v>
      </c>
      <c r="H28" t="s">
        <v>22</v>
      </c>
    </row>
    <row r="29" spans="1:8" ht="35" customHeight="1" x14ac:dyDescent="0.45">
      <c r="A29" s="6" t="s">
        <v>61</v>
      </c>
      <c r="B29" s="10" t="s">
        <v>88</v>
      </c>
      <c r="C29" s="7"/>
      <c r="D29" s="8" t="s">
        <v>55</v>
      </c>
      <c r="E29" s="14">
        <v>4070028</v>
      </c>
      <c r="F29" s="54">
        <v>44439</v>
      </c>
      <c r="G29" s="56">
        <f>3982627+81401</f>
        <v>4064028</v>
      </c>
      <c r="H29" t="s">
        <v>10</v>
      </c>
    </row>
    <row r="30" spans="1:8" ht="35" customHeight="1" x14ac:dyDescent="0.45">
      <c r="A30" s="6" t="s">
        <v>35</v>
      </c>
      <c r="B30" s="10" t="s">
        <v>89</v>
      </c>
      <c r="C30" s="7"/>
      <c r="D30" s="8" t="s">
        <v>9</v>
      </c>
      <c r="E30" s="3">
        <v>542235</v>
      </c>
      <c r="F30" s="4">
        <v>44551</v>
      </c>
      <c r="G30" s="3">
        <v>542235</v>
      </c>
      <c r="H30" t="s">
        <v>53</v>
      </c>
    </row>
    <row r="31" spans="1:8" ht="41" customHeight="1" x14ac:dyDescent="0.45">
      <c r="A31" s="6" t="s">
        <v>35</v>
      </c>
      <c r="B31" s="10" t="s">
        <v>89</v>
      </c>
      <c r="C31" s="7" t="s">
        <v>17</v>
      </c>
      <c r="D31" s="8" t="s">
        <v>9</v>
      </c>
      <c r="E31" s="3">
        <v>4128053</v>
      </c>
      <c r="F31" s="4"/>
      <c r="G31" s="3"/>
      <c r="H31" t="s">
        <v>44</v>
      </c>
    </row>
    <row r="32" spans="1:8" ht="19.25" customHeight="1" x14ac:dyDescent="0.45">
      <c r="A32" s="68" t="s">
        <v>35</v>
      </c>
      <c r="B32" s="10" t="s">
        <v>89</v>
      </c>
      <c r="C32" s="10"/>
      <c r="D32" s="5" t="s">
        <v>55</v>
      </c>
      <c r="E32" s="13">
        <v>1493213</v>
      </c>
      <c r="F32" s="53">
        <v>44505</v>
      </c>
      <c r="G32" s="55">
        <f>779887.65+589325+70000+12201</f>
        <v>1451413.65</v>
      </c>
      <c r="H32" t="s">
        <v>10</v>
      </c>
    </row>
    <row r="33" spans="1:8" ht="19.25" customHeight="1" x14ac:dyDescent="0.45">
      <c r="A33" s="6" t="s">
        <v>62</v>
      </c>
      <c r="B33" s="10" t="s">
        <v>90</v>
      </c>
      <c r="C33" s="10"/>
      <c r="D33" s="5" t="s">
        <v>55</v>
      </c>
      <c r="E33" s="14">
        <v>3105169</v>
      </c>
      <c r="F33" s="54">
        <v>44511</v>
      </c>
      <c r="G33" s="56">
        <f>124207+3377016+124206</f>
        <v>3625429</v>
      </c>
      <c r="H33" t="s">
        <v>10</v>
      </c>
    </row>
    <row r="34" spans="1:8" ht="19.25" customHeight="1" x14ac:dyDescent="0.45">
      <c r="A34" s="6" t="s">
        <v>37</v>
      </c>
      <c r="B34" s="10" t="s">
        <v>91</v>
      </c>
      <c r="C34" s="68"/>
      <c r="D34" s="71" t="s">
        <v>9</v>
      </c>
      <c r="E34" s="3">
        <v>2975917</v>
      </c>
      <c r="F34" s="4">
        <v>44685</v>
      </c>
      <c r="G34" s="3">
        <v>2975917</v>
      </c>
      <c r="H34" t="s">
        <v>10</v>
      </c>
    </row>
    <row r="35" spans="1:8" ht="19.25" customHeight="1" x14ac:dyDescent="0.45">
      <c r="A35" s="6" t="s">
        <v>37</v>
      </c>
      <c r="B35" s="10" t="s">
        <v>91</v>
      </c>
      <c r="C35" s="10"/>
      <c r="D35" s="5" t="s">
        <v>55</v>
      </c>
      <c r="E35" s="14">
        <v>3500000</v>
      </c>
      <c r="F35" s="54">
        <v>44462</v>
      </c>
      <c r="G35" s="58">
        <v>3500000</v>
      </c>
      <c r="H35" t="s">
        <v>10</v>
      </c>
    </row>
    <row r="36" spans="1:8" ht="19.25" customHeight="1" x14ac:dyDescent="0.45">
      <c r="A36" s="6" t="s">
        <v>38</v>
      </c>
      <c r="B36" s="10" t="s">
        <v>92</v>
      </c>
      <c r="C36" s="68" t="s">
        <v>17</v>
      </c>
      <c r="D36" s="71" t="s">
        <v>9</v>
      </c>
      <c r="E36" s="3">
        <v>23433350</v>
      </c>
      <c r="F36" s="52">
        <v>44643</v>
      </c>
      <c r="G36" s="3">
        <v>23433350</v>
      </c>
      <c r="H36" t="s">
        <v>10</v>
      </c>
    </row>
    <row r="37" spans="1:8" ht="19.25" customHeight="1" x14ac:dyDescent="0.45">
      <c r="A37" s="6" t="s">
        <v>38</v>
      </c>
      <c r="B37" s="10" t="s">
        <v>92</v>
      </c>
      <c r="C37" s="68" t="s">
        <v>17</v>
      </c>
      <c r="D37" s="71" t="s">
        <v>9</v>
      </c>
      <c r="E37" s="77">
        <v>6216901</v>
      </c>
      <c r="F37" s="52">
        <v>44805</v>
      </c>
      <c r="G37" s="47">
        <v>3581632</v>
      </c>
      <c r="H37" t="s">
        <v>10</v>
      </c>
    </row>
    <row r="38" spans="1:8" ht="19.25" customHeight="1" x14ac:dyDescent="0.45">
      <c r="A38" s="6" t="s">
        <v>38</v>
      </c>
      <c r="B38" s="10" t="s">
        <v>92</v>
      </c>
      <c r="C38" s="10"/>
      <c r="D38" s="5" t="s">
        <v>55</v>
      </c>
      <c r="E38" s="14">
        <v>9995380</v>
      </c>
      <c r="F38" s="54">
        <v>44484</v>
      </c>
      <c r="G38" s="57">
        <f>5124130+4871251+60661.74+366320.37</f>
        <v>10422363.109999999</v>
      </c>
      <c r="H38" t="s">
        <v>10</v>
      </c>
    </row>
    <row r="39" spans="1:8" ht="19.25" customHeight="1" x14ac:dyDescent="0.45">
      <c r="A39" s="6" t="s">
        <v>40</v>
      </c>
      <c r="B39" s="10" t="s">
        <v>93</v>
      </c>
      <c r="C39" s="68"/>
      <c r="D39" s="71" t="s">
        <v>9</v>
      </c>
      <c r="E39" s="3">
        <v>2180890</v>
      </c>
      <c r="F39" s="4">
        <v>44665</v>
      </c>
      <c r="G39" s="39">
        <f>942269+586829</f>
        <v>1529098</v>
      </c>
      <c r="H39" t="s">
        <v>10</v>
      </c>
    </row>
    <row r="40" spans="1:8" ht="19.25" customHeight="1" x14ac:dyDescent="0.45">
      <c r="A40" s="6" t="s">
        <v>40</v>
      </c>
      <c r="B40" s="10" t="s">
        <v>93</v>
      </c>
      <c r="C40" s="10"/>
      <c r="D40" s="5" t="s">
        <v>55</v>
      </c>
      <c r="E40" s="14">
        <v>2745604</v>
      </c>
      <c r="F40" s="54">
        <v>44547</v>
      </c>
      <c r="G40" s="56">
        <v>31079.25</v>
      </c>
      <c r="H40" t="s">
        <v>10</v>
      </c>
    </row>
    <row r="41" spans="1:8" ht="19.25" customHeight="1" x14ac:dyDescent="0.45">
      <c r="A41" s="6" t="s">
        <v>63</v>
      </c>
      <c r="B41" s="10" t="s">
        <v>94</v>
      </c>
      <c r="C41" s="10"/>
      <c r="D41" s="5" t="s">
        <v>55</v>
      </c>
      <c r="E41" s="14">
        <v>1380115</v>
      </c>
      <c r="F41" s="54">
        <v>44484</v>
      </c>
      <c r="G41" s="56">
        <v>1380115</v>
      </c>
      <c r="H41" t="s">
        <v>10</v>
      </c>
    </row>
    <row r="42" spans="1:8" ht="19.25" customHeight="1" x14ac:dyDescent="0.45">
      <c r="A42" s="6" t="s">
        <v>41</v>
      </c>
      <c r="B42" s="10" t="s">
        <v>95</v>
      </c>
      <c r="C42" s="70" t="s">
        <v>42</v>
      </c>
      <c r="D42" s="71" t="s">
        <v>9</v>
      </c>
      <c r="E42" s="3">
        <v>1977284</v>
      </c>
      <c r="F42" s="4">
        <v>44631</v>
      </c>
      <c r="G42" s="3">
        <v>1977284</v>
      </c>
      <c r="H42" t="s">
        <v>10</v>
      </c>
    </row>
    <row r="43" spans="1:8" ht="19.25" customHeight="1" x14ac:dyDescent="0.45">
      <c r="A43" s="6" t="s">
        <v>41</v>
      </c>
      <c r="B43" s="10" t="s">
        <v>95</v>
      </c>
      <c r="C43" s="10"/>
      <c r="D43" s="5" t="s">
        <v>55</v>
      </c>
      <c r="E43" s="14">
        <v>967690</v>
      </c>
      <c r="F43" s="54">
        <v>44468</v>
      </c>
      <c r="G43" s="56">
        <f>252647+715040</f>
        <v>967687</v>
      </c>
      <c r="H43" t="s">
        <v>10</v>
      </c>
    </row>
    <row r="44" spans="1:8" ht="19.25" customHeight="1" x14ac:dyDescent="0.45">
      <c r="A44" s="6" t="s">
        <v>43</v>
      </c>
      <c r="B44" s="10" t="s">
        <v>96</v>
      </c>
      <c r="C44" s="68" t="s">
        <v>17</v>
      </c>
      <c r="D44" s="71" t="s">
        <v>9</v>
      </c>
      <c r="E44" s="3">
        <v>5552930</v>
      </c>
      <c r="F44" s="35">
        <v>44754</v>
      </c>
      <c r="G44" s="39">
        <f>2784017.52+2375672.8+152280+240750</f>
        <v>5552720.3200000003</v>
      </c>
      <c r="H44" t="s">
        <v>10</v>
      </c>
    </row>
    <row r="45" spans="1:8" ht="19.25" customHeight="1" x14ac:dyDescent="0.45">
      <c r="A45" s="6" t="s">
        <v>43</v>
      </c>
      <c r="B45" s="10" t="s">
        <v>96</v>
      </c>
      <c r="C45" s="10"/>
      <c r="D45" s="5" t="s">
        <v>55</v>
      </c>
      <c r="E45" s="14">
        <v>5100000</v>
      </c>
      <c r="F45" s="54">
        <v>44502</v>
      </c>
      <c r="G45" s="56">
        <f>2275285+2824715</f>
        <v>5100000</v>
      </c>
      <c r="H45" t="s">
        <v>10</v>
      </c>
    </row>
    <row r="46" spans="1:8" ht="19.25" customHeight="1" x14ac:dyDescent="0.45">
      <c r="A46" s="6" t="s">
        <v>45</v>
      </c>
      <c r="B46" s="10" t="s">
        <v>97</v>
      </c>
      <c r="C46" s="68" t="s">
        <v>17</v>
      </c>
      <c r="D46" s="71" t="s">
        <v>9</v>
      </c>
      <c r="E46" s="3">
        <v>2800000</v>
      </c>
      <c r="F46" s="4">
        <v>44685</v>
      </c>
      <c r="G46" s="63">
        <v>2584985</v>
      </c>
      <c r="H46" t="s">
        <v>10</v>
      </c>
    </row>
    <row r="47" spans="1:8" ht="19.25" customHeight="1" x14ac:dyDescent="0.45">
      <c r="A47" s="6" t="s">
        <v>45</v>
      </c>
      <c r="B47" s="10" t="s">
        <v>97</v>
      </c>
      <c r="C47" s="10"/>
      <c r="D47" s="5" t="s">
        <v>55</v>
      </c>
      <c r="E47" s="14">
        <v>2988882</v>
      </c>
      <c r="F47" s="54">
        <v>44491</v>
      </c>
      <c r="G47" s="56">
        <f>963663+970391+757400+58062+17250+29031+65590</f>
        <v>2861387</v>
      </c>
      <c r="H47" t="s">
        <v>10</v>
      </c>
    </row>
    <row r="48" spans="1:8" ht="19.25" customHeight="1" x14ac:dyDescent="0.45">
      <c r="A48" s="6" t="s">
        <v>46</v>
      </c>
      <c r="B48" s="10" t="s">
        <v>98</v>
      </c>
      <c r="C48" s="68" t="s">
        <v>17</v>
      </c>
      <c r="D48" s="71" t="s">
        <v>9</v>
      </c>
      <c r="E48" s="3">
        <v>5763000</v>
      </c>
      <c r="F48" s="4">
        <v>44699</v>
      </c>
      <c r="G48" s="3">
        <v>5760333</v>
      </c>
      <c r="H48" t="s">
        <v>10</v>
      </c>
    </row>
    <row r="49" spans="1:8" ht="19.25" customHeight="1" x14ac:dyDescent="0.45">
      <c r="A49" s="6" t="s">
        <v>46</v>
      </c>
      <c r="B49" s="10" t="s">
        <v>98</v>
      </c>
      <c r="C49" s="10"/>
      <c r="D49" s="5" t="s">
        <v>55</v>
      </c>
      <c r="E49" s="14">
        <v>3536420</v>
      </c>
      <c r="F49" s="54">
        <v>44533</v>
      </c>
      <c r="G49" s="56">
        <f>1124355+2412078</f>
        <v>3536433</v>
      </c>
      <c r="H49" t="s">
        <v>10</v>
      </c>
    </row>
    <row r="50" spans="1:8" ht="19.25" customHeight="1" x14ac:dyDescent="0.45">
      <c r="A50" s="6" t="s">
        <v>64</v>
      </c>
      <c r="B50" s="10" t="s">
        <v>106</v>
      </c>
      <c r="C50" s="10"/>
      <c r="D50" s="5" t="s">
        <v>55</v>
      </c>
      <c r="E50" s="14">
        <v>2730325</v>
      </c>
      <c r="F50" s="54">
        <v>44510</v>
      </c>
      <c r="G50" s="56">
        <f>1365162.5+1365162.5</f>
        <v>2730325</v>
      </c>
      <c r="H50" t="s">
        <v>10</v>
      </c>
    </row>
    <row r="51" spans="1:8" ht="19.25" customHeight="1" x14ac:dyDescent="0.45">
      <c r="A51" s="6" t="s">
        <v>47</v>
      </c>
      <c r="B51" s="10" t="s">
        <v>106</v>
      </c>
      <c r="C51" s="68"/>
      <c r="D51" s="71" t="s">
        <v>9</v>
      </c>
      <c r="E51" s="3">
        <v>4692095</v>
      </c>
      <c r="F51" s="4">
        <v>44692</v>
      </c>
      <c r="G51" s="3">
        <v>4692089.46</v>
      </c>
      <c r="H51" t="s">
        <v>10</v>
      </c>
    </row>
    <row r="52" spans="1:8" ht="19.25" customHeight="1" x14ac:dyDescent="0.45">
      <c r="A52" s="6" t="s">
        <v>48</v>
      </c>
      <c r="B52" s="10" t="s">
        <v>106</v>
      </c>
      <c r="C52" s="68"/>
      <c r="D52" s="71" t="s">
        <v>9</v>
      </c>
      <c r="E52" s="3">
        <v>1653213</v>
      </c>
      <c r="F52" s="4">
        <v>44726</v>
      </c>
      <c r="G52" s="39">
        <f>752120+900557</f>
        <v>1652677</v>
      </c>
      <c r="H52" t="s">
        <v>10</v>
      </c>
    </row>
    <row r="53" spans="1:8" ht="19.25" customHeight="1" x14ac:dyDescent="0.45">
      <c r="A53" s="6" t="s">
        <v>49</v>
      </c>
      <c r="B53" s="10" t="s">
        <v>106</v>
      </c>
      <c r="C53" s="68"/>
      <c r="D53" s="71" t="s">
        <v>9</v>
      </c>
      <c r="E53" s="77">
        <v>3301114</v>
      </c>
      <c r="F53" s="4">
        <v>44775</v>
      </c>
      <c r="G53" s="47">
        <v>3301114</v>
      </c>
      <c r="H53" t="s">
        <v>10</v>
      </c>
    </row>
    <row r="54" spans="1:8" ht="19.25" customHeight="1" x14ac:dyDescent="0.45">
      <c r="A54" s="6" t="s">
        <v>50</v>
      </c>
      <c r="B54" s="10" t="s">
        <v>99</v>
      </c>
      <c r="C54" s="68"/>
      <c r="D54" s="71" t="s">
        <v>9</v>
      </c>
      <c r="E54" s="73">
        <v>4899111</v>
      </c>
      <c r="F54" s="4">
        <v>44665</v>
      </c>
      <c r="G54" s="3">
        <v>4899111</v>
      </c>
      <c r="H54" t="s">
        <v>10</v>
      </c>
    </row>
    <row r="55" spans="1:8" ht="19.25" customHeight="1" x14ac:dyDescent="0.45">
      <c r="A55" s="6" t="s">
        <v>50</v>
      </c>
      <c r="B55" s="10" t="s">
        <v>99</v>
      </c>
      <c r="C55" s="68"/>
      <c r="D55" s="71" t="s">
        <v>9</v>
      </c>
      <c r="E55" s="73">
        <v>10900000</v>
      </c>
      <c r="F55" s="4">
        <v>44747</v>
      </c>
      <c r="G55" s="37">
        <v>10126937</v>
      </c>
      <c r="H55" t="s">
        <v>10</v>
      </c>
    </row>
    <row r="56" spans="1:8" ht="19.25" customHeight="1" x14ac:dyDescent="0.45">
      <c r="A56" s="6" t="s">
        <v>50</v>
      </c>
      <c r="B56" s="10" t="s">
        <v>99</v>
      </c>
      <c r="C56" s="10"/>
      <c r="D56" s="5" t="s">
        <v>55</v>
      </c>
      <c r="E56" s="14">
        <v>6752492</v>
      </c>
      <c r="F56" s="54">
        <v>44439</v>
      </c>
      <c r="G56" s="56">
        <v>6752492</v>
      </c>
      <c r="H56" t="s">
        <v>10</v>
      </c>
    </row>
    <row r="57" spans="1:8" ht="19.25" customHeight="1" x14ac:dyDescent="0.45">
      <c r="A57" s="6" t="s">
        <v>51</v>
      </c>
      <c r="B57" s="10" t="s">
        <v>100</v>
      </c>
      <c r="C57" s="68"/>
      <c r="D57" s="71" t="s">
        <v>9</v>
      </c>
      <c r="E57" s="3">
        <v>3000000</v>
      </c>
      <c r="F57" s="4">
        <v>44617</v>
      </c>
      <c r="G57" s="3">
        <v>3000000</v>
      </c>
      <c r="H57" t="s">
        <v>10</v>
      </c>
    </row>
    <row r="58" spans="1:8" ht="19.25" customHeight="1" x14ac:dyDescent="0.45">
      <c r="A58" s="11" t="s">
        <v>51</v>
      </c>
      <c r="B58" s="10" t="s">
        <v>100</v>
      </c>
      <c r="C58" s="10"/>
      <c r="D58" s="5" t="s">
        <v>55</v>
      </c>
      <c r="E58" s="14">
        <v>3554186</v>
      </c>
      <c r="F58" s="54">
        <v>44418</v>
      </c>
      <c r="G58" s="56">
        <f>3554186</f>
        <v>3554186</v>
      </c>
      <c r="H58" t="s">
        <v>10</v>
      </c>
    </row>
    <row r="59" spans="1:8" ht="19.25" customHeight="1" x14ac:dyDescent="0.45">
      <c r="A59" s="6" t="s">
        <v>52</v>
      </c>
      <c r="B59" s="10" t="s">
        <v>107</v>
      </c>
      <c r="C59" s="68" t="s">
        <v>17</v>
      </c>
      <c r="D59" s="71" t="s">
        <v>9</v>
      </c>
      <c r="E59" s="3">
        <v>1208710</v>
      </c>
      <c r="F59" s="4"/>
      <c r="G59" s="3"/>
      <c r="H59" t="s">
        <v>10</v>
      </c>
    </row>
    <row r="60" spans="1:8" ht="19.25" customHeight="1" x14ac:dyDescent="0.45">
      <c r="A60" s="6" t="s">
        <v>52</v>
      </c>
      <c r="B60" s="10" t="s">
        <v>107</v>
      </c>
      <c r="C60" s="10"/>
      <c r="D60" s="5" t="s">
        <v>55</v>
      </c>
      <c r="E60" s="14">
        <v>4283509</v>
      </c>
      <c r="F60" s="54">
        <v>44505</v>
      </c>
      <c r="G60" s="56">
        <f>1043077+3240431</f>
        <v>4283508</v>
      </c>
      <c r="H60" t="s">
        <v>10</v>
      </c>
    </row>
    <row r="61" spans="1:8" ht="19.25" customHeight="1" x14ac:dyDescent="0.45">
      <c r="A61" s="6" t="s">
        <v>54</v>
      </c>
      <c r="B61" s="10" t="s">
        <v>101</v>
      </c>
      <c r="C61" s="68"/>
      <c r="D61" s="71" t="s">
        <v>9</v>
      </c>
      <c r="E61" s="3">
        <v>6717249</v>
      </c>
      <c r="F61" s="4">
        <v>44719</v>
      </c>
      <c r="G61" s="64">
        <v>6621177</v>
      </c>
      <c r="H61" t="s">
        <v>10</v>
      </c>
    </row>
    <row r="62" spans="1:8" ht="19.25" customHeight="1" x14ac:dyDescent="0.45">
      <c r="A62" s="6" t="s">
        <v>54</v>
      </c>
      <c r="B62" s="10" t="s">
        <v>101</v>
      </c>
      <c r="C62" s="10"/>
      <c r="D62" s="5" t="s">
        <v>55</v>
      </c>
      <c r="E62" s="14">
        <v>1920838</v>
      </c>
      <c r="F62" s="54">
        <v>44489</v>
      </c>
      <c r="G62" s="57">
        <f>637595+472476+810766.65</f>
        <v>1920837.65</v>
      </c>
      <c r="H62" t="s">
        <v>10</v>
      </c>
    </row>
    <row r="63" spans="1:8" ht="19.25" customHeight="1" x14ac:dyDescent="0.45">
      <c r="G63" s="36"/>
    </row>
  </sheetData>
  <protectedRanges>
    <protectedRange algorithmName="SHA-512" hashValue="5Pc32SC9sKkOjch19iqZ+4Sh/UoLAdcgth1Gu1etoNQWZUfyNRyCcl196pqkoqf+mmoJ5yYFtcl02lDyXOP2sw==" saltValue="RazBueVJ8Os5LSXRduEbJw==" spinCount="100000" sqref="G32:G62" name="Range1_20"/>
  </protectedRanges>
  <autoFilter ref="A1:G62" xr:uid="{684A2C1B-6B86-42B3-8147-0A75E163F9A5}">
    <sortState xmlns:xlrd2="http://schemas.microsoft.com/office/spreadsheetml/2017/richdata2" ref="A2:G62">
      <sortCondition ref="A1:A62"/>
    </sortState>
  </autoFilter>
  <conditionalFormatting sqref="G32 G36:G37 G61 G56:G58 G52 G48:G49 G45:G46 G42:G43 G40">
    <cfRule type="cellIs" dxfId="3" priority="4" operator="notEqual">
      <formula>"$h5:$h85"</formula>
    </cfRule>
  </conditionalFormatting>
  <conditionalFormatting sqref="G32 G36:G37 G61 G56:G58 G52 G48:G49 G45:G46 G42:G43 G40">
    <cfRule type="cellIs" dxfId="2" priority="3" operator="equal">
      <formula>"$h5:$h85"</formula>
    </cfRule>
  </conditionalFormatting>
  <conditionalFormatting sqref="G50">
    <cfRule type="cellIs" dxfId="1" priority="2" operator="equal">
      <formula>"No"</formula>
    </cfRule>
  </conditionalFormatting>
  <conditionalFormatting sqref="G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4.25" x14ac:dyDescent="0.45"/>
  <cols>
    <col min="1" max="1" width="43.6640625" customWidth="1"/>
    <col min="2" max="2" width="18" customWidth="1"/>
  </cols>
  <sheetData>
    <row r="1" spans="1:2" x14ac:dyDescent="0.45">
      <c r="A1" t="s">
        <v>65</v>
      </c>
    </row>
    <row r="2" spans="1:2" x14ac:dyDescent="0.45">
      <c r="A2" s="25" t="s">
        <v>10</v>
      </c>
      <c r="B2" s="18"/>
    </row>
    <row r="3" spans="1:2" x14ac:dyDescent="0.45">
      <c r="A3" s="26" t="s">
        <v>66</v>
      </c>
      <c r="B3" s="19"/>
    </row>
    <row r="4" spans="1:2" x14ac:dyDescent="0.45">
      <c r="A4" s="27" t="s">
        <v>67</v>
      </c>
      <c r="B4" s="24"/>
    </row>
    <row r="5" spans="1:2" x14ac:dyDescent="0.45">
      <c r="A5" s="28" t="s">
        <v>68</v>
      </c>
      <c r="B5" s="20"/>
    </row>
    <row r="6" spans="1:2" x14ac:dyDescent="0.45">
      <c r="A6" s="29" t="s">
        <v>69</v>
      </c>
      <c r="B6" s="22"/>
    </row>
    <row r="7" spans="1:2" x14ac:dyDescent="0.45">
      <c r="A7" s="30" t="s">
        <v>70</v>
      </c>
      <c r="B7" s="21"/>
    </row>
    <row r="8" spans="1:2" x14ac:dyDescent="0.45">
      <c r="A8" s="31" t="s">
        <v>71</v>
      </c>
      <c r="B8" s="23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849AC2-01FA-4BC4-8DC7-B5EB49E542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Rafael Panlilio</cp:lastModifiedBy>
  <cp:revision/>
  <dcterms:created xsi:type="dcterms:W3CDTF">2022-06-10T13:30:21Z</dcterms:created>
  <dcterms:modified xsi:type="dcterms:W3CDTF">2022-11-23T07:02:50Z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